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emf" ContentType="image/x-emf"/>
  <Default Extension="vml" ContentType="application/vnd.openxmlformats-officedocument.vmlDrawing"/>
  <Default Extension="rels" ContentType="application/vnd.openxmlformats-package.relationships+xml"/>
  <Default Extension="psdsor" ContentType="application/vnd.openxmlformats-package.digital-signature-origin"/>
  <Default Extension="psdsxs" ContentType="application/vnd.openxmlformats-package.digital-signature-xmlsignature+xml"/>
  <Override PartName="/xl/worksheets/sheet24.xml" ContentType="application/vnd.openxmlformats-officedocument.spreadsheetml.worksheet+xml"/>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activeX/activeX1.xml" ContentType="application/vnd.ms-office.activeX+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comments3.xml" ContentType="application/vnd.openxmlformats-officedocument.spreadsheetml.comments+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activeX/activeX3.xml" ContentType="application/vnd.ms-office.activeX+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omments2.xml" ContentType="application/vnd.openxmlformats-officedocument.spreadsheetml.comment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74049ba9c909473e" /></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540" windowWidth="20490" windowHeight="7215" tabRatio="831" firstSheet="3" activeTab="4"/>
  </bookViews>
  <sheets>
    <sheet name="StartUp" sheetId="24" state="veryHidden" r:id=""/>
    <sheet name="Menu" sheetId="2" state="hidden" r:id="rId1"/>
    <sheet name="PAJE" sheetId="4" state="hidden" r:id="rId2"/>
    <sheet name="CĐKT" sheetId="5" r:id="rId3"/>
    <sheet name="KQKD" sheetId="36" r:id="rId4"/>
    <sheet name="LCTT" sheetId="37" r:id="rId5"/>
    <sheet name="PL" sheetId="6" state="hidden" r:id="rId6"/>
    <sheet name="CF1" sheetId="9" state="hidden" r:id="rId7"/>
    <sheet name="WK" sheetId="3" state="hidden" r:id="rId8"/>
    <sheet name="TM 6T" sheetId="19" state="hidden" r:id="rId9"/>
    <sheet name="TM(TSCD) " sheetId="28" state="hidden" r:id="rId10"/>
    <sheet name="TM(NV)" sheetId="25" state="hidden" r:id="rId11"/>
    <sheet name="Gia tri hop ly" sheetId="29" state="hidden" r:id="rId12"/>
    <sheet name="Thoi han thanh toan" sheetId="30" state="hidden" r:id="rId13"/>
    <sheet name="INFOR" sheetId="1" state="hidden" r:id="rId14"/>
    <sheet name="TS BP " sheetId="27" state="hidden" r:id="rId15"/>
    <sheet name="KQKD bo phan" sheetId="26" state="hidden" r:id="rId16"/>
    <sheet name="TM CF1" sheetId="8" state="hidden" r:id="rId17"/>
    <sheet name="TM(Lienquan)" sheetId="13" state="hidden" r:id="rId18"/>
    <sheet name="BSPL" sheetId="7" state="hidden" r:id="rId19"/>
    <sheet name="BSPL2" sheetId="16" state="hidden" r:id="rId20"/>
    <sheet name="BSPL4" sheetId="18" state="hidden" r:id="rId21"/>
    <sheet name="BSPL3" sheetId="17" state="hidden" r:id="rId22"/>
    <sheet name="CF2" sheetId="15" state="hidden" r:id="rId23"/>
    <sheet name="CTPT" sheetId="14" state="hidden" r:id="rId24"/>
    <sheet name="KQKD BP" sheetId="31" state="hidden" r:id="rId25"/>
    <sheet name="Khu vuc dia ly" sheetId="32" state="hidden" r:id="rId26"/>
    <sheet name="Sheet1" sheetId="33" state="hidden" r:id="rId27"/>
    <sheet name="WP hop nhat" sheetId="34"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1_??" localSheetId="4">BlankMacro1</definedName>
    <definedName name="_2_??" localSheetId="5">BlankMacro1</definedName>
    <definedName name="_3_??">BlankMacro1</definedName>
    <definedName name="_4_??????1" localSheetId="4">BlankMacro1</definedName>
    <definedName name="_5_??????1" localSheetId="5">BlankMacro1</definedName>
    <definedName name="_6_??????1">BlankMacro1</definedName>
    <definedName name="_7_??????2" localSheetId="4">BlankMacro1</definedName>
    <definedName name="_8_??????2" localSheetId="5">BlankMacro1</definedName>
    <definedName name="_9_??????2">BlankMacro1</definedName>
    <definedName name="_10_??????3" localSheetId="4">BlankMacro1</definedName>
    <definedName name="_11_??????3" localSheetId="5">BlankMacro1</definedName>
    <definedName name="_12_??????3">BlankMacro1</definedName>
    <definedName name="_13_??????4" localSheetId="4">BlankMacro1</definedName>
    <definedName name="_14_??????4" localSheetId="5">BlankMacro1</definedName>
    <definedName name="_15_??????4">BlankMacro1</definedName>
    <definedName name="_16_??????5" localSheetId="4">BlankMacro1</definedName>
    <definedName name="_17_??????5" localSheetId="5">BlankMacro1</definedName>
    <definedName name="_18_??????5">BlankMacro1</definedName>
    <definedName name="_19_??????6" localSheetId="4">BlankMacro1</definedName>
    <definedName name="_20_??????6" localSheetId="5">BlankMacro1</definedName>
    <definedName name="_21_??????6">BlankMacro1</definedName>
    <definedName name="\0" localSheetId="4">'[14]PNT-QUOT-#3'!#REF!</definedName>
    <definedName name="\0">'[14]PNT-QUOT-#3'!#REF!</definedName>
    <definedName name="\d" localSheetId="4">'[15]??-BLDG'!#REF!</definedName>
    <definedName name="\d">'[15]??-BLDG'!#REF!</definedName>
    <definedName name="\e" localSheetId="4">'[15]??-BLDG'!#REF!</definedName>
    <definedName name="\e">'[15]??-BLDG'!#REF!</definedName>
    <definedName name="\f" localSheetId="4">'[15]??-BLDG'!#REF!</definedName>
    <definedName name="\f">'[15]??-BLDG'!#REF!</definedName>
    <definedName name="\g" localSheetId="4">'[15]??-BLDG'!#REF!</definedName>
    <definedName name="\g">'[15]??-BLDG'!#REF!</definedName>
    <definedName name="\h" localSheetId="4">'[15]??-BLDG'!#REF!</definedName>
    <definedName name="\h">'[15]??-BLDG'!#REF!</definedName>
    <definedName name="\i" localSheetId="4">'[15]??-BLDG'!#REF!</definedName>
    <definedName name="\i">'[15]??-BLDG'!#REF!</definedName>
    <definedName name="\j" localSheetId="4">'[15]??-BLDG'!#REF!</definedName>
    <definedName name="\j">'[15]??-BLDG'!#REF!</definedName>
    <definedName name="\k" localSheetId="4">'[15]??-BLDG'!#REF!</definedName>
    <definedName name="\k">'[15]??-BLDG'!#REF!</definedName>
    <definedName name="\l" localSheetId="4">'[15]??-BLDG'!#REF!</definedName>
    <definedName name="\l">'[15]??-BLDG'!#REF!</definedName>
    <definedName name="\m" localSheetId="4">'[15]??-BLDG'!#REF!</definedName>
    <definedName name="\m">'[15]??-BLDG'!#REF!</definedName>
    <definedName name="\n" localSheetId="4">'[15]??-BLDG'!#REF!</definedName>
    <definedName name="\n">'[15]??-BLDG'!#REF!</definedName>
    <definedName name="_Fill" hidden="1">#REF!</definedName>
    <definedName name="_xlnm._FilterDatabase" localSheetId="19" hidden="1">BSPL!$A$1:$K$174</definedName>
    <definedName name="_xlnm._FilterDatabase" localSheetId="22" hidden="1">BSPL3!$A$7:$BO$296</definedName>
    <definedName name="_xlnm._FilterDatabase" localSheetId="21" hidden="1">BSPL4!$A$1:$L$188</definedName>
    <definedName name="_xlnm._FilterDatabase" localSheetId="3" hidden="1">CĐKT!$A$1:$K$163</definedName>
    <definedName name="_xlnm._FilterDatabase" localSheetId="7" hidden="1">'CF1'!$N$15:$N$186</definedName>
    <definedName name="_xlnm._FilterDatabase" localSheetId="4" hidden="1">KQKD!$A$1:$P$68</definedName>
    <definedName name="_xlnm._FilterDatabase" localSheetId="5" hidden="1">LCTT!$N$14:$N$149</definedName>
    <definedName name="_xlnm._FilterDatabase" localSheetId="2" hidden="1">PAJE!$A$11:$L$127</definedName>
    <definedName name="_xlnm._FilterDatabase" localSheetId="6" hidden="1">PL!$A$1:$J$67</definedName>
    <definedName name="_xlnm._FilterDatabase" localSheetId="17" hidden="1">'TM CF1'!$A$12:$J$400</definedName>
    <definedName name="_xlnm._FilterDatabase" localSheetId="8" hidden="1">WK!$AE$1:$AE$372</definedName>
    <definedName name="_Key1" localSheetId="4" hidden="1">#REF!</definedName>
    <definedName name="_Key1" hidden="1">#REF!</definedName>
    <definedName name="_Key2" localSheetId="4" hidden="1">#REF!</definedName>
    <definedName name="_Key2" hidden="1">#REF!</definedName>
    <definedName name="_Order1" hidden="1">255</definedName>
    <definedName name="_Order2" hidden="1">255</definedName>
    <definedName name="_Sort" localSheetId="4" hidden="1">#REF!</definedName>
    <definedName name="_Sort" hidden="1">#REF!</definedName>
    <definedName name="_xn2">[4]INFOR!$C$8:$C$8</definedName>
    <definedName name="_22_0DATA_DATA2_L" localSheetId="4">'[13]#REF'!#REF!</definedName>
    <definedName name="_23_0DATA_DATA2_L">'[13]#REF'!#REF!</definedName>
    <definedName name="A" localSheetId="4">'[14]PNT-QUOT-#3'!#REF!</definedName>
    <definedName name="A">'[14]PNT-QUOT-#3'!#REF!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_a1" localSheetId="4" hidden="1">{"'Sheet1'!$L$16"}</definedName>
    <definedName name="_a1" localSheetId="5" hidden="1">{"'Sheet1'!$L$16"}</definedName>
    <definedName name="_a1" hidden="1">{"'Sheet1'!$L$16"}</definedName>
    <definedName name="A120_">#REF!</definedName>
    <definedName name="a1B26">#REF!</definedName>
    <definedName name="a277Print_Titles">#REF!</definedName>
    <definedName name="A35_">#REF!</definedName>
    <definedName name="A50_">#REF!</definedName>
    <definedName name="_A65700" localSheetId="4">'[19]MTO REV.2(ARMOR)'!#REF!</definedName>
    <definedName name="_A65700">'[19]MTO REV.2(ARMOR)'!#REF!</definedName>
    <definedName name="_A65800" localSheetId="4">'[19]MTO REV.2(ARMOR)'!#REF!</definedName>
    <definedName name="_A65800">'[19]MTO REV.2(ARMOR)'!#REF!</definedName>
    <definedName name="_A66000" localSheetId="4">'[19]MTO REV.2(ARMOR)'!#REF!</definedName>
    <definedName name="_A66000">'[19]MTO REV.2(ARMOR)'!#REF!</definedName>
    <definedName name="_A67000" localSheetId="4">'[19]MTO REV.2(ARMOR)'!#REF!</definedName>
    <definedName name="_A67000">'[19]MTO REV.2(ARMOR)'!#REF!</definedName>
    <definedName name="_A68000" localSheetId="4">'[19]MTO REV.2(ARMOR)'!#REF!</definedName>
    <definedName name="_A68000">'[19]MTO REV.2(ARMOR)'!#REF!</definedName>
    <definedName name="A70_">#REF!</definedName>
    <definedName name="_A70000" localSheetId="4">'[19]MTO REV.2(ARMOR)'!#REF!</definedName>
    <definedName name="_A70000">'[19]MTO REV.2(ARMOR)'!#REF!</definedName>
    <definedName name="_A75000" localSheetId="4">'[19]MTO REV.2(ARMOR)'!#REF!</definedName>
    <definedName name="_A75000">'[19]MTO REV.2(ARMOR)'!#REF!</definedName>
    <definedName name="_A85000" localSheetId="4">'[19]MTO REV.2(ARMOR)'!#REF!</definedName>
    <definedName name="_A85000">'[19]MTO REV.2(ARMOR)'!#REF!</definedName>
    <definedName name="A95_">#REF!</definedName>
    <definedName name="AA">#REF!</definedName>
    <definedName name="AAA" localSheetId="4">'[20]MTL$-INTER'!#REF!</definedName>
    <definedName name="AAA">'[20]MTL$-INTER'!#REF!</definedName>
    <definedName name="AB">#REF!</definedName>
    <definedName name="_abb91" localSheetId="4">[22]chitimc!#REF!</definedName>
    <definedName name="_abb91">[22]chitimc!#REF!</definedName>
    <definedName name="AC120_">#REF!</definedName>
    <definedName name="AC35_">#REF!</definedName>
    <definedName name="AC50_">#REF!</definedName>
    <definedName name="AC70_">#REF!</definedName>
    <definedName name="AC95_">#REF!</definedName>
    <definedName name="Acdkt" localSheetId="19">SUMIF(Rangemsbs,WK!$C1,Rangegtbs)</definedName>
    <definedName name="Acdkt" localSheetId="21">SUMIF(Rangemsbs,WK!$C1,Rangegtbs)</definedName>
    <definedName name="Acdkt" localSheetId="4">SUMIF(KQKD!Rangemsbs,[75]WK!$C1,KQKD!Rangegtbs)</definedName>
    <definedName name="Acdkt" localSheetId="5">SUMIF(LCTT!Rangemsbs,[77]WK!$C1,LCTT!Rangegtbs)</definedName>
    <definedName name="Acdkt" localSheetId="11">SUMIF('TM(NV)'!Rangemsbs,[3]WK!$C1,'TM(NV)'!Rangegtbs)</definedName>
    <definedName name="Acdkt" localSheetId="10">SUMIF('TM(TSCD) '!Rangemsbs,[4]WK!$C1,'TM(TSCD) '!Rangegtbs)</definedName>
    <definedName name="Acdkt">SUMIF(Rangemsbs,WK!$C1,Rangegtbs)</definedName>
    <definedName name="ád">[74]INFOR!$A$5:OFFSET([74]INFOR!$A$5,sectorinfor-1,0)</definedName>
    <definedName name="æ76" localSheetId="4">[23]chitiet!#REF!</definedName>
    <definedName name="æ76">[23]chitiet!#REF!</definedName>
    <definedName name="ag15F80">#REF!</definedName>
    <definedName name="ag267N59" localSheetId="4">[22]chitimc!#REF!</definedName>
    <definedName name="ag267N59">[22]chitimc!#REF!</definedName>
    <definedName name="All_Item">#REF!</definedName>
    <definedName name="ALPJYOU">#N/A</definedName>
    <definedName name="ALPTOI">#N/A</definedName>
    <definedName name="AS2DocOpenMode" hidden="1">"AS2DocumentEdit"</definedName>
    <definedName name="B" localSheetId="4">'[14]PNT-QUOT-#3'!#REF!</definedName>
    <definedName name="B">'[14]PNT-QUOT-#3'!#REF!</definedName>
    <definedName name="b_240" localSheetId="4">'[25]THPDMoi  (2)'!#REF!</definedName>
    <definedName name="b_240">'[25]THPDMoi  (2)'!#REF!</definedName>
    <definedName name="b_280" localSheetId="4">'[25]THPDMoi  (2)'!#REF!</definedName>
    <definedName name="b_280">'[25]THPDMoi  (2)'!#REF!</definedName>
    <definedName name="b_320" localSheetId="4">'[25]THPDMoi  (2)'!#REF!</definedName>
    <definedName name="b_320">'[25]THPDMoi  (2)'!#REF!</definedName>
    <definedName name="bangciti" localSheetId="4">'[25]dongia (2)'!#REF!</definedName>
    <definedName name="bangciti">'[25]dongia (2)'!#REF!</definedName>
    <definedName name="BB">#REF!</definedName>
    <definedName name="bdht15nc" localSheetId="4">[25]gtrinh!#REF!</definedName>
    <definedName name="bdht15nc">[25]gtrinh!#REF!</definedName>
    <definedName name="bdht15vl" localSheetId="4">[25]gtrinh!#REF!</definedName>
    <definedName name="bdht15vl">[25]gtrinh!#REF!</definedName>
    <definedName name="bdht25nc" localSheetId="4">[25]gtrinh!#REF!</definedName>
    <definedName name="bdht25nc">[25]gtrinh!#REF!</definedName>
    <definedName name="bdht25vl" localSheetId="4">[25]gtrinh!#REF!</definedName>
    <definedName name="bdht25vl">[25]gtrinh!#REF!</definedName>
    <definedName name="bdht325nc" localSheetId="4">[25]gtrinh!#REF!</definedName>
    <definedName name="bdht325nc">[25]gtrinh!#REF!</definedName>
    <definedName name="bdht325vl" localSheetId="4">[25]gtrinh!#REF!</definedName>
    <definedName name="bdht325vl">[25]gtrinh!#REF!</definedName>
    <definedName name="_BG1">#REF!</definedName>
    <definedName name="_boi1">#REF!</definedName>
    <definedName name="_boi2">#REF!</definedName>
    <definedName name="BOQ">#REF!</definedName>
    <definedName name="botda">'[27]Gia vat tu'!$D$22</definedName>
    <definedName name="botmau">'[27]Gia vat tu'!$D$23</definedName>
    <definedName name="bs5o7" localSheetId="19">INDEX(rangebs507,MATCH(msbs507,rangebs507ms,0))</definedName>
    <definedName name="bs5o7" localSheetId="21">INDEX(rangebs507,MATCH(msbs507,rangebs507ms,0))</definedName>
    <definedName name="bs5o7">#N/A</definedName>
    <definedName name="bsxn" localSheetId="4">[75]INFOR!$C$7:$C$7</definedName>
    <definedName name="bsxn" localSheetId="5">[77]INFOR!$C$7:$C$7</definedName>
    <definedName name="bsxn" localSheetId="10">[4]INFOR!$C$7:$C$7</definedName>
    <definedName name="bsxn">INFOR!$C$7:$C$7</definedName>
    <definedName name="BT">#REF!</definedName>
    <definedName name="_btM200">#REF!</definedName>
    <definedName name="_btM250">#REF!</definedName>
    <definedName name="_btM300">#REF!</definedName>
    <definedName name="btnhuamin">'[27]Gia vat tu'!$D$20</definedName>
    <definedName name="btnhuatho">'[27]Gia vat tu'!$D$21</definedName>
    <definedName name="btthuongpham200">'[27]Gia vat tu'!$D$84</definedName>
    <definedName name="btthuongpham250">'[27]Gia vat tu'!$D$85</definedName>
    <definedName name="btthuongpham300">'[27]Gia vat tu'!$D$86</definedName>
    <definedName name="Bu_long" localSheetId="4">[29]Sheet3!#REF!</definedName>
    <definedName name="Bu_long">[29]Sheet3!#REF!</definedName>
    <definedName name="bulong">'[27]Gia vat tu'!$D$90</definedName>
    <definedName name="Bust">'[30]XL4Poppy (5)'!$C$31</definedName>
    <definedName name="BVCISUMMARY">#REF!</definedName>
    <definedName name="CABLE2">'[31]MTO REV.0'!$A$1:$Q$570</definedName>
    <definedName name="CAPDAT" localSheetId="4">[25]phuluc1!#REF!</definedName>
    <definedName name="CAPDAT">[25]phuluc1!#REF!</definedName>
    <definedName name="CATIN">#N/A</definedName>
    <definedName name="CATJYOU">#N/A</definedName>
    <definedName name="catmin">#REF!</definedName>
    <definedName name="CATREC">#N/A</definedName>
    <definedName name="CATSYU">#N/A</definedName>
    <definedName name="catvang">'[27]Gia vat tu'!$D$26</definedName>
    <definedName name="caychong">'[27]Gia vat tu'!$D$43</definedName>
    <definedName name="ccot" localSheetId="19">TRANSPOSE(listcty)</definedName>
    <definedName name="ccot" localSheetId="21">TRANSPOSE(listcty)</definedName>
    <definedName name="ccot" localSheetId="4">TRANSPOSE(KQKD!listcty)</definedName>
    <definedName name="ccot" localSheetId="5">TRANSPOSE(LCTT!listcty)</definedName>
    <definedName name="ccot" localSheetId="11">TRANSPOSE('TM(NV)'!listcty)</definedName>
    <definedName name="ccot" localSheetId="10">TRANSPOSE('TM(TSCD) '!listcty)</definedName>
    <definedName name="ccot">TRANSPOSE(listcty)</definedName>
    <definedName name="CCS" localSheetId="4">#REF!</definedName>
    <definedName name="CCS">#REF!</definedName>
    <definedName name="_CD2" localSheetId="4" hidden="1">{"'Sheet1'!$L$16"}</definedName>
    <definedName name="_CD2" localSheetId="5" hidden="1">{"'Sheet1'!$L$16"}</definedName>
    <definedName name="_CD2" hidden="1">{"'Sheet1'!$L$16"}</definedName>
    <definedName name="CDD" localSheetId="4">#REF!</definedName>
    <definedName name="CDD">#REF!</definedName>
    <definedName name="CDDD" localSheetId="4">'[25]THPDMoi  (2)'!#REF!</definedName>
    <definedName name="CDDD">'[25]THPDMoi  (2)'!#REF!</definedName>
    <definedName name="cddd1p">'[25]TONG HOP VL-NC'!$C$3</definedName>
    <definedName name="cddd3p">'[25]TONG HOP VL-NC'!$C$2</definedName>
    <definedName name="CF1_NAMNAY" localSheetId="19">SUMPRODUCT(--(WK_CF1='CF1'!$D1),(WK_DIFF))</definedName>
    <definedName name="CF1_NAMNAY" localSheetId="21">SUMPRODUCT(--(WK_CF1='CF1'!$D1),(WK_DIFF))</definedName>
    <definedName name="CF1_NAMNAY" localSheetId="4">SUMIF(KQKD!WK_CF1,'[75]CF1- Hop nhat'!$D1,KQKD!WK_DIFF)</definedName>
    <definedName name="CF1_NAMNAY" localSheetId="5">SUMIF(WK_CF1,LCTT!$D1,WK_DIFF)</definedName>
    <definedName name="CF1_NAMNAY" localSheetId="11">SUMIF('TM(NV)'!WK_CF1,[3]CF1!$D1,'TM(NV)'!WK_DIFF)</definedName>
    <definedName name="CF1_NAMNAY" localSheetId="10">SUMIF('TM(TSCD) '!WK_CF1,[4]CF1!$D1,'TM(TSCD) '!WK_DIFF)</definedName>
    <definedName name="CF1_NAMNAY">SUMIF(WK_CF1,'CF1'!$D1,WK_DIFF)</definedName>
    <definedName name="CF1_NAMNAYSDC" localSheetId="19">SUMPRODUCT(--(TMCF1='CF1'!$D1),(TMCF1sdc))</definedName>
    <definedName name="CF1_NAMNAYSDC" localSheetId="21">SUMPRODUCT(--(TMCF1='CF1'!$D1),(TMCF1sdc))</definedName>
    <definedName name="CF1_NAMNAYSDC" localSheetId="4">INDIRECT("'TM CF1'!E" &amp;MATCH('[75]CF1- Hop nhat'!XFC1,KQKD!TMCF1h1h416,0))</definedName>
    <definedName name="CF1_NAMNAYSDC" localSheetId="5">INDIRECT("'TM CF1'!E" &amp;MATCH(LCTT!XFC1,TMCF1h1h416,0))</definedName>
    <definedName name="CF1_NAMNAYSDC" localSheetId="11">INDIRECT("'TM CF1'!E" &amp;MATCH([3]CF1!XFC1,'TM(NV)'!TMCF1h1h416,0))</definedName>
    <definedName name="CF1_NAMNAYSDC" localSheetId="10">INDIRECT("'TM CF1'!E" &amp;MATCH([4]CF1!XFC1,'TM(TSCD) '!TMCF1h1h416,0))</definedName>
    <definedName name="CF1_NAMNAYSDC">INDIRECT("'TM CF1'!E" &amp;MATCH('CF1'!#REF!,TMCF1h1h416,0))</definedName>
    <definedName name="CFC">#REF!</definedName>
    <definedName name="cgionc" localSheetId="4">'[25]lam-moi'!#REF!</definedName>
    <definedName name="cgionc">'[25]lam-moi'!#REF!</definedName>
    <definedName name="cgiovl" localSheetId="4">'[25]lam-moi'!#REF!</definedName>
    <definedName name="cgiovl">'[25]lam-moi'!#REF!</definedName>
    <definedName name="CH">#REF!</definedName>
    <definedName name="checkpaje">PAJE!$A$9:$L$127</definedName>
    <definedName name="checkpaje2">PAJE!$O$10:$Z$127</definedName>
    <definedName name="checkpaje3">INFOR!$Y$2:$AD$40</definedName>
    <definedName name="chhtnc" localSheetId="4">'[25]lam-moi'!#REF!</definedName>
    <definedName name="chhtnc">'[25]lam-moi'!#REF!</definedName>
    <definedName name="chhtvl" localSheetId="4">'[25]lam-moi'!#REF!</definedName>
    <definedName name="chhtvl">'[25]lam-moi'!#REF!</definedName>
    <definedName name="chnc" localSheetId="4">'[25]lam-moi'!#REF!</definedName>
    <definedName name="chnc">'[25]lam-moi'!#REF!</definedName>
    <definedName name="chvl" localSheetId="4">'[25]lam-moi'!#REF!</definedName>
    <definedName name="chvl">'[25]lam-moi'!#REF!</definedName>
    <definedName name="citidd" localSheetId="4">'[25]dongia (2)'!#REF!</definedName>
    <definedName name="citidd">'[25]dongia (2)'!#REF!</definedName>
    <definedName name="CK">#REF!</definedName>
    <definedName name="cknc" localSheetId="4">'[25]lam-moi'!#REF!</definedName>
    <definedName name="cknc">'[25]lam-moi'!#REF!</definedName>
    <definedName name="ckvl" localSheetId="4">'[25]lam-moi'!#REF!</definedName>
    <definedName name="ckvl">'[25]lam-moi'!#REF!</definedName>
    <definedName name="clvc1">[25]chitiet!$D$3</definedName>
    <definedName name="CLVC3">0.1</definedName>
    <definedName name="CN3p">'[25]TONGKE3p '!$X$295</definedName>
    <definedName name="Co">'[32]Dchinh(chinhthuc)'!$G$4:$G$155</definedName>
    <definedName name="_Coc1">#REF!</definedName>
    <definedName name="Code" localSheetId="4" hidden="1">#REF!</definedName>
    <definedName name="Code" hidden="1">#REF!</definedName>
    <definedName name="CON_EQP_COS">#REF!</definedName>
    <definedName name="CON_EQP_COST">#REF!</definedName>
    <definedName name="_CON1">#REF!</definedName>
    <definedName name="_CON2">#REF!</definedName>
    <definedName name="cong1x15" localSheetId="4">[25]giathanh1!#REF!</definedName>
    <definedName name="cong1x15">[25]giathanh1!#REF!</definedName>
    <definedName name="CONST_EQ">#REF!</definedName>
    <definedName name="Cot_thep" localSheetId="4">[29]Sheet3!#REF!</definedName>
    <definedName name="Cot_thep">[29]Sheet3!#REF!</definedName>
    <definedName name="Countct" localSheetId="4">IF([75]WK!$B1&lt;&gt;"",COUNTIF([75]WK!$B1:$B$13,"*"),"")</definedName>
    <definedName name="Countct" localSheetId="5">IF([77]WK!$B1&lt;&gt;"",COUNTIF([77]WK!$B1:$B$13,"*"),"")</definedName>
    <definedName name="Countct" localSheetId="11">IF([3]WK!$B1&lt;&gt;"",COUNTIF([3]WK!$B1:$B$13,"*"),"")</definedName>
    <definedName name="Countct" localSheetId="10">IF([4]WK!$B1&lt;&gt;"",COUNTIF([4]WK!$B1:$B$13,"*"),"")</definedName>
    <definedName name="Countct">IF(WK!$B1&lt;&gt;"",COUNTIF(WK!$B1:$B$13,"*"),"")</definedName>
    <definedName name="Countctbspl2" localSheetId="4">IF([75]BSPL2!$B1&lt;&gt;"",COUNTIF([75]BSPL2!$B1:$B$10,"*"),"")</definedName>
    <definedName name="Countctbspl2" localSheetId="5">IF([77]BSPL2!$B1&lt;&gt;"",COUNTIF([77]BSPL2!$B1:$B$10,"*"),"")</definedName>
    <definedName name="Countctbspl2" localSheetId="11">IF([3]BSPL2!$B1&lt;&gt;"",COUNTIF([3]BSPL2!$B1:$B$10,"*"),"")</definedName>
    <definedName name="Countctbspl2" localSheetId="10">IF([4]BSPL2!$B1&lt;&gt;"",COUNTIF([4]BSPL2!$B1:$B$10,"*"),"")</definedName>
    <definedName name="Countctbspl2">IF(BSPL2!$B1&lt;&gt;"",COUNTIF(BSPL2!$B1:$B$10,"*"),"")</definedName>
    <definedName name="CountTM" localSheetId="19">IF(OR(BSPL!B1="",BSPL!D1=""),"",IF(BSPL!F1="","",IF(BSPL!F1="Có",IF(OR(BSPL!B1,BSPL!D1),"V."&amp;COUNTIF(BSPL!A$16:A1048576,"V.*")+1,""),"")))</definedName>
    <definedName name="CountTM" localSheetId="21">IF(OR(BSPL4!B1="",BSPL4!D1=""),"",IF(BSPL4!F1="","",IF(BSPL4!F1="Có",IF(OR(BSPL4!B1,BSPL4!D1),"V."&amp;COUNTIF(BSPL4!A$16:A1048576,"V.*")+1,""),"")))</definedName>
    <definedName name="CountTM" localSheetId="4">IF([75]BS!F1="","",IF([75]BS!F1="Có",IF(OR([75]BS!B1,[75]BS!D1),"V."&amp;COUNTIF([75]BS!A$17:A1048576,"V.*")+1,""),""))</definedName>
    <definedName name="CountTM" localSheetId="5">IF([77]BS!F1="","",IF([77]BS!F1="Có",IF(OR([77]BS!B1,[77]BS!D1),"V."&amp;COUNTIF([77]BS!A$17:A1048576,"V.*")+1,""),""))</definedName>
    <definedName name="CountTM" localSheetId="11">IF([3]BS!F1="","",IF([3]BS!F1="Có",IF(OR([3]BS!B1,[3]BS!D1),"V."&amp;COUNTIF([3]BS!A$17:A1048576,"V.*")+1,""),""))</definedName>
    <definedName name="CountTM" localSheetId="10">IF([4]BS!F1="","",IF([4]BS!F1="Có",IF(OR([4]BS!B1,[4]BS!D1),"V."&amp;COUNTIF([4]BS!A$18:A1048576,"V.*")+1,""),""))</definedName>
    <definedName name="CountTM">IF(CĐKT!F1="","",IF(CĐKT!F1="Có",IF(OR(CĐKT!B1,CĐKT!D1),"V."&amp;COUNTIF(CĐKT!A$17:A1048576,"V.*")+1,""),""))</definedName>
    <definedName name="CPVC100">#REF!</definedName>
    <definedName name="CPVCDN">'[25]#REF'!$K$33</definedName>
    <definedName name="CRD">#REF!</definedName>
    <definedName name="_xlnm.Criteria" localSheetId="4">[35]SILICATE!#REF!</definedName>
    <definedName name="_xlnm.Criteria" localSheetId="2">PAJE!$AB$2:$AI$8</definedName>
    <definedName name="_xlnm.Criteria">[35]SILICATE!#REF!</definedName>
    <definedName name="CRITINST">#REF!</definedName>
    <definedName name="CRITPURC">#REF!</definedName>
    <definedName name="CRS">#REF!</definedName>
    <definedName name="CS" localSheetId="4">#REF!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_LCGT">OFFSET([36]CT_LCGT!$D$4,1,0,COUNTA([36]CT_LCGT!$A$1:$A$65536)-COUNTA([36]CT_LCGT!$A$1:$A$4),4)</definedName>
    <definedName name="CT_LCTT">[36]CT_LCTT!$AK$1:$BE$2</definedName>
    <definedName name="CT_TMinh">[36]TM_ChenhLechCT!$B$9</definedName>
    <definedName name="_CT250" localSheetId="4">'[11]dongia (2)'!#REF!</definedName>
    <definedName name="_CT250">'[11]dongia (2)'!#REF!</definedName>
    <definedName name="cti3x15" localSheetId="4">[25]giathanh1!#REF!</definedName>
    <definedName name="cti3x15">[25]giathanh1!#REF!</definedName>
    <definedName name="culy1" localSheetId="4">[25]DONGIA!#REF!</definedName>
    <definedName name="culy1">[25]DONGIA!#REF!</definedName>
    <definedName name="culy2" localSheetId="4">[25]DONGIA!#REF!</definedName>
    <definedName name="culy2">[25]DONGIA!#REF!</definedName>
    <definedName name="culy3" localSheetId="4">[25]DONGIA!#REF!</definedName>
    <definedName name="culy3">[25]DONGIA!#REF!</definedName>
    <definedName name="culy4" localSheetId="4">[25]DONGIA!#REF!</definedName>
    <definedName name="culy4">[25]DONGIA!#REF!</definedName>
    <definedName name="culy5" localSheetId="4">[25]DONGIA!#REF!</definedName>
    <definedName name="culy5">[25]DONGIA!#REF!</definedName>
    <definedName name="cuoc" localSheetId="4">[25]DONGIA!#REF!</definedName>
    <definedName name="cuoc">[25]DONGIA!#REF!</definedName>
    <definedName name="CURRENCY">#REF!</definedName>
    <definedName name="cv">[37]gvl!$N$17</definedName>
    <definedName name="cx">#REF!</definedName>
    <definedName name="cxhtnc" localSheetId="4">'[25]lam-moi'!#REF!</definedName>
    <definedName name="cxhtnc">'[25]lam-moi'!#REF!</definedName>
    <definedName name="cxhtvl" localSheetId="4">'[25]lam-moi'!#REF!</definedName>
    <definedName name="cxhtvl">'[25]lam-moi'!#REF!</definedName>
    <definedName name="cxnc" localSheetId="4">'[25]lam-moi'!#REF!</definedName>
    <definedName name="cxnc">'[25]lam-moi'!#REF!</definedName>
    <definedName name="cxvl" localSheetId="4">'[25]lam-moi'!#REF!</definedName>
    <definedName name="cxvl">'[25]lam-moi'!#REF!</definedName>
    <definedName name="cxxnc" localSheetId="4">'[25]lam-moi'!#REF!</definedName>
    <definedName name="cxxnc">'[25]lam-moi'!#REF!</definedName>
    <definedName name="cxxvl" localSheetId="4">'[25]lam-moi'!#REF!</definedName>
    <definedName name="cxxvl">'[25]lam-moi'!#REF!</definedName>
    <definedName name="d">#REF!</definedName>
    <definedName name="D_7101A_B">#REF!</definedName>
    <definedName name="D_Gia">'[38]Don gia'!$A$3:$F$240</definedName>
    <definedName name="D1x49" localSheetId="4">[22]chitimc!#REF!</definedName>
    <definedName name="D1x49">[22]chitimc!#REF!</definedName>
    <definedName name="D1x49x49" localSheetId="4">[22]chitimc!#REF!</definedName>
    <definedName name="D1x49x49">[22]chitimc!#REF!</definedName>
    <definedName name="d24nc" localSheetId="4">'[25]lam-moi'!#REF!</definedName>
    <definedName name="d24nc">'[25]lam-moi'!#REF!</definedName>
    <definedName name="d24vl" localSheetId="4">'[25]lam-moi'!#REF!</definedName>
    <definedName name="d24vl">'[25]lam-moi'!#REF!</definedName>
    <definedName name="da0.5x1">'[27]Gia vat tu'!$D$8</definedName>
    <definedName name="da1x2">'[27]Gia vat tu'!$D$9</definedName>
    <definedName name="da2x4">'[27]Gia vat tu'!$D$10</definedName>
    <definedName name="da4x6">'[27]Gia vat tu'!$D$11</definedName>
    <definedName name="danep">'[27]Gia vat tu'!$D$53</definedName>
    <definedName name="dangkychungtu" localSheetId="4">[39]TONGHOP!#REF!</definedName>
    <definedName name="dangkychungtu">[39]TONGHOP!#REF!</definedName>
    <definedName name="danho">'[27]Gia vat tu'!$D$12</definedName>
    <definedName name="Data">INDIRECT([36]Du_lieu!$I$1)</definedName>
    <definedName name="data1" hidden="1">#REF!</definedName>
    <definedName name="data2" hidden="1">#REF!</definedName>
    <definedName name="data3" localSheetId="4" hidden="1">#REF!</definedName>
    <definedName name="data3" hidden="1">#REF!</definedName>
    <definedName name="_xlnm.Database">#REF!</definedName>
    <definedName name="DataFilter" localSheetId="4">[40]!DataFilter</definedName>
    <definedName name="DataFilter">[40]!DataFilter</definedName>
    <definedName name="DataSort" localSheetId="4">[40]!DataSort</definedName>
    <definedName name="DataSort">[40]!DataSort</definedName>
    <definedName name="datden">'[27]Gia vat tu'!$D$15</definedName>
    <definedName name="daybuoc">'[27]Gia vat tu'!$D$32</definedName>
    <definedName name="DD" localSheetId="4">#REF!</definedName>
    <definedName name="DD">#REF!</definedName>
    <definedName name="dd1pnc">[25]chitiet!$G$404</definedName>
    <definedName name="dd1pvl">[25]chitiet!$G$383</definedName>
    <definedName name="dd1x2">[37]gvl!$N$9</definedName>
    <definedName name="dd3pctnc" localSheetId="4">'[25]lam-moi'!#REF!</definedName>
    <definedName name="dd3pctnc">'[25]lam-moi'!#REF!</definedName>
    <definedName name="dd3pctvl" localSheetId="4">'[25]lam-moi'!#REF!</definedName>
    <definedName name="dd3pctvl">'[25]lam-moi'!#REF!</definedName>
    <definedName name="dd3plmvl" localSheetId="4">'[25]lam-moi'!#REF!</definedName>
    <definedName name="dd3plmvl">'[25]lam-moi'!#REF!</definedName>
    <definedName name="dd3pnc" localSheetId="4">'[25]lam-moi'!#REF!</definedName>
    <definedName name="dd3pnc">'[25]lam-moi'!#REF!</definedName>
    <definedName name="dd3pvl" localSheetId="4">'[25]lam-moi'!#REF!</definedName>
    <definedName name="dd3pvl">'[25]lam-moi'!#REF!</definedName>
    <definedName name="ddd" localSheetId="4" hidden="1">{"'Sheet1'!$L$16"}</definedName>
    <definedName name="ddd" localSheetId="5" hidden="1">{"'Sheet1'!$L$16"}</definedName>
    <definedName name="ddd" hidden="1">{"'Sheet1'!$L$16"}</definedName>
    <definedName name="ddhtnc" localSheetId="4">'[25]lam-moi'!#REF!</definedName>
    <definedName name="ddhtnc">'[25]lam-moi'!#REF!</definedName>
    <definedName name="ddhtvl" localSheetId="4">'[25]lam-moi'!#REF!</definedName>
    <definedName name="ddhtvl">'[25]lam-moi'!#REF!</definedName>
    <definedName name="_ddn400">#REF!</definedName>
    <definedName name="_ddn600">#REF!</definedName>
    <definedName name="ddt2nc" localSheetId="4">[25]gtrinh!#REF!</definedName>
    <definedName name="ddt2nc">[25]gtrinh!#REF!</definedName>
    <definedName name="ddt2vl" localSheetId="4">[25]gtrinh!#REF!</definedName>
    <definedName name="ddt2vl">[25]gtrinh!#REF!</definedName>
    <definedName name="ddtd3pnc" localSheetId="4">'[25]thao-go'!#REF!</definedName>
    <definedName name="ddtd3pnc">'[25]thao-go'!#REF!</definedName>
    <definedName name="ddtt1pnc" localSheetId="4">[25]gtrinh!#REF!</definedName>
    <definedName name="ddtt1pnc">[25]gtrinh!#REF!</definedName>
    <definedName name="ddtt1pvl" localSheetId="4">[25]gtrinh!#REF!</definedName>
    <definedName name="ddtt1pvl">[25]gtrinh!#REF!</definedName>
    <definedName name="ddtt3pvl" localSheetId="4">[25]gtrinh!#REF!</definedName>
    <definedName name="ddtt3pvl">[25]gtrinh!#REF!</definedName>
    <definedName name="Dem_TMCode" localSheetId="4">COUNTA(OFFSET([36]DM!$N$3,0,IF(ISNA(MATCH([36]Dieu_chinh!XFD1,TDe_TMCode,0)),0,MATCH([36]Dieu_chinh!XFD1,TDe_TMCode,0)),50,1))</definedName>
    <definedName name="Dem_TMCode" localSheetId="5">COUNTA(OFFSET([36]DM!$N$3,0,IF(ISNA(MATCH([36]Dieu_chinh!XFD1,TDe_TMCode,0)),0,MATCH([36]Dieu_chinh!XFD1,TDe_TMCode,0)),50,1))</definedName>
    <definedName name="Dem_TMCode">COUNTA(OFFSET([36]DM!$N$3,0,IF(ISNA(MATCH([36]Dieu_chinh!XFD1,TDe_TMCode,0)),0,MATCH([36]Dieu_chinh!XFD1,TDe_TMCode,0)),50,1))</definedName>
    <definedName name="DG">'[38]Don gia'!$B$3:$G$195</definedName>
    <definedName name="DGCTI592" localSheetId="4">#REF!</definedName>
    <definedName name="DGCTI592">#REF!</definedName>
    <definedName name="dgnc">#REF!</definedName>
    <definedName name="_dgt100" localSheetId="4">'[25]dongia (2)'!#REF!</definedName>
    <definedName name="_dgt100">'[25]dongia (2)'!#REF!</definedName>
    <definedName name="DGTH1">[25]DONGIA!$A$414:$G$452</definedName>
    <definedName name="DGTR">[25]DONGIA!$A$472:$I$521</definedName>
    <definedName name="dgvl">#REF!</definedName>
    <definedName name="DGVT">'[25]DON GIA'!$C$5:$G$137</definedName>
    <definedName name="dinh">'[27]Gia vat tu'!$D$16</definedName>
    <definedName name="dinhdia">'[27]Gia vat tu'!$D$17</definedName>
    <definedName name="Discount" localSheetId="4" hidden="1">#REF!</definedName>
    <definedName name="Discount" hidden="1">#REF!</definedName>
    <definedName name="display_area_2" hidden="1">#REF!</definedName>
    <definedName name="DKCO">#REF!</definedName>
    <definedName name="DL15HT" localSheetId="4">'[25]TONGKE-HT'!#REF!</definedName>
    <definedName name="DL15HT">'[25]TONGKE-HT'!#REF!</definedName>
    <definedName name="DL16HT" localSheetId="4">'[25]TONGKE-HT'!#REF!</definedName>
    <definedName name="DL16HT">'[25]TONGKE-HT'!#REF!</definedName>
    <definedName name="DL19HT" localSheetId="4">'[25]TONGKE-HT'!#REF!</definedName>
    <definedName name="DL19HT">'[25]TONGKE-HT'!#REF!</definedName>
    <definedName name="DM_ChiTieu">[36]DM!$H$3:$I$111</definedName>
    <definedName name="DM_MaTK">OFFSET([36]DM!$D$2,1,0,IF(COUNTA([36]DM!$D$3:$D$1000)=0,1,COUNTA([36]DM!$D$3:$D$1000)),1)</definedName>
    <definedName name="DM_TK">OFFSET([36]Danh_muc!$A$5,1,0,COUNTA([36]Danh_muc!$B$6:$B$500),6)</definedName>
    <definedName name="DM_TK2">OFFSET([36]Danh_muc!$B$5,1,0,COUNTA([36]Danh_muc!$B$6:$B$500),5)</definedName>
    <definedName name="DM_TMCode" localSheetId="4">OFFSET([36]DM!$N$3,0,IF(ISNA(MATCH([36]Dieu_chinh!XFD1,TDe_TMCode,0)),0,MATCH([36]Dieu_chinh!XFD1,TDe_TMCode,0)),KQKD!Dem_TMCode,1)</definedName>
    <definedName name="DM_TMCode" localSheetId="5">OFFSET([36]DM!$N$3,0,IF(ISNA(MATCH([36]Dieu_chinh!XFD1,TDe_TMCode,0)),0,MATCH([36]Dieu_chinh!XFD1,TDe_TMCode,0)),LCTT!Dem_TMCode,1)</definedName>
    <definedName name="DM_TMCode">OFFSET([36]DM!$N$3,0,IF(ISNA(MATCH([36]Dieu_chinh!XFD1,TDe_TMCode,0)),0,MATCH([36]Dieu_chinh!XFD1,TDe_TMCode,0)),Dem_TMCode,1)</definedName>
    <definedName name="DM_TMCode_TSCDHH">OFFSET([36]DM!$O$2,1,0,IF(COUNTA([36]DM!$O$3:$O$33)=0,1,COUNTA([36]DM!$D$3:$O$33)),1)</definedName>
    <definedName name="DM_TMCode_TSCDTTC">OFFSET([36]DM!$AA$2,1,0,IF(COUNTA([36]DM!$AA$3:$AA$33)=0,1,COUNTA([36]DM!$AA$3:$AA$33)),1)</definedName>
    <definedName name="DM_TMCode_TSCDVH">OFFSET([36]DM!$AM$2,1,0,IF(COUNTA([36]DM!$AM$3:$AM$33)=0,1,COUNTA([36]DM!$AM$3:$AM$33)),1)</definedName>
    <definedName name="DM_TMCode_VCSH">OFFSET([36]DM!$BA$2,1,0,IF(COUNTA([36]DM!$BA$3:$BA$33)=0,1,COUNTA([36]DM!$BA$3:$BA$33)),1)</definedName>
    <definedName name="Donvi">#REF!</definedName>
    <definedName name="ds1pnc">#REF!</definedName>
    <definedName name="ds1pvl">#REF!</definedName>
    <definedName name="ds3pnc" localSheetId="4">#REF!</definedName>
    <definedName name="ds3pnc">#REF!</definedName>
    <definedName name="ds3pvl" localSheetId="4">#REF!</definedName>
    <definedName name="ds3pvl">#REF!</definedName>
    <definedName name="dsct3pnc" localSheetId="4">'[25]#REF'!#REF!</definedName>
    <definedName name="dsct3pnc">'[25]#REF'!#REF!</definedName>
    <definedName name="dsct3pvl" localSheetId="4">'[25]#REF'!#REF!</definedName>
    <definedName name="dsct3pvl">'[25]#REF'!#REF!</definedName>
    <definedName name="DSUMDATA">#REF!</definedName>
    <definedName name="duong1" localSheetId="4">[25]DONGIA!#REF!</definedName>
    <definedName name="duong1">[25]DONGIA!#REF!</definedName>
    <definedName name="duong2" localSheetId="4">[25]DONGIA!#REF!</definedName>
    <definedName name="duong2">[25]DONGIA!#REF!</definedName>
    <definedName name="duong3" localSheetId="4">[25]DONGIA!#REF!</definedName>
    <definedName name="duong3">[25]DONGIA!#REF!</definedName>
    <definedName name="duong4" localSheetId="4">[25]DONGIA!#REF!</definedName>
    <definedName name="duong4">[25]DONGIA!#REF!</definedName>
    <definedName name="duong5" localSheetId="4">[25]DONGIA!#REF!</definedName>
    <definedName name="duong5">[25]DONGIA!#REF!</definedName>
    <definedName name="dztramtt" localSheetId="4">[41]chitimc!#REF!</definedName>
    <definedName name="dztramtt">[41]chitimc!#REF!</definedName>
    <definedName name="ë" localSheetId="4">[23]chitiet!#REF!</definedName>
    <definedName name="ë">[23]chitiet!#REF!</definedName>
    <definedName name="ë74" localSheetId="4">[23]chitiet!#REF!</definedName>
    <definedName name="ë74">[23]chitiet!#REF!</definedName>
    <definedName name="emb">#REF!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x">#REF!</definedName>
    <definedName name="_xlnm.Extract" localSheetId="2">PAJE!$O$10:$Z$127</definedName>
    <definedName name="_xlnm.Extract">#REF!</definedName>
    <definedName name="f" localSheetId="4">#REF!</definedName>
    <definedName name="f">#REF!</definedName>
    <definedName name="f_Cap" localSheetId="4">IF(ISBLANK(CT_TMinh),0,IF(CT_TMinh="270",4,IF(CT_TMinh="440",5,IF(RIGHT(CT_TMinh,2)="00",1,IF(RIGHT(CT_TMinh,1)="0",2,3)))))</definedName>
    <definedName name="f_Cap" localSheetId="5">IF(ISBLANK(CT_TMinh),0,IF(CT_TMinh="270",4,IF(CT_TMinh="440",5,IF(RIGHT(CT_TMinh,2)="00",1,IF(RIGHT(CT_TMinh,1)="0",2,3)))))</definedName>
    <definedName name="f_Cap">IF(ISBLANK(CT_TMinh),0,IF(CT_TMinh="270",4,IF(CT_TMinh="440",5,IF(RIGHT(CT_TMinh,2)="00",1,IF(RIGHT(CT_TMinh,1)="0",2,3)))))</definedName>
    <definedName name="_f5" localSheetId="4" hidden="1">{"'Sheet1'!$L$16"}</definedName>
    <definedName name="_f5" localSheetId="5" hidden="1">{"'Sheet1'!$L$16"}</definedName>
    <definedName name="_f5" hidden="1">{"'Sheet1'!$L$16"}</definedName>
    <definedName name="f82E46" localSheetId="4">#REF!</definedName>
    <definedName name="f82E46">#REF!</definedName>
    <definedName name="f92F56" localSheetId="4">[44]dtxl!#REF!</definedName>
    <definedName name="f92F56">[44]dtxl!#REF!</definedName>
    <definedName name="FACTOR">#REF!</definedName>
    <definedName name="FCode" hidden="1">#REF!</definedName>
    <definedName name="fjh">#REF!</definedName>
    <definedName name="fml_CDKT_NN_DcCo" localSheetId="4">SUMIF(NN_CDCo,[36]Tong_hop!$B1,NN_SoDieuChinh)</definedName>
    <definedName name="fml_CDKT_NN_DcCo" localSheetId="5">SUMIF(NN_CDCo,[36]Tong_hop!$B1,NN_SoDieuChinh)</definedName>
    <definedName name="fml_CDKT_NN_DcCo">SUMIF(NN_CDCo,[36]Tong_hop!$B1,NN_SoDieuChinh)</definedName>
    <definedName name="fml_CDKT_NN_DcNo" localSheetId="4">SUMIF(NN_CDNo,[36]Tong_hop!$B1,NN_SoDieuChinh)</definedName>
    <definedName name="fml_CDKT_NN_DcNo" localSheetId="5">SUMIF(NN_CDNo,[36]Tong_hop!$B1,NN_SoDieuChinh)</definedName>
    <definedName name="fml_CDKT_NN_DcNo">SUMIF(NN_CDNo,[36]Tong_hop!$B1,NN_SoDieuChinh)</definedName>
    <definedName name="fml_CDKT_NT_DcCo" localSheetId="4">SUMIF(NT_CDCo,[36]Tong_hop!$B1,NT_SoDieuChinh)</definedName>
    <definedName name="fml_CDKT_NT_DcCo" localSheetId="5">SUMIF(NT_CDCo,[36]Tong_hop!$B1,NT_SoDieuChinh)</definedName>
    <definedName name="fml_CDKT_NT_DcCo">SUMIF(NT_CDCo,[36]Tong_hop!$B1,NT_SoDieuChinh)</definedName>
    <definedName name="fml_CDKT_NT_DcNo" localSheetId="4">SUMIF(NT_CDNo,[36]Tong_hop!$B1,NT_SoDieuChinh)</definedName>
    <definedName name="fml_CDKT_NT_DcNo" localSheetId="5">SUMIF(NT_CDNo,[36]Tong_hop!$B1,NT_SoDieuChinh)</definedName>
    <definedName name="fml_CDKT_NT_DcNo">SUMIF(NT_CDNo,[36]Tong_hop!$B1,NT_SoDieuChinh)</definedName>
    <definedName name="fml_ChuoiDK">IF(ISERROR(FIND("*",[36]CT_LCTT!XFB1&amp;"-"&amp;[36]CT_LCTT!XFC1)),[36]CT_LCTT!XFB1&amp;"-"&amp;[36]CT_LCTT!XFC1,REPLACE([36]CT_LCTT!XFB1&amp;"-"&amp;[36]CT_LCTT!XFC1,FIND("*",[36]CT_LCTT!XFB1&amp;"-"&amp;[36]CT_LCTT!XFC1),1,""))</definedName>
    <definedName name="fml_DoRongCT" localSheetId="4">LEN(CT_TMinh)</definedName>
    <definedName name="fml_DoRongCT" localSheetId="5">LEN(CT_TMinh)</definedName>
    <definedName name="fml_DoRongCT">LEN(CT_TMinh)</definedName>
    <definedName name="fml_KQKD_NN_DcCo" localSheetId="4">SUMIF(NN_KQCo,[36]Tong_hop!$B1,NN_SoDieuChinh)</definedName>
    <definedName name="fml_KQKD_NN_DcCo" localSheetId="5">SUMIF(NN_KQCo,[36]Tong_hop!$B1,NN_SoDieuChinh)</definedName>
    <definedName name="fml_KQKD_NN_DcCo">SUMIF(NN_KQCo,[36]Tong_hop!$B1,NN_SoDieuChinh)</definedName>
    <definedName name="fml_KQKD_NN_DcNo" localSheetId="4">SUMIF(NN_KQNo,[36]Tong_hop!$B1,NN_SoDieuChinh)</definedName>
    <definedName name="fml_KQKD_NN_DcNo" localSheetId="5">SUMIF(NN_KQNo,[36]Tong_hop!$B1,NN_SoDieuChinh)</definedName>
    <definedName name="fml_KQKD_NN_DcNo">SUMIF(NN_KQNo,[36]Tong_hop!$B1,NN_SoDieuChinh)</definedName>
    <definedName name="fml_KQKD_NT_DcCo" localSheetId="4">SUMIF(NT_KQCo,[36]Tong_hop!$B1,NT_SoDieuChinh)</definedName>
    <definedName name="fml_KQKD_NT_DcCo" localSheetId="5">SUMIF(NT_KQCo,[36]Tong_hop!$B1,NT_SoDieuChinh)</definedName>
    <definedName name="fml_KQKD_NT_DcCo">SUMIF(NT_KQCo,[36]Tong_hop!$B1,NT_SoDieuChinh)</definedName>
    <definedName name="fml_KQKD_NT_DcNo" localSheetId="4">SUMIF(NT_KQNo,[36]Tong_hop!$B1,NT_SoDieuChinh)</definedName>
    <definedName name="fml_KQKD_NT_DcNo" localSheetId="5">SUMIF(NT_KQNo,[36]Tong_hop!$B1,NT_SoDieuChinh)</definedName>
    <definedName name="fml_KQKD_NT_DcNo">SUMIF(NT_KQNo,[36]Tong_hop!$B1,NT_SoDieuChinh)</definedName>
    <definedName name="fml_LCGT_KN" localSheetId="4">IF(ISBLANK([36]Bao_cao!$A1),0,IF(ISERROR(VLOOKUP([36]Bao_cao!$A1,CT_LCGT,4,0)),0,VLOOKUP([36]Bao_cao!$A1,CT_LCGT,4,0)))</definedName>
    <definedName name="fml_LCGT_KN" localSheetId="5">IF(ISBLANK([36]Bao_cao!$A1),0,IF(ISERROR(VLOOKUP([36]Bao_cao!$A1,CT_LCGT,4,0)),0,VLOOKUP([36]Bao_cao!$A1,CT_LCGT,4,0)))</definedName>
    <definedName name="fml_LCGT_KN">IF(ISBLANK([36]Bao_cao!$A1),0,IF(ISERROR(VLOOKUP([36]Bao_cao!$A1,CT_LCGT,4,0)),0,VLOOKUP([36]Bao_cao!$A1,CT_LCGT,4,0)))</definedName>
    <definedName name="fml_LCTT_KN" localSheetId="4">IF(ISBLANK([36]Bao_cao!$A1),0,IF(ISNA(HLOOKUP([36]Bao_cao!$A1,CT_LCTT,2,0)),0,HLOOKUP([36]Bao_cao!$A1,CT_LCTT,2,0)))</definedName>
    <definedName name="fml_LCTT_KN" localSheetId="5">IF(ISBLANK([36]Bao_cao!$A1),0,IF(ISNA(HLOOKUP([36]Bao_cao!$A1,CT_LCTT,2,0)),0,HLOOKUP([36]Bao_cao!$A1,CT_LCTT,2,0)))</definedName>
    <definedName name="fml_LCTT_KN">IF(ISBLANK([36]Bao_cao!$A1),0,IF(ISNA(HLOOKUP([36]Bao_cao!$A1,CT_LCTT,2,0)),0,HLOOKUP([36]Bao_cao!$A1,CT_LCTT,2,0)))</definedName>
    <definedName name="fml_SaiSotKDC_TK" localSheetId="4">IF(ISBLANK([36]Phan_bo!$C1),0,KQKD!fml_SaiSotKDC_TK1+KQKD!fml_SaiSotKDC_TK2)</definedName>
    <definedName name="fml_SaiSotKDC_TK" localSheetId="5">IF(ISBLANK([36]Phan_bo!$C1),0,LCTT!fml_SaiSotKDC_TK1+LCTT!fml_SaiSotKDC_TK2)</definedName>
    <definedName name="fml_SaiSotKDC_TK">IF(ISBLANK([36]Phan_bo!$C1),0,fml_SaiSotKDC_TK1+fml_SaiSotKDC_TK2)</definedName>
    <definedName name="fml_SaiSotKDC_TK1" localSheetId="4">ABS(SUMPRODUCT(--(NN_YKienKH=Refuse),--(NN_LoaiButToan="BTDC"),--(LEFT(NN_DCNo,LEN([36]Phan_bo!$C1))=[36]Phan_bo!$C1),NN_SoDieuChinh))</definedName>
    <definedName name="fml_SaiSotKDC_TK1" localSheetId="5">ABS(SUMPRODUCT(--(NN_YKienKH=Refuse),--(NN_LoaiButToan="BTDC"),--(LEFT(NN_DCNo,LEN([36]Phan_bo!$C1))=[36]Phan_bo!$C1),NN_SoDieuChinh))</definedName>
    <definedName name="fml_SaiSotKDC_TK1">ABS(SUMPRODUCT(--(NN_YKienKH=Refuse),--(NN_LoaiButToan="BTDC"),--(LEFT(NN_DCNo,LEN([36]Phan_bo!$C1))=[36]Phan_bo!$C1),NN_SoDieuChinh))</definedName>
    <definedName name="fml_SaiSotKDC_TK2" localSheetId="4">ABS(SUMPRODUCT(--(NN_YKienKH=Refuse),--(NN_LoaiButToan="BTDC"),--(LEFT(NN_DCCo,LEN([36]Phan_bo!$C1))=[36]Phan_bo!$C1),NN_SoDieuChinh))</definedName>
    <definedName name="fml_SaiSotKDC_TK2" localSheetId="5">ABS(SUMPRODUCT(--(NN_YKienKH=Refuse),--(NN_LoaiButToan="BTDC"),--(LEFT(NN_DCCo,LEN([36]Phan_bo!$C1))=[36]Phan_bo!$C1),NN_SoDieuChinh))</definedName>
    <definedName name="fml_SaiSotKDC_TK2">ABS(SUMPRODUCT(--(NN_YKienKH=Refuse),--(NN_LoaiButToan="BTDC"),--(LEFT(NN_DCCo,LEN([36]Phan_bo!$C1))=[36]Phan_bo!$C1),NN_SoDieuChinh))</definedName>
    <definedName name="fml_SaiSotPH_TK" localSheetId="4">IF(ISBLANK([36]Phan_bo!$C1),0,ABS(SUMPRODUCT(--(NN_LoaiButToan="BTDC"),--(LEFT(NN_DCNo,LEN([36]Phan_bo!$C1))=[36]Phan_bo!$C1),NN_SoDieuChinh))+ABS(SUMPRODUCT(--(NN_LoaiButToan="BTDC"),--(LEFT(NN_DCCo,LEN([36]Phan_bo!$C1))=[36]Phan_bo!$C1),NN_SoDieuChinh)))</definedName>
    <definedName name="fml_SaiSotPH_TK" localSheetId="5">IF(ISBLANK([36]Phan_bo!$C1),0,ABS(SUMPRODUCT(--(NN_LoaiButToan="BTDC"),--(LEFT(NN_DCNo,LEN([36]Phan_bo!$C1))=[36]Phan_bo!$C1),NN_SoDieuChinh))+ABS(SUMPRODUCT(--(NN_LoaiButToan="BTDC"),--(LEFT(NN_DCCo,LEN([36]Phan_bo!$C1))=[36]Phan_bo!$C1),NN_SoDieuChinh)))</definedName>
    <definedName name="fml_SaiSotPH_TK">IF(ISBLANK([36]Phan_bo!$C1),0,ABS(SUMPRODUCT(--(NN_LoaiButToan="BTDC"),--(LEFT(NN_DCNo,LEN([36]Phan_bo!$C1))=[36]Phan_bo!$C1),NN_SoDieuChinh))+ABS(SUMPRODUCT(--(NN_LoaiButToan="BTDC"),--(LEFT(NN_DCCo,LEN([36]Phan_bo!$C1))=[36]Phan_bo!$C1),NN_SoDieuChinh)))</definedName>
    <definedName name="fml_SoTien_CT" localSheetId="4">IF(ISBLANK([36]Phan_bo!$C1),0,ABS(SUMPRODUCT(--(TongHop_MaChiTieu=[36]Phan_bo!$C1),TongHop_TruocKT)))</definedName>
    <definedName name="fml_SoTien_CT" localSheetId="5">IF(ISBLANK([36]Phan_bo!$C1),0,ABS(SUMPRODUCT(--(TongHop_MaChiTieu=[36]Phan_bo!$C1),TongHop_TruocKT)))</definedName>
    <definedName name="fml_SoTien_CT">IF(ISBLANK([36]Phan_bo!$C1),0,ABS(SUMPRODUCT(--(TongHop_MaChiTieu=[36]Phan_bo!$C1),TongHop_TruocKT)))</definedName>
    <definedName name="fml_SoTien_TK_NV" localSheetId="4">ABS(SUMPRODUCT(--(LEFT(TongHop_MaTK2,LEN([36]Phan_bo!$C1))=[36]Phan_bo!$C1),TongHop_TruocKT2))</definedName>
    <definedName name="fml_SoTien_TK_NV" localSheetId="5">ABS(SUMPRODUCT(--(LEFT(TongHop_MaTK2,LEN([36]Phan_bo!$C1))=[36]Phan_bo!$C1),TongHop_TruocKT2))</definedName>
    <definedName name="fml_SoTien_TK_NV">ABS(SUMPRODUCT(--(LEFT(TongHop_MaTK2,LEN([36]Phan_bo!$C1))=[36]Phan_bo!$C1),TongHop_TruocKT2))</definedName>
    <definedName name="fml_SoTien_TK_TS" localSheetId="4">ABS(SUMPRODUCT(--(LEFT(TongHop_MaTK1,LEN([36]Phan_bo!$C1))=[36]Phan_bo!$C1),TongHop_TruocKT1))</definedName>
    <definedName name="fml_SoTien_TK_TS" localSheetId="5">ABS(SUMPRODUCT(--(LEFT(TongHop_MaTK1,LEN([36]Phan_bo!$C1))=[36]Phan_bo!$C1),TongHop_TruocKT1))</definedName>
    <definedName name="fml_SoTien_TK_TS">ABS(SUMPRODUCT(--(LEFT(TongHop_MaTK1,LEN([36]Phan_bo!$C1))=[36]Phan_bo!$C1),TongHop_TruocKT1))</definedName>
    <definedName name="fml_TenKhoanMuc" localSheetId="4">IF([36]Phan_bo!$B1=[36]DM!$K$3,VLOOKUP(LEFT([36]Phan_bo!$C1,3),DM_TK2,4,0),IF([36]Phan_bo!$B1=[36]DM!$K$4,VLOOKUP([36]Phan_bo!$C1,DM_ChiTieu,2,0),""))</definedName>
    <definedName name="fml_TenKhoanMuc" localSheetId="5">IF([36]Phan_bo!$B1=[36]DM!$K$3,VLOOKUP(LEFT([36]Phan_bo!$C1,3),DM_TK2,4,0),IF([36]Phan_bo!$B1=[36]DM!$K$4,VLOOKUP([36]Phan_bo!$C1,DM_ChiTieu,2,0),""))</definedName>
    <definedName name="fml_TenKhoanMuc">IF([36]Phan_bo!$B1=[36]DM!$K$3,VLOOKUP(LEFT([36]Phan_bo!$C1,3),DM_TK2,4,0),IF([36]Phan_bo!$B1=[36]DM!$K$4,VLOOKUP([36]Phan_bo!$C1,DM_ChiTieu,2,0),""))</definedName>
    <definedName name="fml_TmChiTieu_CDKT" localSheetId="4">IF(OR(ISNA(VLOOKUP([36]TM_ChenhLechCT!$I1,KQKD!fml_TMChiTieu_CDKT_VungDk,1,0))=FALSE,ISNA(VLOOKUP([36]TM_ChenhLechCT!$J1,KQKD!fml_TMChiTieu_CDKT_VungDk,1,0))=FALSE),1,0)</definedName>
    <definedName name="fml_TmChiTieu_CDKT" localSheetId="5">IF(OR(ISNA(VLOOKUP([36]TM_ChenhLechCT!$I1,LCTT!fml_TMChiTieu_CDKT_VungDk,1,0))=FALSE,ISNA(VLOOKUP([36]TM_ChenhLechCT!$J1,LCTT!fml_TMChiTieu_CDKT_VungDk,1,0))=FALSE),1,0)</definedName>
    <definedName name="fml_TmChiTieu_CDKT">IF(OR(ISNA(VLOOKUP([36]TM_ChenhLechCT!$I1,fml_TMChiTieu_CDKT_VungDk,1,0))=FALSE,ISNA(VLOOKUP([36]TM_ChenhLechCT!$J1,fml_TMChiTieu_CDKT_VungDk,1,0))=FALSE),1,0)</definedName>
    <definedName name="fml_TmChiTieu_CDKT_DB" localSheetId="4">IF(OR(ISNA(VLOOKUP([36]TM_ChenhLechCT!$F1,KQKD!fml_TMChiTieu_CDKT_VungDkDB,1,0))=FALSE,ISNA(VLOOKUP([36]TM_ChenhLechCT!$G1,KQKD!fml_TMChiTieu_CDKT_VungDkDB,1,0))=FALSE),1,0)</definedName>
    <definedName name="fml_TmChiTieu_CDKT_DB" localSheetId="5">IF(OR(ISNA(VLOOKUP([36]TM_ChenhLechCT!$F1,LCTT!fml_TMChiTieu_CDKT_VungDkDB,1,0))=FALSE,ISNA(VLOOKUP([36]TM_ChenhLechCT!$G1,LCTT!fml_TMChiTieu_CDKT_VungDkDB,1,0))=FALSE),1,0)</definedName>
    <definedName name="fml_TmChiTieu_CDKT_DB">IF(OR(ISNA(VLOOKUP([36]TM_ChenhLechCT!$F1,fml_TMChiTieu_CDKT_VungDkDB,1,0))=FALSE,ISNA(VLOOKUP([36]TM_ChenhLechCT!$G1,fml_TMChiTieu_CDKT_VungDkDB,1,0))=FALSE),1,0)</definedName>
    <definedName name="fml_TMChiTieu_CDKT_VungDk" localSheetId="4">IF(KQKD!f_Cap=1,IF(LEFT(TongHop_MaChiTieu,KQKD!f_Cap)=LEFT(CT_TMinh,KQKD!f_Cap),TongHop_MaTK,0),IF(KQKD!f_Cap=2,IF(LEFT(TongHop_MaChiTieu,KQKD!f_Cap)=LEFT(CT_TMinh,KQKD!f_Cap),TongHop_MaTK,0),IF(KQKD!f_Cap=3,IF(LEFT(TongHop_MaChiTieu,KQKD!f_Cap)=LEFT(CT_TMinh,KQKD!f_Cap),TongHop_MaTK,0),0)))</definedName>
    <definedName name="fml_TMChiTieu_CDKT_VungDk" localSheetId="5">IF(LCTT!f_Cap=1,IF(LEFT(TongHop_MaChiTieu,LCTT!f_Cap)=LEFT(CT_TMinh,LCTT!f_Cap),TongHop_MaTK,0),IF(LCTT!f_Cap=2,IF(LEFT(TongHop_MaChiTieu,LCTT!f_Cap)=LEFT(CT_TMinh,LCTT!f_Cap),TongHop_MaTK,0),IF(LCTT!f_Cap=3,IF(LEFT(TongHop_MaChiTieu,LCTT!f_Cap)=LEFT(CT_TMinh,LCTT!f_Cap),TongHop_MaTK,0),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 localSheetId="4">IF(KQKD!f_Cap=4,IF(AND(VALUE(LEFT(TongHop_MaChiTieu,3))&gt;100,VALUE(LEFT(TongHop_MaChiTieu,3))&lt;270),TongHop_MaTK,0),IF(KQKD!f_Cap=5,IF(AND(VALUE(LEFT(TongHop_MaChiTieu,3))&gt;300,VALUE(LEFT(TongHop_MaChiTieu,3))&lt;440),TongHop_MaTK,0),0))</definedName>
    <definedName name="fml_TMChiTieu_CDKT_VungDkDB" localSheetId="5">IF(LCTT!f_Cap=4,IF(AND(VALUE(LEFT(TongHop_MaChiTieu,3))&gt;100,VALUE(LEFT(TongHop_MaChiTieu,3))&lt;270),TongHop_MaTK,0),IF(LCTT!f_Cap=5,IF(AND(VALUE(LEFT(TongHop_MaChiTieu,3))&gt;300,VALUE(LEFT(TongHop_MaChiTieu,3))&lt;440),TongHop_MaTK,0),0))</definedName>
    <definedName name="fml_TMChiTieu_CDKT_VungDkDB">IF(f_Cap=4,IF(AND(VALUE(LEFT(TongHop_MaChiTieu,3))&gt;100,VALUE(LEFT(TongHop_MaChiTieu,3))&lt;270),TongHop_MaTK,0),IF(f_Cap=5,IF(AND(VALUE(LEFT(TongHop_MaChiTieu,3))&gt;300,VALUE(LEFT(TongHop_MaChiTieu,3))&lt;440),TongHop_MaTK,0),0))</definedName>
    <definedName name="fml_TMChiTieu_KQKD" localSheetId="4">IF(OR(LEN([36]TM_ChenhLechCT!$K1)&gt;0,LEN([36]TM_ChenhLechCT!$L1)&gt;0),IF(OR(ISNA(VLOOKUP([36]TM_ChenhLechCT!$K1,IF(LEFT(TongHop_MaChiTieu3,2)=CT_TMinh,TongHop_MaTK3,0),1,0))=FALSE,ISNA(VLOOKUP([36]TM_ChenhLechCT!$L1,IF(LEFT(TongHop_MaChiTieu3,2)=CT_TMinh,TongHop_MaTK3,0),1,0))=FALSE),1,0),0)</definedName>
    <definedName name="fml_TMChiTieu_KQKD" localSheetId="5">IF(OR(LEN([36]TM_ChenhLechCT!$K1)&gt;0,LEN([36]TM_ChenhLechCT!$L1)&gt;0),IF(OR(ISNA(VLOOKUP([36]TM_ChenhLechCT!$K1,IF(LEFT(TongHop_MaChiTieu3,2)=CT_TMinh,TongHop_MaTK3,0),1,0))=FALSE,ISNA(VLOOKUP([36]TM_ChenhLechCT!$L1,IF(LEFT(TongHop_MaChiTieu3,2)=CT_TMinh,TongHop_MaTK3,0),1,0))=FALSE),1,0),0)</definedName>
    <definedName name="fml_TMChiTieu_KQKD">IF(OR(LEN([36]TM_ChenhLechCT!$K1)&gt;0,LEN([36]TM_ChenhLechCT!$L1)&gt;0),IF(OR(ISNA(VLOOKUP([36]TM_ChenhLechCT!$K1,IF(LEFT(TongHop_MaChiTieu3,2)=CT_TMinh,TongHop_MaTK3,0),1,0))=FALSE,ISNA(VLOOKUP([36]TM_ChenhLechCT!$L1,IF(LEFT(TongHop_MaChiTieu3,2)=CT_TMinh,TongHop_MaTK3,0),1,0))=FALSE),1,0),0)</definedName>
    <definedName name="FP" localSheetId="4">'[14]COAT&amp;WRAP-QIOT-#3'!#REF!</definedName>
    <definedName name="FP">'[14]COAT&amp;WRAP-QIOT-#3'!#REF!</definedName>
    <definedName name="FVMode">'[45]Economic Profit'!$E$911</definedName>
    <definedName name="g" localSheetId="4">'[46]DG '!#REF!</definedName>
    <definedName name="g">'[46]DG '!#REF!</definedName>
    <definedName name="g40g40" localSheetId="4">[47]tuong!#REF!</definedName>
    <definedName name="g40g40">[47]tuong!#REF!</definedName>
    <definedName name="gach2lo">'[27]Gia vat tu'!$D$36</definedName>
    <definedName name="gachlanem">'[27]Gia vat tu'!$D$39</definedName>
    <definedName name="gachvo">'[27]Gia vat tu'!$D$37</definedName>
    <definedName name="gcHT">[48]TT04!$J$37</definedName>
    <definedName name="gcm">'[49]gia vt,nc,may'!$H$7:$I$17</definedName>
    <definedName name="GDoan">[9]Sheet1!$G$2:$G$5</definedName>
    <definedName name="geo">#REF!</definedName>
    <definedName name="gia">[50]XL4Poppy!$A$26</definedName>
    <definedName name="_GID1">'[25]LKVL-CK-HT-GD1'!$A$4</definedName>
    <definedName name="gl3p">#REF!</definedName>
    <definedName name="gnc">'[49]gia vt,nc,may'!$E$7:$F$12</definedName>
    <definedName name="GoBack" localSheetId="4">[40]KLHT!GoBack</definedName>
    <definedName name="GoBack">[40]KLHT!GoBack</definedName>
    <definedName name="goc" localSheetId="4">[51]ctTBA!#REF!</definedName>
    <definedName name="goc">[51]ctTBA!#REF!</definedName>
    <definedName name="gvt">'[49]gia vt,nc,may'!$B$7:$C$159</definedName>
    <definedName name="h" localSheetId="4" hidden="1">{"'Sheet1'!$L$16"}</definedName>
    <definedName name="h" localSheetId="5" hidden="1">{"'Sheet1'!$L$16"}</definedName>
    <definedName name="h" hidden="1">{"'Sheet1'!$L$16"}</definedName>
    <definedName name="HCM">#REF!</definedName>
    <definedName name="HH15HT" localSheetId="4">'[25]TONGKE-HT'!#REF!</definedName>
    <definedName name="HH15HT">'[25]TONGKE-HT'!#REF!</definedName>
    <definedName name="HH16HT" localSheetId="4">'[25]TONGKE-HT'!#REF!</definedName>
    <definedName name="HH16HT">'[25]TONGKE-HT'!#REF!</definedName>
    <definedName name="HH19HT" localSheetId="4">'[25]TONGKE-HT'!#REF!</definedName>
    <definedName name="HH19HT">'[25]TONGKE-HT'!#REF!</definedName>
    <definedName name="HH20HT" localSheetId="4">'[25]TONGKE-HT'!#REF!</definedName>
    <definedName name="HH20HT">'[25]TONGKE-HT'!#REF!</definedName>
    <definedName name="hhcv" localSheetId="4">[53]TTTram!#REF!</definedName>
    <definedName name="hhcv">[53]TTTram!#REF!</definedName>
    <definedName name="hhda4x6" localSheetId="4">[53]TTTram!#REF!</definedName>
    <definedName name="hhda4x6">[53]TTTram!#REF!</definedName>
    <definedName name="hhxm" localSheetId="4">[53]TTTram!#REF!</definedName>
    <definedName name="hhxm">[53]TTTram!#REF!</definedName>
    <definedName name="HiddenRows" hidden="1">#REF!</definedName>
    <definedName name="hntdc">WK!$AI$14:$AI$353</definedName>
    <definedName name="HOME_MANP">#REF!</definedName>
    <definedName name="hong" localSheetId="4" hidden="1">{"'Sheet1'!$L$16"}</definedName>
    <definedName name="hong" localSheetId="5" hidden="1">{"'Sheet1'!$L$16"}</definedName>
    <definedName name="hong" hidden="1">{"'Sheet1'!$L$16"}</definedName>
    <definedName name="HS_may">#REF!</definedName>
    <definedName name="HSCT3">0.1</definedName>
    <definedName name="hsdc1">#REF!</definedName>
    <definedName name="HSDD" localSheetId="4">[25]phuluc1!#REF!</definedName>
    <definedName name="HSDD">[25]phuluc1!#REF!</definedName>
    <definedName name="HSDN">2.5</definedName>
    <definedName name="HSHH">#REF!</definedName>
    <definedName name="HSHHUT">#REF!</definedName>
    <definedName name="hskk1">[25]chitiet!$D$4</definedName>
    <definedName name="HSNC">[55]Du_lieu!$C$6</definedName>
    <definedName name="HSSL">#REF!</definedName>
    <definedName name="HSVC1">#REF!</definedName>
    <definedName name="HSVC2">#REF!</definedName>
    <definedName name="HSVC3" localSheetId="4">#REF!</definedName>
    <definedName name="HSVC3">#REF!</definedName>
    <definedName name="HSVL">#REF!</definedName>
    <definedName name="HSVLD">#REF!</definedName>
    <definedName name="HSVLN">#REF!</definedName>
    <definedName name="ht25nc" localSheetId="4">'[25]lam-moi'!#REF!</definedName>
    <definedName name="ht25nc">'[25]lam-moi'!#REF!</definedName>
    <definedName name="ht25vl" localSheetId="4">'[25]lam-moi'!#REF!</definedName>
    <definedName name="ht25vl">'[25]lam-moi'!#REF!</definedName>
    <definedName name="ht325nc" localSheetId="4">'[25]lam-moi'!#REF!</definedName>
    <definedName name="ht325nc">'[25]lam-moi'!#REF!</definedName>
    <definedName name="ht325vl" localSheetId="4">'[25]lam-moi'!#REF!</definedName>
    <definedName name="ht325vl">'[25]lam-moi'!#REF!</definedName>
    <definedName name="ht37k" localSheetId="4">'[25]lam-moi'!#REF!</definedName>
    <definedName name="ht37k">'[25]lam-moi'!#REF!</definedName>
    <definedName name="ht37nc" localSheetId="4">'[25]lam-moi'!#REF!</definedName>
    <definedName name="ht37nc">'[25]lam-moi'!#REF!</definedName>
    <definedName name="ht50nc" localSheetId="4">'[25]lam-moi'!#REF!</definedName>
    <definedName name="ht50nc">'[25]lam-moi'!#REF!</definedName>
    <definedName name="ht50vl" localSheetId="4">'[25]lam-moi'!#REF!</definedName>
    <definedName name="ht50vl">'[25]lam-moi'!#REF!</definedName>
    <definedName name="HTML_CodePage" hidden="1">950</definedName>
    <definedName name="HTML_Control" localSheetId="4" hidden="1">{"'Sheet1'!$L$16"}</definedName>
    <definedName name="HTML_Control" localSheetId="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4">#REF!</definedName>
    <definedName name="HTNC">#REF!</definedName>
    <definedName name="httk" localSheetId="19">INFOR!$A$5:OFFSET(INFOR!$A$5,sectorinfor-1,0)</definedName>
    <definedName name="httk" localSheetId="21">INFOR!$A$5:OFFSET(INFOR!$A$5,sectorinfor-1,0)</definedName>
    <definedName name="httk" localSheetId="4">[75]INFOR!$A$5:OFFSET([75]INFOR!$A$5,KQKD!sectorinfor-1,0)</definedName>
    <definedName name="httk" localSheetId="5">[77]INFOR!$A$5:OFFSET([77]INFOR!$A$5,LCTT!sectorinfor-1,0)</definedName>
    <definedName name="httk" localSheetId="11">[3]INFOR!$A$5:OFFSET([3]INFOR!$A$5,'TM(NV)'!sectorinfor-1,0)</definedName>
    <definedName name="httk" localSheetId="10">[4]INFOR!$A$5:OFFSET([4]INFOR!$A$5,'TM(TSCD) '!sectorinfor-1,0)</definedName>
    <definedName name="httk">INFOR!$A$5:OFFSET(INFOR!$A$5,sectorinfor-1,0)</definedName>
    <definedName name="httk2" localSheetId="21">INFOR!$B$5:OFFSET(INFOR!$A$5,sectorinfor-1,0)</definedName>
    <definedName name="httk2" localSheetId="4">[75]INFOR!$B$5:OFFSET([75]INFOR!$A$5,KQKD!sectorinfor-1,0)</definedName>
    <definedName name="httk2" localSheetId="5">[77]INFOR!$B$5:OFFSET([77]INFOR!$A$5,LCTT!sectorinfor-1,0)</definedName>
    <definedName name="httk2" localSheetId="11">[3]INFOR!$B$5:OFFSET([3]INFOR!$A$5,'TM(NV)'!sectorinfor-1,0)</definedName>
    <definedName name="httk2" localSheetId="10">[4]INFOR!$B$5:OFFSET([4]INFOR!$A$5,'TM(TSCD) '!sectorinfor-1,0)</definedName>
    <definedName name="httk2">INFOR!$B$5:OFFSET(INFOR!$A$5,sectorinfor-1,0)</definedName>
    <definedName name="HTVL" localSheetId="4">#REF!</definedName>
    <definedName name="HTVL">#REF!</definedName>
    <definedName name="huy" localSheetId="4" hidden="1">{"'Sheet1'!$L$16"}</definedName>
    <definedName name="huy" localSheetId="5" hidden="1">{"'Sheet1'!$L$16"}</definedName>
    <definedName name="huy" hidden="1">{"'Sheet1'!$L$16"}</definedName>
    <definedName name="I2É6" localSheetId="4">[22]chitimc!#REF!</definedName>
    <definedName name="I2É6">[22]chitimc!#REF!</definedName>
    <definedName name="IDLAB_COST">#REF!</definedName>
    <definedName name="IND_LAB">#REF!</definedName>
    <definedName name="INDMANP">#REF!</definedName>
    <definedName name="IO" localSheetId="4">'[14]COAT&amp;WRAP-QIOT-#3'!#REF!</definedName>
    <definedName name="IO">'[14]COAT&amp;WRAP-QIOT-#3'!#REF!</definedName>
    <definedName name="j">#REF!</definedName>
    <definedName name="j356C8">#REF!</definedName>
    <definedName name="k">#REF!</definedName>
    <definedName name="k2b" localSheetId="4">'[25]THPDMoi  (2)'!#REF!</definedName>
    <definedName name="k2b">'[25]THPDMoi  (2)'!#REF!</definedName>
    <definedName name="__Key1" localSheetId="4">[56]Sheet3!#REF!</definedName>
    <definedName name="__Key1">[56]Sheet3!#REF!</definedName>
    <definedName name="__Key2" localSheetId="4">[56]Sheet3!#REF!</definedName>
    <definedName name="__Key2">[56]Sheet3!#REF!</definedName>
    <definedName name="_Key3" localSheetId="4">[56]Sheet3!#REF!</definedName>
    <definedName name="_Key3">[56]Sheet3!#REF!</definedName>
    <definedName name="khoiluong">#REF!</definedName>
    <definedName name="kl_go">#REF!</definedName>
    <definedName name="kldd1p" localSheetId="4">'[25]#REF'!#REF!</definedName>
    <definedName name="kldd1p">'[25]#REF'!#REF!</definedName>
    <definedName name="kldd3p" localSheetId="4">'[25]lam-moi'!#REF!</definedName>
    <definedName name="kldd3p">'[25]lam-moi'!#REF!</definedName>
    <definedName name="_KM188" localSheetId="4">#REF!</definedName>
    <definedName name="_KM188">#REF!</definedName>
    <definedName name="_km189" localSheetId="4">#REF!</definedName>
    <definedName name="_km189">#REF!</definedName>
    <definedName name="_km190">#REF!</definedName>
    <definedName name="_km191">#REF!</definedName>
    <definedName name="_km192">#REF!</definedName>
    <definedName name="_km193" localSheetId="4">#REF!</definedName>
    <definedName name="_km193">#REF!</definedName>
    <definedName name="_km194" localSheetId="4">#REF!</definedName>
    <definedName name="_km194">#REF!</definedName>
    <definedName name="_km195" localSheetId="4">#REF!</definedName>
    <definedName name="_km195">#REF!</definedName>
    <definedName name="_km196" localSheetId="4">#REF!</definedName>
    <definedName name="_km196">#REF!</definedName>
    <definedName name="_km197" localSheetId="4">#REF!</definedName>
    <definedName name="_km197">#REF!</definedName>
    <definedName name="_km198" localSheetId="4">#REF!</definedName>
    <definedName name="_km198">#REF!</definedName>
    <definedName name="kmong" localSheetId="4">[25]giathanh1!#REF!</definedName>
    <definedName name="kmong">[25]giathanh1!#REF!</definedName>
    <definedName name="KN_4111">[36]Tong_hop!$S$293</definedName>
    <definedName name="KN_6351">[36]Tong_hop!$S$381</definedName>
    <definedName name="KN_CT10">[36]Tong_hop!$S$358</definedName>
    <definedName name="KN_CT100">[36]Tong_hop!$S$10</definedName>
    <definedName name="KN_CT11">[36]Tong_hop!$S$360</definedName>
    <definedName name="KN_CT110">[36]Tong_hop!$S$12</definedName>
    <definedName name="KN_CT130">[36]Tong_hop!$S$34</definedName>
    <definedName name="KN_CT140">[36]Tong_hop!$S$58</definedName>
    <definedName name="KN_CT200">[36]Tong_hop!$S$96</definedName>
    <definedName name="KN_CT21">[36]Tong_hop!$S$371</definedName>
    <definedName name="KN_CT220">[36]Tong_hop!$S$117</definedName>
    <definedName name="KN_CT270">[36]Tong_hop!$S$203</definedName>
    <definedName name="KN_CT300">[36]Tong_hop!$S$208</definedName>
    <definedName name="KN_CT31">[36]Tong_hop!$S$395</definedName>
    <definedName name="KN_CT310">[36]Tong_hop!$S$210</definedName>
    <definedName name="KN_CT312">[36]Tong_hop!$S$216</definedName>
    <definedName name="KN_CT330">[36]Tong_hop!$S$260</definedName>
    <definedName name="KN_CT400">[36]Tong_hop!$S$290</definedName>
    <definedName name="KN_CT440">[36]Tong_hop!$S$321</definedName>
    <definedName name="KN_CT50">[36]Tong_hop!$S$398</definedName>
    <definedName name="KN_CT60">[36]Tong_hop!$S$408</definedName>
    <definedName name="kp1ph" localSheetId="4">#REF!</definedName>
    <definedName name="kp1ph">#REF!</definedName>
    <definedName name="KT_4111">[36]Tong_hop!$AG$293</definedName>
    <definedName name="KT_6351">[36]Tong_hop!$AG$381</definedName>
    <definedName name="KT_CT10">[36]Tong_hop!$AG$358</definedName>
    <definedName name="KT_CT100">[36]Tong_hop!$AG$10</definedName>
    <definedName name="KT_CT11">[36]Tong_hop!$AG$360</definedName>
    <definedName name="KT_CT110">[36]Tong_hop!$AG$12</definedName>
    <definedName name="KT_CT130">[36]Tong_hop!$AG$34</definedName>
    <definedName name="KT_CT140">[36]Tong_hop!$AG$58</definedName>
    <definedName name="KT_CT200">[36]Tong_hop!$AG$96</definedName>
    <definedName name="KT_CT21">[36]Tong_hop!$AG$371</definedName>
    <definedName name="KT_CT220">[36]Tong_hop!$AG$117</definedName>
    <definedName name="KT_CT270">[36]Tong_hop!$AG$203</definedName>
    <definedName name="KT_CT300">[36]Tong_hop!$AG$208</definedName>
    <definedName name="KT_CT31">[36]Tong_hop!$AG$395</definedName>
    <definedName name="KT_CT310">[36]Tong_hop!$AG$210</definedName>
    <definedName name="KT_CT312">[36]Tong_hop!$AG$216</definedName>
    <definedName name="KT_CT330">[36]Tong_hop!$AG$260</definedName>
    <definedName name="KT_CT400">[36]Tong_hop!$AG$290</definedName>
    <definedName name="KT_CT440">[36]Tong_hop!$AG$321</definedName>
    <definedName name="KT_CT50">[36]Tong_hop!$AG$398</definedName>
    <definedName name="KT_CT60">[36]Tong_hop!$AG$408</definedName>
    <definedName name="Ky_ke_toan_V">[36]Thong_tin!$D$12</definedName>
    <definedName name="Ky_Nay1_V">[36]Thong_tin!$D$14</definedName>
    <definedName name="Ky_Truoc1_V">[36]Thong_tin!$D$13</definedName>
    <definedName name="lan" localSheetId="4" hidden="1">{#N/A,#N/A,TRUE,"BT M200 da 10x20"}</definedName>
    <definedName name="lan" localSheetId="5" hidden="1">{#N/A,#N/A,TRUE,"BT M200 da 10x20"}</definedName>
    <definedName name="lan" hidden="1">{#N/A,#N/A,TRUE,"BT M200 da 10x20"}</definedName>
    <definedName name="link_bangcandoiketoan">[78]Menu!$B$62</definedName>
    <definedName name="link_baocaotaichinh">[78]Menu!$B$4</definedName>
    <definedName name="link_chonamtaichinh">[78]Menu!$B$5</definedName>
    <definedName name="link_congty">[78]Menu!$B$2</definedName>
    <definedName name="link_diachi">[78]Menu!$B$3</definedName>
    <definedName name="link_donvitinh">[78]Menu!$B$8</definedName>
    <definedName name="link_giamdoc">[78]Menu!$A$14</definedName>
    <definedName name="link_ketoantruong">[78]Menu!$A$13</definedName>
    <definedName name="link_lapngay">[78]Menu!$B$9</definedName>
    <definedName name="link_maso">[78]Menu!$B$55</definedName>
    <definedName name="link_nguoilapbieu">[78]Menu!$A$12</definedName>
    <definedName name="link_nguonvon">[78]Menu!$B$61</definedName>
    <definedName name="link_socuoinam">[78]Menu!$B$53</definedName>
    <definedName name="link_sodaunam">[78]Menu!$B$54</definedName>
    <definedName name="link_taingay">[78]Menu!$B$6</definedName>
    <definedName name="link_taisan">[78]Menu!$B$60</definedName>
    <definedName name="link_tengiamdoc">[78]Menu!$B$14</definedName>
    <definedName name="link_tenketoantruong">[78]Menu!$B$13</definedName>
    <definedName name="link_tennguoilapbieu">[78]Menu!$B$12</definedName>
    <definedName name="link_thuyetminh">[78]Menu!$B$56</definedName>
    <definedName name="listcty" localSheetId="4">[75]WK!$R$7:$CP$7</definedName>
    <definedName name="listcty" localSheetId="5">[77]WK!$R$7:$CP$7</definedName>
    <definedName name="listcty" localSheetId="11">[3]WK!$R$7:$Z$7</definedName>
    <definedName name="listcty" localSheetId="10">[4]WK!$R$7:$Z$7</definedName>
    <definedName name="listcty">WK!$R$7:$AD$7</definedName>
    <definedName name="listcty2" localSheetId="4">[75]INFOR!$H$5:$I$640</definedName>
    <definedName name="listcty2" localSheetId="5">[77]INFOR!$H$5:$I$640</definedName>
    <definedName name="listcty2" localSheetId="11">[3]INFOR!$H$5:$I$640</definedName>
    <definedName name="listcty2" localSheetId="10">[4]INFOR!$H$5:$I$640</definedName>
    <definedName name="listcty2">INFOR!$H$5:$I$640</definedName>
    <definedName name="listcty3" localSheetId="4">[75]INFOR!$I$5:$I$640</definedName>
    <definedName name="listcty3" localSheetId="5">[77]INFOR!$I$5:$I$640</definedName>
    <definedName name="listcty3" localSheetId="11">[3]INFOR!$I$5:$I$640</definedName>
    <definedName name="listcty3" localSheetId="10">[4]INFOR!$I$5:$I$640</definedName>
    <definedName name="listcty3">INFOR!$I$5:$I$640</definedName>
    <definedName name="listcty4" localSheetId="4">OFFSET([75]INFOR!$G$5,,,MAX([75]INFOR!$I$5:$I$640),1)</definedName>
    <definedName name="listcty4" localSheetId="5">OFFSET([77]INFOR!$G$5,,,MAX([77]INFOR!$I$5:$I$640),1)</definedName>
    <definedName name="listcty4" localSheetId="11">OFFSET([3]INFOR!$G$5,,,MAX([3]INFOR!$I$5:$I$640),1)</definedName>
    <definedName name="listcty4" localSheetId="10">OFFSET([4]INFOR!$G$5,,,MAX([4]INFOR!$I$5:$I$640),1)</definedName>
    <definedName name="listcty4">OFFSET(INFOR!$G$5,,,MAX(INFOR!$I$5:$I$640),1)</definedName>
    <definedName name="Lmk">#REF!</definedName>
    <definedName name="LN">#REF!</definedName>
    <definedName name="locscty" localSheetId="4">IF(ISERROR([75]INFOR!XFD1),"",IF(OR([75]INFOR!XFD1=0,[75]INFOR!XFD1=""),"",IF(COUNTIF([75]INFOR!$H1:XFD$5,[75]INFOR!XFD1)=1,MAX([75]INFOR!A$4:$I1048576)+1,"")))</definedName>
    <definedName name="locscty" localSheetId="5">IF(ISERROR([77]INFOR!XFD1),"",IF(OR([77]INFOR!XFD1=0,[77]INFOR!XFD1=""),"",IF(COUNTIF([77]INFOR!$H1:XFD$5,[77]INFOR!XFD1)=1,MAX([77]INFOR!A$4:$I1048576)+1,"")))</definedName>
    <definedName name="locscty" localSheetId="11">IF(ISERROR([3]INFOR!XFD1),"",IF(OR([3]INFOR!XFD1=0,[3]INFOR!XFD1=""),"",IF(COUNTIF([3]INFOR!$H1:XFD$5,[3]INFOR!XFD1)=1,MAX([3]INFOR!A$4:$I1048576)+1,"")))</definedName>
    <definedName name="locscty" localSheetId="10">IF(ISERROR([4]INFOR!XFD1),"",IF(OR([4]INFOR!XFD1=0,[4]INFOR!XFD1=""),"",IF(COUNTIF([4]INFOR!$H1:XFD$5,[4]INFOR!XFD1)=1,MAX([4]INFOR!A$4:$I1048576)+1,"")))</definedName>
    <definedName name="locscty">IF(ISERROR(INFOR!XFD1),"",IF(OR(INFOR!XFD1=0,INFOR!XFD1=""),"",IF(COUNTIF(INFOR!$H1:XFD$5,INFOR!XFD1)=1,MAX(INFOR!A$4:$I1048576)+1,"")))</definedName>
    <definedName name="locsxcty" localSheetId="4">IF(AND([75]INFOR!A1048576&lt;MAX([75]INFOR!D$5:D$640),[75]INFOR!A1048576&lt;&gt;""),[75]INFOR!A1048576+1,"")</definedName>
    <definedName name="locsxcty" localSheetId="5">IF(AND([77]INFOR!A1048576&lt;MAX([77]INFOR!D$5:D$640),[77]INFOR!A1048576&lt;&gt;""),[77]INFOR!A1048576+1,"")</definedName>
    <definedName name="locsxcty" localSheetId="11">IF(AND([3]INFOR!A1048576&lt;MAX([3]INFOR!D$5:D$640),[3]INFOR!A1048576&lt;&gt;""),[3]INFOR!A1048576+1,"")</definedName>
    <definedName name="locsxcty" localSheetId="10">IF(AND([4]INFOR!A1048576&lt;MAX([4]INFOR!D$5:D$640),[4]INFOR!A1048576&lt;&gt;""),[4]INFOR!A1048576+1,"")</definedName>
    <definedName name="locsxcty">IF(AND(INFOR!A1048576&lt;MAX(INFOR!D$5:D$640),INFOR!A1048576&lt;&gt;""),INFOR!A1048576+1,"")</definedName>
    <definedName name="loctcty" localSheetId="19">IF(INFOR!XFD1&lt;&gt;"",INDEX(listcty2,MATCH(INFOR!XFD1,listcty3,0),1),"")</definedName>
    <definedName name="loctcty" localSheetId="21">IF(INFOR!XFD1&lt;&gt;"",INDEX(listcty2,MATCH(INFOR!XFD1,listcty3,0),1),"")</definedName>
    <definedName name="loctcty" localSheetId="4">IF([75]INFOR!XFD1&lt;&gt;"",INDEX(KQKD!listcty2,MATCH([75]INFOR!XFD1,KQKD!listcty3,0),1),"")</definedName>
    <definedName name="loctcty" localSheetId="5">IF([77]INFOR!XFD1&lt;&gt;"",INDEX(LCTT!listcty2,MATCH([77]INFOR!XFD1,LCTT!listcty3,0),1),"")</definedName>
    <definedName name="loctcty" localSheetId="11">IF([3]INFOR!XFD1&lt;&gt;"",INDEX('TM(NV)'!listcty2,MATCH([3]INFOR!XFD1,'TM(NV)'!listcty3,0),1),"")</definedName>
    <definedName name="loctcty" localSheetId="10">IF([4]INFOR!XFD1&lt;&gt;"",INDEX('TM(TSCD) '!listcty2,MATCH([4]INFOR!XFD1,'TM(TSCD) '!listcty3,0),1),"")</definedName>
    <definedName name="loctcty">IF(INFOR!XFD1&lt;&gt;"",INDEX(listcty2,MATCH(INFOR!XFD1,listcty3,0),1),"")</definedName>
    <definedName name="luoithep">'[27]Gia vat tu'!$D$59</definedName>
    <definedName name="Luong2001">'[57]156nhap01'!$J$5:$J$86</definedName>
    <definedName name="LuongX01">'[57]2001'!$G$9:$G$884</definedName>
    <definedName name="LXH">#REF!</definedName>
    <definedName name="_LXH1">#REF!</definedName>
    <definedName name="m" localSheetId="4">#REF!</definedName>
    <definedName name="m">#REF!</definedName>
    <definedName name="m102bnnc" localSheetId="4">'[25]lam-moi'!#REF!</definedName>
    <definedName name="m102bnnc">'[25]lam-moi'!#REF!</definedName>
    <definedName name="m102bnvl" localSheetId="4">'[25]lam-moi'!#REF!</definedName>
    <definedName name="m102bnvl">'[25]lam-moi'!#REF!</definedName>
    <definedName name="m10aamtc" localSheetId="4">'[25]t-h HA THE'!#REF!</definedName>
    <definedName name="m10aamtc">'[25]t-h HA THE'!#REF!</definedName>
    <definedName name="m10aanc" localSheetId="4">'[25]lam-moi'!#REF!</definedName>
    <definedName name="m10aanc">'[25]lam-moi'!#REF!</definedName>
    <definedName name="m10aavl" localSheetId="4">'[25]lam-moi'!#REF!</definedName>
    <definedName name="m10aavl">'[25]lam-moi'!#REF!</definedName>
    <definedName name="m10anc" localSheetId="4">'[25]lam-moi'!#REF!</definedName>
    <definedName name="m10anc">'[25]lam-moi'!#REF!</definedName>
    <definedName name="m10avl" localSheetId="4">'[25]lam-moi'!#REF!</definedName>
    <definedName name="m10avl">'[25]lam-moi'!#REF!</definedName>
    <definedName name="m10banc" localSheetId="4">'[25]lam-moi'!#REF!</definedName>
    <definedName name="m10banc">'[25]lam-moi'!#REF!</definedName>
    <definedName name="m10bavl" localSheetId="4">'[25]lam-moi'!#REF!</definedName>
    <definedName name="m10bavl">'[25]lam-moi'!#REF!</definedName>
    <definedName name="m122bnnc" localSheetId="4">'[25]lam-moi'!#REF!</definedName>
    <definedName name="m122bnnc">'[25]lam-moi'!#REF!</definedName>
    <definedName name="m122bnvl" localSheetId="4">'[25]lam-moi'!#REF!</definedName>
    <definedName name="m122bnvl">'[25]lam-moi'!#REF!</definedName>
    <definedName name="m12aanc" localSheetId="4">'[25]lam-moi'!#REF!</definedName>
    <definedName name="m12aanc">'[25]lam-moi'!#REF!</definedName>
    <definedName name="m12aavl" localSheetId="4">'[25]lam-moi'!#REF!</definedName>
    <definedName name="m12aavl">'[25]lam-moi'!#REF!</definedName>
    <definedName name="m12anc" localSheetId="4">'[25]lam-moi'!#REF!</definedName>
    <definedName name="m12anc">'[25]lam-moi'!#REF!</definedName>
    <definedName name="m12avl" localSheetId="4">'[25]lam-moi'!#REF!</definedName>
    <definedName name="m12avl">'[25]lam-moi'!#REF!</definedName>
    <definedName name="M12ba3p">#REF!</definedName>
    <definedName name="m12banc" localSheetId="4">'[25]lam-moi'!#REF!</definedName>
    <definedName name="m12banc">'[25]lam-moi'!#REF!</definedName>
    <definedName name="m12bavl" localSheetId="4">'[25]lam-moi'!#REF!</definedName>
    <definedName name="m12bavl">'[25]lam-moi'!#REF!</definedName>
    <definedName name="M12bb1p">#REF!</definedName>
    <definedName name="m12bbnc" localSheetId="4">'[25]lam-moi'!#REF!</definedName>
    <definedName name="m12bbnc">'[25]lam-moi'!#REF!</definedName>
    <definedName name="m12bbvl" localSheetId="4">'[25]lam-moi'!#REF!</definedName>
    <definedName name="m12bbvl">'[25]lam-moi'!#REF!</definedName>
    <definedName name="M12bnnc" localSheetId="4">'[25]#REF'!#REF!</definedName>
    <definedName name="M12bnnc">'[25]#REF'!#REF!</definedName>
    <definedName name="M12bnvl" localSheetId="4">'[25]#REF'!#REF!</definedName>
    <definedName name="M12bnvl">'[25]#REF'!#REF!</definedName>
    <definedName name="M12cbnc" localSheetId="4">#REF!</definedName>
    <definedName name="M12cbnc">#REF!</definedName>
    <definedName name="M12cbvl" localSheetId="4">#REF!</definedName>
    <definedName name="M12cbvl">#REF!</definedName>
    <definedName name="m142bnnc" localSheetId="4">'[25]lam-moi'!#REF!</definedName>
    <definedName name="m142bnnc">'[25]lam-moi'!#REF!</definedName>
    <definedName name="m142bnvl" localSheetId="4">'[25]lam-moi'!#REF!</definedName>
    <definedName name="m142bnvl">'[25]lam-moi'!#REF!</definedName>
    <definedName name="M14bb1p">#REF!</definedName>
    <definedName name="m14bbnc" localSheetId="4">'[25]lam-moi'!#REF!</definedName>
    <definedName name="m14bbnc">'[25]lam-moi'!#REF!</definedName>
    <definedName name="M14bbvc" localSheetId="4">'[25]CHITIET VL-NC-TT -1p'!#REF!</definedName>
    <definedName name="M14bbvc">'[25]CHITIET VL-NC-TT -1p'!#REF!</definedName>
    <definedName name="m14bbvl" localSheetId="4">'[25]lam-moi'!#REF!</definedName>
    <definedName name="m14bbvl">'[25]lam-moi'!#REF!</definedName>
    <definedName name="M8a" localSheetId="4">'[25]THPDMoi  (2)'!#REF!</definedName>
    <definedName name="M8a">'[25]THPDMoi  (2)'!#REF!</definedName>
    <definedName name="M8aa" localSheetId="4">'[25]THPDMoi  (2)'!#REF!</definedName>
    <definedName name="M8aa">'[25]THPDMoi  (2)'!#REF!</definedName>
    <definedName name="m8aanc">#REF!</definedName>
    <definedName name="m8aavl">#REF!</definedName>
    <definedName name="m8amtc" localSheetId="4">'[25]t-h HA THE'!#REF!</definedName>
    <definedName name="m8amtc">'[25]t-h HA THE'!#REF!</definedName>
    <definedName name="m8anc" localSheetId="4">'[25]lam-moi'!#REF!</definedName>
    <definedName name="m8anc">'[25]lam-moi'!#REF!</definedName>
    <definedName name="m8avl" localSheetId="4">'[25]lam-moi'!#REF!</definedName>
    <definedName name="m8avl">'[25]lam-moi'!#REF!</definedName>
    <definedName name="_Ma01">'[57]2001'!$F$9:$F$884</definedName>
    <definedName name="_Ma2001">'[57]156nhap01'!$G$5:$G$86</definedName>
    <definedName name="Ma3pnc">#REF!</definedName>
    <definedName name="Ma3pvl">#REF!</definedName>
    <definedName name="Maa3pnc">#REF!</definedName>
    <definedName name="Maa3pvl">#REF!</definedName>
    <definedName name="_MAC12">#REF!</definedName>
    <definedName name="_MAC46">#REF!</definedName>
    <definedName name="MAJ_CON_EQP">#REF!</definedName>
    <definedName name="_24MAÕ_HAØNG">#REF!</definedName>
    <definedName name="_25MAÕ_SOÁ_THUEÁ" localSheetId="4">#REF!</definedName>
    <definedName name="_26MAÕ_SOÁ_THUEÁ">#REF!</definedName>
    <definedName name="MAT" localSheetId="4">'[14]COAT&amp;WRAP-QIOT-#3'!#REF!</definedName>
    <definedName name="MAT">'[14]COAT&amp;WRAP-QIOT-#3'!#REF!</definedName>
    <definedName name="Mba1p">#REF!</definedName>
    <definedName name="Mba3p">#REF!</definedName>
    <definedName name="Mbb3p">#REF!</definedName>
    <definedName name="Mbn1p">#REF!</definedName>
    <definedName name="mbnc" localSheetId="4">'[25]lam-moi'!#REF!</definedName>
    <definedName name="mbnc">'[25]lam-moi'!#REF!</definedName>
    <definedName name="mbvl" localSheetId="4">'[25]lam-moi'!#REF!</definedName>
    <definedName name="mbvl">'[25]lam-moi'!#REF!</definedName>
    <definedName name="mc">#REF!</definedName>
    <definedName name="MF" localSheetId="4">'[14]COAT&amp;WRAP-QIOT-#3'!#REF!</definedName>
    <definedName name="MF">'[14]COAT&amp;WRAP-QIOT-#3'!#REF!</definedName>
    <definedName name="MG_A">#REF!</definedName>
    <definedName name="MiningCapacityMatrix" localSheetId="4">#REF!</definedName>
    <definedName name="MiningCapacityMatrix">#REF!</definedName>
    <definedName name="mmm" localSheetId="4">[25]giathanh1!#REF!</definedName>
    <definedName name="mmm">[25]giathanh1!#REF!</definedName>
    <definedName name="moc">'[27]Gia vat tu'!$D$91</definedName>
    <definedName name="mp1x25" localSheetId="4">'[25]dongia (2)'!#REF!</definedName>
    <definedName name="mp1x25">'[25]dongia (2)'!#REF!</definedName>
    <definedName name="MTC1P" localSheetId="4">'[25]TONG HOP VL-NC TT'!#REF!</definedName>
    <definedName name="MTC1P">'[25]TONG HOP VL-NC TT'!#REF!</definedName>
    <definedName name="MTC3P" localSheetId="4">'[25]TONG HOP VL-NC TT'!#REF!</definedName>
    <definedName name="MTC3P">'[25]TONG HOP VL-NC TT'!#REF!</definedName>
    <definedName name="MTCHC">[25]TNHCHINH!$K$38</definedName>
    <definedName name="MTCMB" localSheetId="4">'[25]#REF'!#REF!</definedName>
    <definedName name="MTCMB">'[25]#REF'!#REF!</definedName>
    <definedName name="MTMAC12">#REF!</definedName>
    <definedName name="mtr" localSheetId="4">'[25]TH XL'!#REF!</definedName>
    <definedName name="mtr">'[25]TH XL'!#REF!</definedName>
    <definedName name="mtram">#REF!</definedName>
    <definedName name="N" localSheetId="4">#REF!</definedName>
    <definedName name="N">#REF!</definedName>
    <definedName name="N1IN">'[25]TONGKE3p '!$U$295</definedName>
    <definedName name="n1pig" localSheetId="4">#REF!</definedName>
    <definedName name="n1pig">#REF!</definedName>
    <definedName name="n1pignc" localSheetId="4">'[25]lam-moi'!#REF!</definedName>
    <definedName name="n1pignc">'[25]lam-moi'!#REF!</definedName>
    <definedName name="n1pigvl" localSheetId="4">'[25]lam-moi'!#REF!</definedName>
    <definedName name="n1pigvl">'[25]lam-moi'!#REF!</definedName>
    <definedName name="n1pind" localSheetId="4">#REF!</definedName>
    <definedName name="n1pind">#REF!</definedName>
    <definedName name="n1pindnc" localSheetId="4">'[25]lam-moi'!#REF!</definedName>
    <definedName name="n1pindnc">'[25]lam-moi'!#REF!</definedName>
    <definedName name="n1pindvl" localSheetId="4">'[25]lam-moi'!#REF!</definedName>
    <definedName name="n1pindvl">'[25]lam-moi'!#REF!</definedName>
    <definedName name="n1ping" localSheetId="4">#REF!</definedName>
    <definedName name="n1ping">#REF!</definedName>
    <definedName name="n1pingnc" localSheetId="4">'[25]lam-moi'!#REF!</definedName>
    <definedName name="n1pingnc">'[25]lam-moi'!#REF!</definedName>
    <definedName name="n1pingvl" localSheetId="4">'[25]lam-moi'!#REF!</definedName>
    <definedName name="n1pingvl">'[25]lam-moi'!#REF!</definedName>
    <definedName name="n1pint" localSheetId="4">#REF!</definedName>
    <definedName name="n1pint">#REF!</definedName>
    <definedName name="n1pintnc" localSheetId="4">'[25]lam-moi'!#REF!</definedName>
    <definedName name="n1pintnc">'[25]lam-moi'!#REF!</definedName>
    <definedName name="n1pintvl" localSheetId="4">'[25]lam-moi'!#REF!</definedName>
    <definedName name="n1pintvl">'[25]lam-moi'!#REF!</definedName>
    <definedName name="n24nc" localSheetId="4">'[25]lam-moi'!#REF!</definedName>
    <definedName name="n24nc">'[25]lam-moi'!#REF!</definedName>
    <definedName name="n24vl" localSheetId="4">'[25]lam-moi'!#REF!</definedName>
    <definedName name="n24vl">'[25]lam-moi'!#REF!</definedName>
    <definedName name="n2mignc" localSheetId="4">'[25]lam-moi'!#REF!</definedName>
    <definedName name="n2mignc">'[25]lam-moi'!#REF!</definedName>
    <definedName name="n2migvl" localSheetId="4">'[25]lam-moi'!#REF!</definedName>
    <definedName name="n2migvl">'[25]lam-moi'!#REF!</definedName>
    <definedName name="n2min1nc" localSheetId="4">'[25]lam-moi'!#REF!</definedName>
    <definedName name="n2min1nc">'[25]lam-moi'!#REF!</definedName>
    <definedName name="n2min1vl" localSheetId="4">'[25]lam-moi'!#REF!</definedName>
    <definedName name="n2min1vl">'[25]lam-moi'!#REF!</definedName>
    <definedName name="NC">#REF!</definedName>
    <definedName name="nc1nc" localSheetId="4">'[25]lam-moi'!#REF!</definedName>
    <definedName name="nc1nc">'[25]lam-moi'!#REF!</definedName>
    <definedName name="nc1p">#REF!</definedName>
    <definedName name="nc1vl" localSheetId="4">'[25]lam-moi'!#REF!</definedName>
    <definedName name="nc1vl">'[25]lam-moi'!#REF!</definedName>
    <definedName name="nc24nc" localSheetId="4">'[25]lam-moi'!#REF!</definedName>
    <definedName name="nc24nc">'[25]lam-moi'!#REF!</definedName>
    <definedName name="nc24vl" localSheetId="4">'[25]lam-moi'!#REF!</definedName>
    <definedName name="nc24vl">'[25]lam-moi'!#REF!</definedName>
    <definedName name="nc3p" localSheetId="4">#REF!</definedName>
    <definedName name="nc3p">#REF!</definedName>
    <definedName name="NCBD100" localSheetId="4">#REF!</definedName>
    <definedName name="NCBD100">#REF!</definedName>
    <definedName name="NCBD200" localSheetId="4">#REF!</definedName>
    <definedName name="NCBD200">#REF!</definedName>
    <definedName name="NCBD250" localSheetId="4">#REF!</definedName>
    <definedName name="NCBD250">#REF!</definedName>
    <definedName name="ncdd" localSheetId="4">'[25]TH XL'!#REF!</definedName>
    <definedName name="ncdd">'[25]TH XL'!#REF!</definedName>
    <definedName name="NCDD2" localSheetId="4">'[25]TH XL'!#REF!</definedName>
    <definedName name="NCDD2">'[25]TH XL'!#REF!</definedName>
    <definedName name="NCHC">[25]TNHCHINH!$J$38</definedName>
    <definedName name="_NCL100" localSheetId="4">#REF!</definedName>
    <definedName name="_NCL100">#REF!</definedName>
    <definedName name="_NCL200" localSheetId="4">#REF!</definedName>
    <definedName name="_NCL200">#REF!</definedName>
    <definedName name="_NCL250" localSheetId="4">#REF!</definedName>
    <definedName name="_NCL250">#REF!</definedName>
    <definedName name="nctr" localSheetId="4">'[25]TH XL'!#REF!</definedName>
    <definedName name="nctr">'[25]TH XL'!#REF!</definedName>
    <definedName name="nctram">#REF!</definedName>
    <definedName name="NCVC100">#REF!</definedName>
    <definedName name="NCVC200">#REF!</definedName>
    <definedName name="NCVC250">#REF!</definedName>
    <definedName name="NCVC3P">#REF!</definedName>
    <definedName name="NET">#REF!</definedName>
    <definedName name="NET_1">#REF!</definedName>
    <definedName name="NET_ANA">#REF!</definedName>
    <definedName name="NET_ANA_1">#REF!</definedName>
    <definedName name="NET_ANA_2">#REF!</definedName>
    <definedName name="_NET2">#REF!</definedName>
    <definedName name="Ngay">#REF!</definedName>
    <definedName name="nhn" localSheetId="4">#REF!</definedName>
    <definedName name="nhn">#REF!</definedName>
    <definedName name="nhnnc" localSheetId="4">'[25]lam-moi'!#REF!</definedName>
    <definedName name="nhnnc">'[25]lam-moi'!#REF!</definedName>
    <definedName name="nhnvl" localSheetId="4">'[25]lam-moi'!#REF!</definedName>
    <definedName name="nhnvl">'[25]lam-moi'!#REF!</definedName>
    <definedName name="nig" localSheetId="4">#REF!</definedName>
    <definedName name="nig">#REF!</definedName>
    <definedName name="NIG13p">'[25]TONGKE3p '!$T$295</definedName>
    <definedName name="nig1p">#REF!</definedName>
    <definedName name="nig3p">#REF!</definedName>
    <definedName name="nightnc" localSheetId="4">[25]gtrinh!#REF!</definedName>
    <definedName name="nightnc">[25]gtrinh!#REF!</definedName>
    <definedName name="nightvl" localSheetId="4">[25]gtrinh!#REF!</definedName>
    <definedName name="nightvl">[25]gtrinh!#REF!</definedName>
    <definedName name="nignc1p">#REF!</definedName>
    <definedName name="nignc3p">'[25]CHITIET VL-NC'!$G$107</definedName>
    <definedName name="nigvl1p">#REF!</definedName>
    <definedName name="nigvl3p">'[25]CHITIET VL-NC'!$G$99</definedName>
    <definedName name="nin" localSheetId="4">#REF!</definedName>
    <definedName name="nin">#REF!</definedName>
    <definedName name="nin14nc3p" localSheetId="4">#REF!</definedName>
    <definedName name="nin14nc3p">#REF!</definedName>
    <definedName name="nin14vl3p" localSheetId="4">#REF!</definedName>
    <definedName name="nin14vl3p">#REF!</definedName>
    <definedName name="_nin190" localSheetId="4">#REF!</definedName>
    <definedName name="_nin190">#REF!</definedName>
    <definedName name="nin1903p">#REF!</definedName>
    <definedName name="nin190nc" localSheetId="4">'[25]lam-moi'!#REF!</definedName>
    <definedName name="nin190nc">'[25]lam-moi'!#REF!</definedName>
    <definedName name="nin190nc3p" localSheetId="4">#REF!</definedName>
    <definedName name="nin190nc3p">#REF!</definedName>
    <definedName name="nin190vl" localSheetId="4">'[25]lam-moi'!#REF!</definedName>
    <definedName name="nin190vl">'[25]lam-moi'!#REF!</definedName>
    <definedName name="nin190vl3p" localSheetId="4">#REF!</definedName>
    <definedName name="nin190vl3p">#REF!</definedName>
    <definedName name="nin1pnc" localSheetId="4">'[25]lam-moi'!#REF!</definedName>
    <definedName name="nin1pnc">'[25]lam-moi'!#REF!</definedName>
    <definedName name="nin1pvl" localSheetId="4">'[25]lam-moi'!#REF!</definedName>
    <definedName name="nin1pvl">'[25]lam-moi'!#REF!</definedName>
    <definedName name="nin2903p">#REF!</definedName>
    <definedName name="nin290nc3p" localSheetId="4">#REF!</definedName>
    <definedName name="nin290nc3p">#REF!</definedName>
    <definedName name="nin290vl3p" localSheetId="4">#REF!</definedName>
    <definedName name="nin290vl3p">#REF!</definedName>
    <definedName name="nin3p">#REF!</definedName>
    <definedName name="nind" localSheetId="4">#REF!</definedName>
    <definedName name="nind">#REF!</definedName>
    <definedName name="nind1p">#REF!</definedName>
    <definedName name="nind3p">#REF!</definedName>
    <definedName name="nindnc" localSheetId="4">'[25]lam-moi'!#REF!</definedName>
    <definedName name="nindnc">'[25]lam-moi'!#REF!</definedName>
    <definedName name="nindnc1p">#REF!</definedName>
    <definedName name="nindnc3p" localSheetId="4">#REF!</definedName>
    <definedName name="nindnc3p">#REF!</definedName>
    <definedName name="nindvl" localSheetId="4">'[25]lam-moi'!#REF!</definedName>
    <definedName name="nindvl">'[25]lam-moi'!#REF!</definedName>
    <definedName name="nindvl1p">#REF!</definedName>
    <definedName name="nindvl3p" localSheetId="4">#REF!</definedName>
    <definedName name="nindvl3p">#REF!</definedName>
    <definedName name="ning1p">#REF!</definedName>
    <definedName name="ningnc1p">#REF!</definedName>
    <definedName name="ningvl1p">#REF!</definedName>
    <definedName name="ninnc" localSheetId="4">'[25]lam-moi'!#REF!</definedName>
    <definedName name="ninnc">'[25]lam-moi'!#REF!</definedName>
    <definedName name="ninnc3p" localSheetId="4">#REF!</definedName>
    <definedName name="ninnc3p">#REF!</definedName>
    <definedName name="nint1p">#REF!</definedName>
    <definedName name="nintnc1p">#REF!</definedName>
    <definedName name="nintvl1p">#REF!</definedName>
    <definedName name="ninvl" localSheetId="4">'[25]lam-moi'!#REF!</definedName>
    <definedName name="ninvl">'[25]lam-moi'!#REF!</definedName>
    <definedName name="ninvl3p" localSheetId="4">#REF!</definedName>
    <definedName name="ninvl3p">#REF!</definedName>
    <definedName name="nl" localSheetId="4">#REF!</definedName>
    <definedName name="nl">#REF!</definedName>
    <definedName name="NL12nc" localSheetId="4">'[25]#REF'!#REF!</definedName>
    <definedName name="NL12nc">'[25]#REF'!#REF!</definedName>
    <definedName name="nl1p" localSheetId="4">#REF!</definedName>
    <definedName name="nl1p">#REF!</definedName>
    <definedName name="nl3p">#REF!</definedName>
    <definedName name="nlht" localSheetId="4">'[25]THPDMoi  (2)'!#REF!</definedName>
    <definedName name="nlht">'[25]THPDMoi  (2)'!#REF!</definedName>
    <definedName name="nlmtc" localSheetId="4">'[25]t-h HA THE'!#REF!</definedName>
    <definedName name="nlmtc">'[25]t-h HA THE'!#REF!</definedName>
    <definedName name="nlnc3p">#REF!</definedName>
    <definedName name="nlnc3pha">#REF!</definedName>
    <definedName name="NLTK1p">#REF!</definedName>
    <definedName name="nlvl" localSheetId="4">'[25]lam-moi'!#REF!</definedName>
    <definedName name="nlvl">'[25]lam-moi'!#REF!</definedName>
    <definedName name="nlvl3p">#REF!</definedName>
    <definedName name="nn" localSheetId="4">#REF!</definedName>
    <definedName name="nn">#REF!</definedName>
    <definedName name="NN_CDCo">[36]Dieu_chinh!$N$10:$N$160</definedName>
    <definedName name="NN_CDNo">[36]Dieu_chinh!$M$10:$M$160</definedName>
    <definedName name="NN_DCCo">[36]Dieu_chinh!$H$10:$H$160</definedName>
    <definedName name="NN_DCNo">[36]Dieu_chinh!$F$10:$F$160</definedName>
    <definedName name="NN_KQCo">[36]Dieu_chinh!$P$10:$P$160</definedName>
    <definedName name="NN_KQNo">[36]Dieu_chinh!$O$10:$O$160</definedName>
    <definedName name="NN_LoaiButToan">[36]Dieu_chinh!$S$10:$S$160</definedName>
    <definedName name="NN_SoDieuChinh">[36]Dieu_chinh!$L$10:$L$160</definedName>
    <definedName name="NN_YKienKH">[36]Dieu_chinh!$Q$10:$Q$160</definedName>
    <definedName name="nn3p">#REF!</definedName>
    <definedName name="nnvl3p" localSheetId="4">#REF!</definedName>
    <definedName name="nnvl3p">#REF!</definedName>
    <definedName name="No.paje" localSheetId="4">IF(AND([76]PAJE!K1="Y",[76]PAJE!C1&lt;&gt;""),COUNTIF([76]PAJE!K1:K$11,"*Y*"),"")</definedName>
    <definedName name="No.paje" localSheetId="5">IF(AND([76]PAJE!K1="Y",[76]PAJE!C1&lt;&gt;""),COUNTIF([76]PAJE!K1:K$11,"*Y*"),"")</definedName>
    <definedName name="No.paje" localSheetId="10">IF(AND([5]PAJE!K1="Y",[5]PAJE!C1&lt;&gt;""),COUNTIF([5]PAJE!K1:K$11,"*Y*"),"")</definedName>
    <definedName name="No.paje">IF(AND([2]PAJE!K1="Y",[2]PAJE!C1&lt;&gt;""),COUNTIF([2]PAJE!K1:K$11,"*Y*"),"")</definedName>
    <definedName name="_No1">#REF!</definedName>
    <definedName name="Noidung" localSheetId="4">'[32]Dchinh(chinhthuc)'!#REF!</definedName>
    <definedName name="Noidung">'[32]Dchinh(chinhthuc)'!#REF!</definedName>
    <definedName name="_27ÑÔN_GIAÙ" localSheetId="4">#REF!</definedName>
    <definedName name="_28ÑÔN_GIAÙ">#REF!</definedName>
    <definedName name="NT_CDCo">[36]Dieu_chinh!$N$163:$N$313</definedName>
    <definedName name="NT_CDNo">[36]Dieu_chinh!$M$163:$M$313</definedName>
    <definedName name="NT_KQCo">[36]Dieu_chinh!$P$163:$P$313</definedName>
    <definedName name="NT_KQNo">[36]Dieu_chinh!$O$163:$O$313</definedName>
    <definedName name="NT_SoDieuChinh">[36]Dieu_chinh!$L$163:$L$313</definedName>
    <definedName name="nuoc">[37]gvl!$N$38</definedName>
    <definedName name="nxmtc" localSheetId="4">'[25]t-h HA THE'!#REF!</definedName>
    <definedName name="nxmtc">'[25]t-h HA THE'!#REF!</definedName>
    <definedName name="o" localSheetId="4" hidden="1">{"'Sheet1'!$L$16"}</definedName>
    <definedName name="o" localSheetId="5" hidden="1">{"'Sheet1'!$L$16"}</definedName>
    <definedName name="o" hidden="1">{"'Sheet1'!$L$16"}</definedName>
    <definedName name="O_TO" localSheetId="4">[61]TH!#REF!</definedName>
    <definedName name="O_TO">[61]TH!#REF!</definedName>
    <definedName name="OrderTable" localSheetId="4" hidden="1">#REF!</definedName>
    <definedName name="OrderTable" hidden="1">#REF!</definedName>
    <definedName name="osc" localSheetId="4">'[25]THPDMoi  (2)'!#REF!</definedName>
    <definedName name="osc">'[25]THPDMoi  (2)'!#REF!</definedName>
    <definedName name="Óu75" localSheetId="4">[23]chitiet!#REF!</definedName>
    <definedName name="Óu75">[23]chitiet!#REF!</definedName>
    <definedName name="oxy">'[27]Gia vat tu'!$D$61</definedName>
    <definedName name="P" localSheetId="4">'[14]PNT-QUOT-#3'!#REF!</definedName>
    <definedName name="P">'[14]PNT-QUOT-#3'!#REF!</definedName>
    <definedName name="paje421" localSheetId="19">(((LEFT(pajebsdrac,1)="5")+(LEFT(pajebsdrac,1)="6")+(LEFT(pajebsdrac,1)="7")+(LEFT(pajebsdrac,1)="8"))*(pajepldr))-(((LEFT(pajebscrac,1)="5")+(LEFT(pajebscrac,1)="6")+(LEFT(pajebscrac,1)="7")+(LEFT(pajebscrac,1)="8"))*(pajeplcr))</definedName>
    <definedName name="paje421" localSheetId="21">(((LEFT(pajebsdrac,1)="5")+(LEFT(pajebsdrac,1)="6")+(LEFT(pajebsdrac,1)="7")+(LEFT(pajebsdrac,1)="8"))*(pajepldr))-(((LEFT(pajebscrac,1)="5")+(LEFT(pajebscrac,1)="6")+(LEFT(pajebscrac,1)="7")+(LEFT(pajebscrac,1)="8"))*(pajeplcr))</definedName>
    <definedName name="paje421" localSheetId="4">(((LEFT(pajebsdrac,1)="5")+(LEFT(pajebsdrac,1)="6")+(LEFT(pajebsdrac,1)="7")+(LEFT(pajebsdrac,1)="8"))*(pajepldr))-(((LEFT(pajebscrac,1)="5")+(LEFT(pajebscrac,1)="6")+(LEFT(pajebscrac,1)="7")+(LEFT(pajebscrac,1)="8"))*(pajeplcr))</definedName>
    <definedName name="paje421" localSheetId="5">(((LEFT(pajebsdrac,1)="5")+(LEFT(pajebsdrac,1)="6")+(LEFT(pajebsdrac,1)="7")+(LEFT(pajebsdrac,1)="8"))*(pajepldr))-(((LEFT(pajebscrac,1)="5")+(LEFT(pajebscrac,1)="6")+(LEFT(pajebscrac,1)="7")+(LEFT(pajebscrac,1)="8"))*(pajeplcr))</definedName>
    <definedName name="paje421" localSheetId="11">(((LEFT(pajebsdrac,1)="5")+(LEFT(pajebsdrac,1)="6")+(LEFT(pajebsdrac,1)="7")+(LEFT(pajebsdrac,1)="8"))*(pajepldr))-(((LEFT(pajebscrac,1)="5")+(LEFT(pajebscrac,1)="6")+(LEFT(pajebscrac,1)="7")+(LEFT(pajebscrac,1)="8"))*(pajeplcr))</definedName>
    <definedName name="paje421" localSheetId="10">(((LEFT(pajebsdrac,1)="5")+(LEFT(pajebsdrac,1)="6")+(LEFT(pajebsdrac,1)="7")+(LEFT(pajebsdrac,1)="8"))*(pajepldr))-(((LEFT(pajebscrac,1)="5")+(LEFT(pajebscrac,1)="6")+(LEFT(pajebscrac,1)="7")+(LEFT(pajebscrac,1)="8"))*(pajeplcr))</definedName>
    <definedName name="paje421">(((LEFT(pajebsdrac,1)="5")+(LEFT(pajebsdrac,1)="6")+(LEFT(pajebsdrac,1)="7")+(LEFT(pajebsdrac,1)="8"))*(pajepldr))-(((LEFT(pajebscrac,1)="5")+(LEFT(pajebscrac,1)="6")+(LEFT(pajebscrac,1)="7")+(LEFT(pajebscrac,1)="8"))*(pajeplcr))</definedName>
    <definedName name="paje4211" localSheetId="19">-SUMPRODUCT(((pajexn="Y")*(pajecty=WK!XFC$7)*(pajeckdk&lt;&gt;"dk")),((pajebsdrac=WK!$K1)*(pajebsdr))-((pajebscrac=WK!$K1)*(pajebscr)))</definedName>
    <definedName name="paje4211" localSheetId="21">-SUMPRODUCT(((pajexn="Y")*(pajecty=WK!XFC$7)*(pajeckdk&lt;&gt;"dk")),((pajebsdrac=WK!$K1)*(pajebsdr))-((pajebscrac=WK!$K1)*(pajebscr)))</definedName>
    <definedName name="paje4211" localSheetId="4">-SUMPRODUCT(((pajexn="Y")*(pajecty=[8]WK!XFC$7)*(pajeckdk&lt;&gt;"dk")),((pajebsdrac=[8]WK!$R1)*(pajebsdr))-((pajebscrac=[8]WK!$R1)*(pajebscr)))</definedName>
    <definedName name="paje4211" localSheetId="5">-SUMPRODUCT(((pajexn="Y")*(pajecty=[8]WK!XFC$7)*(pajeckdk&lt;&gt;"dk")),((pajebsdrac=[8]WK!$R1)*(pajebsdr))-((pajebscrac=[8]WK!$R1)*(pajebscr)))</definedName>
    <definedName name="paje4211">-SUMPRODUCT(((pajexn="Y")*(pajecty=[8]WK!XFC$7)*(pajeckdk&lt;&gt;"dk")),((pajebsdrac=[8]WK!$R1)*(pajebsdr))-((pajebscrac=[8]WK!$R1)*(pajebscr)))</definedName>
    <definedName name="paje4211dk" localSheetId="19">-SUMPRODUCT(((pajexn="Y")*(pajecty=WK!XEW$7)*(pajeckdk="dk")),((pajebsdrac=WK!$K1)*(pajebsdr))-((pajebscrac=WK!$K1)*(pajebscr)))</definedName>
    <definedName name="paje4211dk" localSheetId="21">-SUMPRODUCT(((pajexn="Y")*(pajecty=WK!XEW$7)*(pajeckdk="dk")),((pajebsdrac=WK!$K1)*(pajebsdr))-((pajebscrac=WK!$K1)*(pajebscr)))</definedName>
    <definedName name="paje4211dk" localSheetId="4">-SUMPRODUCT(((pajexn="Y")*(pajecty=[8]WK!XEW$7)*(pajeckdk="dk")),((pajebsdrac=[8]WK!$R1)*(pajebsdr))-((pajebscrac=[8]WK!$R1)*(pajebscr)))</definedName>
    <definedName name="paje4211dk" localSheetId="5">-SUMPRODUCT(((pajexn="Y")*(pajecty=[8]WK!XEW$7)*(pajeckdk="dk")),((pajebsdrac=[8]WK!$R1)*(pajebsdr))-((pajebscrac=[8]WK!$R1)*(pajebscr)))</definedName>
    <definedName name="paje4211dk">-SUMPRODUCT(((pajexn="Y")*(pajecty=[8]WK!XEW$7)*(pajeckdk="dk")),((pajebsdrac=[8]WK!$R1)*(pajebsdr))-((pajebscrac=[8]WK!$R1)*(pajebscr)))</definedName>
    <definedName name="paje4212" localSheetId="19">-SUMPRODUCT(((pajexn="Y")*(pajecty=WK!XFC$7)*(pajeckdk&lt;&gt;"dk")),((pajebsdrac=WK!$K1)*(pajebsdr))-((pajebscrac=WK!$K1)*(pajebscr))+BSPL!paje421)</definedName>
    <definedName name="paje4212" localSheetId="21">-SUMPRODUCT(((pajexn="Y")*(pajecty=WK!XFC$7)*(pajeckdk&lt;&gt;"dk")),((pajebsdrac=WK!$K1)*(pajebsdr))-((pajebscrac=WK!$K1)*(pajebscr))+BSPL4!paje421)</definedName>
    <definedName name="paje4212" localSheetId="4">-SUMPRODUCT(((pajexn="Y")*(pajecty=[8]WK!XFC$7)*(pajeckdk&lt;&gt;"dk")),((pajebsdrac=[8]WK!$R1)*(pajebsdr))-((pajebscrac=[8]WK!$R1)*(pajebscr))+KQKD!paje421)</definedName>
    <definedName name="paje4212" localSheetId="5">-SUMPRODUCT(((pajexn="Y")*(pajecty=[8]WK!XFC$7)*(pajeckdk&lt;&gt;"dk")),((pajebsdrac=[8]WK!$R1)*(pajebsdr))-((pajebscrac=[8]WK!$R1)*(pajebscr))+LCTT!paje421)</definedName>
    <definedName name="paje4212">#N/A</definedName>
    <definedName name="paje4212dk" localSheetId="19">-SUMPRODUCT(((pajexn="Y")*(pajecty=WK!XEW$7)*(pajeckdk="dk")),((pajebsdrac=WK!$K1)*(pajebsdr))-((pajebscrac=WK!$K1)*(pajebscr))+BSPL!paje421)</definedName>
    <definedName name="paje4212dk" localSheetId="21">-SUMPRODUCT(((pajexn="Y")*(pajecty=WK!XEW$7)*(pajeckdk="dk")),((pajebsdrac=WK!$K1)*(pajebsdr))-((pajebscrac=WK!$K1)*(pajebscr))+BSPL4!paje421)</definedName>
    <definedName name="paje4212dk" localSheetId="4">-SUMPRODUCT(((pajexn="Y")*(pajecty=[8]WK!XEW$7)*(pajeckdk="dk")),((pajebsdrac=[8]WK!$R1)*(pajebsdr))-((pajebscrac=[8]WK!$R1)*(pajebscr))+KQKD!paje421)</definedName>
    <definedName name="paje4212dk" localSheetId="5">-SUMPRODUCT(((pajexn="Y")*(pajecty=[8]WK!XEW$7)*(pajeckdk="dk")),((pajebsdrac=[8]WK!$R1)*(pajebsdr))-((pajebscrac=[8]WK!$R1)*(pajebscr))+LCTT!paje421)</definedName>
    <definedName name="paje4212dk">#N/A</definedName>
    <definedName name="paje63" localSheetId="4">[75]INFOR!$C$9:$C$11</definedName>
    <definedName name="paje63" localSheetId="5">[77]INFOR!$C$9:$C$11</definedName>
    <definedName name="paje63" localSheetId="10">[4]INFOR!$C$9:$C$11</definedName>
    <definedName name="paje63">INFOR!$C$9:$C$11</definedName>
    <definedName name="pajeaa">PAJE!$A$11:$A$127</definedName>
    <definedName name="pajeADDRESS">OFFSET(INDIRECT(ADDRESS(CELL("row"),CELL("col"))),0,0)</definedName>
    <definedName name="pajebscr">[8]PAJE!$G$11:$G$339</definedName>
    <definedName name="pajebscrac">[8]PAJE!$E$11:$E$339</definedName>
    <definedName name="pajebsdr">[8]PAJE!$F$11:$F$339</definedName>
    <definedName name="pajebsdrac">[8]PAJE!$D$11:$D$339</definedName>
    <definedName name="pajecc">PAJE!$C$11:$C$127</definedName>
    <definedName name="pajeckdk">[8]PAJE!$L$11:$L$339</definedName>
    <definedName name="pajecty">[8]PAJE!$J$11:$J$339</definedName>
    <definedName name="pajede">PAJE!$D$11:$E$127</definedName>
    <definedName name="pajede2">PAJE!A1</definedName>
    <definedName name="pajeplcr">[8]PAJE!$I$11:$I$339</definedName>
    <definedName name="pajepldr">[8]PAJE!$H$11:$H$339</definedName>
    <definedName name="pajeref" localSheetId="19">INFOR!$E$5:OFFSET(INFOR!$E$5,sectorinfor-1,0)</definedName>
    <definedName name="pajeref" localSheetId="21">INFOR!$E$5:OFFSET(INFOR!$E$5,sectorinfor-1,0)</definedName>
    <definedName name="pajeref" localSheetId="4">[75]INFOR!$A$5:OFFSET([75]INFOR!$E$5,KQKD!sectorinfor-1,0)</definedName>
    <definedName name="pajeref" localSheetId="5">[77]INFOR!$A$5:OFFSET([77]INFOR!$E$5,LCTT!sectorinfor-1,0)</definedName>
    <definedName name="pajeref" localSheetId="11">[3]INFOR!$A$5:OFFSET([3]INFOR!$E$5,'TM(NV)'!sectorinfor-1,0)</definedName>
    <definedName name="pajeref" localSheetId="10">[4]INFOR!$A$5:OFFSET([4]INFOR!$E$5,'TM(TSCD) '!sectorinfor-1,0)</definedName>
    <definedName name="pajeref">INFOR!$A$5:OFFSET(INFOR!$E$5,sectorinfor-1,0)</definedName>
    <definedName name="pajetn" localSheetId="19">-SUMPRODUCT(((pajexn="Y")*(pajecty=WK!XFC$7)*(pajeckdk&lt;&gt;"dk")),((pajebsdrac=WK!$K1)*(pajepldr))-((pajebscrac=WK!$K1)*(pajeplcr)))</definedName>
    <definedName name="pajetn" localSheetId="21">-SUMPRODUCT(((pajexn="Y")*(pajecty=WK!XFC$7)*(pajeckdk&lt;&gt;"dk")),((pajebsdrac=WK!$K1)*(pajepldr))-((pajebscrac=WK!$K1)*(pajeplcr)))</definedName>
    <definedName name="pajetn" localSheetId="4">-(SUMIF(INDIRECT([75]WK!A$366),[75]WK!$K1&amp;[75]WK!XFD$7&amp;"Y",INDIRECT([75]WK!A$360))-SUMIF(INDIRECT([75]WK!A$367),[75]WK!$K1&amp;[75]WK!XFD$7&amp;"Y",INDIRECT([75]WK!A$361)))</definedName>
    <definedName name="pajetn" localSheetId="5">-(SUMIF(INDIRECT([77]WK!A$366),[77]WK!$K1&amp;[77]WK!XFD$7&amp;"Y",INDIRECT([77]WK!A$360))-SUMIF(INDIRECT([77]WK!A$367),[77]WK!$K1&amp;[77]WK!XFD$7&amp;"Y",INDIRECT([77]WK!A$361)))</definedName>
    <definedName name="pajetn" localSheetId="11">-(SUMIF(INDIRECT([3]WK!A$368),[3]WK!$K1&amp;[3]WK!XFD$7&amp;"Y",INDIRECT([3]WK!A$362))-SUMIF(INDIRECT([3]WK!A$369),[3]WK!$K1&amp;[3]WK!XFD$7&amp;"Y",INDIRECT([3]WK!A$363)))</definedName>
    <definedName name="pajetn" localSheetId="10">-(SUMIF(INDIRECT([4]WK!A$366),[4]WK!$K1&amp;[4]WK!XFD$7&amp;"Y",INDIRECT([4]WK!A$360))-SUMIF(INDIRECT([4]WK!A$367),[4]WK!$K1&amp;[4]WK!XFD$7&amp;"Y",INDIRECT([4]WK!A$361)))</definedName>
    <definedName name="pajetn">-(SUMIF(INDIRECT(WK!A$366),WK!$K1&amp;WK!XFD$7&amp;"Y",INDIRECT(WK!A$360))-SUMIF(INDIRECT(WK!A$367),WK!$K1&amp;WK!XFD$7&amp;"Y",INDIRECT(WK!A$361)))</definedName>
    <definedName name="pajetndk" localSheetId="19">-SUMPRODUCT(((pajexn="Y")*(pajecty=WK!XEW$7)*(pajeckdk="dk")),((pajebsdrac=WK!$K1)*(pajepldr))-((pajebscrac=WK!$K1)*(pajeplcr)))</definedName>
    <definedName name="pajetndk" localSheetId="21">-SUMPRODUCT(((pajexn="Y")*(pajecty=WK!XEW$7)*(pajeckdk="dk")),((pajebsdrac=WK!$K1)*(pajepldr))-((pajebscrac=WK!$K1)*(pajeplcr)))</definedName>
    <definedName name="pajetndk" localSheetId="4">-(SUMIF(INDIRECT([75]WK!XFC$366),[75]WK!$K1&amp;[75]WK!XFB$7&amp;"Y"&amp;"DK",INDIRECT([75]WK!XFC$360))-SUMIF(INDIRECT([75]WK!XFC$367),[75]WK!$K1&amp;[75]WK!XFB$7&amp;"Y"&amp;"DK",INDIRECT([75]WK!XFC$361)))</definedName>
    <definedName name="pajetndk" localSheetId="5">-(SUMIF(INDIRECT([77]WK!XFC$366),[77]WK!$K1&amp;[77]WK!XFB$7&amp;"Y"&amp;"DK",INDIRECT([77]WK!XFC$360))-SUMIF(INDIRECT([77]WK!XFC$367),[77]WK!$K1&amp;[77]WK!XFB$7&amp;"Y"&amp;"DK",INDIRECT([77]WK!XFC$361)))</definedName>
    <definedName name="pajetndk" localSheetId="11">-(SUMIF(INDIRECT([3]WK!XFC$368),[3]WK!$K1&amp;[3]WK!XFB$7&amp;"Y"&amp;"DK",INDIRECT([3]WK!XFC$362))-SUMIF(INDIRECT([3]WK!XFC$369),[3]WK!$K1&amp;[3]WK!XFB$7&amp;"Y"&amp;"DK",INDIRECT([3]WK!XFC$363)))</definedName>
    <definedName name="pajetndk" localSheetId="10">-(SUMIF(INDIRECT([4]WK!XFC$366),[4]WK!$K1&amp;[4]WK!XFB$7&amp;"Y"&amp;"DK",INDIRECT([4]WK!XFC$360))-SUMIF(INDIRECT([4]WK!XFC$367),[4]WK!$K1&amp;[4]WK!XFB$7&amp;"Y"&amp;"DK",INDIRECT([4]WK!XFC$361)))</definedName>
    <definedName name="pajetndk">-(SUMIF(INDIRECT(WK!XFC$366),WK!$K1&amp;WK!XFB$7&amp;"Y"&amp;"DK",INDIRECT(WK!XFC$360))-SUMIF(INDIRECT(WK!XFC$367),WK!$K1&amp;WK!XFB$7&amp;"Y"&amp;"DK",INDIRECT(WK!XFC$361)))</definedName>
    <definedName name="pajetsck" localSheetId="19">SUMPRODUCT(((pajexn="Y")*(pajecty=WK!XFC$7)*(pajeckdk&lt;&gt;"dk")),((pajebsdrac=WK!$K1)*(pajebsdr))-((pajebscrac=WK!$K1)*(pajebscr)))</definedName>
    <definedName name="pajetsck" localSheetId="21">SUMPRODUCT(((pajexn="Y")*(pajecty=WK!XFC$7)*(pajeckdk&lt;&gt;"dk")),((pajebsdrac=WK!$K1)*(pajebsdr))-((pajebscrac=WK!$K1)*(pajebscr)))</definedName>
    <definedName name="pajetsck" localSheetId="4">SUMIF(INDIRECT([75]WK!A$366),[75]WK!$K1&amp;[75]WK!XFD$7&amp;"Y",INDIRECT([75]WK!A$358))-SUMIF(INDIRECT([75]WK!A$367),[75]WK!$K1&amp;[75]WK!XFD$7&amp;"Y",INDIRECT([75]WK!A$359))</definedName>
    <definedName name="pajetsck" localSheetId="5">SUMIF(INDIRECT([77]WK!A$366),[77]WK!$K1&amp;[77]WK!XFD$7&amp;"Y",INDIRECT([77]WK!A$358))-SUMIF(INDIRECT([77]WK!A$367),[77]WK!$K1&amp;[77]WK!XFD$7&amp;"Y",INDIRECT([77]WK!A$359))</definedName>
    <definedName name="pajetsck" localSheetId="11">SUMIF(INDIRECT([3]WK!A$368),[3]WK!$K1&amp;[3]WK!XFD$7&amp;"Y",INDIRECT([3]WK!A$360))-SUMIF(INDIRECT([3]WK!A$369),[3]WK!$K1&amp;[3]WK!XFD$7&amp;"Y",INDIRECT([3]WK!A$361))</definedName>
    <definedName name="pajetsck" localSheetId="10">SUMIF(INDIRECT([4]WK!A$366),[4]WK!$K1&amp;[4]WK!XFD$7&amp;"Y",INDIRECT([4]WK!A$358))-SUMIF(INDIRECT([4]WK!A$367),[4]WK!$K1&amp;[4]WK!XFD$7&amp;"Y",INDIRECT([4]WK!A$359))</definedName>
    <definedName name="pajetsck">SUMIF(INDIRECT(WK!A$366),WK!$K1&amp;WK!XFD$7&amp;"Y",INDIRECT(WK!A$358))-SUMIF(INDIRECT(WK!A$367),WK!$K1&amp;WK!XFD$7&amp;"Y",INDIRECT(WK!A$359))</definedName>
    <definedName name="pajetsdk" localSheetId="19">SUMPRODUCT(((pajexn="Y")*(pajecty=WK!XEW$7)*(pajeckdk="dk")),((pajebsdrac=WK!$K1)*(pajebsdr))-((pajebscrac=WK!$K1)*(pajebscr)))</definedName>
    <definedName name="pajetsdk" localSheetId="21">SUMPRODUCT(((pajexn="Y")*(pajecty=WK!XEW$7)*(pajeckdk="dk")),((pajebsdrac=WK!$K1)*(pajebsdr))-((pajebscrac=WK!$K1)*(pajebscr)))</definedName>
    <definedName name="pajetsdk" localSheetId="4">SUMIF(INDIRECT([75]WK!XFC$366),[75]WK!$K1&amp;[75]WK!XFB$7&amp;"Y"&amp;"DK",INDIRECT([75]WK!XFC$358))-SUMIF(INDIRECT([75]WK!XFC$367),[75]WK!$K1&amp;[75]WK!XFB$7&amp;"Y"&amp;"DK",INDIRECT([75]WK!XFC$359))</definedName>
    <definedName name="pajetsdk" localSheetId="5">SUMIF(INDIRECT([77]WK!XFC$366),[77]WK!$K1&amp;[77]WK!XFB$7&amp;"Y"&amp;"DK",INDIRECT([77]WK!XFC$358))-SUMIF(INDIRECT([77]WK!XFC$367),[77]WK!$K1&amp;[77]WK!XFB$7&amp;"Y"&amp;"DK",INDIRECT([77]WK!XFC$359))</definedName>
    <definedName name="pajetsdk" localSheetId="11">SUMIF(INDIRECT([3]WK!XFC$368),[3]WK!$K1&amp;[3]WK!XFB$7&amp;"Y"&amp;"DK",INDIRECT([3]WK!XFC$360))-SUMIF(INDIRECT([3]WK!XFC$369),[3]WK!$K1&amp;[3]WK!XFB$7&amp;"Y"&amp;"DK",INDIRECT([3]WK!XFC$361))</definedName>
    <definedName name="pajetsdk" localSheetId="10">SUMIF(INDIRECT([4]WK!XFC$366),[4]WK!$K1&amp;[4]WK!XFB$7&amp;"Y"&amp;"DK",INDIRECT([4]WK!XFC$358))-SUMIF(INDIRECT([4]WK!XFC$367),[4]WK!$K1&amp;[4]WK!XFB$7&amp;"Y"&amp;"DK",INDIRECT([4]WK!XFC$359))</definedName>
    <definedName name="pajetsdk">SUMIF(INDIRECT(WK!XFC$366),WK!$K1&amp;WK!XFB$7&amp;"Y"&amp;"DK",INDIRECT(WK!XFC$358))-SUMIF(INDIRECT(WK!XFC$367),WK!$K1&amp;WK!XFB$7&amp;"Y"&amp;"DK",INDIRECT(WK!XFC$359))</definedName>
    <definedName name="pajeu2">PAJE!$U$2</definedName>
    <definedName name="pajew2">PAJE!$W$2</definedName>
    <definedName name="pajew3">PAJE!$W$3</definedName>
    <definedName name="pajew4">PAJE!$W$4</definedName>
    <definedName name="pajewpref" localSheetId="19">IF(OR(PAJE!B1="",PAJE!C1=""),"",INDEX(BSPL!pajeref,MATCH(PAJE!B1,BSPL!httk,0))&amp;"&amp;"&amp;INDEX(BSPL!pajeref,MATCH(PAJE!C1,BSPL!httk,0)))</definedName>
    <definedName name="pajewpref" localSheetId="21">IF(OR(PAJE!B1="",PAJE!C1=""),"",INDEX(BSPL4!pajeref,MATCH(PAJE!B1,BSPL4!httk,0))&amp;"&amp;"&amp;INDEX(BSPL4!pajeref,MATCH(PAJE!C1,BSPL4!httk,0)))</definedName>
    <definedName name="pajewpref" localSheetId="4">IF(OR([76]PAJE!B1="",[76]PAJE!C1=""),"",INDEX(KQKD!pajeref,MATCH([76]PAJE!B1,KQKD!httk,0))&amp;"&amp;"&amp;INDEX(KQKD!pajeref,MATCH([76]PAJE!C1,KQKD!httk,0)))</definedName>
    <definedName name="pajewpref" localSheetId="5">IF(OR([76]PAJE!B1="",[76]PAJE!C1=""),"",INDEX(LCTT!pajeref,MATCH([76]PAJE!B1,LCTT!httk,0))&amp;"&amp;"&amp;INDEX(LCTT!pajeref,MATCH([76]PAJE!C1,LCTT!httk,0)))</definedName>
    <definedName name="pajewpref" localSheetId="10">IF(OR([5]PAJE!B1="",[5]PAJE!C1=""),"",INDEX('TM(TSCD) '!pajeref,MATCH([5]PAJE!B1,'TM(TSCD) '!httk,0))&amp;"&amp;"&amp;INDEX('TM(TSCD) '!pajeref,MATCH([5]PAJE!C1,'TM(TSCD) '!httk,0)))</definedName>
    <definedName name="pajewpref">IF(OR([2]PAJE!B1="",[2]PAJE!C1=""),"",INDEX(pajeref,MATCH([2]PAJE!B1,httk,0))&amp;"&amp;"&amp;INDEX(pajeref,MATCH([2]PAJE!C1,httk,0)))</definedName>
    <definedName name="pajexn">[8]PAJE!$K$11:$K$339</definedName>
    <definedName name="PEJM" localSheetId="4">'[14]COAT&amp;WRAP-QIOT-#3'!#REF!</definedName>
    <definedName name="PEJM">'[14]COAT&amp;WRAP-QIOT-#3'!#REF!</definedName>
    <definedName name="PF" localSheetId="4">'[14]PNT-QUOT-#3'!#REF!</definedName>
    <definedName name="PF">'[14]PNT-QUOT-#3'!#REF!</definedName>
    <definedName name="PG">#REF!</definedName>
    <definedName name="PGV" hidden="1">#REF!</definedName>
    <definedName name="_PGV1">#REF!</definedName>
    <definedName name="_PGV2">#REF!</definedName>
    <definedName name="PK">[62]DATA!$C$6:$P$119</definedName>
    <definedName name="PL5o7" localSheetId="19">INDEX(rangebs507,MATCH(mspl507,rangebs507ms,0))</definedName>
    <definedName name="PL5o7" localSheetId="21">INDEX(rangebs507,MATCH(mspl507,rangebs507ms,0))</definedName>
    <definedName name="PL5o7" localSheetId="4">INDEX(KQKD!rangebs507,MATCH(mspl507,KQKD!rangebs507ms,0))</definedName>
    <definedName name="PL5o7" localSheetId="5">INDEX(LCTT!rangebs507,MATCH(mspl507,LCTT!rangebs507ms,0))</definedName>
    <definedName name="PL5o7" localSheetId="11">INDEX('TM(NV)'!rangebs507,MATCH(mspl507,'TM(NV)'!rangebs507ms,0))</definedName>
    <definedName name="PL5o7" localSheetId="10">INDEX('TM(TSCD) '!rangebs507,MATCH(mspl507,'TM(TSCD) '!rangebs507ms,0))</definedName>
    <definedName name="PL5o7">INDEX(rangebs507,MATCH(mspl507,rangebs507ms,0))</definedName>
    <definedName name="PLcountTM" localSheetId="4">IF(KQKD!F1="","",IF(KQKD!F1="Có",IF(OR(KQKD!B1,KQKD!D1),"VI."&amp;COUNTIF(KQKD!A$15:A1048576,"VI.*")+1,""),""))</definedName>
    <definedName name="PLcountTM" localSheetId="5">IF([77]PL!F1="","",IF([77]PL!F1="Có",IF(OR([77]PL!B1,[77]PL!D1),"VI."&amp;COUNTIF([77]PL!A$15:A1048576,"VI.*")+1,""),""))</definedName>
    <definedName name="PLcountTM" localSheetId="11">IF([3]PL!F1="","",IF([3]PL!F1="Có",IF(OR([3]PL!B1,[3]PL!D1),"VI."&amp;COUNTIF([3]PL!A$16:A1048576,"VI.*")+1,""),""))</definedName>
    <definedName name="PLcountTM" localSheetId="10">IF([4]PL!F1="","",IF([4]PL!F1="Có",IF(OR([4]PL!B1,[4]PL!D1),"VI."&amp;COUNTIF([4]PL!A$16:A1048576,"VI.*")+1,""),""))</definedName>
    <definedName name="PLcountTM">IF(PL!F1="","",IF(PL!F1="Có",IF(OR(PL!B1,PL!D1),"VI."&amp;COUNTIF(PL!A$15:A1048576,"VI.*")+1,""),""))</definedName>
    <definedName name="PLcountTM2" localSheetId="21">IF(BSPL4!F1="","",IF(BSPL4!F1="Có",IF(OR(BSPL4!B1,BSPL4!D1),"VI."&amp;COUNTIF(BSPL4!A$199:A1048576,"VI.*")+1,""),""))</definedName>
    <definedName name="PLcountTM2" localSheetId="4">IF([75]BSPL!F1="","",IF([75]BSPL!F1="Có",IF(OR([75]BSPL!B1,[75]BSPL!D1),"VI."&amp;COUNTIF([75]BSPL!A$185:A1048576,"VI.*")+1,""),""))</definedName>
    <definedName name="PLcountTM2" localSheetId="5">IF([77]BSPL!F1="","",IF([77]BSPL!F1="Có",IF(OR([77]BSPL!B1,[77]BSPL!D1),"VI."&amp;COUNTIF([77]BSPL!A$185:A1048576,"VI.*")+1,""),""))</definedName>
    <definedName name="PLcountTM2" localSheetId="11">IF([3]BSPL!F1="","",IF([3]BSPL!F1="Có",IF(OR([3]BSPL!B1,[3]BSPL!D1),"VI."&amp;COUNTIF([3]BSPL!A$190:A1048576,"VI.*")+1,""),""))</definedName>
    <definedName name="PLcountTM2" localSheetId="10">IF([4]BSPL!F1="","",IF([4]BSPL!F1="Có",IF(OR([4]BSPL!B1,[4]BSPL!D1),"VI."&amp;COUNTIF([4]BSPL!A$185:A1048576,"VI.*")+1,""),""))</definedName>
    <definedName name="PLcountTM2">IF(BSPL!F1="","",IF(BSPL!F1="Có",IF(OR(BSPL!B1,BSPL!D1),"VI."&amp;COUNTIF(BSPL!A$185:A1048576,"VI.*")+1,""),""))</definedName>
    <definedName name="PM">[63]IBASE!$AH$16:$AV$110</definedName>
    <definedName name="PRICE">#REF!</definedName>
    <definedName name="PRICE1">#REF!</definedName>
    <definedName name="_xlnm.Print_Area" localSheetId="19">BSPL!$A$1:$H$237</definedName>
    <definedName name="_xlnm.Print_Area" localSheetId="20">BSPL2!$A$1:$K$324</definedName>
    <definedName name="_xlnm.Print_Area" localSheetId="21">BSPL4!$A$1:$J$257</definedName>
    <definedName name="_xlnm.Print_Area" localSheetId="3">CĐKT!$A$1:$H$162</definedName>
    <definedName name="_xlnm.Print_Area" localSheetId="7">'CF1'!$A$1:$H$186</definedName>
    <definedName name="_xlnm.Print_Area" localSheetId="23">'CF2'!$A$1:$H$82</definedName>
    <definedName name="_xlnm.Print_Area" localSheetId="24">CTPT!$A$1:$G$43</definedName>
    <definedName name="_xlnm.Print_Area" localSheetId="4">KQKD!$A$1:$N$67</definedName>
    <definedName name="_xlnm.Print_Area" localSheetId="5">LCTT!$A$1:$H$147</definedName>
    <definedName name="_xlnm.Print_Area" localSheetId="2">PAJE!$A$1:$L$140</definedName>
    <definedName name="_xlnm.Print_Area" localSheetId="6">PL!$A$1:$I$66</definedName>
    <definedName name="_xlnm.Print_Area" localSheetId="13">'Thoi han thanh toan'!$A$1:$I$28</definedName>
    <definedName name="_xlnm.Print_Area" localSheetId="8">WK!$A$1:$J$356</definedName>
    <definedName name="_xlnm.Print_Area">#REF!</definedName>
    <definedName name="Print_Area_MI">[64]ESTI.!$A$1:$U$52</definedName>
    <definedName name="_xlnm.Print_Titles" localSheetId="19">BSPL!$1:$3</definedName>
    <definedName name="_xlnm.Print_Titles" localSheetId="20">BSPL2!$1:$8</definedName>
    <definedName name="_xlnm.Print_Titles" localSheetId="22">BSPL3!$A:$B,BSPL3!$1:$7</definedName>
    <definedName name="_xlnm.Print_Titles" localSheetId="21">BSPL4!$1:$3</definedName>
    <definedName name="_xlnm.Print_Titles" localSheetId="3">CĐKT!$1:$3</definedName>
    <definedName name="_xlnm.Print_Titles" localSheetId="7">'CF1'!$1:$3</definedName>
    <definedName name="_xlnm.Print_Titles" localSheetId="23">'CF2'!$1:$3</definedName>
    <definedName name="_xlnm.Print_Titles" localSheetId="12">'Gia tri hop ly'!$12:$14</definedName>
    <definedName name="_xlnm.Print_Titles" localSheetId="5">LCTT!$1:$3</definedName>
    <definedName name="_xlnm.Print_Titles" localSheetId="2">PAJE!$1:$10</definedName>
    <definedName name="_xlnm.Print_Titles" localSheetId="8">WK!$1:$5</definedName>
    <definedName name="_xlnm.Print_Titles">#N/A</definedName>
    <definedName name="PRINT_TITLES_MI">#REF!</definedName>
    <definedName name="PRINTA">#REF!</definedName>
    <definedName name="PRINTB">#REF!</definedName>
    <definedName name="PRINTC">#REF!</definedName>
    <definedName name="printlist" localSheetId="19">SUMPRODUCT(--(rangebs507ms=BSPL!printlistms),(rangebsck))</definedName>
    <definedName name="printlist" localSheetId="21">SUMPRODUCT(--(rangebs507ms=BSPL4!printlistms),(rangebsck))</definedName>
    <definedName name="printlist" localSheetId="4">INDIRECT("WK!G" &amp;MATCH([75]BS!XFC1,KQKD!wkc1c401,0))</definedName>
    <definedName name="printlist" localSheetId="5">INDIRECT("WK!G" &amp;MATCH([77]BS!XFC1,LCTT!wkc1c401,0))</definedName>
    <definedName name="printlist" localSheetId="11">INDIRECT("WK!G" &amp;MATCH([3]BS!XFC1,'TM(NV)'!wkc1c401,0))</definedName>
    <definedName name="printlist" localSheetId="10">INDIRECT("WK!G" &amp;MATCH([4]BS!XFC1,'TM(TSCD) '!wkc1c401,0))</definedName>
    <definedName name="printlist">INDIRECT("WK!G" &amp;MATCH(CĐKT!XFC1,wkc1c401,0))</definedName>
    <definedName name="printlistdk" localSheetId="19">SUMPRODUCT(--(rangebs507ms=BSPL!printlistms),(rangebsdk))</definedName>
    <definedName name="printlistdk" localSheetId="21">SUMPRODUCT(--(rangebs507ms=BSPL4!printlistms),(rangebsdk))</definedName>
    <definedName name="printlistdk" localSheetId="4">INDIRECT("WK!J" &amp;MATCH([75]BS!XFA1,KQKD!wkc1c401,0))</definedName>
    <definedName name="printlistdk" localSheetId="5">INDIRECT("WK!J" &amp;MATCH([77]BS!XFA1,LCTT!wkc1c401,0))</definedName>
    <definedName name="printlistdk" localSheetId="11">INDIRECT("WK!J" &amp;MATCH([3]BS!XFA1,'TM(NV)'!wkc1c401,0))</definedName>
    <definedName name="printlistdk" localSheetId="10">INDIRECT("WK!J" &amp;MATCH([4]BS!XFA1,'TM(TSCD) '!wkc1c401,0))</definedName>
    <definedName name="printlistdk">INDIRECT("WK!J" &amp;MATCH(CĐKT!XFA1,wkc1c401,0))</definedName>
    <definedName name="printlistms" localSheetId="19">BSPL!$D1</definedName>
    <definedName name="printlistms" localSheetId="21">BSPL4!$D1</definedName>
    <definedName name="printlistmspl">[8]PL!$D1</definedName>
    <definedName name="printlistnnpl" localSheetId="19">SUMPRODUCT(--(rangebs507ms=printlistmspl),(rangebsck))</definedName>
    <definedName name="printlistnnpl" localSheetId="21">SUMPRODUCT(--(rangebs507ms=printlistmspl),(rangebsck))</definedName>
    <definedName name="printlistnnpl" localSheetId="4">INDIRECT("WK!G" &amp;MATCH(KQKD!XFC1,KQKD!wkc1c401,0))</definedName>
    <definedName name="printlistnnpl" localSheetId="5">INDIRECT("WK!G" &amp;MATCH([77]PL!XFC1,LCTT!wkc1c401,0))</definedName>
    <definedName name="printlistnnpl" localSheetId="11">INDIRECT("WK!G" &amp;MATCH([3]PL!XFC1,'TM(NV)'!wkc1c401,0))</definedName>
    <definedName name="printlistnnpl" localSheetId="10">INDIRECT("WK!G" &amp;MATCH([4]PL!XFC1,'TM(TSCD) '!wkc1c401,0))</definedName>
    <definedName name="printlistnnpl">INDIRECT("WK!G" &amp;MATCH(PL!XFC1,wkc1c401,0))</definedName>
    <definedName name="printlistntpl" localSheetId="19">SUMPRODUCT(--(rangebs507ms=printlistmspl),(rangebsdk))</definedName>
    <definedName name="printlistntpl" localSheetId="21">SUMPRODUCT(--(rangebs507ms=printlistmspl),(rangebsdk))</definedName>
    <definedName name="printlistntpl" localSheetId="4">INDIRECT("WK!J" &amp;MATCH(KQKD!XFA1,KQKD!wkc1c401,0))</definedName>
    <definedName name="printlistntpl" localSheetId="5">INDIRECT("WK!J" &amp;MATCH([77]PL!XFA1,LCTT!wkc1c401,0))</definedName>
    <definedName name="printlistntpl" localSheetId="11">INDIRECT("WK!J" &amp;MATCH([3]PL!XFA1,'TM(NV)'!wkc1c401,0))</definedName>
    <definedName name="printlistntpl" localSheetId="10">INDIRECT("WK!J" &amp;MATCH([4]PL!XFA1,'TM(TSCD) '!wkc1c401,0))</definedName>
    <definedName name="printlistntpl">INDIRECT("WK!J" &amp;MATCH(PL!XFA1,wkc1c401,0))</definedName>
    <definedName name="ProdForm" localSheetId="4" hidden="1">#REF!</definedName>
    <definedName name="ProdForm" hidden="1">#REF!</definedName>
    <definedName name="Product" localSheetId="4" hidden="1">#REF!</definedName>
    <definedName name="Product" hidden="1">#REF!</definedName>
    <definedName name="PROPOSAL">#REF!</definedName>
    <definedName name="Ps_CO">#REF!</definedName>
    <definedName name="PTNC">'[25]DON GIA'!$G$227</definedName>
    <definedName name="pvd">#REF!</definedName>
    <definedName name="Q" localSheetId="4">[25]giathanh1!#REF!</definedName>
    <definedName name="Q">[25]giathanh1!#REF!</definedName>
    <definedName name="q_printcty" localSheetId="21">COUNTA(rangecountct)+COUNTBLANK(rangecountct)-6</definedName>
    <definedName name="q_printcty" localSheetId="4">COUNTA(KQKD!rangecountct)+COUNTBLANK(KQKD!rangecountct)-6</definedName>
    <definedName name="q_printcty" localSheetId="5">COUNTA(LCTT!rangecountct)+COUNTBLANK(LCTT!rangecountct)-6</definedName>
    <definedName name="q_printcty" localSheetId="11">COUNTA('TM(NV)'!rangecountct)+COUNTBLANK('TM(NV)'!rangecountct)-6</definedName>
    <definedName name="q_printcty" localSheetId="10">COUNTA('TM(TSCD) '!rangecountct)+COUNTBLANK('TM(TSCD) '!rangecountct)-6</definedName>
    <definedName name="q_printcty">COUNTA(rangecountct)+COUNTBLANK(rangecountct)-6</definedName>
    <definedName name="quehan">'[27]Gia vat tu'!$D$62</definedName>
    <definedName name="ra11p">#REF!</definedName>
    <definedName name="ra13p">#REF!</definedName>
    <definedName name="rack1" localSheetId="4">'[25]THPDMoi  (2)'!#REF!</definedName>
    <definedName name="rack1">'[25]THPDMoi  (2)'!#REF!</definedName>
    <definedName name="rack2" localSheetId="4">'[25]THPDMoi  (2)'!#REF!</definedName>
    <definedName name="rack2">'[25]THPDMoi  (2)'!#REF!</definedName>
    <definedName name="rack3" localSheetId="4">'[25]THPDMoi  (2)'!#REF!</definedName>
    <definedName name="rack3">'[25]THPDMoi  (2)'!#REF!</definedName>
    <definedName name="rack4" localSheetId="4">'[25]THPDMoi  (2)'!#REF!</definedName>
    <definedName name="rack4">'[25]THPDMoi  (2)'!#REF!</definedName>
    <definedName name="rangebs507" localSheetId="4">[75]WK!$E$7:$E$407</definedName>
    <definedName name="rangebs507" localSheetId="5">[77]WK!$E$7:$E$407</definedName>
    <definedName name="rangebs507" localSheetId="11">[3]WK!$E$7:$E$409</definedName>
    <definedName name="rangebs507" localSheetId="10">[4]WK!$E$7:$E$407</definedName>
    <definedName name="rangebs507">WK!$E$7:$E$407</definedName>
    <definedName name="rangebs507ms" localSheetId="4">[75]WK!$C$7:$C$407</definedName>
    <definedName name="rangebs507ms" localSheetId="5">[77]WK!$C$7:$C$407</definedName>
    <definedName name="rangebs507ms" localSheetId="11">[3]WK!$C$7:$C$409</definedName>
    <definedName name="rangebs507ms" localSheetId="10">[4]WK!$C$7:$C$407</definedName>
    <definedName name="rangebs507ms">WK!$C$7:$C$407</definedName>
    <definedName name="rangebsck" localSheetId="4">[75]WK!$G$7:$G$407</definedName>
    <definedName name="rangebsck" localSheetId="5">[77]WK!$G$7:$G$407</definedName>
    <definedName name="rangebsck" localSheetId="10">[4]WK!$G$7:$G$407</definedName>
    <definedName name="rangebsck">WK!$G$7:$G$407</definedName>
    <definedName name="rangebsdk" localSheetId="4">[75]WK!$J$7:$J$407</definedName>
    <definedName name="rangebsdk" localSheetId="5">[77]WK!$J$7:$J$407</definedName>
    <definedName name="rangebsdk" localSheetId="10">[4]WK!$J$7:$J$407</definedName>
    <definedName name="rangebsdk">WK!$J$7:$J$407</definedName>
    <definedName name="rangecountct" localSheetId="4">[75]WK!$N$7:$N$407</definedName>
    <definedName name="rangecountct" localSheetId="5">[77]WK!$N$7:$N$407</definedName>
    <definedName name="rangecountct" localSheetId="11">[3]WK!$N$7:$N$409</definedName>
    <definedName name="rangecountct" localSheetId="10">[4]WK!$N$7:$N$407</definedName>
    <definedName name="rangecountct">WK!$N$7:$N$407</definedName>
    <definedName name="Rangegtbs" localSheetId="4">[75]WK!A$14:A$407</definedName>
    <definedName name="Rangegtbs" localSheetId="5">[77]WK!A$14:A$407</definedName>
    <definedName name="Rangegtbs" localSheetId="11">[3]WK!A$14:A$409</definedName>
    <definedName name="Rangegtbs" localSheetId="10">[4]WK!A$14:A$407</definedName>
    <definedName name="Rangegtbs">WK!A$14:A$407</definedName>
    <definedName name="Rangemsbs" localSheetId="4">[75]WK!$M$14:$M$407</definedName>
    <definedName name="Rangemsbs" localSheetId="5">[77]WK!$M$14:$M$407</definedName>
    <definedName name="Rangemsbs" localSheetId="11">[3]WK!$M$14:$M$409</definedName>
    <definedName name="Rangemsbs" localSheetId="10">[4]WK!$M$14:$M$407</definedName>
    <definedName name="Rangemsbs">WK!$M$14:$M$407</definedName>
    <definedName name="RCArea" localSheetId="4" hidden="1">#REF!</definedName>
    <definedName name="RCArea" hidden="1">#REF!</definedName>
    <definedName name="RECOUT">#N/A</definedName>
    <definedName name="Refuse">[36]DM!$B$4</definedName>
    <definedName name="RFP003A">#REF!</definedName>
    <definedName name="RFP003B">#REF!</definedName>
    <definedName name="RFP003C">#REF!</definedName>
    <definedName name="RFP003D">#REF!</definedName>
    <definedName name="RFP003E">#REF!</definedName>
    <definedName name="RFP003F">#REF!</definedName>
    <definedName name="RT" localSheetId="4">'[14]COAT&amp;WRAP-QIOT-#3'!#REF!</definedName>
    <definedName name="RT">'[14]COAT&amp;WRAP-QIOT-#3'!#REF!</definedName>
    <definedName name="_S1" localSheetId="4">{"Book1"}</definedName>
    <definedName name="_S1" localSheetId="5">{"Book1"}</definedName>
    <definedName name="_S1">{"Book1"}</definedName>
    <definedName name="s75F29" localSheetId="4">[23]chitiet!#REF!</definedName>
    <definedName name="s75F29">[23]chitiet!#REF!</definedName>
    <definedName name="sand">#REF!</definedName>
    <definedName name="sat" localSheetId="4">[53]TTTram!#REF!</definedName>
    <definedName name="sat">[53]TTTram!#REF!</definedName>
    <definedName name="satu" localSheetId="4">[66]ctTBA!#REF!</definedName>
    <definedName name="satu">[66]ctTBA!#REF!</definedName>
    <definedName name="SB">[63]IBASE!$AH$7:$AL$14</definedName>
    <definedName name="_sc1">#REF!</definedName>
    <definedName name="_SC2">#REF!</definedName>
    <definedName name="_sc3">#REF!</definedName>
    <definedName name="SCH">#REF!</definedName>
    <definedName name="SCT">#REF!</definedName>
    <definedName name="sd3p" localSheetId="4">'[25]lam-moi'!#REF!</definedName>
    <definedName name="sd3p">'[25]lam-moi'!#REF!</definedName>
    <definedName name="SDMONG">#REF!</definedName>
    <definedName name="sectorinfor" localSheetId="4">COUNTA([75]INFOR!$A$5:$A$65536)</definedName>
    <definedName name="sectorinfor" localSheetId="5">COUNTA([77]INFOR!$A$5:$A$65536)</definedName>
    <definedName name="sectorinfor" localSheetId="11">COUNTA([3]INFOR!$A$5:$A$65536)</definedName>
    <definedName name="sectorinfor" localSheetId="10">COUNTA([4]INFOR!$A$5:$A$65536)</definedName>
    <definedName name="sectorinfor">COUNTA(INFOR!$A$5:$A$65536)</definedName>
    <definedName name="sen" localSheetId="4" hidden="1">{"'Sheet1'!$L$16"}</definedName>
    <definedName name="sen" localSheetId="5" hidden="1">{"'Sheet1'!$L$16"}</definedName>
    <definedName name="sen" hidden="1">{"'Sheet1'!$L$16"}</definedName>
    <definedName name="sgnc" localSheetId="4">[25]gtrinh!#REF!</definedName>
    <definedName name="sgnc">[25]gtrinh!#REF!</definedName>
    <definedName name="sgvl" localSheetId="4">[25]gtrinh!#REF!</definedName>
    <definedName name="sgvl">[25]gtrinh!#REF!</definedName>
    <definedName name="sheetpaje604314" localSheetId="4">IF([75]PAJE!$O$7=2,"Subject: Các bút toán điều chỉnh / Adjusting Journal Entries ",IF([75]PAJE!$O$7=3,"Subject: Tóm tắt các sai sót không điều chỉnh / Summary Unadjusted Errors","Subject: Tổng hợp 6.04 và 3.14"))</definedName>
    <definedName name="sheetpaje604314" localSheetId="5">IF([77]PAJE!$O$7=2,"Subject: Các bút toán điều chỉnh / Adjusting Journal Entries ",IF([77]PAJE!$O$7=3,"Subject: Tóm tắt các sai sót không điều chỉnh / Summary Unadjusted Errors","Subject: Tổng hợp 6.04 và 3.14"))</definedName>
    <definedName name="sheetpaje604314" localSheetId="11">IF([3]PAJE!$O$7=2,"Subject: Các bút toán điều chỉnh / Adjusting Journal Entries ",IF([3]PAJE!$O$7=3,"Subject: Tóm tắt các sai sót không điều chỉnh / Summary Unadjusted Errors","Subject: Tổng hợp 6.04 và 3.14"))</definedName>
    <definedName name="sheetpaje604314" localSheetId="10">IF([4]PAJE!$O$7=2,"Subject: Các bút toán điều chỉnh / Adjusting Journal Entries ",IF([4]PAJE!$O$7=3,"Subject: Tóm tắt các sai sót không điều chỉnh / Summary Unadjusted Errors","Subject: Tổng hợp 6.04 và 3.14"))</definedName>
    <definedName name="sheetpaje604314">IF(PAJE!$O$7=2,"Subject: Các bút toán điều chỉnh / Adjusting Journal Entries ",IF(PAJE!$O$7=3,"Subject: Tóm tắt các sai sót không điều chỉnh / Summary Unadjusted Errors","Subject: Tổng hợp 6.04 và 3.14"))</definedName>
    <definedName name="sht" localSheetId="4">'[25]THPDMoi  (2)'!#REF!</definedName>
    <definedName name="sht">'[25]THPDMoi  (2)'!#REF!</definedName>
    <definedName name="sht3p" localSheetId="4">'[25]lam-moi'!#REF!</definedName>
    <definedName name="sht3p">'[25]lam-moi'!#REF!</definedName>
    <definedName name="SIZE">#REF!</definedName>
    <definedName name="SL_CRD">#REF!</definedName>
    <definedName name="SL_CRS">#REF!</definedName>
    <definedName name="SL_CS">#REF!</definedName>
    <definedName name="SL_DD">#REF!</definedName>
    <definedName name="_SN3" localSheetId="4">#REF!</definedName>
    <definedName name="_SN3">#REF!</definedName>
    <definedName name="_29SOÁ_CTÖØ" localSheetId="4">#REF!</definedName>
    <definedName name="_30SOÁ_CTÖØ">#REF!</definedName>
    <definedName name="_31SOÁ_LÖÔÏNG">#REF!</definedName>
    <definedName name="soc3p">#REF!</definedName>
    <definedName name="soluong01" localSheetId="4">[67]CT01!#REF!</definedName>
    <definedName name="soluong01">[67]CT01!#REF!</definedName>
    <definedName name="SORT">#REF!</definedName>
    <definedName name="SORT_AREA">'[64]DI-ESTI'!$A$8:$R$489</definedName>
    <definedName name="SortTK" localSheetId="4">IF(OR([75]WK!$G1&lt;&gt;0,[75]WK!$J1&lt;&gt;0),"Có","Không")</definedName>
    <definedName name="SortTK" localSheetId="5">IF(OR([77]WK!$G1&lt;&gt;0,[77]WK!$J1&lt;&gt;0),"Có","Không")</definedName>
    <definedName name="SortTK" localSheetId="11">IF(OR([3]WK!$G1&lt;&gt;0,[3]WK!$J1&lt;&gt;0),"Có","Không")</definedName>
    <definedName name="SortTK" localSheetId="10">IF(OR([4]WK!$G1&lt;&gt;0,[4]WK!$J1&lt;&gt;0),"Có","Không")</definedName>
    <definedName name="SortTK">IF(OR(WK!$G1&lt;&gt;0,WK!$J1&lt;&gt;0),"Có","Không")</definedName>
    <definedName name="SoTien">OFFSET([36]Du_lieu!$H$9,1,0,IF(COUNTA([36]Du_lieu!$F$1:$F$65536)-COUNTA([36]Du_lieu!$F$1:$F$9)&gt;0,COUNTA([36]Du_lieu!$F$1:$F$65536)-COUNTA([36]Du_lieu!$F$1:$F$9),1),1)</definedName>
    <definedName name="SP" localSheetId="4">'[14]PNT-QUOT-#3'!#REF!</definedName>
    <definedName name="SP">'[14]PNT-QUOT-#3'!#REF!</definedName>
    <definedName name="SPEC">#REF!</definedName>
    <definedName name="SpecialPrice" localSheetId="4" hidden="1">#REF!</definedName>
    <definedName name="SpecialPrice" hidden="1">#REF!</definedName>
    <definedName name="SPECSUMMARY">#REF!</definedName>
    <definedName name="spk1p" localSheetId="4">'[25]#REF'!#REF!</definedName>
    <definedName name="spk1p">'[25]#REF'!#REF!</definedName>
    <definedName name="spk3p" localSheetId="4">'[25]lam-moi'!#REF!</definedName>
    <definedName name="spk3p">'[25]lam-moi'!#REF!</definedName>
    <definedName name="srtg">#REF!</definedName>
    <definedName name="ss">#REF!</definedName>
    <definedName name="st3p" localSheetId="4">'[25]lam-moi'!#REF!</definedName>
    <definedName name="st3p">'[25]lam-moi'!#REF!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_su12" localSheetId="4">[29]Sheet3!#REF!</definedName>
    <definedName name="_su12">[29]Sheet3!#REF!</definedName>
    <definedName name="_Su70" localSheetId="4">[29]Sheet3!#REF!</definedName>
    <definedName name="_Su70">[29]Sheet3!#REF!</definedName>
    <definedName name="sub">#REF!</definedName>
    <definedName name="SUMMARY">#REF!</definedName>
    <definedName name="sur">#REF!</definedName>
    <definedName name="t" localSheetId="4" hidden="1">{"'Sheet1'!$L$16"}</definedName>
    <definedName name="t" localSheetId="5" hidden="1">{"'Sheet1'!$L$16"}</definedName>
    <definedName name="t" hidden="1">{"'Sheet1'!$L$16"}</definedName>
    <definedName name="_T1" localSheetId="4" hidden="1">{"'Sheet1'!$L$16"}</definedName>
    <definedName name="_T1" localSheetId="5" hidden="1">{"'Sheet1'!$L$16"}</definedName>
    <definedName name="_T1" hidden="1">{"'Sheet1'!$L$16"}</definedName>
    <definedName name="t101p" localSheetId="4">#REF!</definedName>
    <definedName name="t101p">#REF!</definedName>
    <definedName name="t103p" localSheetId="4">#REF!</definedName>
    <definedName name="t103p">#REF!</definedName>
    <definedName name="t105mnc" localSheetId="4">'[25]thao-go'!#REF!</definedName>
    <definedName name="t105mnc">'[25]thao-go'!#REF!</definedName>
    <definedName name="t10m" localSheetId="4">'[25]lam-moi'!#REF!</definedName>
    <definedName name="t10m">'[25]lam-moi'!#REF!</definedName>
    <definedName name="t10nc" localSheetId="4">'[25]lam-moi'!#REF!</definedName>
    <definedName name="t10nc">'[25]lam-moi'!#REF!</definedName>
    <definedName name="t10nc1p">#REF!</definedName>
    <definedName name="t10ncm" localSheetId="4">'[25]lam-moi'!#REF!</definedName>
    <definedName name="t10ncm">'[25]lam-moi'!#REF!</definedName>
    <definedName name="t10vl" localSheetId="4">'[25]lam-moi'!#REF!</definedName>
    <definedName name="t10vl">'[25]lam-moi'!#REF!</definedName>
    <definedName name="t10vl1p">#REF!</definedName>
    <definedName name="t121p" localSheetId="4">#REF!</definedName>
    <definedName name="t121p">#REF!</definedName>
    <definedName name="t123p" localSheetId="4">#REF!</definedName>
    <definedName name="t123p">#REF!</definedName>
    <definedName name="t12m" localSheetId="4">'[25]lam-moi'!#REF!</definedName>
    <definedName name="t12m">'[25]lam-moi'!#REF!</definedName>
    <definedName name="t12mnc" localSheetId="4">'[25]thao-go'!#REF!</definedName>
    <definedName name="t12mnc">'[25]thao-go'!#REF!</definedName>
    <definedName name="t12nc" localSheetId="4">'[25]lam-moi'!#REF!</definedName>
    <definedName name="t12nc">'[25]lam-moi'!#REF!</definedName>
    <definedName name="t12nc3p">'[25]CHITIET VL-NC'!$G$38</definedName>
    <definedName name="t12ncm" localSheetId="4">'[25]lam-moi'!#REF!</definedName>
    <definedName name="t12ncm">'[25]lam-moi'!#REF!</definedName>
    <definedName name="t12vl" localSheetId="4">'[25]lam-moi'!#REF!</definedName>
    <definedName name="t12vl">'[25]lam-moi'!#REF!</definedName>
    <definedName name="t12vl3p">'[25]CHITIET VL-NC'!$G$34</definedName>
    <definedName name="t141p" localSheetId="4">#REF!</definedName>
    <definedName name="t141p">#REF!</definedName>
    <definedName name="t143p" localSheetId="4">#REF!</definedName>
    <definedName name="t143p">#REF!</definedName>
    <definedName name="t14m" localSheetId="4">'[25]lam-moi'!#REF!</definedName>
    <definedName name="t14m">'[25]lam-moi'!#REF!</definedName>
    <definedName name="t14mnc" localSheetId="4">'[25]thao-go'!#REF!</definedName>
    <definedName name="t14mnc">'[25]thao-go'!#REF!</definedName>
    <definedName name="t14nc" localSheetId="4">'[25]lam-moi'!#REF!</definedName>
    <definedName name="t14nc">'[25]lam-moi'!#REF!</definedName>
    <definedName name="t14nc3p">#REF!</definedName>
    <definedName name="t14ncm" localSheetId="4">'[25]lam-moi'!#REF!</definedName>
    <definedName name="t14ncm">'[25]lam-moi'!#REF!</definedName>
    <definedName name="T14vc" localSheetId="4">'[25]CHITIET VL-NC-TT -1p'!#REF!</definedName>
    <definedName name="T14vc">'[25]CHITIET VL-NC-TT -1p'!#REF!</definedName>
    <definedName name="t14vl" localSheetId="4">'[25]lam-moi'!#REF!</definedName>
    <definedName name="t14vl">'[25]lam-moi'!#REF!</definedName>
    <definedName name="t14vl3p">#REF!</definedName>
    <definedName name="T203P" localSheetId="4">[25]VC!#REF!</definedName>
    <definedName name="T203P">[25]VC!#REF!</definedName>
    <definedName name="t20m" localSheetId="4">'[25]lam-moi'!#REF!</definedName>
    <definedName name="t20m">'[25]lam-moi'!#REF!</definedName>
    <definedName name="t20ncm" localSheetId="4">'[25]lam-moi'!#REF!</definedName>
    <definedName name="t20ncm">'[25]lam-moi'!#REF!</definedName>
    <definedName name="t7m" localSheetId="4">'[25]THPDMoi  (2)'!#REF!</definedName>
    <definedName name="t7m">'[25]THPDMoi  (2)'!#REF!</definedName>
    <definedName name="t7nc" localSheetId="4">'[25]lam-moi'!#REF!</definedName>
    <definedName name="t7nc">'[25]lam-moi'!#REF!</definedName>
    <definedName name="t7vl" localSheetId="4">'[25]lam-moi'!#REF!</definedName>
    <definedName name="t7vl">'[25]lam-moi'!#REF!</definedName>
    <definedName name="t84mnc" localSheetId="4">'[25]thao-go'!#REF!</definedName>
    <definedName name="t84mnc">'[25]thao-go'!#REF!</definedName>
    <definedName name="t8m" localSheetId="4">'[25]THPDMoi  (2)'!#REF!</definedName>
    <definedName name="t8m">'[25]THPDMoi  (2)'!#REF!</definedName>
    <definedName name="t8nc" localSheetId="4">'[25]lam-moi'!#REF!</definedName>
    <definedName name="t8nc">'[25]lam-moi'!#REF!</definedName>
    <definedName name="TaxTV">10%</definedName>
    <definedName name="TaxXL">5%</definedName>
    <definedName name="TBA">#REF!</definedName>
    <definedName name="tbdd1p" localSheetId="4">'[25]lam-moi'!#REF!</definedName>
    <definedName name="tbdd1p">'[25]lam-moi'!#REF!</definedName>
    <definedName name="tbdd3p" localSheetId="4">'[25]lam-moi'!#REF!</definedName>
    <definedName name="tbdd3p">'[25]lam-moi'!#REF!</definedName>
    <definedName name="tbddsdl" localSheetId="4">'[25]lam-moi'!#REF!</definedName>
    <definedName name="tbddsdl">'[25]lam-moi'!#REF!</definedName>
    <definedName name="TBI" localSheetId="4">'[25]TH XL'!#REF!</definedName>
    <definedName name="TBI">'[25]TH XL'!#REF!</definedName>
    <definedName name="tbl_ProdInfo" localSheetId="4" hidden="1">#REF!</definedName>
    <definedName name="tbl_ProdInfo" hidden="1">#REF!</definedName>
    <definedName name="tbtr" localSheetId="4">'[25]TH XL'!#REF!</definedName>
    <definedName name="tbtr">'[25]TH XL'!#REF!</definedName>
    <definedName name="tbtram">#REF!</definedName>
    <definedName name="TC" localSheetId="4">#REF!</definedName>
    <definedName name="TC">#REF!</definedName>
    <definedName name="TC_NHANH1">#REF!</definedName>
    <definedName name="tcxxnc" localSheetId="4">'[25]thao-go'!#REF!</definedName>
    <definedName name="tcxxnc">'[25]thao-go'!#REF!</definedName>
    <definedName name="td" localSheetId="4">'[25]THPDMoi  (2)'!#REF!</definedName>
    <definedName name="td">'[25]THPDMoi  (2)'!#REF!</definedName>
    <definedName name="td10vl" localSheetId="4">'[25]#REF'!#REF!</definedName>
    <definedName name="td10vl">'[25]#REF'!#REF!</definedName>
    <definedName name="td12nc" localSheetId="4">'[25]#REF'!#REF!</definedName>
    <definedName name="td12nc">'[25]#REF'!#REF!</definedName>
    <definedName name="td1cnc" localSheetId="4">'[25]lam-moi'!#REF!</definedName>
    <definedName name="td1cnc">'[25]lam-moi'!#REF!</definedName>
    <definedName name="td1cvl" localSheetId="4">'[25]lam-moi'!#REF!</definedName>
    <definedName name="td1cvl">'[25]lam-moi'!#REF!</definedName>
    <definedName name="td1p" localSheetId="4">#REF!</definedName>
    <definedName name="td1p">#REF!</definedName>
    <definedName name="TD1pnc" localSheetId="4">'[25]CHITIET VL-NC-TT -1p'!#REF!</definedName>
    <definedName name="TD1pnc">'[25]CHITIET VL-NC-TT -1p'!#REF!</definedName>
    <definedName name="TD1pvl" localSheetId="4">'[25]CHITIET VL-NC-TT -1p'!#REF!</definedName>
    <definedName name="TD1pvl">'[25]CHITIET VL-NC-TT -1p'!#REF!</definedName>
    <definedName name="td3p" localSheetId="4">#REF!</definedName>
    <definedName name="td3p">#REF!</definedName>
    <definedName name="tdc84nc" localSheetId="4">'[25]thao-go'!#REF!</definedName>
    <definedName name="tdc84nc">'[25]thao-go'!#REF!</definedName>
    <definedName name="tdcnc" localSheetId="4">'[25]thao-go'!#REF!</definedName>
    <definedName name="tdcnc">'[25]thao-go'!#REF!</definedName>
    <definedName name="TDe_TMCode">[36]DM!$O$2:$BK$2</definedName>
    <definedName name="tdgnc" localSheetId="4">'[25]lam-moi'!#REF!</definedName>
    <definedName name="tdgnc">'[25]lam-moi'!#REF!</definedName>
    <definedName name="tdgvl" localSheetId="4">'[25]lam-moi'!#REF!</definedName>
    <definedName name="tdgvl">'[25]lam-moi'!#REF!</definedName>
    <definedName name="tdhtnc" localSheetId="4">'[25]lam-moi'!#REF!</definedName>
    <definedName name="tdhtnc">'[25]lam-moi'!#REF!</definedName>
    <definedName name="tdhtvl" localSheetId="4">'[25]lam-moi'!#REF!</definedName>
    <definedName name="tdhtvl">'[25]lam-moi'!#REF!</definedName>
    <definedName name="tdnc" localSheetId="4">[25]gtrinh!#REF!</definedName>
    <definedName name="tdnc">[25]gtrinh!#REF!</definedName>
    <definedName name="tdnc1p">#REF!</definedName>
    <definedName name="tdnc3p">'[25]CHITIET VL-NC'!$G$28</definedName>
    <definedName name="tdt1pnc" localSheetId="4">[25]gtrinh!#REF!</definedName>
    <definedName name="tdt1pnc">[25]gtrinh!#REF!</definedName>
    <definedName name="tdt1pvl" localSheetId="4">[25]gtrinh!#REF!</definedName>
    <definedName name="tdt1pvl">[25]gtrinh!#REF!</definedName>
    <definedName name="tdt2cnc" localSheetId="4">'[25]lam-moi'!#REF!</definedName>
    <definedName name="tdt2cnc">'[25]lam-moi'!#REF!</definedName>
    <definedName name="tdt2cvl" localSheetId="4">[25]chitiet!#REF!</definedName>
    <definedName name="tdt2cvl">[25]chitiet!#REF!</definedName>
    <definedName name="tdtr2cnc">#REF!</definedName>
    <definedName name="tdtr2cvl">#REF!</definedName>
    <definedName name="tdtrnc" localSheetId="4">[25]gtrinh!#REF!</definedName>
    <definedName name="tdtrnc">[25]gtrinh!#REF!</definedName>
    <definedName name="tdtrvl" localSheetId="4">[25]gtrinh!#REF!</definedName>
    <definedName name="tdtrvl">[25]gtrinh!#REF!</definedName>
    <definedName name="tdvl" localSheetId="4">[25]gtrinh!#REF!</definedName>
    <definedName name="tdvl">[25]gtrinh!#REF!</definedName>
    <definedName name="tdvl1p">#REF!</definedName>
    <definedName name="tdvl3p">'[25]CHITIET VL-NC'!$G$23</definedName>
    <definedName name="_32TEÂN_HAØNG" localSheetId="4">#REF!</definedName>
    <definedName name="_33TEÂN_HAØNG">#REF!</definedName>
    <definedName name="_34TEÂN_KHAÙCH_HAØ" localSheetId="4">#REF!</definedName>
    <definedName name="_35TEÂN_KHAÙCH_HAØ">#REF!</definedName>
    <definedName name="Ten_CongTy_TieuDe_V">[36]Thong_tin!$D$8</definedName>
    <definedName name="TEXT" localSheetId="4">#REF!</definedName>
    <definedName name="TEXT">#REF!</definedName>
    <definedName name="TH" localSheetId="4" hidden="1">{"'Sheet1'!$L$16"}</definedName>
    <definedName name="TH" localSheetId="5" hidden="1">{"'Sheet1'!$L$16"}</definedName>
    <definedName name="TH" hidden="1">{"'Sheet1'!$L$16"}</definedName>
    <definedName name="_th100" localSheetId="4">'[25]dongia (2)'!#REF!</definedName>
    <definedName name="_th100">'[25]dongia (2)'!#REF!</definedName>
    <definedName name="_TH160" localSheetId="4">'[25]dongia (2)'!#REF!</definedName>
    <definedName name="_TH160">'[25]dongia (2)'!#REF!</definedName>
    <definedName name="_TH20">#REF!</definedName>
    <definedName name="th3x15" localSheetId="4">[25]giathanh1!#REF!</definedName>
    <definedName name="th3x15">[25]giathanh1!#REF!</definedName>
    <definedName name="thang13" localSheetId="4" hidden="1">{"'Sheet1'!$L$16"}</definedName>
    <definedName name="thang13" localSheetId="5" hidden="1">{"'Sheet1'!$L$16"}</definedName>
    <definedName name="thang13" hidden="1">{"'Sheet1'!$L$16"}</definedName>
    <definedName name="ThanhXuan110" localSheetId="4">'[70]KH-Q1,Q2,01'!#REF!</definedName>
    <definedName name="ThanhXuan110">'[70]KH-Q1,Q2,01'!#REF!</definedName>
    <definedName name="_36THAØNH_TIEÀN" localSheetId="4">#REF!</definedName>
    <definedName name="_37THAØNH_TIEÀN">#REF!</definedName>
    <definedName name="THCK" localSheetId="4">SUMIF([75]WK!$R$12:$CO$12,[75]WK!$G$12,[75]WK!$R1:$CO1)</definedName>
    <definedName name="THCK" localSheetId="5">SUMIF([77]WK!$R$12:$CO$12,[77]WK!$G$12,[77]WK!$R1:$CO1)</definedName>
    <definedName name="THCK" localSheetId="11">SUMIF([3]WK!$R$12:$Y$12,[3]WK!$G$12,[3]WK!$R1:$Y1)</definedName>
    <definedName name="THCK" localSheetId="10">SUMIF([4]WK!$R$12:$Y$12,[4]WK!$G$12,[4]WK!$R1:$Y1)</definedName>
    <definedName name="THCK">SUMIF(WK!$R$12:$AC$12,WK!$G$12,WK!$R1:$AC1)</definedName>
    <definedName name="THCK1" localSheetId="4">SUMIF([75]WK!$R$12:$CO$12,[75]WK!$E$12,[75]WK!$R1:$CO1)</definedName>
    <definedName name="THCK1" localSheetId="5">SUMIF([77]WK!$R$12:$CO$12,[77]WK!$E$12,[77]WK!$R1:$CO1)</definedName>
    <definedName name="THCK1" localSheetId="11">SUMIF([3]WK!$R$12:$Y$12,[3]WK!$E$12,[3]WK!$R1:$Y1)</definedName>
    <definedName name="THCK1" localSheetId="10">SUMIF([4]WK!$R$12:$Y$12,[4]WK!$E$12,[4]WK!$R1:$Y1)</definedName>
    <definedName name="THCK1">SUMIF(WK!$R$12:$AC$12,WK!$E$12,WK!$R1:$AC1)</definedName>
    <definedName name="THCK2" localSheetId="4">[75]WK!$G1-[75]WK!$E1</definedName>
    <definedName name="THCK2" localSheetId="5">[77]WK!$G1-[77]WK!$E1</definedName>
    <definedName name="THCK2" localSheetId="11">[3]WK!$G1-[3]WK!$E1</definedName>
    <definedName name="THCK2" localSheetId="10">[4]WK!$G1-[4]WK!$E1</definedName>
    <definedName name="THCK2">WK!$G1-WK!$E1</definedName>
    <definedName name="THDK" localSheetId="4">SUMIF([75]WK!$R$12:$CO$12,[75]WK!$J$12,[75]WK!$R1:$CO1)</definedName>
    <definedName name="THDK" localSheetId="5">SUMIF([77]WK!$R$12:$CO$12,[77]WK!$J$12,[77]WK!$R1:$CO1)</definedName>
    <definedName name="THDK" localSheetId="11">SUMIF([3]WK!$R$12:$Y$12,[3]WK!$J$12,[3]WK!$R1:$Y1)</definedName>
    <definedName name="THDK" localSheetId="10">SUMIF([4]WK!$R$12:$Y$12,[4]WK!$J$12,[4]WK!$R1:$Y1)</definedName>
    <definedName name="THDK">SUMIF(WK!$R$12:$AC$12,WK!$J$12,WK!$R1:$AC1)</definedName>
    <definedName name="THDK1" localSheetId="4">SUMIF([75]WK!$R$12:$CO$12,[75]WK!$H$12,[75]WK!$R1:$CO1)</definedName>
    <definedName name="THDK1" localSheetId="5">SUMIF([77]WK!$R$12:$CO$12,[77]WK!$H$12,[77]WK!$R1:$CO1)</definedName>
    <definedName name="THDK1" localSheetId="11">SUMIF([3]WK!$R$12:$Y$12,[3]WK!$H$12,[3]WK!$R1:$Y1)</definedName>
    <definedName name="THDK1" localSheetId="10">SUMIF([4]WK!$R$12:$Y$12,[4]WK!$H$12,[4]WK!$R1:$Y1)</definedName>
    <definedName name="THDK1">SUMIF(WK!$R$12:$AC$12,WK!$H$12,WK!$R1:$AC1)</definedName>
    <definedName name="THDK2" localSheetId="4">[75]WK!$J1-[75]WK!$H1</definedName>
    <definedName name="THDK2" localSheetId="5">[77]WK!$J1-[77]WK!$H1</definedName>
    <definedName name="THDK2" localSheetId="11">[3]WK!$J1-[3]WK!$H1</definedName>
    <definedName name="THDK2" localSheetId="10">[4]WK!$J1-[4]WK!$H1</definedName>
    <definedName name="THDK2">WK!$J1-WK!$H1</definedName>
    <definedName name="thephinh">'[27]Gia vat tu'!$D$74</definedName>
    <definedName name="thepnho">'[27]Gia vat tu'!$D$78</definedName>
    <definedName name="theptam">'[27]Gia vat tu'!$D$76</definedName>
    <definedName name="theptb">'[27]Gia vat tu'!$D$77</definedName>
    <definedName name="THGO1pnc">#REF!</definedName>
    <definedName name="thht">#REF!</definedName>
    <definedName name="THI">#REF!</definedName>
    <definedName name="THK" localSheetId="4">'[14]COAT&amp;WRAP-QIOT-#3'!#REF!</definedName>
    <definedName name="THK">'[14]COAT&amp;WRAP-QIOT-#3'!#REF!</definedName>
    <definedName name="THKP160" localSheetId="4">'[25]dongia (2)'!#REF!</definedName>
    <definedName name="THKP160">'[25]dongia (2)'!#REF!</definedName>
    <definedName name="thkp3" localSheetId="4">#REF!</definedName>
    <definedName name="thkp3">#REF!</definedName>
    <definedName name="thtr15" localSheetId="4">[25]giathanh1!#REF!</definedName>
    <definedName name="thtr15">[25]giathanh1!#REF!</definedName>
    <definedName name="thtt">#REF!</definedName>
    <definedName name="TK_BS">OFFSET([36]Danh_muc!$C$5,1,0,COUNTA([36]Danh_muc!$B$6:$B$1000),1)</definedName>
    <definedName name="TK_CD">OFFSET([36]Danh_muc!$B$5,1,0,COUNTA([36]Danh_muc!$B$6:$B$1000),1)</definedName>
    <definedName name="TK_PL">OFFSET([36]Danh_muc!$D$5,1,0,COUNTA([36]Danh_muc!$B$6:$B$1000),1)</definedName>
    <definedName name="TK_TB">OFFSET([36]Danh_muc!$A$5,1,0,COUNTA([36]Danh_muc!$B$6:$B$1000),1)</definedName>
    <definedName name="TKCO">OFFSET([36]Du_lieu!$G$9,1,0,IF(COUNTA([36]Du_lieu!$F$1:$F$65536)-COUNTA([36]Du_lieu!$F$1:$F$9)&gt;0,COUNTA([36]Du_lieu!$F$1:$F$65536)-COUNTA([36]Du_lieu!$F$1:$F$9),1),1)</definedName>
    <definedName name="TKNO">OFFSET([36]Du_lieu!$F$9,1,0,IF(COUNTA([36]Du_lieu!$F$1:$F$65536)-COUNTA([36]Du_lieu!$F$1:$F$9)&gt;0,COUNTA([36]Du_lieu!$F$1:$F$65536)-COUNTA([36]Du_lieu!$F$1:$F$9),1),1)</definedName>
    <definedName name="_TL2">#REF!</definedName>
    <definedName name="_TL3" localSheetId="4">#REF!</definedName>
    <definedName name="_TL3">#REF!</definedName>
    <definedName name="_TLA120">#REF!</definedName>
    <definedName name="_TLA35">#REF!</definedName>
    <definedName name="_TLA50">#REF!</definedName>
    <definedName name="_TLA70">#REF!</definedName>
    <definedName name="_TLA95">#REF!</definedName>
    <definedName name="TLAC120">#REF!</definedName>
    <definedName name="TLAC50">#REF!</definedName>
    <definedName name="TLAC70">#REF!</definedName>
    <definedName name="TLAC95">#REF!</definedName>
    <definedName name="TLDa" localSheetId="4">[29]Sheet3!#REF!</definedName>
    <definedName name="TLDa">[29]Sheet3!#REF!</definedName>
    <definedName name="TLDM" localSheetId="4">[29]Sheet3!#REF!</definedName>
    <definedName name="TLDM">[29]Sheet3!#REF!</definedName>
    <definedName name="TMCF1" localSheetId="4">'[75]TM CF1'!$H$13:$H$418</definedName>
    <definedName name="TMCF1" localSheetId="5">'[77]TM CF1'!$H$13:$H$418</definedName>
    <definedName name="TMCF1" localSheetId="10">'[4]TM CF1'!$H$13:$H$431</definedName>
    <definedName name="TMCF1">'TM CF1'!$H$13:$H$431</definedName>
    <definedName name="TMCF1_TDC" localSheetId="19">SUMPRODUCT(--(WK_CF1='TM CF1'!$C1)*(WK_DIFF))</definedName>
    <definedName name="TMCF1_TDC" localSheetId="21">SUMPRODUCT(--(WK_CF1='TM CF1'!$C1)*(WK_DIFF))</definedName>
    <definedName name="TMCF1_TDC" localSheetId="4">SUMIF(KQKD!WK_CF1,'[75]TM CF1'!$C1,KQKD!WK_DIFF)</definedName>
    <definedName name="TMCF1_TDC" localSheetId="5">SUMIF(LCTT!WK_CF1,'[77]TM CF1'!$C1,LCTT!WK_DIFF)</definedName>
    <definedName name="TMCF1_TDC" localSheetId="11">SUMIF('TM(NV)'!WK_CF1,'[3]TM CF1'!$C1,'TM(NV)'!WK_DIFF)</definedName>
    <definedName name="TMCF1_TDC" localSheetId="10">SUMIF('TM(TSCD) '!WK_CF1,'[4]TM CF1'!$C1,'TM(TSCD) '!WK_DIFF)</definedName>
    <definedName name="TMCF1_TDC">SUMIF(WK_CF1,'TM CF1'!$C1,WK_DIFF)</definedName>
    <definedName name="TMCF1h1h416" localSheetId="4">'[75]TM CF1'!$H$1:$H$418</definedName>
    <definedName name="TMCF1h1h416" localSheetId="5">'[77]TM CF1'!$H$1:$H$418</definedName>
    <definedName name="TMCF1h1h416" localSheetId="11">'[3]TM CF1'!$H$1:$H$435</definedName>
    <definedName name="TMCF1h1h416" localSheetId="10">'[4]TM CF1'!$H$1:$H$431</definedName>
    <definedName name="TMCF1h1h416">'TM CF1'!$H$1:$H$431</definedName>
    <definedName name="TMCF1sdc" localSheetId="4">'[75]TM CF1'!$E$13:$E$418</definedName>
    <definedName name="TMCF1sdc" localSheetId="5">'[77]TM CF1'!$E$13:$E$418</definedName>
    <definedName name="TMCF1sdc" localSheetId="10">'[4]TM CF1'!$E$13:$E$431</definedName>
    <definedName name="TMCF1sdc">'TM CF1'!$E$13:$E$431</definedName>
    <definedName name="tn1pinnc" localSheetId="4">'[25]thao-go'!#REF!</definedName>
    <definedName name="tn1pinnc">'[25]thao-go'!#REF!</definedName>
    <definedName name="tn2mhnnc" localSheetId="4">'[25]thao-go'!#REF!</definedName>
    <definedName name="tn2mhnnc">'[25]thao-go'!#REF!</definedName>
    <definedName name="TNCM" localSheetId="4">'[25]CHITIET VL-NC-TT-3p'!#REF!</definedName>
    <definedName name="TNCM">'[25]CHITIET VL-NC-TT-3p'!#REF!</definedName>
    <definedName name="tnignc" localSheetId="4">'[25]thao-go'!#REF!</definedName>
    <definedName name="tnignc">'[25]thao-go'!#REF!</definedName>
    <definedName name="tnin190nc" localSheetId="4">'[25]thao-go'!#REF!</definedName>
    <definedName name="tnin190nc">'[25]thao-go'!#REF!</definedName>
    <definedName name="tnlnc" localSheetId="4">'[25]thao-go'!#REF!</definedName>
    <definedName name="tnlnc">'[25]thao-go'!#REF!</definedName>
    <definedName name="TongHop_MaChiTieu">[36]Tong_hop!$D$9:$D$410</definedName>
    <definedName name="TongHop_MaChiTieu3">[36]Tong_hop!$D$337:$D$410</definedName>
    <definedName name="TongHop_MaTK">[36]Tong_hop!$B$9:$B$410</definedName>
    <definedName name="TongHop_MaTK1">[36]Tong_hop!$B$9:$B$203</definedName>
    <definedName name="TongHop_MaTK2">[36]Tong_hop!$B$207:$B$321</definedName>
    <definedName name="TongHop_MaTK3">[36]Tong_hop!$B$337:$B$410</definedName>
    <definedName name="TongHop_TruocKT">[36]Tong_hop!$P$9:$P$410</definedName>
    <definedName name="TongHop_TruocKT1">[36]Tong_hop!$P$9:$P$203</definedName>
    <definedName name="TongHop_TruocKT2">[36]Tong_hop!$P$207:$P$321</definedName>
    <definedName name="TR15HT" localSheetId="4">'[25]TONGKE-HT'!#REF!</definedName>
    <definedName name="TR15HT">'[25]TONGKE-HT'!#REF!</definedName>
    <definedName name="TR19HT" localSheetId="4">'[25]TONGKE-HT'!#REF!</definedName>
    <definedName name="TR19HT">'[25]TONGKE-HT'!#REF!</definedName>
    <definedName name="tr1x15" localSheetId="4">[25]giathanh1!#REF!</definedName>
    <definedName name="tr1x15">[25]giathanh1!#REF!</definedName>
    <definedName name="TR20HT" localSheetId="4">'[25]TONGKE-HT'!#REF!</definedName>
    <definedName name="TR20HT">'[25]TONGKE-HT'!#REF!</definedName>
    <definedName name="_TR250" localSheetId="4">'[25]dongia (2)'!#REF!</definedName>
    <definedName name="_TR250">'[25]dongia (2)'!#REF!</definedName>
    <definedName name="tr3x100" localSheetId="4">'[25]dongia (2)'!#REF!</definedName>
    <definedName name="tr3x100">'[25]dongia (2)'!#REF!</definedName>
    <definedName name="_tra100">#REF!</definedName>
    <definedName name="_tra102">#REF!</definedName>
    <definedName name="_tra104">#REF!</definedName>
    <definedName name="_tra108">#REF!</definedName>
    <definedName name="_tra110">#REF!</definedName>
    <definedName name="_tra112">#REF!</definedName>
    <definedName name="_tra114">#REF!</definedName>
    <definedName name="_tra116">#REF!</definedName>
    <definedName name="_tra120">#REF!</definedName>
    <definedName name="_tra122">#REF!</definedName>
    <definedName name="_tra124">#REF!</definedName>
    <definedName name="_tra126">#REF!</definedName>
    <definedName name="_tra128">#REF!</definedName>
    <definedName name="_tra132">#REF!</definedName>
    <definedName name="_tra134">#REF!</definedName>
    <definedName name="_tra136">#REF!</definedName>
    <definedName name="_tra138">#REF!</definedName>
    <definedName name="_tra70">#REF!</definedName>
    <definedName name="_tra72">#REF!</definedName>
    <definedName name="_tra74">#REF!</definedName>
    <definedName name="_tra76">#REF!</definedName>
    <definedName name="_tra80">#REF!</definedName>
    <definedName name="_tra82">#REF!</definedName>
    <definedName name="_tra84">#REF!</definedName>
    <definedName name="_tra88">#REF!</definedName>
    <definedName name="_tra90">#REF!</definedName>
    <definedName name="_tra94">#REF!</definedName>
    <definedName name="_tra98">#REF!</definedName>
    <definedName name="TRADE2">#REF!</definedName>
    <definedName name="tram100" localSheetId="4">'[25]dongia (2)'!#REF!</definedName>
    <definedName name="tram100">'[25]dongia (2)'!#REF!</definedName>
    <definedName name="tramatcong1">#REF!</definedName>
    <definedName name="tramatcong2">#REF!</definedName>
    <definedName name="tranhietdo">#REF!</definedName>
    <definedName name="_38TRÒ_GIAÙ" localSheetId="4">#REF!</definedName>
    <definedName name="_39TRÒ_GIAÙ">#REF!</definedName>
    <definedName name="_40TRÒ_GIAÙ__VAT" localSheetId="4">#REF!</definedName>
    <definedName name="_41TRÒ_GIAÙ__VAT">#REF!</definedName>
    <definedName name="tru10mtc" localSheetId="4">'[25]t-h HA THE'!#REF!</definedName>
    <definedName name="tru10mtc">'[25]t-h HA THE'!#REF!</definedName>
    <definedName name="tru8mtc" localSheetId="4">'[25]t-h HA THE'!#REF!</definedName>
    <definedName name="tru8mtc">'[25]t-h HA THE'!#REF!</definedName>
    <definedName name="TT_1P">#REF!</definedName>
    <definedName name="tt1pnc" localSheetId="4">'[25]lam-moi'!#REF!</definedName>
    <definedName name="tt1pnc">'[25]lam-moi'!#REF!</definedName>
    <definedName name="tt1pvl" localSheetId="4">'[25]lam-moi'!#REF!</definedName>
    <definedName name="tt1pvl">'[25]lam-moi'!#REF!</definedName>
    <definedName name="tt3pvl" localSheetId="4">'[25]lam-moi'!#REF!</definedName>
    <definedName name="tt3pvl">'[25]lam-moi'!#REF!</definedName>
    <definedName name="TTDD3P" localSheetId="4">[25]TDTKP1!#REF!</definedName>
    <definedName name="TTDD3P">[25]TDTKP1!#REF!</definedName>
    <definedName name="TTDDCT3p" localSheetId="4">[25]TDTKP1!#REF!</definedName>
    <definedName name="TTDDCT3p">[25]TDTKP1!#REF!</definedName>
    <definedName name="ttronmk">#REF!</definedName>
    <definedName name="tv75nc">#REF!</definedName>
    <definedName name="tv75vl">#REF!</definedName>
    <definedName name="tx1pignc" localSheetId="4">'[25]thao-go'!#REF!</definedName>
    <definedName name="tx1pignc">'[25]thao-go'!#REF!</definedName>
    <definedName name="tx1pingnc" localSheetId="4">'[25]thao-go'!#REF!</definedName>
    <definedName name="tx1pingnc">'[25]thao-go'!#REF!</definedName>
    <definedName name="tx1pintnc" localSheetId="4">'[25]thao-go'!#REF!</definedName>
    <definedName name="tx1pintnc">'[25]thao-go'!#REF!</definedName>
    <definedName name="tx1pitnc" localSheetId="4">'[25]thao-go'!#REF!</definedName>
    <definedName name="tx1pitnc">'[25]thao-go'!#REF!</definedName>
    <definedName name="tx2mitnc" localSheetId="4">'[25]thao-go'!#REF!</definedName>
    <definedName name="tx2mitnc">'[25]thao-go'!#REF!</definedName>
    <definedName name="txhnnc" localSheetId="4">'[25]thao-go'!#REF!</definedName>
    <definedName name="txhnnc">'[25]thao-go'!#REF!</definedName>
    <definedName name="txig1nc" localSheetId="4">'[25]thao-go'!#REF!</definedName>
    <definedName name="txig1nc">'[25]thao-go'!#REF!</definedName>
    <definedName name="txinnc" localSheetId="4">'[25]thao-go'!#REF!</definedName>
    <definedName name="txinnc">'[25]thao-go'!#REF!</definedName>
    <definedName name="txit1nc" localSheetId="4">'[25]thao-go'!#REF!</definedName>
    <definedName name="txit1nc">'[25]thao-go'!#REF!</definedName>
    <definedName name="Ty_gia">#REF!</definedName>
    <definedName name="_tz593" localSheetId="4">#REF!</definedName>
    <definedName name="_tz593">#REF!</definedName>
    <definedName name="USD" localSheetId="4">[29]Sheet3!#REF!</definedName>
    <definedName name="USD">[29]Sheet3!#REF!</definedName>
    <definedName name="v">#REF!</definedName>
    <definedName name="VALUE">#REF!</definedName>
    <definedName name="VCDD3p" localSheetId="4">'[25]KPVC-BD '!#REF!</definedName>
    <definedName name="VCDD3p">'[25]KPVC-BD '!#REF!</definedName>
    <definedName name="VCHT">#REF!</definedName>
    <definedName name="VCTT">#REF!</definedName>
    <definedName name="VCVBT1">'[25]VCV-BE-TONG'!$G$11</definedName>
    <definedName name="VCVBT2">'[25]VCV-BE-TONG'!$G$17</definedName>
    <definedName name="vcxa">[48]TT04!$J$20</definedName>
    <definedName name="vd3p">#REF!</definedName>
    <definedName name="VL">#REF!</definedName>
    <definedName name="_VL100" localSheetId="4">#REF!</definedName>
    <definedName name="_VL100">#REF!</definedName>
    <definedName name="vl1p">#REF!</definedName>
    <definedName name="_VL200" localSheetId="4">#REF!</definedName>
    <definedName name="_VL200">#REF!</definedName>
    <definedName name="_VL250" localSheetId="4">#REF!</definedName>
    <definedName name="_VL250">#REF!</definedName>
    <definedName name="vl3p" localSheetId="4">#REF!</definedName>
    <definedName name="vl3p">#REF!</definedName>
    <definedName name="vldd" localSheetId="4">'[25]TH XL'!#REF!</definedName>
    <definedName name="vldd">'[25]TH XL'!#REF!</definedName>
    <definedName name="vldn400">#REF!</definedName>
    <definedName name="vldn600">#REF!</definedName>
    <definedName name="VLHC">[25]TNHCHINH!$I$38</definedName>
    <definedName name="vltr" localSheetId="4">'[25]TH XL'!#REF!</definedName>
    <definedName name="vltr">'[25]TH XL'!#REF!</definedName>
    <definedName name="vltram">#REF!</definedName>
    <definedName name="vr3p">#REF!</definedName>
    <definedName name="vt">#REF!</definedName>
    <definedName name="vt1pbs" localSheetId="4">'[25]lam-moi'!#REF!</definedName>
    <definedName name="vt1pbs">'[25]lam-moi'!#REF!</definedName>
    <definedName name="vtbs" localSheetId="4">'[25]lam-moi'!#REF!</definedName>
    <definedName name="vtbs">'[25]lam-moi'!#REF!</definedName>
    <definedName name="W">#REF!</definedName>
    <definedName name="WK_CF1" localSheetId="4">[75]WK!$CQ$21:$CQ$407</definedName>
    <definedName name="WK_CF1" localSheetId="5">[77]WK!$CQ$21:$CQ$407</definedName>
    <definedName name="WK_CF1" localSheetId="11">[3]WK!$AA$21:$AA$409</definedName>
    <definedName name="WK_CF1" localSheetId="10">[4]WK!$AA$21:$AA$407</definedName>
    <definedName name="WK_CF1">WK!$AE$21:$AE$407</definedName>
    <definedName name="WK_DIFF" localSheetId="4">[75]WK!$CP$21:$CP$407</definedName>
    <definedName name="WK_DIFF" localSheetId="5">[77]WK!$CP$21:$CP$407</definedName>
    <definedName name="WK_DIFF" localSheetId="11">[3]WK!$Z$21:$Z$409</definedName>
    <definedName name="WK_DIFF" localSheetId="10">[4]WK!$Z$21:$Z$407</definedName>
    <definedName name="WK_DIFF">WK!$AD$21:$AD$407</definedName>
    <definedName name="wkc1c401" localSheetId="4">[75]WK!$C$1:$C$407</definedName>
    <definedName name="wkc1c401" localSheetId="5">[77]WK!$C$1:$C$407</definedName>
    <definedName name="wkc1c401" localSheetId="11">[3]WK!$C$1:$C$409</definedName>
    <definedName name="wkc1c401" localSheetId="10">[4]WK!$C$1:$C$407</definedName>
    <definedName name="wkc1c401">WK!$C$1:$C$407</definedName>
    <definedName name="wrn.chi._.tiÆt." localSheetId="4" hidden="1">{#N/A,#N/A,FALSE,"Chi tiÆt"}</definedName>
    <definedName name="wrn.chi._.tiÆt." localSheetId="5" hidden="1">{#N/A,#N/A,FALSE,"Chi tiÆt"}</definedName>
    <definedName name="wrn.chi._.tiÆt." hidden="1">{#N/A,#N/A,FALSE,"Chi tiÆt"}</definedName>
    <definedName name="wrn.vd." localSheetId="4" hidden="1">{#N/A,#N/A,TRUE,"BT M200 da 10x20"}</definedName>
    <definedName name="wrn.vd." localSheetId="5" hidden="1">{#N/A,#N/A,TRUE,"BT M200 da 10x20"}</definedName>
    <definedName name="wrn.vd." hidden="1">{#N/A,#N/A,TRUE,"BT M200 da 10x20"}</definedName>
    <definedName name="X">#REF!</definedName>
    <definedName name="x17dnc" localSheetId="4">[25]chitiet!#REF!</definedName>
    <definedName name="x17dnc">[25]chitiet!#REF!</definedName>
    <definedName name="x17dvl" localSheetId="4">[25]chitiet!#REF!</definedName>
    <definedName name="x17dvl">[25]chitiet!#REF!</definedName>
    <definedName name="x17knc" localSheetId="4">[25]chitiet!#REF!</definedName>
    <definedName name="x17knc">[25]chitiet!#REF!</definedName>
    <definedName name="x17kvl" localSheetId="4">[25]chitiet!#REF!</definedName>
    <definedName name="x17kvl">[25]chitiet!#REF!</definedName>
    <definedName name="X1pFCOnc" localSheetId="4">'[25]CHITIET VL-NC-TT -1p'!#REF!</definedName>
    <definedName name="X1pFCOnc">'[25]CHITIET VL-NC-TT -1p'!#REF!</definedName>
    <definedName name="X1pFCOvc" localSheetId="4">'[25]CHITIET VL-NC-TT -1p'!#REF!</definedName>
    <definedName name="X1pFCOvc">'[25]CHITIET VL-NC-TT -1p'!#REF!</definedName>
    <definedName name="X1pFCOvl" localSheetId="4">'[25]CHITIET VL-NC-TT -1p'!#REF!</definedName>
    <definedName name="X1pFCOvl">'[25]CHITIET VL-NC-TT -1p'!#REF!</definedName>
    <definedName name="x1pignc" localSheetId="4">'[25]lam-moi'!#REF!</definedName>
    <definedName name="x1pignc">'[25]lam-moi'!#REF!</definedName>
    <definedName name="X1pIGvc" localSheetId="4">'[25]CHITIET VL-NC-TT -1p'!#REF!</definedName>
    <definedName name="X1pIGvc">'[25]CHITIET VL-NC-TT -1p'!#REF!</definedName>
    <definedName name="x1pigvl" localSheetId="4">'[25]lam-moi'!#REF!</definedName>
    <definedName name="x1pigvl">'[25]lam-moi'!#REF!</definedName>
    <definedName name="x1pind" localSheetId="4">#REF!</definedName>
    <definedName name="x1pind">#REF!</definedName>
    <definedName name="x1pindnc" localSheetId="4">'[25]lam-moi'!#REF!</definedName>
    <definedName name="x1pindnc">'[25]lam-moi'!#REF!</definedName>
    <definedName name="x1pindvl" localSheetId="4">'[25]lam-moi'!#REF!</definedName>
    <definedName name="x1pindvl">'[25]lam-moi'!#REF!</definedName>
    <definedName name="x1ping" localSheetId="4">#REF!</definedName>
    <definedName name="x1ping">#REF!</definedName>
    <definedName name="x1pingnc" localSheetId="4">'[25]lam-moi'!#REF!</definedName>
    <definedName name="x1pingnc">'[25]lam-moi'!#REF!</definedName>
    <definedName name="x1pingvl" localSheetId="4">'[25]lam-moi'!#REF!</definedName>
    <definedName name="x1pingvl">'[25]lam-moi'!#REF!</definedName>
    <definedName name="x1pint" localSheetId="4">#REF!</definedName>
    <definedName name="x1pint">#REF!</definedName>
    <definedName name="x1pintnc" localSheetId="4">'[25]lam-moi'!#REF!</definedName>
    <definedName name="x1pintnc">'[25]lam-moi'!#REF!</definedName>
    <definedName name="X1pINTvc" localSheetId="4">'[25]CHITIET VL-NC-TT -1p'!#REF!</definedName>
    <definedName name="X1pINTvc">'[25]CHITIET VL-NC-TT -1p'!#REF!</definedName>
    <definedName name="x1pintvl" localSheetId="4">'[25]lam-moi'!#REF!</definedName>
    <definedName name="x1pintvl">'[25]lam-moi'!#REF!</definedName>
    <definedName name="x1pitnc" localSheetId="4">'[25]lam-moi'!#REF!</definedName>
    <definedName name="x1pitnc">'[25]lam-moi'!#REF!</definedName>
    <definedName name="X1pITvc" localSheetId="4">'[25]CHITIET VL-NC-TT -1p'!#REF!</definedName>
    <definedName name="X1pITvc">'[25]CHITIET VL-NC-TT -1p'!#REF!</definedName>
    <definedName name="x1pitvl" localSheetId="4">'[25]lam-moi'!#REF!</definedName>
    <definedName name="x1pitvl">'[25]lam-moi'!#REF!</definedName>
    <definedName name="x20knc" localSheetId="4">[25]chitiet!#REF!</definedName>
    <definedName name="x20knc">[25]chitiet!#REF!</definedName>
    <definedName name="x20kvl" localSheetId="4">[25]chitiet!#REF!</definedName>
    <definedName name="x20kvl">[25]chitiet!#REF!</definedName>
    <definedName name="x22knc" localSheetId="4">[25]chitiet!#REF!</definedName>
    <definedName name="x22knc">[25]chitiet!#REF!</definedName>
    <definedName name="x22kvl" localSheetId="4">[25]chitiet!#REF!</definedName>
    <definedName name="x22kvl">[25]chitiet!#REF!</definedName>
    <definedName name="x2mig1nc" localSheetId="4">'[25]lam-moi'!#REF!</definedName>
    <definedName name="x2mig1nc">'[25]lam-moi'!#REF!</definedName>
    <definedName name="x2mig1vl" localSheetId="4">'[25]lam-moi'!#REF!</definedName>
    <definedName name="x2mig1vl">'[25]lam-moi'!#REF!</definedName>
    <definedName name="x2min1nc" localSheetId="4">'[25]lam-moi'!#REF!</definedName>
    <definedName name="x2min1nc">'[25]lam-moi'!#REF!</definedName>
    <definedName name="x2min1vl" localSheetId="4">'[25]lam-moi'!#REF!</definedName>
    <definedName name="x2min1vl">'[25]lam-moi'!#REF!</definedName>
    <definedName name="x2mit1vl" localSheetId="4">'[25]lam-moi'!#REF!</definedName>
    <definedName name="x2mit1vl">'[25]lam-moi'!#REF!</definedName>
    <definedName name="x2mitnc" localSheetId="4">'[25]lam-moi'!#REF!</definedName>
    <definedName name="x2mitnc">'[25]lam-moi'!#REF!</definedName>
    <definedName name="xa" localSheetId="4">[53]TTTram!#REF!</definedName>
    <definedName name="xa">[53]TTTram!#REF!</definedName>
    <definedName name="XCCT">0.5</definedName>
    <definedName name="xdsnc" localSheetId="4">[25]gtrinh!#REF!</definedName>
    <definedName name="xdsnc">[25]gtrinh!#REF!</definedName>
    <definedName name="xdsvl" localSheetId="4">[25]gtrinh!#REF!</definedName>
    <definedName name="xdsvl">[25]gtrinh!#REF!</definedName>
    <definedName name="xfco" localSheetId="4">#REF!</definedName>
    <definedName name="xfco">#REF!</definedName>
    <definedName name="xfco3p">#REF!</definedName>
    <definedName name="xfconc" localSheetId="4">'[25]lam-moi'!#REF!</definedName>
    <definedName name="xfconc">'[25]lam-moi'!#REF!</definedName>
    <definedName name="xfconc3p">'[25]CHITIET VL-NC'!$G$94</definedName>
    <definedName name="xfcotnc">#REF!</definedName>
    <definedName name="xfcotvl">#REF!</definedName>
    <definedName name="xfcovl" localSheetId="4">'[25]lam-moi'!#REF!</definedName>
    <definedName name="xfcovl">'[25]lam-moi'!#REF!</definedName>
    <definedName name="xfcovl3p">'[25]CHITIET VL-NC'!$G$90</definedName>
    <definedName name="xfnc" localSheetId="4">'[25]lam-moi'!#REF!</definedName>
    <definedName name="xfnc">'[25]lam-moi'!#REF!</definedName>
    <definedName name="xfvl" localSheetId="4">'[25]lam-moi'!#REF!</definedName>
    <definedName name="xfvl">'[25]lam-moi'!#REF!</definedName>
    <definedName name="xhn" localSheetId="4">#REF!</definedName>
    <definedName name="xhn">#REF!</definedName>
    <definedName name="xhnnc" localSheetId="4">'[25]lam-moi'!#REF!</definedName>
    <definedName name="xhnnc">'[25]lam-moi'!#REF!</definedName>
    <definedName name="xhnvl" localSheetId="4">'[25]lam-moi'!#REF!</definedName>
    <definedName name="xhnvl">'[25]lam-moi'!#REF!</definedName>
    <definedName name="xig" localSheetId="4">#REF!</definedName>
    <definedName name="xig">#REF!</definedName>
    <definedName name="xig1" localSheetId="4">#REF!</definedName>
    <definedName name="xig1">#REF!</definedName>
    <definedName name="xig1nc" localSheetId="4">'[25]lam-moi'!#REF!</definedName>
    <definedName name="xig1nc">'[25]lam-moi'!#REF!</definedName>
    <definedName name="xig1p">#REF!</definedName>
    <definedName name="xig1pnc" localSheetId="4">'[25]lam-moi'!#REF!</definedName>
    <definedName name="xig1pnc">'[25]lam-moi'!#REF!</definedName>
    <definedName name="xig1pvl" localSheetId="4">'[25]lam-moi'!#REF!</definedName>
    <definedName name="xig1pvl">'[25]lam-moi'!#REF!</definedName>
    <definedName name="xig1vl" localSheetId="4">'[25]lam-moi'!#REF!</definedName>
    <definedName name="xig1vl">'[25]lam-moi'!#REF!</definedName>
    <definedName name="xig2nc" localSheetId="4">'[25]lam-moi'!#REF!</definedName>
    <definedName name="xig2nc">'[25]lam-moi'!#REF!</definedName>
    <definedName name="xig2vl" localSheetId="4">'[25]lam-moi'!#REF!</definedName>
    <definedName name="xig2vl">'[25]lam-moi'!#REF!</definedName>
    <definedName name="xig3p">#REF!</definedName>
    <definedName name="xiggnc">'[25]CHITIET VL-NC'!$G$57</definedName>
    <definedName name="xiggvl">'[25]CHITIET VL-NC'!$G$53</definedName>
    <definedName name="xignc" localSheetId="4">'[25]lam-moi'!#REF!</definedName>
    <definedName name="xignc">'[25]lam-moi'!#REF!</definedName>
    <definedName name="xignc3p" localSheetId="4">#REF!</definedName>
    <definedName name="xignc3p">#REF!</definedName>
    <definedName name="xigvl" localSheetId="4">'[25]lam-moi'!#REF!</definedName>
    <definedName name="xigvl">'[25]lam-moi'!#REF!</definedName>
    <definedName name="xigvl3p" localSheetId="4">#REF!</definedName>
    <definedName name="xigvl3p">#REF!</definedName>
    <definedName name="xin" localSheetId="4">#REF!</definedName>
    <definedName name="xin">#REF!</definedName>
    <definedName name="xin190" localSheetId="4">#REF!</definedName>
    <definedName name="xin190">#REF!</definedName>
    <definedName name="xin1903p">#REF!</definedName>
    <definedName name="xin190nc" localSheetId="4">'[25]lam-moi'!#REF!</definedName>
    <definedName name="xin190nc">'[25]lam-moi'!#REF!</definedName>
    <definedName name="xin190nc3p">'[25]CHITIET VL-NC'!$G$76</definedName>
    <definedName name="xin190vl" localSheetId="4">'[25]lam-moi'!#REF!</definedName>
    <definedName name="xin190vl">'[25]lam-moi'!#REF!</definedName>
    <definedName name="xin190vl3p">'[25]CHITIET VL-NC'!$G$72</definedName>
    <definedName name="xin2903p">#REF!</definedName>
    <definedName name="xin290nc3p" localSheetId="4">#REF!</definedName>
    <definedName name="xin290nc3p">#REF!</definedName>
    <definedName name="xin290vl3p" localSheetId="4">#REF!</definedName>
    <definedName name="xin290vl3p">#REF!</definedName>
    <definedName name="xin3p">#REF!</definedName>
    <definedName name="xin901nc" localSheetId="4">'[25]lam-moi'!#REF!</definedName>
    <definedName name="xin901nc">'[25]lam-moi'!#REF!</definedName>
    <definedName name="xin901vl" localSheetId="4">'[25]lam-moi'!#REF!</definedName>
    <definedName name="xin901vl">'[25]lam-moi'!#REF!</definedName>
    <definedName name="xind" localSheetId="4">#REF!</definedName>
    <definedName name="xind">#REF!</definedName>
    <definedName name="xind1p">#REF!</definedName>
    <definedName name="xind1pnc" localSheetId="4">'[25]lam-moi'!#REF!</definedName>
    <definedName name="xind1pnc">'[25]lam-moi'!#REF!</definedName>
    <definedName name="xind1pvl" localSheetId="4">'[25]lam-moi'!#REF!</definedName>
    <definedName name="xind1pvl">'[25]lam-moi'!#REF!</definedName>
    <definedName name="xind3p">#REF!</definedName>
    <definedName name="xindnc" localSheetId="4">'[25]lam-moi'!#REF!</definedName>
    <definedName name="xindnc">'[25]lam-moi'!#REF!</definedName>
    <definedName name="xindnc1p">#REF!</definedName>
    <definedName name="xindnc3p">'[25]CHITIET VL-NC'!$G$85</definedName>
    <definedName name="xindvl" localSheetId="4">'[25]lam-moi'!#REF!</definedName>
    <definedName name="xindvl">'[25]lam-moi'!#REF!</definedName>
    <definedName name="xindvl1p">#REF!</definedName>
    <definedName name="xindvl3p">'[25]CHITIET VL-NC'!$G$80</definedName>
    <definedName name="xing1p">#REF!</definedName>
    <definedName name="xing1pnc" localSheetId="4">'[25]lam-moi'!#REF!</definedName>
    <definedName name="xing1pnc">'[25]lam-moi'!#REF!</definedName>
    <definedName name="xing1pvl" localSheetId="4">'[25]lam-moi'!#REF!</definedName>
    <definedName name="xing1pvl">'[25]lam-moi'!#REF!</definedName>
    <definedName name="xingnc1p">#REF!</definedName>
    <definedName name="xingvl1p">#REF!</definedName>
    <definedName name="xinnc" localSheetId="4">'[25]lam-moi'!#REF!</definedName>
    <definedName name="xinnc">'[25]lam-moi'!#REF!</definedName>
    <definedName name="xinnc3p" localSheetId="4">#REF!</definedName>
    <definedName name="xinnc3p">#REF!</definedName>
    <definedName name="xint1p">#REF!</definedName>
    <definedName name="xinvl" localSheetId="4">'[25]lam-moi'!#REF!</definedName>
    <definedName name="xinvl">'[25]lam-moi'!#REF!</definedName>
    <definedName name="xinvl3p" localSheetId="4">#REF!</definedName>
    <definedName name="xinvl3p">#REF!</definedName>
    <definedName name="xit" localSheetId="4">#REF!</definedName>
    <definedName name="xit">#REF!</definedName>
    <definedName name="xit1" localSheetId="4">#REF!</definedName>
    <definedName name="xit1">#REF!</definedName>
    <definedName name="xit1nc" localSheetId="4">'[25]lam-moi'!#REF!</definedName>
    <definedName name="xit1nc">'[25]lam-moi'!#REF!</definedName>
    <definedName name="xit1p">#REF!</definedName>
    <definedName name="xit1pnc" localSheetId="4">'[25]lam-moi'!#REF!</definedName>
    <definedName name="xit1pnc">'[25]lam-moi'!#REF!</definedName>
    <definedName name="xit1pvl" localSheetId="4">'[25]lam-moi'!#REF!</definedName>
    <definedName name="xit1pvl">'[25]lam-moi'!#REF!</definedName>
    <definedName name="xit1vl" localSheetId="4">'[25]lam-moi'!#REF!</definedName>
    <definedName name="xit1vl">'[25]lam-moi'!#REF!</definedName>
    <definedName name="xit2nc" localSheetId="4">'[25]lam-moi'!#REF!</definedName>
    <definedName name="xit2nc">'[25]lam-moi'!#REF!</definedName>
    <definedName name="xit2nc3p" localSheetId="4">#REF!</definedName>
    <definedName name="xit2nc3p">#REF!</definedName>
    <definedName name="xit2vl" localSheetId="4">'[25]lam-moi'!#REF!</definedName>
    <definedName name="xit2vl">'[25]lam-moi'!#REF!</definedName>
    <definedName name="xit2vl3p" localSheetId="4">#REF!</definedName>
    <definedName name="xit2vl3p">#REF!</definedName>
    <definedName name="xit3p">#REF!</definedName>
    <definedName name="xitnc" localSheetId="4">'[25]lam-moi'!#REF!</definedName>
    <definedName name="xitnc">'[25]lam-moi'!#REF!</definedName>
    <definedName name="xitnc3p" localSheetId="4">#REF!</definedName>
    <definedName name="xitnc3p">#REF!</definedName>
    <definedName name="xittnc">'[25]CHITIET VL-NC'!$G$48</definedName>
    <definedName name="xittvl">'[25]CHITIET VL-NC'!$G$44</definedName>
    <definedName name="xitvl" localSheetId="4">'[25]lam-moi'!#REF!</definedName>
    <definedName name="xitvl">'[25]lam-moi'!#REF!</definedName>
    <definedName name="xitvl3p" localSheetId="4">#REF!</definedName>
    <definedName name="xitvl3p">#REF!</definedName>
    <definedName name="_xl1">'[73]KP-XL'!$C$13</definedName>
    <definedName name="xm">[37]gvl!$N$16</definedName>
    <definedName name="XMcatden50">'[27]Gia vat tu'!$J$15</definedName>
    <definedName name="XMcatden75">'[27]Gia vat tu'!$J$21</definedName>
    <definedName name="xmcatvang100">'[27]Gia vat tu'!$J$26</definedName>
    <definedName name="XMcatvang50">'[27]Gia vat tu'!$J$9</definedName>
    <definedName name="XMcatvang75">'[27]Gia vat tu'!$J$5</definedName>
    <definedName name="xmtrang">'[27]Gia vat tu'!$D$89</definedName>
    <definedName name="xn" localSheetId="4">[75]INFOR!$C$5:$C$6</definedName>
    <definedName name="xn" localSheetId="5">[77]INFOR!$C$5:$C$6</definedName>
    <definedName name="xn" localSheetId="10">[4]INFOR!$C$5:$C$6</definedName>
    <definedName name="xn">INFOR!$C$5:$C$6</definedName>
    <definedName name="_xn1">[7]INFOR!$C$5:$C$6</definedName>
    <definedName name="_xn2" localSheetId="4">[75]INFOR!$C$8:$C$8</definedName>
    <definedName name="_xn2" localSheetId="5">[77]INFOR!$C$8:$C$8</definedName>
    <definedName name="__xn2">INFOR!$C$8:$C$8</definedName>
    <definedName name="xr1nc" localSheetId="4">'[25]lam-moi'!#REF!</definedName>
    <definedName name="xr1nc">'[25]lam-moi'!#REF!</definedName>
    <definedName name="xr1vl" localSheetId="4">'[25]lam-moi'!#REF!</definedName>
    <definedName name="xr1vl">'[25]lam-moi'!#REF!</definedName>
    <definedName name="XRefColumnsCount" hidden="1">5</definedName>
    <definedName name="XRefCopyRangeCount" hidden="1">6</definedName>
    <definedName name="XRefPasteRangeCount" hidden="1">5</definedName>
    <definedName name="xtr3pnc" localSheetId="4">[25]gtrinh!#REF!</definedName>
    <definedName name="xtr3pnc">[25]gtrinh!#REF!</definedName>
    <definedName name="xtr3pvl" localSheetId="4">[25]gtrinh!#REF!</definedName>
    <definedName name="xtr3pvl">[25]gtrinh!#REF!</definedName>
    <definedName name="ZYX">#REF!</definedName>
    <definedName name="ZZZ">#REF!</definedName>
  </definedNames>
  <calcPr calcId="124519" fullCalcOnLoad="1"/>
</workbook>
</file>

<file path=xl/calcChain.xml><?xml version="1.0" encoding="utf-8"?>
<calcChain xmlns="http://schemas.openxmlformats.org/spreadsheetml/2006/main">
  <c r="N40" i="36"/>
  <c r="N34"/>
  <c r="N44"/>
  <c r="N50"/>
  <c r="B6" i="2"/>
  <c r="G128" i="37"/>
  <c r="H128"/>
  <c r="G103"/>
  <c r="H103"/>
  <c r="G38"/>
  <c r="G72"/>
  <c r="G130"/>
  <c r="G136"/>
  <c r="H38"/>
  <c r="H72"/>
  <c r="H130"/>
  <c r="H136"/>
  <c r="F139"/>
  <c r="B4"/>
  <c r="A10"/>
  <c r="F147"/>
  <c r="F140"/>
  <c r="A140"/>
  <c r="K126"/>
  <c r="K125"/>
  <c r="M121"/>
  <c r="K121"/>
  <c r="K117"/>
  <c r="M118"/>
  <c r="M117"/>
  <c r="M50"/>
  <c r="K116"/>
  <c r="F115"/>
  <c r="F128"/>
  <c r="K114"/>
  <c r="K128"/>
  <c r="M98"/>
  <c r="K98"/>
  <c r="K95"/>
  <c r="K91"/>
  <c r="M90"/>
  <c r="M89"/>
  <c r="M88"/>
  <c r="K88"/>
  <c r="K84"/>
  <c r="M85"/>
  <c r="K82"/>
  <c r="K78"/>
  <c r="K103"/>
  <c r="M68"/>
  <c r="M67"/>
  <c r="M66"/>
  <c r="K66"/>
  <c r="M62"/>
  <c r="K62"/>
  <c r="M59"/>
  <c r="K59"/>
  <c r="M55"/>
  <c r="K55"/>
  <c r="K51"/>
  <c r="M47"/>
  <c r="M46"/>
  <c r="M45"/>
  <c r="M44"/>
  <c r="K43"/>
  <c r="K42"/>
  <c r="M41"/>
  <c r="K39"/>
  <c r="M32"/>
  <c r="K32"/>
  <c r="M29"/>
  <c r="M28"/>
  <c r="K28"/>
  <c r="K27"/>
  <c r="K26"/>
  <c r="M25"/>
  <c r="M24"/>
  <c r="M23"/>
  <c r="M19"/>
  <c r="M49"/>
  <c r="K18"/>
  <c r="K38"/>
  <c r="K72"/>
  <c r="A3"/>
  <c r="A2"/>
  <c r="A1"/>
  <c r="F50" i="36"/>
  <c r="O30"/>
  <c r="F40"/>
  <c r="F19"/>
  <c r="F23"/>
  <c r="F34"/>
  <c r="F44"/>
  <c r="O28"/>
  <c r="I40"/>
  <c r="T122" i="3"/>
  <c r="G40" i="36"/>
  <c r="H40"/>
  <c r="H44"/>
  <c r="H50"/>
  <c r="H54"/>
  <c r="J40"/>
  <c r="J44"/>
  <c r="J50"/>
  <c r="J54"/>
  <c r="K40"/>
  <c r="K44"/>
  <c r="K50"/>
  <c r="K54"/>
  <c r="M40"/>
  <c r="M44"/>
  <c r="M50"/>
  <c r="M54"/>
  <c r="H34"/>
  <c r="J34"/>
  <c r="K34"/>
  <c r="M34"/>
  <c r="H23"/>
  <c r="J23"/>
  <c r="K23"/>
  <c r="M23"/>
  <c r="H19"/>
  <c r="I19"/>
  <c r="I23"/>
  <c r="I34"/>
  <c r="J19"/>
  <c r="K19"/>
  <c r="M19"/>
  <c r="G19"/>
  <c r="O48"/>
  <c r="O46"/>
  <c r="O42"/>
  <c r="O38"/>
  <c r="O36"/>
  <c r="O32"/>
  <c r="O27"/>
  <c r="O25"/>
  <c r="O21"/>
  <c r="O17"/>
  <c r="O15"/>
  <c r="D537" i="19"/>
  <c r="D547"/>
  <c r="D545"/>
  <c r="D911"/>
  <c r="D800"/>
  <c r="C29" i="25"/>
  <c r="B60" i="19"/>
  <c r="B982"/>
  <c r="D955"/>
  <c r="B955"/>
  <c r="D944"/>
  <c r="D328"/>
  <c r="B102"/>
  <c r="D102"/>
  <c r="G24" i="4"/>
  <c r="T154" i="3"/>
  <c r="Y306"/>
  <c r="W306"/>
  <c r="X298"/>
  <c r="V298"/>
  <c r="X286"/>
  <c r="V286"/>
  <c r="X278"/>
  <c r="V278"/>
  <c r="X269"/>
  <c r="V269"/>
  <c r="X260"/>
  <c r="V260"/>
  <c r="X249"/>
  <c r="V249"/>
  <c r="X241"/>
  <c r="V241"/>
  <c r="X232"/>
  <c r="X248"/>
  <c r="X259"/>
  <c r="X295"/>
  <c r="X300"/>
  <c r="X303"/>
  <c r="V232"/>
  <c r="V248" s="1"/>
  <c r="V259" s="1"/>
  <c r="V295" s="1"/>
  <c r="V300" s="1"/>
  <c r="V303" s="1"/>
  <c r="Y227"/>
  <c r="W227"/>
  <c r="Y226"/>
  <c r="W226"/>
  <c r="Y225"/>
  <c r="W225"/>
  <c r="Y224"/>
  <c r="W224"/>
  <c r="Y223"/>
  <c r="W223"/>
  <c r="Y222"/>
  <c r="W222"/>
  <c r="Y221"/>
  <c r="W221"/>
  <c r="Y220"/>
  <c r="W220"/>
  <c r="Y219"/>
  <c r="W219"/>
  <c r="Y217"/>
  <c r="W217"/>
  <c r="Y216"/>
  <c r="W216"/>
  <c r="Y215"/>
  <c r="W215"/>
  <c r="Y214"/>
  <c r="W214"/>
  <c r="X204"/>
  <c r="V204"/>
  <c r="X201"/>
  <c r="V201"/>
  <c r="X200"/>
  <c r="V200"/>
  <c r="V199"/>
  <c r="X199"/>
  <c r="X194"/>
  <c r="X184"/>
  <c r="X183"/>
  <c r="V194"/>
  <c r="V184"/>
  <c r="X179"/>
  <c r="V179"/>
  <c r="X171"/>
  <c r="V171"/>
  <c r="X168"/>
  <c r="V168"/>
  <c r="X165"/>
  <c r="V165"/>
  <c r="X162"/>
  <c r="X160"/>
  <c r="V162"/>
  <c r="X154"/>
  <c r="V154"/>
  <c r="X143"/>
  <c r="V143"/>
  <c r="X128"/>
  <c r="V128"/>
  <c r="X127"/>
  <c r="V127"/>
  <c r="X122"/>
  <c r="V122"/>
  <c r="X121"/>
  <c r="X120" s="1"/>
  <c r="X210" s="1"/>
  <c r="X112"/>
  <c r="V112"/>
  <c r="V109"/>
  <c r="X109"/>
  <c r="X102"/>
  <c r="V102"/>
  <c r="X99"/>
  <c r="X97"/>
  <c r="V99"/>
  <c r="X94"/>
  <c r="V94"/>
  <c r="X90"/>
  <c r="X80"/>
  <c r="V90"/>
  <c r="V80"/>
  <c r="X87"/>
  <c r="V87"/>
  <c r="X84"/>
  <c r="V84"/>
  <c r="X81"/>
  <c r="V81"/>
  <c r="X74"/>
  <c r="V74"/>
  <c r="X71"/>
  <c r="X68"/>
  <c r="X67"/>
  <c r="V71"/>
  <c r="X61"/>
  <c r="V61"/>
  <c r="X56"/>
  <c r="X53"/>
  <c r="V56"/>
  <c r="X42"/>
  <c r="X41"/>
  <c r="V42"/>
  <c r="V41"/>
  <c r="X35"/>
  <c r="X30"/>
  <c r="V35"/>
  <c r="V30"/>
  <c r="X26"/>
  <c r="V26"/>
  <c r="X23"/>
  <c r="V23"/>
  <c r="X22"/>
  <c r="X21"/>
  <c r="V22"/>
  <c r="V21"/>
  <c r="X16"/>
  <c r="X15"/>
  <c r="X14"/>
  <c r="V16"/>
  <c r="V15"/>
  <c r="Y12"/>
  <c r="X12"/>
  <c r="W12"/>
  <c r="V12"/>
  <c r="V4"/>
  <c r="B841" i="19"/>
  <c r="B840"/>
  <c r="I17" i="4"/>
  <c r="D54" i="27"/>
  <c r="B50"/>
  <c r="D33"/>
  <c r="D13" i="26"/>
  <c r="B13"/>
  <c r="B15"/>
  <c r="E68" i="13"/>
  <c r="C68"/>
  <c r="B901" i="19"/>
  <c r="D901"/>
  <c r="O18" i="25"/>
  <c r="B519" i="19"/>
  <c r="D519"/>
  <c r="K30" i="28"/>
  <c r="M13"/>
  <c r="B500" i="19"/>
  <c r="G16" i="4"/>
  <c r="M39" i="9"/>
  <c r="M58"/>
  <c r="M25"/>
  <c r="M37"/>
  <c r="M125"/>
  <c r="M124"/>
  <c r="M42"/>
  <c r="M59"/>
  <c r="I14" i="4"/>
  <c r="I13"/>
  <c r="B930" i="19"/>
  <c r="E46" i="25"/>
  <c r="E47"/>
  <c r="E43"/>
  <c r="C40"/>
  <c r="C46"/>
  <c r="C47"/>
  <c r="C41"/>
  <c r="K16" i="28"/>
  <c r="K31"/>
  <c r="G16"/>
  <c r="E16"/>
  <c r="E31"/>
  <c r="E14"/>
  <c r="E27"/>
  <c r="D695" i="19"/>
  <c r="B695"/>
  <c r="B699"/>
  <c r="D672"/>
  <c r="D689"/>
  <c r="D691"/>
  <c r="B672"/>
  <c r="J478"/>
  <c r="N465"/>
  <c r="B442"/>
  <c r="B456"/>
  <c r="B130"/>
  <c r="F117"/>
  <c r="F118"/>
  <c r="B119"/>
  <c r="D119"/>
  <c r="H119"/>
  <c r="B112"/>
  <c r="B81"/>
  <c r="D81"/>
  <c r="B86"/>
  <c r="B85"/>
  <c r="B89"/>
  <c r="B90"/>
  <c r="D86"/>
  <c r="D85"/>
  <c r="D89"/>
  <c r="D90"/>
  <c r="B94"/>
  <c r="B97"/>
  <c r="B98"/>
  <c r="D94"/>
  <c r="D97"/>
  <c r="D98"/>
  <c r="B41"/>
  <c r="D41"/>
  <c r="F41"/>
  <c r="H46" i="9"/>
  <c r="H91"/>
  <c r="D442" i="19"/>
  <c r="D456"/>
  <c r="D130"/>
  <c r="D60"/>
  <c r="B4" i="32"/>
  <c r="J7"/>
  <c r="J3"/>
  <c r="M67" i="9"/>
  <c r="F366" i="19"/>
  <c r="B866"/>
  <c r="B365"/>
  <c r="L325"/>
  <c r="M22" i="25"/>
  <c r="K22"/>
  <c r="I22"/>
  <c r="G22"/>
  <c r="C22"/>
  <c r="C44"/>
  <c r="C43"/>
  <c r="M21" i="28"/>
  <c r="M9"/>
  <c r="H28" i="6"/>
  <c r="D59" i="27"/>
  <c r="B59"/>
  <c r="B33"/>
  <c r="B54"/>
  <c r="D39"/>
  <c r="B39"/>
  <c r="J476" i="19"/>
  <c r="F485"/>
  <c r="F476"/>
  <c r="N696"/>
  <c r="J699"/>
  <c r="F483"/>
  <c r="B9" i="31"/>
  <c r="F6"/>
  <c r="D5"/>
  <c r="D7"/>
  <c r="B5"/>
  <c r="D17"/>
  <c r="B17"/>
  <c r="F17"/>
  <c r="F1102" i="19"/>
  <c r="D1104"/>
  <c r="N477"/>
  <c r="N470"/>
  <c r="N468"/>
  <c r="N467"/>
  <c r="P467"/>
  <c r="N471"/>
  <c r="P471"/>
  <c r="E24" i="25"/>
  <c r="O24"/>
  <c r="O14"/>
  <c r="E12"/>
  <c r="E19"/>
  <c r="E21"/>
  <c r="M12"/>
  <c r="K12"/>
  <c r="K19"/>
  <c r="K21"/>
  <c r="I12"/>
  <c r="G12"/>
  <c r="C12"/>
  <c r="C19"/>
  <c r="C21"/>
  <c r="D23" i="19"/>
  <c r="D33"/>
  <c r="M112" i="9"/>
  <c r="B75" i="19"/>
  <c r="D1092"/>
  <c r="B1092"/>
  <c r="D1087"/>
  <c r="B1087"/>
  <c r="B1085"/>
  <c r="D1085"/>
  <c r="E239" i="8"/>
  <c r="M22" i="28"/>
  <c r="K24"/>
  <c r="M24"/>
  <c r="M23"/>
  <c r="M27"/>
  <c r="M15"/>
  <c r="I16"/>
  <c r="B384" i="19"/>
  <c r="D482"/>
  <c r="D483"/>
  <c r="H483"/>
  <c r="D485"/>
  <c r="N473"/>
  <c r="N474"/>
  <c r="B23"/>
  <c r="N596"/>
  <c r="B606"/>
  <c r="N726"/>
  <c r="B735"/>
  <c r="E78" i="8"/>
  <c r="E246"/>
  <c r="R260" i="3"/>
  <c r="O11" i="25"/>
  <c r="O16"/>
  <c r="G19"/>
  <c r="G21"/>
  <c r="G27"/>
  <c r="M32"/>
  <c r="M33"/>
  <c r="I19"/>
  <c r="I21"/>
  <c r="I27"/>
  <c r="C60" i="6"/>
  <c r="H20" i="19"/>
  <c r="B21"/>
  <c r="B22"/>
  <c r="B20"/>
  <c r="B7" i="2"/>
  <c r="B104" i="37"/>
  <c r="A1" i="15"/>
  <c r="A2"/>
  <c r="A3"/>
  <c r="A4"/>
  <c r="H11"/>
  <c r="F26"/>
  <c r="H26"/>
  <c r="H65"/>
  <c r="H71"/>
  <c r="F43"/>
  <c r="H43"/>
  <c r="A46"/>
  <c r="F63"/>
  <c r="H63"/>
  <c r="F74"/>
  <c r="A75"/>
  <c r="C75"/>
  <c r="F75"/>
  <c r="A82"/>
  <c r="C82"/>
  <c r="F82"/>
  <c r="A1" i="17"/>
  <c r="A2"/>
  <c r="A3"/>
  <c r="A4"/>
  <c r="A8" i="18"/>
  <c r="A35"/>
  <c r="A69"/>
  <c r="A96"/>
  <c r="A126"/>
  <c r="A156"/>
  <c r="H180"/>
  <c r="C181"/>
  <c r="F181"/>
  <c r="H181"/>
  <c r="C188"/>
  <c r="F188"/>
  <c r="H188"/>
  <c r="A189"/>
  <c r="A230"/>
  <c r="H249"/>
  <c r="C250"/>
  <c r="F250"/>
  <c r="H250"/>
  <c r="C257"/>
  <c r="F257"/>
  <c r="H257"/>
  <c r="N11" i="16"/>
  <c r="A8" i="7"/>
  <c r="A43"/>
  <c r="A90"/>
  <c r="A142"/>
  <c r="A167"/>
  <c r="C167"/>
  <c r="F167"/>
  <c r="A174"/>
  <c r="C174"/>
  <c r="F174"/>
  <c r="A175"/>
  <c r="F229"/>
  <c r="A230"/>
  <c r="C230"/>
  <c r="F230"/>
  <c r="A237"/>
  <c r="C237"/>
  <c r="F237"/>
  <c r="C26" i="13"/>
  <c r="E26"/>
  <c r="C31"/>
  <c r="E31"/>
  <c r="C41"/>
  <c r="E41"/>
  <c r="F64"/>
  <c r="F100"/>
  <c r="F109"/>
  <c r="A1" i="8"/>
  <c r="A2"/>
  <c r="A3"/>
  <c r="A4"/>
  <c r="F34"/>
  <c r="E39"/>
  <c r="F42"/>
  <c r="E46"/>
  <c r="E56"/>
  <c r="E57"/>
  <c r="E48"/>
  <c r="E49"/>
  <c r="F56"/>
  <c r="E60"/>
  <c r="E63"/>
  <c r="E64"/>
  <c r="E164"/>
  <c r="E248"/>
  <c r="F85"/>
  <c r="E99"/>
  <c r="E101"/>
  <c r="F104"/>
  <c r="F108"/>
  <c r="F112"/>
  <c r="E113"/>
  <c r="E112"/>
  <c r="E119"/>
  <c r="E120"/>
  <c r="E121"/>
  <c r="E122"/>
  <c r="E123"/>
  <c r="E126"/>
  <c r="E127"/>
  <c r="E129"/>
  <c r="E130"/>
  <c r="E131"/>
  <c r="F133"/>
  <c r="F153"/>
  <c r="E163"/>
  <c r="F170"/>
  <c r="E174"/>
  <c r="E180"/>
  <c r="E182"/>
  <c r="E185"/>
  <c r="F187"/>
  <c r="F196"/>
  <c r="E202"/>
  <c r="E203"/>
  <c r="F207"/>
  <c r="E213"/>
  <c r="E215"/>
  <c r="E216"/>
  <c r="E233"/>
  <c r="E217"/>
  <c r="F219"/>
  <c r="E229"/>
  <c r="E230"/>
  <c r="E231"/>
  <c r="E232"/>
  <c r="F236"/>
  <c r="E240"/>
  <c r="E244"/>
  <c r="E253"/>
  <c r="E254"/>
  <c r="E250"/>
  <c r="E251"/>
  <c r="F253"/>
  <c r="E262"/>
  <c r="E258"/>
  <c r="F265"/>
  <c r="F274"/>
  <c r="E282"/>
  <c r="F296"/>
  <c r="E300"/>
  <c r="E305"/>
  <c r="E306"/>
  <c r="E302"/>
  <c r="E303"/>
  <c r="F305"/>
  <c r="E309"/>
  <c r="E314"/>
  <c r="E315"/>
  <c r="F314"/>
  <c r="E318"/>
  <c r="E320"/>
  <c r="E321"/>
  <c r="F320"/>
  <c r="E341"/>
  <c r="E342"/>
  <c r="E343"/>
  <c r="E345"/>
  <c r="E347"/>
  <c r="E349"/>
  <c r="E352"/>
  <c r="E353"/>
  <c r="F357"/>
  <c r="F364"/>
  <c r="E379"/>
  <c r="E380"/>
  <c r="E382"/>
  <c r="E385"/>
  <c r="E386"/>
  <c r="E387"/>
  <c r="E388"/>
  <c r="E390"/>
  <c r="F392"/>
  <c r="F399"/>
  <c r="N14" i="26"/>
  <c r="F15"/>
  <c r="F18"/>
  <c r="H15"/>
  <c r="H18"/>
  <c r="J15"/>
  <c r="J18"/>
  <c r="L15"/>
  <c r="L18"/>
  <c r="B25"/>
  <c r="D25"/>
  <c r="F25"/>
  <c r="H25"/>
  <c r="J25"/>
  <c r="L25"/>
  <c r="N30"/>
  <c r="N32"/>
  <c r="N34"/>
  <c r="N37"/>
  <c r="N38"/>
  <c r="N39"/>
  <c r="B39"/>
  <c r="D39"/>
  <c r="D42"/>
  <c r="F39"/>
  <c r="F42"/>
  <c r="N42"/>
  <c r="N44"/>
  <c r="N52"/>
  <c r="H39"/>
  <c r="H42"/>
  <c r="J39"/>
  <c r="J42"/>
  <c r="L39"/>
  <c r="L42"/>
  <c r="N41"/>
  <c r="B42"/>
  <c r="B49"/>
  <c r="D49"/>
  <c r="N49"/>
  <c r="F49"/>
  <c r="H49"/>
  <c r="J49"/>
  <c r="L49"/>
  <c r="N54"/>
  <c r="N56"/>
  <c r="N58"/>
  <c r="F62"/>
  <c r="N13" i="27"/>
  <c r="B18"/>
  <c r="D18"/>
  <c r="N18"/>
  <c r="N23"/>
  <c r="N26"/>
  <c r="N24"/>
  <c r="N28"/>
  <c r="N29"/>
  <c r="O2" i="1"/>
  <c r="P2"/>
  <c r="Q2"/>
  <c r="R2"/>
  <c r="S2"/>
  <c r="Y3"/>
  <c r="Z4"/>
  <c r="E5"/>
  <c r="H5" a="1"/>
  <c r="AC35"/>
  <c r="H469"/>
  <c r="I469"/>
  <c r="H13" i="30"/>
  <c r="F18"/>
  <c r="H22"/>
  <c r="F27"/>
  <c r="B18" i="29"/>
  <c r="C18"/>
  <c r="E18"/>
  <c r="F18"/>
  <c r="F60"/>
  <c r="H18"/>
  <c r="J18"/>
  <c r="C22"/>
  <c r="F22"/>
  <c r="C33"/>
  <c r="F33"/>
  <c r="H33"/>
  <c r="B34"/>
  <c r="B33"/>
  <c r="J34"/>
  <c r="J33"/>
  <c r="C38"/>
  <c r="F38"/>
  <c r="B43"/>
  <c r="C43"/>
  <c r="F43"/>
  <c r="H43"/>
  <c r="J43"/>
  <c r="C50"/>
  <c r="F50"/>
  <c r="C65"/>
  <c r="F65"/>
  <c r="C74"/>
  <c r="F74"/>
  <c r="C77"/>
  <c r="C86"/>
  <c r="F77"/>
  <c r="H82"/>
  <c r="H83"/>
  <c r="J83"/>
  <c r="H84"/>
  <c r="J84"/>
  <c r="M10" i="28"/>
  <c r="C11"/>
  <c r="C16"/>
  <c r="M11"/>
  <c r="M12"/>
  <c r="M14"/>
  <c r="M98" i="9"/>
  <c r="M25" i="28"/>
  <c r="M26"/>
  <c r="C27"/>
  <c r="G27"/>
  <c r="G31"/>
  <c r="K27"/>
  <c r="C30"/>
  <c r="E30"/>
  <c r="G30"/>
  <c r="I30"/>
  <c r="M33"/>
  <c r="M34"/>
  <c r="M48"/>
  <c r="C56"/>
  <c r="E56"/>
  <c r="G56"/>
  <c r="I56"/>
  <c r="I71"/>
  <c r="K56"/>
  <c r="M56"/>
  <c r="M59"/>
  <c r="C67"/>
  <c r="E67"/>
  <c r="E71"/>
  <c r="G67"/>
  <c r="I67"/>
  <c r="K67"/>
  <c r="K71"/>
  <c r="M67"/>
  <c r="C70"/>
  <c r="E70"/>
  <c r="G70"/>
  <c r="I70"/>
  <c r="K70"/>
  <c r="M70"/>
  <c r="M71"/>
  <c r="M80"/>
  <c r="N80"/>
  <c r="C81"/>
  <c r="C83"/>
  <c r="C90"/>
  <c r="E83"/>
  <c r="G83"/>
  <c r="I83"/>
  <c r="I90"/>
  <c r="K83"/>
  <c r="M85"/>
  <c r="M86"/>
  <c r="C87"/>
  <c r="E87"/>
  <c r="G87"/>
  <c r="G90"/>
  <c r="I87"/>
  <c r="K87"/>
  <c r="K90"/>
  <c r="C89"/>
  <c r="E89"/>
  <c r="G89"/>
  <c r="I89"/>
  <c r="K89"/>
  <c r="M92"/>
  <c r="M93"/>
  <c r="I100"/>
  <c r="I101"/>
  <c r="K101"/>
  <c r="I102"/>
  <c r="K102"/>
  <c r="I103"/>
  <c r="K103"/>
  <c r="I104"/>
  <c r="K104"/>
  <c r="I105"/>
  <c r="K105"/>
  <c r="I106"/>
  <c r="K106"/>
  <c r="I107"/>
  <c r="K107"/>
  <c r="I108"/>
  <c r="K108"/>
  <c r="I109"/>
  <c r="K109"/>
  <c r="I110"/>
  <c r="K110"/>
  <c r="I111"/>
  <c r="K111"/>
  <c r="I112"/>
  <c r="K112"/>
  <c r="C113"/>
  <c r="C131"/>
  <c r="E113"/>
  <c r="E131"/>
  <c r="G113"/>
  <c r="G131"/>
  <c r="I116"/>
  <c r="I117"/>
  <c r="K117"/>
  <c r="I118"/>
  <c r="K118"/>
  <c r="I119"/>
  <c r="K119"/>
  <c r="I120"/>
  <c r="K120"/>
  <c r="I121"/>
  <c r="K121"/>
  <c r="I122"/>
  <c r="K122"/>
  <c r="I123"/>
  <c r="K123"/>
  <c r="I124"/>
  <c r="K124"/>
  <c r="I125"/>
  <c r="K125"/>
  <c r="I126"/>
  <c r="K126"/>
  <c r="C130"/>
  <c r="E130"/>
  <c r="G130"/>
  <c r="C139"/>
  <c r="E139"/>
  <c r="G139"/>
  <c r="O7" i="25"/>
  <c r="O23"/>
  <c r="O25"/>
  <c r="M30"/>
  <c r="A1" i="3"/>
  <c r="A2"/>
  <c r="A3"/>
  <c r="A4"/>
  <c r="Z4"/>
  <c r="A7"/>
  <c r="E12"/>
  <c r="F12"/>
  <c r="G12"/>
  <c r="H12"/>
  <c r="I12"/>
  <c r="J12"/>
  <c r="R12"/>
  <c r="S12"/>
  <c r="T12"/>
  <c r="U12"/>
  <c r="Z12"/>
  <c r="AA12"/>
  <c r="AB12"/>
  <c r="AC12"/>
  <c r="N14"/>
  <c r="N15"/>
  <c r="N16"/>
  <c r="R16"/>
  <c r="R15"/>
  <c r="T16"/>
  <c r="T15"/>
  <c r="Z16"/>
  <c r="Z15"/>
  <c r="AB16"/>
  <c r="AB15"/>
  <c r="N17"/>
  <c r="N18"/>
  <c r="N19"/>
  <c r="N20"/>
  <c r="N21"/>
  <c r="N22"/>
  <c r="R22"/>
  <c r="R21"/>
  <c r="T22"/>
  <c r="T21"/>
  <c r="Z22"/>
  <c r="Z21"/>
  <c r="AB22"/>
  <c r="AB21"/>
  <c r="N23"/>
  <c r="R23"/>
  <c r="T23"/>
  <c r="Z23"/>
  <c r="AB23"/>
  <c r="N24"/>
  <c r="N25"/>
  <c r="N26"/>
  <c r="R26"/>
  <c r="T26"/>
  <c r="Z26"/>
  <c r="AB26"/>
  <c r="N27"/>
  <c r="N28"/>
  <c r="N29"/>
  <c r="N30"/>
  <c r="N31"/>
  <c r="N32"/>
  <c r="N33"/>
  <c r="N34"/>
  <c r="N35"/>
  <c r="R35"/>
  <c r="R30"/>
  <c r="T35"/>
  <c r="T30"/>
  <c r="Z35"/>
  <c r="Z30"/>
  <c r="AB35"/>
  <c r="AB30"/>
  <c r="N36"/>
  <c r="N37"/>
  <c r="N38"/>
  <c r="N39"/>
  <c r="N40"/>
  <c r="N41"/>
  <c r="N42"/>
  <c r="R42"/>
  <c r="R41"/>
  <c r="T42"/>
  <c r="T41"/>
  <c r="Z42"/>
  <c r="Z41"/>
  <c r="AB42"/>
  <c r="AB41"/>
  <c r="N43"/>
  <c r="N44"/>
  <c r="N45"/>
  <c r="N46"/>
  <c r="N47"/>
  <c r="N48"/>
  <c r="N49"/>
  <c r="N50"/>
  <c r="N51"/>
  <c r="N52"/>
  <c r="N53"/>
  <c r="N54"/>
  <c r="N55"/>
  <c r="N56"/>
  <c r="R56"/>
  <c r="T56"/>
  <c r="Z56"/>
  <c r="AB56"/>
  <c r="N57"/>
  <c r="N58"/>
  <c r="N59"/>
  <c r="N60"/>
  <c r="N61"/>
  <c r="R61"/>
  <c r="T61"/>
  <c r="Z61"/>
  <c r="AB61"/>
  <c r="AB53"/>
  <c r="N62"/>
  <c r="N63"/>
  <c r="N64"/>
  <c r="N65"/>
  <c r="N66"/>
  <c r="N67"/>
  <c r="N68"/>
  <c r="N69"/>
  <c r="N70"/>
  <c r="N71"/>
  <c r="R71"/>
  <c r="T71"/>
  <c r="Z71"/>
  <c r="AB71"/>
  <c r="N72"/>
  <c r="N73"/>
  <c r="N74"/>
  <c r="R74"/>
  <c r="T74"/>
  <c r="T68" s="1"/>
  <c r="Z74"/>
  <c r="AB74"/>
  <c r="AB68" s="1"/>
  <c r="N75"/>
  <c r="N76"/>
  <c r="N77"/>
  <c r="N78"/>
  <c r="N79"/>
  <c r="N80"/>
  <c r="N81"/>
  <c r="R81"/>
  <c r="T81"/>
  <c r="Z81"/>
  <c r="AB81"/>
  <c r="N82"/>
  <c r="N83"/>
  <c r="N84"/>
  <c r="R84"/>
  <c r="T84"/>
  <c r="Z84"/>
  <c r="AB84"/>
  <c r="N85"/>
  <c r="N86"/>
  <c r="N87"/>
  <c r="R87"/>
  <c r="T87"/>
  <c r="Z87"/>
  <c r="AB87"/>
  <c r="N88"/>
  <c r="N89"/>
  <c r="N90"/>
  <c r="R90"/>
  <c r="R80"/>
  <c r="T90"/>
  <c r="T80"/>
  <c r="Z90"/>
  <c r="Z80"/>
  <c r="AB90"/>
  <c r="N91"/>
  <c r="N92"/>
  <c r="N93"/>
  <c r="N94"/>
  <c r="R94"/>
  <c r="T94"/>
  <c r="Z94"/>
  <c r="AB94"/>
  <c r="N95"/>
  <c r="N96"/>
  <c r="N97"/>
  <c r="N98"/>
  <c r="N99"/>
  <c r="R99"/>
  <c r="T99"/>
  <c r="Z99"/>
  <c r="AB99"/>
  <c r="N100"/>
  <c r="N101"/>
  <c r="N102"/>
  <c r="R102"/>
  <c r="T102"/>
  <c r="Z102"/>
  <c r="Z97"/>
  <c r="AB102"/>
  <c r="N103"/>
  <c r="N104"/>
  <c r="N105"/>
  <c r="N106"/>
  <c r="N107"/>
  <c r="N108"/>
  <c r="N109"/>
  <c r="N110"/>
  <c r="N111"/>
  <c r="N112"/>
  <c r="R112"/>
  <c r="R109"/>
  <c r="T112"/>
  <c r="T109"/>
  <c r="Z112"/>
  <c r="Z109"/>
  <c r="AB112"/>
  <c r="AB109"/>
  <c r="N113"/>
  <c r="N114"/>
  <c r="N115"/>
  <c r="N116"/>
  <c r="N117"/>
  <c r="N118"/>
  <c r="N119"/>
  <c r="N120"/>
  <c r="N121"/>
  <c r="N122"/>
  <c r="R122"/>
  <c r="Z122"/>
  <c r="AB122"/>
  <c r="N123"/>
  <c r="N124"/>
  <c r="N125"/>
  <c r="N126"/>
  <c r="N127"/>
  <c r="R127"/>
  <c r="T127"/>
  <c r="Z127"/>
  <c r="AB127"/>
  <c r="N128"/>
  <c r="R128"/>
  <c r="T128"/>
  <c r="Z128"/>
  <c r="AB128"/>
  <c r="N129"/>
  <c r="N130"/>
  <c r="N131"/>
  <c r="N132"/>
  <c r="N133"/>
  <c r="N134"/>
  <c r="N135"/>
  <c r="N136"/>
  <c r="N137"/>
  <c r="N138"/>
  <c r="N139"/>
  <c r="N140"/>
  <c r="N141"/>
  <c r="N142"/>
  <c r="N143"/>
  <c r="R143"/>
  <c r="T143"/>
  <c r="Z143"/>
  <c r="AB143"/>
  <c r="N144"/>
  <c r="N145"/>
  <c r="N146"/>
  <c r="N147"/>
  <c r="N148"/>
  <c r="N149"/>
  <c r="N150"/>
  <c r="N151"/>
  <c r="N152"/>
  <c r="N153"/>
  <c r="N154"/>
  <c r="R154"/>
  <c r="Z154"/>
  <c r="AB154"/>
  <c r="N155"/>
  <c r="N156"/>
  <c r="N157"/>
  <c r="N158"/>
  <c r="N159"/>
  <c r="N160"/>
  <c r="N161"/>
  <c r="N162"/>
  <c r="R162"/>
  <c r="T162"/>
  <c r="Z162"/>
  <c r="AB162"/>
  <c r="N163"/>
  <c r="N164"/>
  <c r="N165"/>
  <c r="R165"/>
  <c r="T165"/>
  <c r="Z165"/>
  <c r="AB165"/>
  <c r="N166"/>
  <c r="N167"/>
  <c r="N168"/>
  <c r="R168"/>
  <c r="T168"/>
  <c r="Z168"/>
  <c r="AB168"/>
  <c r="N169"/>
  <c r="N170"/>
  <c r="N171"/>
  <c r="R171"/>
  <c r="T171"/>
  <c r="Z171"/>
  <c r="AB171"/>
  <c r="N172"/>
  <c r="N173"/>
  <c r="N174"/>
  <c r="N175"/>
  <c r="N176"/>
  <c r="N177"/>
  <c r="N178"/>
  <c r="N179"/>
  <c r="R179"/>
  <c r="T179"/>
  <c r="Z179"/>
  <c r="AB179"/>
  <c r="N180"/>
  <c r="N181"/>
  <c r="N183"/>
  <c r="N184"/>
  <c r="N185"/>
  <c r="N186"/>
  <c r="N187"/>
  <c r="N188"/>
  <c r="N189"/>
  <c r="N190"/>
  <c r="N191"/>
  <c r="N192"/>
  <c r="N193"/>
  <c r="N194"/>
  <c r="R194"/>
  <c r="R184"/>
  <c r="T194"/>
  <c r="T184"/>
  <c r="Z194"/>
  <c r="Z184"/>
  <c r="AB194"/>
  <c r="AB184"/>
  <c r="N195"/>
  <c r="N196"/>
  <c r="N197"/>
  <c r="N198"/>
  <c r="N199"/>
  <c r="N200"/>
  <c r="R200"/>
  <c r="R199"/>
  <c r="T200"/>
  <c r="T199"/>
  <c r="Z200"/>
  <c r="Z199"/>
  <c r="AB200"/>
  <c r="AB199"/>
  <c r="AB183" s="1"/>
  <c r="N201"/>
  <c r="R201"/>
  <c r="T201"/>
  <c r="Z201"/>
  <c r="AB201"/>
  <c r="N202"/>
  <c r="N203"/>
  <c r="N204"/>
  <c r="R204"/>
  <c r="T204"/>
  <c r="Z204"/>
  <c r="AB204"/>
  <c r="N205"/>
  <c r="N206"/>
  <c r="N207"/>
  <c r="N208"/>
  <c r="N210"/>
  <c r="N211"/>
  <c r="A212"/>
  <c r="N212"/>
  <c r="N213"/>
  <c r="AI213"/>
  <c r="AK213"/>
  <c r="N214"/>
  <c r="S214"/>
  <c r="U214"/>
  <c r="AA214"/>
  <c r="G214"/>
  <c r="AC214"/>
  <c r="N215"/>
  <c r="S215"/>
  <c r="U215"/>
  <c r="AA215"/>
  <c r="AC215"/>
  <c r="N216"/>
  <c r="S216"/>
  <c r="G216"/>
  <c r="U216"/>
  <c r="AA216"/>
  <c r="AC216"/>
  <c r="H217"/>
  <c r="N217"/>
  <c r="S217"/>
  <c r="G217"/>
  <c r="U217"/>
  <c r="AA217"/>
  <c r="AC217"/>
  <c r="N218"/>
  <c r="S218"/>
  <c r="AI218"/>
  <c r="AK218"/>
  <c r="N219"/>
  <c r="S219"/>
  <c r="U219"/>
  <c r="J219"/>
  <c r="AA219"/>
  <c r="AC219"/>
  <c r="N220"/>
  <c r="S220"/>
  <c r="G220"/>
  <c r="AI220"/>
  <c r="U220"/>
  <c r="AA220"/>
  <c r="AC220"/>
  <c r="N221"/>
  <c r="S221"/>
  <c r="G221"/>
  <c r="U221"/>
  <c r="J221"/>
  <c r="AA221"/>
  <c r="AC221"/>
  <c r="N222"/>
  <c r="S222"/>
  <c r="U222"/>
  <c r="AA222"/>
  <c r="AC222"/>
  <c r="N223"/>
  <c r="S223"/>
  <c r="G223"/>
  <c r="AI223"/>
  <c r="U223"/>
  <c r="AA223"/>
  <c r="AC223"/>
  <c r="N224"/>
  <c r="S224"/>
  <c r="G224"/>
  <c r="U224"/>
  <c r="J224"/>
  <c r="AA224"/>
  <c r="AC224"/>
  <c r="H225"/>
  <c r="N225"/>
  <c r="S225"/>
  <c r="U225"/>
  <c r="AA225"/>
  <c r="AC225"/>
  <c r="N226"/>
  <c r="S226"/>
  <c r="U226"/>
  <c r="J226"/>
  <c r="AK226"/>
  <c r="AA226"/>
  <c r="AC226"/>
  <c r="N227"/>
  <c r="S227"/>
  <c r="U227"/>
  <c r="AA227"/>
  <c r="AC227"/>
  <c r="N228"/>
  <c r="A229"/>
  <c r="N229"/>
  <c r="N230"/>
  <c r="N231"/>
  <c r="N232"/>
  <c r="R232"/>
  <c r="T232"/>
  <c r="Z232"/>
  <c r="AB232"/>
  <c r="N233"/>
  <c r="N234"/>
  <c r="N235"/>
  <c r="N236"/>
  <c r="N237"/>
  <c r="N238"/>
  <c r="N239"/>
  <c r="N240"/>
  <c r="N241"/>
  <c r="R241"/>
  <c r="T241"/>
  <c r="Z241"/>
  <c r="Z248" s="1"/>
  <c r="AB241"/>
  <c r="N242"/>
  <c r="N243"/>
  <c r="N244"/>
  <c r="N245"/>
  <c r="N246"/>
  <c r="N247"/>
  <c r="N248"/>
  <c r="N249"/>
  <c r="R249"/>
  <c r="T249"/>
  <c r="Z249"/>
  <c r="AB249"/>
  <c r="N250"/>
  <c r="N251"/>
  <c r="N252"/>
  <c r="N253"/>
  <c r="N254"/>
  <c r="N255"/>
  <c r="N256"/>
  <c r="N257"/>
  <c r="N258"/>
  <c r="N259"/>
  <c r="N260"/>
  <c r="Z260"/>
  <c r="AB260"/>
  <c r="N261"/>
  <c r="N262"/>
  <c r="N263"/>
  <c r="N264"/>
  <c r="N265"/>
  <c r="N266"/>
  <c r="N267"/>
  <c r="N268"/>
  <c r="N269"/>
  <c r="Z269"/>
  <c r="AB269"/>
  <c r="N270"/>
  <c r="R269"/>
  <c r="N271"/>
  <c r="N272"/>
  <c r="N273"/>
  <c r="N274"/>
  <c r="N275"/>
  <c r="N276"/>
  <c r="N277"/>
  <c r="N278"/>
  <c r="R278"/>
  <c r="T278"/>
  <c r="Z278"/>
  <c r="AB278"/>
  <c r="H279"/>
  <c r="N279"/>
  <c r="N280"/>
  <c r="N281"/>
  <c r="N282"/>
  <c r="N283"/>
  <c r="N284"/>
  <c r="N285"/>
  <c r="N286"/>
  <c r="R286"/>
  <c r="T286"/>
  <c r="Z286"/>
  <c r="AB286"/>
  <c r="N287"/>
  <c r="N288"/>
  <c r="N289"/>
  <c r="N290"/>
  <c r="N291"/>
  <c r="N292"/>
  <c r="N293"/>
  <c r="N294"/>
  <c r="N295"/>
  <c r="N296"/>
  <c r="N297"/>
  <c r="N298"/>
  <c r="R298"/>
  <c r="Z298"/>
  <c r="AB298"/>
  <c r="N299"/>
  <c r="N300"/>
  <c r="N301"/>
  <c r="N302"/>
  <c r="N303"/>
  <c r="H304"/>
  <c r="N304"/>
  <c r="N305"/>
  <c r="E306"/>
  <c r="H306"/>
  <c r="N306"/>
  <c r="AA306"/>
  <c r="G306"/>
  <c r="AC306"/>
  <c r="N307"/>
  <c r="AI307"/>
  <c r="AK307"/>
  <c r="S371"/>
  <c r="D12" i="19"/>
  <c r="D140"/>
  <c r="F145"/>
  <c r="F146"/>
  <c r="F147"/>
  <c r="F148"/>
  <c r="F149"/>
  <c r="B150"/>
  <c r="D150"/>
  <c r="H150"/>
  <c r="H151"/>
  <c r="D175"/>
  <c r="D185"/>
  <c r="B180"/>
  <c r="B185"/>
  <c r="J190"/>
  <c r="J191"/>
  <c r="J192"/>
  <c r="J193"/>
  <c r="B194"/>
  <c r="B195"/>
  <c r="D194"/>
  <c r="B198"/>
  <c r="F194"/>
  <c r="B199"/>
  <c r="H194"/>
  <c r="B200"/>
  <c r="B197"/>
  <c r="B207"/>
  <c r="D207"/>
  <c r="D220"/>
  <c r="D223"/>
  <c r="D224"/>
  <c r="D233"/>
  <c r="D234"/>
  <c r="D225"/>
  <c r="D226"/>
  <c r="D227"/>
  <c r="D228"/>
  <c r="D229"/>
  <c r="D230"/>
  <c r="D231"/>
  <c r="D232"/>
  <c r="F238"/>
  <c r="B220"/>
  <c r="F239"/>
  <c r="B221"/>
  <c r="F240"/>
  <c r="B222"/>
  <c r="F241"/>
  <c r="B223"/>
  <c r="F242"/>
  <c r="B224"/>
  <c r="F243"/>
  <c r="B225"/>
  <c r="F244"/>
  <c r="B226"/>
  <c r="F245"/>
  <c r="B227"/>
  <c r="F246"/>
  <c r="B228"/>
  <c r="F247"/>
  <c r="B229"/>
  <c r="F248"/>
  <c r="B230"/>
  <c r="F249"/>
  <c r="B231"/>
  <c r="F250"/>
  <c r="B232"/>
  <c r="B251"/>
  <c r="D251"/>
  <c r="H251"/>
  <c r="B261"/>
  <c r="B262"/>
  <c r="D261"/>
  <c r="D262"/>
  <c r="B266"/>
  <c r="F266"/>
  <c r="D266"/>
  <c r="D274"/>
  <c r="D275"/>
  <c r="B270"/>
  <c r="F270"/>
  <c r="D270"/>
  <c r="H270"/>
  <c r="B284"/>
  <c r="B285"/>
  <c r="D284"/>
  <c r="D285"/>
  <c r="B289"/>
  <c r="B294"/>
  <c r="B295"/>
  <c r="D289"/>
  <c r="D294"/>
  <c r="D295"/>
  <c r="B299"/>
  <c r="J299"/>
  <c r="B300"/>
  <c r="D300"/>
  <c r="D305"/>
  <c r="F300"/>
  <c r="F305"/>
  <c r="H300"/>
  <c r="H305"/>
  <c r="J301"/>
  <c r="J302"/>
  <c r="J303"/>
  <c r="B304"/>
  <c r="J304"/>
  <c r="J305"/>
  <c r="J306"/>
  <c r="D315"/>
  <c r="H315"/>
  <c r="H328"/>
  <c r="B337"/>
  <c r="B342"/>
  <c r="D342"/>
  <c r="F342"/>
  <c r="H342"/>
  <c r="B346"/>
  <c r="D346"/>
  <c r="F346"/>
  <c r="H346"/>
  <c r="B359"/>
  <c r="B358"/>
  <c r="B369"/>
  <c r="B379"/>
  <c r="B361"/>
  <c r="D361"/>
  <c r="D365"/>
  <c r="F365"/>
  <c r="F367"/>
  <c r="D378"/>
  <c r="B373"/>
  <c r="B378"/>
  <c r="B389"/>
  <c r="J394"/>
  <c r="J395"/>
  <c r="J396"/>
  <c r="B397"/>
  <c r="D397"/>
  <c r="F397"/>
  <c r="H397"/>
  <c r="J403"/>
  <c r="J404"/>
  <c r="B405"/>
  <c r="B406"/>
  <c r="D405"/>
  <c r="B410"/>
  <c r="F405"/>
  <c r="H405"/>
  <c r="B412"/>
  <c r="B409"/>
  <c r="B413"/>
  <c r="B414"/>
  <c r="B411"/>
  <c r="B420"/>
  <c r="D420"/>
  <c r="B429"/>
  <c r="D429"/>
  <c r="F434"/>
  <c r="F435"/>
  <c r="B436"/>
  <c r="D436"/>
  <c r="H436"/>
  <c r="B482"/>
  <c r="B486"/>
  <c r="B487"/>
  <c r="L465"/>
  <c r="L475"/>
  <c r="D500"/>
  <c r="F530"/>
  <c r="F543"/>
  <c r="F547"/>
  <c r="F550"/>
  <c r="F551"/>
  <c r="B553"/>
  <c r="D568"/>
  <c r="B577"/>
  <c r="B578"/>
  <c r="D577"/>
  <c r="D578"/>
  <c r="P592"/>
  <c r="P593"/>
  <c r="P594"/>
  <c r="P595"/>
  <c r="B596"/>
  <c r="B597"/>
  <c r="D596"/>
  <c r="B601"/>
  <c r="F596"/>
  <c r="B602"/>
  <c r="H596"/>
  <c r="B603"/>
  <c r="J596"/>
  <c r="B604"/>
  <c r="L596"/>
  <c r="B605"/>
  <c r="B600"/>
  <c r="F615"/>
  <c r="D615"/>
  <c r="D620"/>
  <c r="D621"/>
  <c r="D622"/>
  <c r="F629"/>
  <c r="B620"/>
  <c r="B624"/>
  <c r="B625"/>
  <c r="F630"/>
  <c r="F631"/>
  <c r="B622"/>
  <c r="F632"/>
  <c r="B623"/>
  <c r="B633"/>
  <c r="D633"/>
  <c r="H633"/>
  <c r="B640"/>
  <c r="B648"/>
  <c r="B649"/>
  <c r="D640"/>
  <c r="B644"/>
  <c r="D644"/>
  <c r="B653"/>
  <c r="B663"/>
  <c r="B664"/>
  <c r="D653"/>
  <c r="B654"/>
  <c r="D654"/>
  <c r="F681"/>
  <c r="F684"/>
  <c r="B689"/>
  <c r="D671"/>
  <c r="B680"/>
  <c r="A681"/>
  <c r="D684"/>
  <c r="B688"/>
  <c r="B691"/>
  <c r="F682"/>
  <c r="B682"/>
  <c r="F683"/>
  <c r="H684"/>
  <c r="F695"/>
  <c r="F699"/>
  <c r="M151" i="9"/>
  <c r="M61"/>
  <c r="L695" i="19"/>
  <c r="L699"/>
  <c r="B703"/>
  <c r="B707"/>
  <c r="B708"/>
  <c r="D717"/>
  <c r="B712"/>
  <c r="B717"/>
  <c r="P722"/>
  <c r="P723"/>
  <c r="P724"/>
  <c r="P725"/>
  <c r="B726"/>
  <c r="B727"/>
  <c r="D726"/>
  <c r="B730"/>
  <c r="F726"/>
  <c r="B731"/>
  <c r="H726"/>
  <c r="B732"/>
  <c r="J726"/>
  <c r="B733"/>
  <c r="L726"/>
  <c r="B734"/>
  <c r="B729"/>
  <c r="H747"/>
  <c r="H748"/>
  <c r="B749"/>
  <c r="D749"/>
  <c r="F749"/>
  <c r="F750"/>
  <c r="D752"/>
  <c r="B753"/>
  <c r="F757"/>
  <c r="D761"/>
  <c r="B768"/>
  <c r="B794"/>
  <c r="D794"/>
  <c r="B804"/>
  <c r="B809"/>
  <c r="B810"/>
  <c r="B815"/>
  <c r="B816"/>
  <c r="B819"/>
  <c r="B824"/>
  <c r="B825"/>
  <c r="B828"/>
  <c r="B833"/>
  <c r="B834"/>
  <c r="B845"/>
  <c r="B844"/>
  <c r="B873"/>
  <c r="B875"/>
  <c r="B877"/>
  <c r="B878"/>
  <c r="D873"/>
  <c r="B885"/>
  <c r="B887"/>
  <c r="B888"/>
  <c r="D885"/>
  <c r="D887"/>
  <c r="B965"/>
  <c r="B968"/>
  <c r="D965"/>
  <c r="D968"/>
  <c r="B984"/>
  <c r="B985"/>
  <c r="B977"/>
  <c r="D999"/>
  <c r="B1008"/>
  <c r="B1009"/>
  <c r="D1008"/>
  <c r="D1009"/>
  <c r="B1017"/>
  <c r="B1018"/>
  <c r="D1017"/>
  <c r="D1018"/>
  <c r="B1026"/>
  <c r="B1027"/>
  <c r="D1026"/>
  <c r="D1027"/>
  <c r="B1041"/>
  <c r="D1041"/>
  <c r="B1110"/>
  <c r="D1110"/>
  <c r="B1121"/>
  <c r="D1164"/>
  <c r="D1194"/>
  <c r="F1403"/>
  <c r="F1406"/>
  <c r="H1403"/>
  <c r="H1405"/>
  <c r="H1406"/>
  <c r="B1406"/>
  <c r="D1406"/>
  <c r="F1409"/>
  <c r="H1409"/>
  <c r="F1410"/>
  <c r="H1410"/>
  <c r="F1411"/>
  <c r="H1411"/>
  <c r="F1412"/>
  <c r="H1412"/>
  <c r="F1413"/>
  <c r="H1413"/>
  <c r="F1414"/>
  <c r="H1414"/>
  <c r="F1415"/>
  <c r="H1415"/>
  <c r="B1416"/>
  <c r="D1416"/>
  <c r="H1424"/>
  <c r="H1425"/>
  <c r="H1426"/>
  <c r="B1427"/>
  <c r="D1427"/>
  <c r="F1427"/>
  <c r="H1430"/>
  <c r="H1431"/>
  <c r="H1432"/>
  <c r="B1433"/>
  <c r="D1433"/>
  <c r="F1433"/>
  <c r="A4" i="4"/>
  <c r="F4"/>
  <c r="A5"/>
  <c r="F5"/>
  <c r="A6"/>
  <c r="B587" i="19"/>
  <c r="A1" i="9"/>
  <c r="A3"/>
  <c r="A4"/>
  <c r="H12"/>
  <c r="F15"/>
  <c r="H15"/>
  <c r="M28"/>
  <c r="K32"/>
  <c r="M32"/>
  <c r="K36"/>
  <c r="K41"/>
  <c r="M53"/>
  <c r="K71"/>
  <c r="F71"/>
  <c r="K75"/>
  <c r="K79"/>
  <c r="F79"/>
  <c r="M79"/>
  <c r="K102"/>
  <c r="K112"/>
  <c r="F112"/>
  <c r="K120"/>
  <c r="K124"/>
  <c r="H129"/>
  <c r="A130"/>
  <c r="M140"/>
  <c r="M145"/>
  <c r="K153"/>
  <c r="K158"/>
  <c r="F158"/>
  <c r="M158"/>
  <c r="K162"/>
  <c r="F162"/>
  <c r="M162"/>
  <c r="H167"/>
  <c r="M173"/>
  <c r="F173"/>
  <c r="F178"/>
  <c r="A179"/>
  <c r="F179"/>
  <c r="A186"/>
  <c r="C186"/>
  <c r="F186"/>
  <c r="A1" i="6"/>
  <c r="A3"/>
  <c r="A4"/>
  <c r="H11"/>
  <c r="E16"/>
  <c r="E18"/>
  <c r="E20"/>
  <c r="E22"/>
  <c r="E23"/>
  <c r="E24"/>
  <c r="E49"/>
  <c r="E51"/>
  <c r="E52"/>
  <c r="E53"/>
  <c r="E58"/>
  <c r="F59"/>
  <c r="A60"/>
  <c r="F60"/>
  <c r="A66"/>
  <c r="C66"/>
  <c r="F66"/>
  <c r="A8" i="3"/>
  <c r="J9"/>
  <c r="M7" i="2"/>
  <c r="H4" i="4"/>
  <c r="M8" i="2"/>
  <c r="H5" i="4"/>
  <c r="B26" i="2"/>
  <c r="B25"/>
  <c r="B28"/>
  <c r="B29"/>
  <c r="B30"/>
  <c r="B34"/>
  <c r="B35"/>
  <c r="B40"/>
  <c r="B38"/>
  <c r="B37"/>
  <c r="B36"/>
  <c r="B33"/>
  <c r="B46"/>
  <c r="B39"/>
  <c r="H63" i="3"/>
  <c r="H88"/>
  <c r="H176"/>
  <c r="H203"/>
  <c r="H235"/>
  <c r="H58"/>
  <c r="H110"/>
  <c r="H147"/>
  <c r="H274"/>
  <c r="E38"/>
  <c r="E60"/>
  <c r="E20"/>
  <c r="E58"/>
  <c r="E76"/>
  <c r="E134"/>
  <c r="E144"/>
  <c r="E166"/>
  <c r="E237"/>
  <c r="E290"/>
  <c r="E297"/>
  <c r="E73"/>
  <c r="E92"/>
  <c r="E125"/>
  <c r="E175"/>
  <c r="E197"/>
  <c r="E246"/>
  <c r="E271"/>
  <c r="E31"/>
  <c r="E65"/>
  <c r="E140"/>
  <c r="E156"/>
  <c r="E186"/>
  <c r="E258"/>
  <c r="E276"/>
  <c r="E17"/>
  <c r="E114"/>
  <c r="E158"/>
  <c r="E172"/>
  <c r="E220"/>
  <c r="E250"/>
  <c r="G71" i="28"/>
  <c r="K116"/>
  <c r="I130"/>
  <c r="N85"/>
  <c r="M87"/>
  <c r="N87"/>
  <c r="H45" i="3"/>
  <c r="H100"/>
  <c r="H51"/>
  <c r="H62"/>
  <c r="H124"/>
  <c r="H131"/>
  <c r="H145"/>
  <c r="H195"/>
  <c r="H234"/>
  <c r="H244"/>
  <c r="H275"/>
  <c r="H57"/>
  <c r="H64"/>
  <c r="H158"/>
  <c r="H178"/>
  <c r="H208"/>
  <c r="H273"/>
  <c r="H288"/>
  <c r="H294"/>
  <c r="B944" i="19"/>
  <c r="B850"/>
  <c r="D587"/>
  <c r="T260" i="3"/>
  <c r="S306"/>
  <c r="U306"/>
  <c r="H152"/>
  <c r="H141"/>
  <c r="H101"/>
  <c r="H133"/>
  <c r="E105"/>
  <c r="H82"/>
  <c r="M89" i="28"/>
  <c r="N89"/>
  <c r="E124" i="3"/>
  <c r="N25" i="26"/>
  <c r="A9" i="15"/>
  <c r="I129" i="4"/>
  <c r="I137"/>
  <c r="E71" i="8"/>
  <c r="E234"/>
  <c r="B140" i="19"/>
  <c r="M83" i="9"/>
  <c r="E90" i="28"/>
  <c r="F86" i="29"/>
  <c r="E137" i="3"/>
  <c r="E196"/>
  <c r="H254"/>
  <c r="H174"/>
  <c r="H219"/>
  <c r="H239"/>
  <c r="H134"/>
  <c r="H181"/>
  <c r="E52"/>
  <c r="E91"/>
  <c r="E82"/>
  <c r="E93"/>
  <c r="E90" s="1"/>
  <c r="E189"/>
  <c r="E247"/>
  <c r="E282"/>
  <c r="E104"/>
  <c r="E141"/>
  <c r="E202"/>
  <c r="E261"/>
  <c r="E284"/>
  <c r="E18"/>
  <c r="E131"/>
  <c r="E173"/>
  <c r="E214"/>
  <c r="E272"/>
  <c r="E302"/>
  <c r="E39"/>
  <c r="E151"/>
  <c r="E174"/>
  <c r="E233"/>
  <c r="H18"/>
  <c r="H34"/>
  <c r="H49"/>
  <c r="H103"/>
  <c r="H48"/>
  <c r="H73"/>
  <c r="H139"/>
  <c r="H157"/>
  <c r="H180"/>
  <c r="H179" s="1"/>
  <c r="H251"/>
  <c r="H266"/>
  <c r="H20"/>
  <c r="H96"/>
  <c r="H136"/>
  <c r="H187"/>
  <c r="H272"/>
  <c r="H285"/>
  <c r="H299"/>
  <c r="E89"/>
  <c r="H54"/>
  <c r="E24"/>
  <c r="H50"/>
  <c r="H137"/>
  <c r="E135"/>
  <c r="H175"/>
  <c r="H224"/>
  <c r="E240"/>
  <c r="E301"/>
  <c r="H59"/>
  <c r="H56"/>
  <c r="H123"/>
  <c r="H122"/>
  <c r="H220"/>
  <c r="H280"/>
  <c r="H92"/>
  <c r="H185"/>
  <c r="E27"/>
  <c r="E55"/>
  <c r="E83"/>
  <c r="E111"/>
  <c r="E149"/>
  <c r="E193"/>
  <c r="E274"/>
  <c r="E34"/>
  <c r="E145"/>
  <c r="E192"/>
  <c r="E238"/>
  <c r="E296"/>
  <c r="E298"/>
  <c r="E49"/>
  <c r="E106"/>
  <c r="E188"/>
  <c r="E256"/>
  <c r="E289"/>
  <c r="E103"/>
  <c r="E170"/>
  <c r="E215"/>
  <c r="H65"/>
  <c r="H93"/>
  <c r="H36"/>
  <c r="H115"/>
  <c r="H135"/>
  <c r="H172"/>
  <c r="H252"/>
  <c r="H283"/>
  <c r="H32"/>
  <c r="H155"/>
  <c r="H166"/>
  <c r="H198"/>
  <c r="H282"/>
  <c r="H301"/>
  <c r="H37"/>
  <c r="H106"/>
  <c r="E129"/>
  <c r="E132"/>
  <c r="E226"/>
  <c r="E292"/>
  <c r="H302"/>
  <c r="H159"/>
  <c r="H191"/>
  <c r="H237"/>
  <c r="H130"/>
  <c r="H149"/>
  <c r="H242"/>
  <c r="E96"/>
  <c r="E59"/>
  <c r="E88"/>
  <c r="E87"/>
  <c r="E164"/>
  <c r="E185"/>
  <c r="E255"/>
  <c r="E78"/>
  <c r="E130"/>
  <c r="E163"/>
  <c r="E252"/>
  <c r="E275"/>
  <c r="E19"/>
  <c r="E110"/>
  <c r="E178"/>
  <c r="E223"/>
  <c r="E304"/>
  <c r="E136"/>
  <c r="E195"/>
  <c r="E194"/>
  <c r="E287"/>
  <c r="H25"/>
  <c r="H43"/>
  <c r="H104"/>
  <c r="H55"/>
  <c r="H129"/>
  <c r="H177"/>
  <c r="H243"/>
  <c r="H262"/>
  <c r="H164"/>
  <c r="H170"/>
  <c r="J220"/>
  <c r="I220"/>
  <c r="G222"/>
  <c r="AI222"/>
  <c r="G215"/>
  <c r="AI215"/>
  <c r="G219"/>
  <c r="AI219"/>
  <c r="C71" i="28"/>
  <c r="E43" i="3"/>
  <c r="H271"/>
  <c r="E239"/>
  <c r="E236"/>
  <c r="H215"/>
  <c r="E203"/>
  <c r="H148"/>
  <c r="H46"/>
  <c r="I27" i="28"/>
  <c r="I31"/>
  <c r="H196" i="3"/>
  <c r="H194"/>
  <c r="H214"/>
  <c r="H216"/>
  <c r="H233"/>
  <c r="H240"/>
  <c r="H245"/>
  <c r="H250"/>
  <c r="H263"/>
  <c r="H276"/>
  <c r="H290"/>
  <c r="H292"/>
  <c r="H33"/>
  <c r="H70"/>
  <c r="H114"/>
  <c r="H153"/>
  <c r="H169"/>
  <c r="H193"/>
  <c r="H227"/>
  <c r="H264"/>
  <c r="H297"/>
  <c r="H77"/>
  <c r="H125"/>
  <c r="H140"/>
  <c r="H156"/>
  <c r="H206"/>
  <c r="H253"/>
  <c r="H38"/>
  <c r="H60"/>
  <c r="H69"/>
  <c r="H72"/>
  <c r="H71"/>
  <c r="H91"/>
  <c r="H90"/>
  <c r="H167"/>
  <c r="H173"/>
  <c r="H168" s="1"/>
  <c r="H171"/>
  <c r="H188"/>
  <c r="H192"/>
  <c r="H197"/>
  <c r="H207"/>
  <c r="H226"/>
  <c r="I226"/>
  <c r="H246"/>
  <c r="H267"/>
  <c r="H284"/>
  <c r="H293"/>
  <c r="H19"/>
  <c r="E113"/>
  <c r="E112"/>
  <c r="E109"/>
  <c r="E139"/>
  <c r="E152"/>
  <c r="E159"/>
  <c r="E177"/>
  <c r="E180"/>
  <c r="E187"/>
  <c r="E191"/>
  <c r="E198"/>
  <c r="E206"/>
  <c r="E224"/>
  <c r="F224"/>
  <c r="E266"/>
  <c r="E268"/>
  <c r="E273"/>
  <c r="E283"/>
  <c r="E285"/>
  <c r="E29"/>
  <c r="E48"/>
  <c r="E63"/>
  <c r="E75"/>
  <c r="E95"/>
  <c r="E94"/>
  <c r="E45"/>
  <c r="E70"/>
  <c r="E57"/>
  <c r="E62"/>
  <c r="E126"/>
  <c r="E181"/>
  <c r="E190"/>
  <c r="E205"/>
  <c r="E200"/>
  <c r="E217"/>
  <c r="E221"/>
  <c r="E225"/>
  <c r="E227"/>
  <c r="E234"/>
  <c r="E244"/>
  <c r="E251"/>
  <c r="E277"/>
  <c r="E299"/>
  <c r="K100" i="28"/>
  <c r="I113"/>
  <c r="I131"/>
  <c r="C60" i="29"/>
  <c r="H21" i="1"/>
  <c r="I21"/>
  <c r="H42"/>
  <c r="I42"/>
  <c r="H58"/>
  <c r="I58"/>
  <c r="H69"/>
  <c r="I69"/>
  <c r="H82"/>
  <c r="I82"/>
  <c r="H109"/>
  <c r="I109"/>
  <c r="H122"/>
  <c r="I122"/>
  <c r="H49"/>
  <c r="I49"/>
  <c r="H63"/>
  <c r="I63"/>
  <c r="H81"/>
  <c r="I81"/>
  <c r="H99"/>
  <c r="I99"/>
  <c r="H116"/>
  <c r="I116"/>
  <c r="H134"/>
  <c r="I134"/>
  <c r="H145"/>
  <c r="I145"/>
  <c r="H158"/>
  <c r="I158"/>
  <c r="H169"/>
  <c r="I169"/>
  <c r="N31" i="27"/>
  <c r="AC24" i="1"/>
  <c r="AC40"/>
  <c r="F65" i="15"/>
  <c r="D936" i="19"/>
  <c r="D923"/>
  <c r="D985"/>
  <c r="M47" i="9"/>
  <c r="H614" i="19"/>
  <c r="B615"/>
  <c r="H613"/>
  <c r="B996"/>
  <c r="B17" i="26"/>
  <c r="B18" s="1"/>
  <c r="M75" i="9"/>
  <c r="M120"/>
  <c r="M116"/>
  <c r="M107"/>
  <c r="K130" i="28"/>
  <c r="K113"/>
  <c r="K131"/>
  <c r="AB80" i="3"/>
  <c r="E161"/>
  <c r="E253"/>
  <c r="E281"/>
  <c r="E288"/>
  <c r="H138"/>
  <c r="H281"/>
  <c r="H278"/>
  <c r="H221"/>
  <c r="E72"/>
  <c r="E71"/>
  <c r="E107"/>
  <c r="E102"/>
  <c r="E176"/>
  <c r="E36"/>
  <c r="E148"/>
  <c r="E257"/>
  <c r="E100"/>
  <c r="E245"/>
  <c r="E85"/>
  <c r="E216"/>
  <c r="H89"/>
  <c r="H87"/>
  <c r="H95"/>
  <c r="H94"/>
  <c r="H186"/>
  <c r="H256"/>
  <c r="H107"/>
  <c r="H268"/>
  <c r="E270"/>
  <c r="E269" s="1"/>
  <c r="E40"/>
  <c r="H17"/>
  <c r="H16"/>
  <c r="H15"/>
  <c r="H78"/>
  <c r="H28"/>
  <c r="H44"/>
  <c r="H105"/>
  <c r="E64"/>
  <c r="E61" s="1"/>
  <c r="E138"/>
  <c r="E46"/>
  <c r="E243"/>
  <c r="E51"/>
  <c r="E254"/>
  <c r="E249" s="1"/>
  <c r="E101"/>
  <c r="E262"/>
  <c r="H86"/>
  <c r="H108"/>
  <c r="H205"/>
  <c r="H204"/>
  <c r="H47"/>
  <c r="H42"/>
  <c r="H255"/>
  <c r="E123"/>
  <c r="E122"/>
  <c r="H111"/>
  <c r="H75"/>
  <c r="H257"/>
  <c r="H163"/>
  <c r="H162"/>
  <c r="H142"/>
  <c r="E44"/>
  <c r="E167"/>
  <c r="E69"/>
  <c r="E267"/>
  <c r="E146"/>
  <c r="E32"/>
  <c r="E264"/>
  <c r="H79"/>
  <c r="H190"/>
  <c r="H98"/>
  <c r="H265"/>
  <c r="H83"/>
  <c r="H81"/>
  <c r="E147"/>
  <c r="H85"/>
  <c r="H84"/>
  <c r="H52"/>
  <c r="H41" s="1"/>
  <c r="E37"/>
  <c r="E142"/>
  <c r="E294"/>
  <c r="E207"/>
  <c r="E199" s="1"/>
  <c r="E77"/>
  <c r="E74"/>
  <c r="E263"/>
  <c r="E219"/>
  <c r="F219"/>
  <c r="H76"/>
  <c r="H74" s="1"/>
  <c r="H68" s="1"/>
  <c r="H146"/>
  <c r="H27"/>
  <c r="H26"/>
  <c r="H236"/>
  <c r="H287"/>
  <c r="H222"/>
  <c r="E115"/>
  <c r="H189"/>
  <c r="H223"/>
  <c r="H247"/>
  <c r="G226"/>
  <c r="AI226"/>
  <c r="G225"/>
  <c r="AI225"/>
  <c r="G227"/>
  <c r="AI227"/>
  <c r="J217"/>
  <c r="AK217"/>
  <c r="F306"/>
  <c r="H40"/>
  <c r="AI306"/>
  <c r="J225"/>
  <c r="I225"/>
  <c r="J306"/>
  <c r="J215"/>
  <c r="I215"/>
  <c r="J227"/>
  <c r="I227"/>
  <c r="J222"/>
  <c r="I222"/>
  <c r="J214"/>
  <c r="I214"/>
  <c r="J216"/>
  <c r="AK216"/>
  <c r="E280"/>
  <c r="H29"/>
  <c r="H161"/>
  <c r="H277"/>
  <c r="H132"/>
  <c r="H127"/>
  <c r="E33"/>
  <c r="E79"/>
  <c r="E86"/>
  <c r="E155"/>
  <c r="E265"/>
  <c r="E54"/>
  <c r="E133"/>
  <c r="E127"/>
  <c r="E235"/>
  <c r="E232"/>
  <c r="E291"/>
  <c r="E108"/>
  <c r="E222"/>
  <c r="E293"/>
  <c r="E98"/>
  <c r="E208"/>
  <c r="E279"/>
  <c r="E278" s="1"/>
  <c r="H39"/>
  <c r="H31"/>
  <c r="H113"/>
  <c r="H112"/>
  <c r="H150"/>
  <c r="H238"/>
  <c r="H291"/>
  <c r="H151"/>
  <c r="H258"/>
  <c r="H289"/>
  <c r="H286"/>
  <c r="E150"/>
  <c r="H261"/>
  <c r="H260"/>
  <c r="E47"/>
  <c r="E157"/>
  <c r="E154" s="1"/>
  <c r="E169"/>
  <c r="H144"/>
  <c r="H143"/>
  <c r="H24"/>
  <c r="H23" s="1"/>
  <c r="E28"/>
  <c r="E26"/>
  <c r="E50"/>
  <c r="E42"/>
  <c r="E41"/>
  <c r="E153"/>
  <c r="E25"/>
  <c r="E23"/>
  <c r="E242"/>
  <c r="E241"/>
  <c r="H202"/>
  <c r="H201"/>
  <c r="H618" i="1"/>
  <c r="I618"/>
  <c r="H594"/>
  <c r="I594"/>
  <c r="H570"/>
  <c r="I570"/>
  <c r="H535"/>
  <c r="I535"/>
  <c r="H501"/>
  <c r="I501"/>
  <c r="H385"/>
  <c r="I385"/>
  <c r="H302"/>
  <c r="I302"/>
  <c r="H246"/>
  <c r="I246"/>
  <c r="H181"/>
  <c r="I181"/>
  <c r="H44"/>
  <c r="I44"/>
  <c r="Z68" i="3"/>
  <c r="Z67" s="1"/>
  <c r="H41" i="1"/>
  <c r="I41"/>
  <c r="H47"/>
  <c r="I47"/>
  <c r="H55"/>
  <c r="I55"/>
  <c r="H62"/>
  <c r="I62"/>
  <c r="H71"/>
  <c r="I71"/>
  <c r="H76"/>
  <c r="I76"/>
  <c r="H83"/>
  <c r="I83"/>
  <c r="H91"/>
  <c r="I91"/>
  <c r="H97"/>
  <c r="I97"/>
  <c r="H105"/>
  <c r="I105"/>
  <c r="H111"/>
  <c r="I111"/>
  <c r="H119"/>
  <c r="I119"/>
  <c r="H125"/>
  <c r="I125"/>
  <c r="H131"/>
  <c r="I131"/>
  <c r="H136"/>
  <c r="I136"/>
  <c r="H141"/>
  <c r="I141"/>
  <c r="H147"/>
  <c r="I147"/>
  <c r="H152"/>
  <c r="I152"/>
  <c r="H157"/>
  <c r="I157"/>
  <c r="H163"/>
  <c r="I163"/>
  <c r="H168"/>
  <c r="I168"/>
  <c r="H173"/>
  <c r="I173"/>
  <c r="H179"/>
  <c r="I179"/>
  <c r="H184"/>
  <c r="I184"/>
  <c r="H188"/>
  <c r="I188"/>
  <c r="H192"/>
  <c r="I192"/>
  <c r="H195"/>
  <c r="I195"/>
  <c r="H197"/>
  <c r="I197"/>
  <c r="H199"/>
  <c r="I199"/>
  <c r="H201"/>
  <c r="I201"/>
  <c r="H203"/>
  <c r="I203"/>
  <c r="H205"/>
  <c r="I205"/>
  <c r="H207"/>
  <c r="I207"/>
  <c r="H209"/>
  <c r="I209"/>
  <c r="H211"/>
  <c r="I211"/>
  <c r="H213"/>
  <c r="I213"/>
  <c r="H215"/>
  <c r="I215"/>
  <c r="H217"/>
  <c r="I217"/>
  <c r="H219"/>
  <c r="I219"/>
  <c r="H221"/>
  <c r="I221"/>
  <c r="H223"/>
  <c r="I223"/>
  <c r="H225"/>
  <c r="I225"/>
  <c r="H227"/>
  <c r="I227"/>
  <c r="H229"/>
  <c r="I229"/>
  <c r="H231"/>
  <c r="I231"/>
  <c r="H233"/>
  <c r="I233"/>
  <c r="H25"/>
  <c r="I25"/>
  <c r="H237"/>
  <c r="I237"/>
  <c r="H240"/>
  <c r="I240"/>
  <c r="H245"/>
  <c r="I245"/>
  <c r="H248"/>
  <c r="I248"/>
  <c r="H253"/>
  <c r="I253"/>
  <c r="H256"/>
  <c r="I256"/>
  <c r="H261"/>
  <c r="I261"/>
  <c r="H264"/>
  <c r="I264"/>
  <c r="H269"/>
  <c r="I269"/>
  <c r="H272"/>
  <c r="I272"/>
  <c r="H277"/>
  <c r="I277"/>
  <c r="H280"/>
  <c r="I280"/>
  <c r="H285"/>
  <c r="I285"/>
  <c r="H288"/>
  <c r="I288"/>
  <c r="H293"/>
  <c r="I293"/>
  <c r="H296"/>
  <c r="I296"/>
  <c r="H301"/>
  <c r="I301"/>
  <c r="H304"/>
  <c r="I304"/>
  <c r="H306"/>
  <c r="I306"/>
  <c r="H308"/>
  <c r="I308"/>
  <c r="H310"/>
  <c r="I310"/>
  <c r="H312"/>
  <c r="I312"/>
  <c r="H314"/>
  <c r="I314"/>
  <c r="H316"/>
  <c r="I316"/>
  <c r="H318"/>
  <c r="I318"/>
  <c r="H320"/>
  <c r="I320"/>
  <c r="H322"/>
  <c r="I322"/>
  <c r="H324"/>
  <c r="I324"/>
  <c r="H326"/>
  <c r="I326"/>
  <c r="H328"/>
  <c r="I328"/>
  <c r="H330"/>
  <c r="I330"/>
  <c r="H332"/>
  <c r="I332"/>
  <c r="H334"/>
  <c r="I334"/>
  <c r="H336"/>
  <c r="I336"/>
  <c r="H338"/>
  <c r="I338"/>
  <c r="H340"/>
  <c r="I340"/>
  <c r="H342"/>
  <c r="I342"/>
  <c r="H344"/>
  <c r="I344"/>
  <c r="H346"/>
  <c r="I346"/>
  <c r="H348"/>
  <c r="I348"/>
  <c r="H350"/>
  <c r="I350"/>
  <c r="H352"/>
  <c r="I352"/>
  <c r="H354"/>
  <c r="I354"/>
  <c r="H356"/>
  <c r="I356"/>
  <c r="H358"/>
  <c r="I358"/>
  <c r="H360"/>
  <c r="I360"/>
  <c r="H362"/>
  <c r="I362"/>
  <c r="H364"/>
  <c r="I364"/>
  <c r="H366"/>
  <c r="I366"/>
  <c r="H368"/>
  <c r="I368"/>
  <c r="H370"/>
  <c r="I370"/>
  <c r="H372"/>
  <c r="I372"/>
  <c r="H374"/>
  <c r="I374"/>
  <c r="H376"/>
  <c r="I376"/>
  <c r="H378"/>
  <c r="I378"/>
  <c r="H380"/>
  <c r="I380"/>
  <c r="H382"/>
  <c r="I382"/>
  <c r="H384"/>
  <c r="I384"/>
  <c r="H386"/>
  <c r="I386"/>
  <c r="H388"/>
  <c r="I388"/>
  <c r="H390"/>
  <c r="I390"/>
  <c r="H392"/>
  <c r="I392"/>
  <c r="H394"/>
  <c r="I394"/>
  <c r="H396"/>
  <c r="I396"/>
  <c r="H398"/>
  <c r="I398"/>
  <c r="H400"/>
  <c r="I400"/>
  <c r="H402"/>
  <c r="I402"/>
  <c r="H404"/>
  <c r="I404"/>
  <c r="H406"/>
  <c r="I406"/>
  <c r="H408"/>
  <c r="I408"/>
  <c r="H410"/>
  <c r="I410"/>
  <c r="H412"/>
  <c r="I412"/>
  <c r="H414"/>
  <c r="I414"/>
  <c r="H416"/>
  <c r="I416"/>
  <c r="H418"/>
  <c r="I418"/>
  <c r="H420"/>
  <c r="I420"/>
  <c r="H422"/>
  <c r="I422"/>
  <c r="H424"/>
  <c r="I424"/>
  <c r="H426"/>
  <c r="I426"/>
  <c r="H428"/>
  <c r="I428"/>
  <c r="H430"/>
  <c r="I430"/>
  <c r="H432"/>
  <c r="I432"/>
  <c r="H434"/>
  <c r="I434"/>
  <c r="H436"/>
  <c r="I436"/>
  <c r="H438"/>
  <c r="I438"/>
  <c r="H440"/>
  <c r="I440"/>
  <c r="H442"/>
  <c r="I442"/>
  <c r="H444"/>
  <c r="I444"/>
  <c r="H446"/>
  <c r="I446"/>
  <c r="H448"/>
  <c r="I448"/>
  <c r="H450"/>
  <c r="I450"/>
  <c r="H452"/>
  <c r="I452"/>
  <c r="H454"/>
  <c r="I454"/>
  <c r="H456"/>
  <c r="I456"/>
  <c r="H458"/>
  <c r="I458"/>
  <c r="H460"/>
  <c r="I460"/>
  <c r="H462"/>
  <c r="I462"/>
  <c r="H464"/>
  <c r="I464"/>
  <c r="H466"/>
  <c r="I466"/>
  <c r="H468"/>
  <c r="I468"/>
  <c r="H470"/>
  <c r="I470"/>
  <c r="H472"/>
  <c r="I472"/>
  <c r="H474"/>
  <c r="I474"/>
  <c r="H476"/>
  <c r="I476"/>
  <c r="H478"/>
  <c r="I478"/>
  <c r="H480"/>
  <c r="I480"/>
  <c r="H482"/>
  <c r="I482"/>
  <c r="H484"/>
  <c r="I484"/>
  <c r="H486"/>
  <c r="I486"/>
  <c r="H488"/>
  <c r="I488"/>
  <c r="H490"/>
  <c r="I490"/>
  <c r="H492"/>
  <c r="I492"/>
  <c r="H494"/>
  <c r="I494"/>
  <c r="H496"/>
  <c r="I496"/>
  <c r="H498"/>
  <c r="I498"/>
  <c r="H500"/>
  <c r="I500"/>
  <c r="H502"/>
  <c r="I502"/>
  <c r="H504"/>
  <c r="I504"/>
  <c r="H506"/>
  <c r="I506"/>
  <c r="H508"/>
  <c r="I508"/>
  <c r="H510"/>
  <c r="I510"/>
  <c r="H512"/>
  <c r="I512"/>
  <c r="H514"/>
  <c r="I514"/>
  <c r="H516"/>
  <c r="I516"/>
  <c r="H518"/>
  <c r="I518"/>
  <c r="H520"/>
  <c r="I520"/>
  <c r="H522"/>
  <c r="I522"/>
  <c r="H524"/>
  <c r="I524"/>
  <c r="H526"/>
  <c r="I526"/>
  <c r="H528"/>
  <c r="I528"/>
  <c r="H530"/>
  <c r="I530"/>
  <c r="H532"/>
  <c r="I532"/>
  <c r="H534"/>
  <c r="I534"/>
  <c r="H536"/>
  <c r="I536"/>
  <c r="H538"/>
  <c r="I538"/>
  <c r="H540"/>
  <c r="I540"/>
  <c r="H542"/>
  <c r="I542"/>
  <c r="H544"/>
  <c r="I544"/>
  <c r="H546"/>
  <c r="I546"/>
  <c r="H51"/>
  <c r="I51"/>
  <c r="H73"/>
  <c r="I73"/>
  <c r="H108"/>
  <c r="I108"/>
  <c r="H128"/>
  <c r="I128"/>
  <c r="H155"/>
  <c r="I155"/>
  <c r="H171"/>
  <c r="I171"/>
  <c r="H194"/>
  <c r="I194"/>
  <c r="H200"/>
  <c r="I200"/>
  <c r="H210"/>
  <c r="I210"/>
  <c r="H216"/>
  <c r="I216"/>
  <c r="H226"/>
  <c r="I226"/>
  <c r="H232"/>
  <c r="I232"/>
  <c r="H236"/>
  <c r="I236"/>
  <c r="H239"/>
  <c r="I239"/>
  <c r="H243"/>
  <c r="I243"/>
  <c r="H250"/>
  <c r="I250"/>
  <c r="H254"/>
  <c r="I254"/>
  <c r="H257"/>
  <c r="I257"/>
  <c r="H268"/>
  <c r="I268"/>
  <c r="H271"/>
  <c r="I271"/>
  <c r="H275"/>
  <c r="I275"/>
  <c r="H282"/>
  <c r="I282"/>
  <c r="H286"/>
  <c r="I286"/>
  <c r="H289"/>
  <c r="I289"/>
  <c r="H300"/>
  <c r="I300"/>
  <c r="H303"/>
  <c r="I303"/>
  <c r="H309"/>
  <c r="I309"/>
  <c r="H317"/>
  <c r="I317"/>
  <c r="H325"/>
  <c r="I325"/>
  <c r="H333"/>
  <c r="I333"/>
  <c r="H341"/>
  <c r="I341"/>
  <c r="H349"/>
  <c r="I349"/>
  <c r="H357"/>
  <c r="I357"/>
  <c r="H365"/>
  <c r="I365"/>
  <c r="H373"/>
  <c r="I373"/>
  <c r="H381"/>
  <c r="I381"/>
  <c r="H389"/>
  <c r="I389"/>
  <c r="H397"/>
  <c r="I397"/>
  <c r="H405"/>
  <c r="I405"/>
  <c r="H413"/>
  <c r="I413"/>
  <c r="H421"/>
  <c r="I421"/>
  <c r="H429"/>
  <c r="I429"/>
  <c r="H59"/>
  <c r="I59"/>
  <c r="H94"/>
  <c r="I94"/>
  <c r="H115"/>
  <c r="I115"/>
  <c r="H144"/>
  <c r="I144"/>
  <c r="H160"/>
  <c r="I160"/>
  <c r="H186"/>
  <c r="I186"/>
  <c r="H196"/>
  <c r="I196"/>
  <c r="H206"/>
  <c r="I206"/>
  <c r="H212"/>
  <c r="I212"/>
  <c r="H222"/>
  <c r="I222"/>
  <c r="H228"/>
  <c r="I228"/>
  <c r="H244"/>
  <c r="I244"/>
  <c r="H247"/>
  <c r="I247"/>
  <c r="H251"/>
  <c r="I251"/>
  <c r="H258"/>
  <c r="I258"/>
  <c r="H262"/>
  <c r="I262"/>
  <c r="H265"/>
  <c r="I265"/>
  <c r="H276"/>
  <c r="I276"/>
  <c r="H279"/>
  <c r="I279"/>
  <c r="H283"/>
  <c r="I283"/>
  <c r="H290"/>
  <c r="I290"/>
  <c r="H294"/>
  <c r="I294"/>
  <c r="H297"/>
  <c r="I297"/>
  <c r="H307"/>
  <c r="I307"/>
  <c r="H315"/>
  <c r="I315"/>
  <c r="H323"/>
  <c r="I323"/>
  <c r="H331"/>
  <c r="I331"/>
  <c r="H339"/>
  <c r="I339"/>
  <c r="H347"/>
  <c r="I347"/>
  <c r="H355"/>
  <c r="I355"/>
  <c r="H363"/>
  <c r="I363"/>
  <c r="H371"/>
  <c r="I371"/>
  <c r="H379"/>
  <c r="I379"/>
  <c r="H387"/>
  <c r="I387"/>
  <c r="H395"/>
  <c r="I395"/>
  <c r="H403"/>
  <c r="I403"/>
  <c r="H411"/>
  <c r="I411"/>
  <c r="H419"/>
  <c r="I419"/>
  <c r="H427"/>
  <c r="I427"/>
  <c r="H435"/>
  <c r="I435"/>
  <c r="H443"/>
  <c r="I443"/>
  <c r="H451"/>
  <c r="I451"/>
  <c r="H459"/>
  <c r="I459"/>
  <c r="H467"/>
  <c r="I467"/>
  <c r="H475"/>
  <c r="I475"/>
  <c r="H483"/>
  <c r="I483"/>
  <c r="H491"/>
  <c r="I491"/>
  <c r="H499"/>
  <c r="I499"/>
  <c r="H507"/>
  <c r="I507"/>
  <c r="H515"/>
  <c r="I515"/>
  <c r="H523"/>
  <c r="I523"/>
  <c r="H531"/>
  <c r="I531"/>
  <c r="H539"/>
  <c r="I539"/>
  <c r="H547"/>
  <c r="I547"/>
  <c r="H549"/>
  <c r="I549"/>
  <c r="H551"/>
  <c r="I551"/>
  <c r="H553"/>
  <c r="I553"/>
  <c r="H555"/>
  <c r="I555"/>
  <c r="H557"/>
  <c r="I557"/>
  <c r="H559"/>
  <c r="I559"/>
  <c r="H561"/>
  <c r="I561"/>
  <c r="H563"/>
  <c r="I563"/>
  <c r="H565"/>
  <c r="I565"/>
  <c r="H567"/>
  <c r="I567"/>
  <c r="H569"/>
  <c r="I569"/>
  <c r="H571"/>
  <c r="I571"/>
  <c r="H573"/>
  <c r="I573"/>
  <c r="H575"/>
  <c r="I575"/>
  <c r="H577"/>
  <c r="I577"/>
  <c r="H579"/>
  <c r="I579"/>
  <c r="H581"/>
  <c r="I581"/>
  <c r="H583"/>
  <c r="I583"/>
  <c r="H585"/>
  <c r="I585"/>
  <c r="H587"/>
  <c r="I587"/>
  <c r="H589"/>
  <c r="I589"/>
  <c r="H591"/>
  <c r="I591"/>
  <c r="H593"/>
  <c r="I593"/>
  <c r="H595"/>
  <c r="I595"/>
  <c r="H597"/>
  <c r="I597"/>
  <c r="H599"/>
  <c r="I599"/>
  <c r="H601"/>
  <c r="I601"/>
  <c r="H603"/>
  <c r="I603"/>
  <c r="H605"/>
  <c r="I605"/>
  <c r="H607"/>
  <c r="I607"/>
  <c r="H609"/>
  <c r="I609"/>
  <c r="H611"/>
  <c r="I611"/>
  <c r="H613"/>
  <c r="I613"/>
  <c r="H615"/>
  <c r="I615"/>
  <c r="H617"/>
  <c r="I617"/>
  <c r="H619"/>
  <c r="I619"/>
  <c r="H621"/>
  <c r="I621"/>
  <c r="H623"/>
  <c r="I623"/>
  <c r="H625"/>
  <c r="I625"/>
  <c r="H627"/>
  <c r="I627"/>
  <c r="H629"/>
  <c r="I629"/>
  <c r="H631"/>
  <c r="I631"/>
  <c r="H633"/>
  <c r="I633"/>
  <c r="H635"/>
  <c r="I635"/>
  <c r="H637"/>
  <c r="I637"/>
  <c r="H639"/>
  <c r="I639"/>
  <c r="H99" i="3"/>
  <c r="H640" i="1"/>
  <c r="I640"/>
  <c r="H632"/>
  <c r="I632"/>
  <c r="H624"/>
  <c r="I624"/>
  <c r="H616"/>
  <c r="I616"/>
  <c r="H608"/>
  <c r="I608"/>
  <c r="H600"/>
  <c r="I600"/>
  <c r="H592"/>
  <c r="I592"/>
  <c r="H584"/>
  <c r="I584"/>
  <c r="H576"/>
  <c r="I576"/>
  <c r="H568"/>
  <c r="I568"/>
  <c r="H560"/>
  <c r="I560"/>
  <c r="H552"/>
  <c r="I552"/>
  <c r="H543"/>
  <c r="I543"/>
  <c r="H529"/>
  <c r="I529"/>
  <c r="H525"/>
  <c r="I525"/>
  <c r="H511"/>
  <c r="I511"/>
  <c r="H497"/>
  <c r="I497"/>
  <c r="H493"/>
  <c r="I493"/>
  <c r="H479"/>
  <c r="I479"/>
  <c r="H465"/>
  <c r="I465"/>
  <c r="H461"/>
  <c r="I461"/>
  <c r="H447"/>
  <c r="I447"/>
  <c r="H433"/>
  <c r="I433"/>
  <c r="H423"/>
  <c r="I423"/>
  <c r="H407"/>
  <c r="I407"/>
  <c r="H391"/>
  <c r="I391"/>
  <c r="H375"/>
  <c r="I375"/>
  <c r="H359"/>
  <c r="I359"/>
  <c r="H343"/>
  <c r="I343"/>
  <c r="H327"/>
  <c r="I327"/>
  <c r="H311"/>
  <c r="I311"/>
  <c r="H299"/>
  <c r="I299"/>
  <c r="H292"/>
  <c r="I292"/>
  <c r="H278"/>
  <c r="I278"/>
  <c r="H263"/>
  <c r="I263"/>
  <c r="H249"/>
  <c r="I249"/>
  <c r="H242"/>
  <c r="I242"/>
  <c r="H235"/>
  <c r="I235"/>
  <c r="H214"/>
  <c r="I214"/>
  <c r="H204"/>
  <c r="I204"/>
  <c r="H165"/>
  <c r="I165"/>
  <c r="H139"/>
  <c r="I139"/>
  <c r="H65"/>
  <c r="I65"/>
  <c r="AK214" i="3"/>
  <c r="H126"/>
  <c r="A179" i="7"/>
  <c r="A193" i="18"/>
  <c r="A9" i="6"/>
  <c r="D17" i="26"/>
  <c r="H478" i="19"/>
  <c r="D9" i="31"/>
  <c r="D10" s="1"/>
  <c r="F9"/>
  <c r="B1104" i="19"/>
  <c r="N469"/>
  <c r="F1100"/>
  <c r="D478"/>
  <c r="F278" i="8"/>
  <c r="B58" i="27"/>
  <c r="B64"/>
  <c r="B17"/>
  <c r="F482" i="19"/>
  <c r="B478"/>
  <c r="D699"/>
  <c r="F279" i="8"/>
  <c r="F283" s="1"/>
  <c r="N697" i="19"/>
  <c r="N466"/>
  <c r="P466"/>
  <c r="M71" i="9"/>
  <c r="F484" i="19"/>
  <c r="H484"/>
  <c r="F478"/>
  <c r="J700"/>
  <c r="B994"/>
  <c r="B999"/>
  <c r="B923"/>
  <c r="E102" i="8"/>
  <c r="E100"/>
  <c r="E98"/>
  <c r="B568" i="19"/>
  <c r="D846"/>
  <c r="D550"/>
  <c r="M30" i="28"/>
  <c r="H289" i="19"/>
  <c r="H437"/>
  <c r="B1095"/>
  <c r="H749"/>
  <c r="H695"/>
  <c r="H699"/>
  <c r="D351"/>
  <c r="B274"/>
  <c r="B275"/>
  <c r="E289" i="8"/>
  <c r="E280"/>
  <c r="F150" i="19"/>
  <c r="F151"/>
  <c r="D58" i="27"/>
  <c r="D64"/>
  <c r="D17"/>
  <c r="N17" s="1"/>
  <c r="N695" i="19"/>
  <c r="N699"/>
  <c r="F289"/>
  <c r="E22" i="25"/>
  <c r="C27"/>
  <c r="O12"/>
  <c r="O22"/>
  <c r="E27"/>
  <c r="M83" i="28"/>
  <c r="M90"/>
  <c r="E374" i="8"/>
  <c r="M102" i="9"/>
  <c r="B911" i="19"/>
  <c r="D141"/>
  <c r="J300"/>
  <c r="D486"/>
  <c r="D1095"/>
  <c r="F119"/>
  <c r="F120"/>
  <c r="F251"/>
  <c r="B621"/>
  <c r="J405"/>
  <c r="J406"/>
  <c r="N472"/>
  <c r="P472"/>
  <c r="N476"/>
  <c r="P465"/>
  <c r="N478"/>
  <c r="B63" i="26"/>
  <c r="E177" i="8"/>
  <c r="E187"/>
  <c r="E188"/>
  <c r="B681" i="19"/>
  <c r="B684"/>
  <c r="B685"/>
  <c r="H266"/>
  <c r="H482"/>
  <c r="F351"/>
  <c r="F436"/>
  <c r="F437"/>
  <c r="K27" i="25"/>
  <c r="M97" i="9"/>
  <c r="M41"/>
  <c r="F41"/>
  <c r="I217" i="3"/>
  <c r="T298"/>
  <c r="H296"/>
  <c r="H298"/>
  <c r="H270"/>
  <c r="H269"/>
  <c r="T269"/>
  <c r="F32" i="9"/>
  <c r="D75" i="19"/>
  <c r="F217" i="3"/>
  <c r="AI217"/>
  <c r="H202" i="1"/>
  <c r="I202"/>
  <c r="H270"/>
  <c r="I270"/>
  <c r="H337"/>
  <c r="I337"/>
  <c r="H425"/>
  <c r="I425"/>
  <c r="H485"/>
  <c r="I485"/>
  <c r="H533"/>
  <c r="I533"/>
  <c r="H566"/>
  <c r="I566"/>
  <c r="H590"/>
  <c r="I590"/>
  <c r="H622"/>
  <c r="I622"/>
  <c r="H208"/>
  <c r="I208"/>
  <c r="H260"/>
  <c r="I260"/>
  <c r="H321"/>
  <c r="I321"/>
  <c r="H409"/>
  <c r="I409"/>
  <c r="H453"/>
  <c r="I453"/>
  <c r="H513"/>
  <c r="I513"/>
  <c r="H554"/>
  <c r="I554"/>
  <c r="H578"/>
  <c r="I578"/>
  <c r="H602"/>
  <c r="I602"/>
  <c r="H626"/>
  <c r="I626"/>
  <c r="H274"/>
  <c r="I274"/>
  <c r="H437"/>
  <c r="I437"/>
  <c r="H572"/>
  <c r="I572"/>
  <c r="H220"/>
  <c r="I220"/>
  <c r="H415"/>
  <c r="I415"/>
  <c r="H527"/>
  <c r="I527"/>
  <c r="H33"/>
  <c r="I33"/>
  <c r="H54"/>
  <c r="I54"/>
  <c r="H78"/>
  <c r="I78"/>
  <c r="H89"/>
  <c r="I89"/>
  <c r="H100"/>
  <c r="I100"/>
  <c r="H112"/>
  <c r="I112"/>
  <c r="H124"/>
  <c r="I124"/>
  <c r="H132"/>
  <c r="I132"/>
  <c r="H143"/>
  <c r="I143"/>
  <c r="H151"/>
  <c r="I151"/>
  <c r="H167"/>
  <c r="I167"/>
  <c r="H178"/>
  <c r="I178"/>
  <c r="H191"/>
  <c r="I191"/>
  <c r="H177"/>
  <c r="I177"/>
  <c r="H166"/>
  <c r="I166"/>
  <c r="H153"/>
  <c r="I153"/>
  <c r="H142"/>
  <c r="I142"/>
  <c r="H129"/>
  <c r="I129"/>
  <c r="H113"/>
  <c r="I113"/>
  <c r="H95"/>
  <c r="I95"/>
  <c r="H70"/>
  <c r="I70"/>
  <c r="H35"/>
  <c r="I35"/>
  <c r="H19"/>
  <c r="I19"/>
  <c r="H106"/>
  <c r="I106"/>
  <c r="H93"/>
  <c r="I93"/>
  <c r="H77"/>
  <c r="I77"/>
  <c r="H66"/>
  <c r="I66"/>
  <c r="H53"/>
  <c r="I53"/>
  <c r="H37"/>
  <c r="I37"/>
  <c r="H13"/>
  <c r="H40"/>
  <c r="I40"/>
  <c r="H20"/>
  <c r="I20"/>
  <c r="H6"/>
  <c r="I6"/>
  <c r="H329"/>
  <c r="I329"/>
  <c r="H284"/>
  <c r="I284"/>
  <c r="H361"/>
  <c r="I361"/>
  <c r="H439"/>
  <c r="I439"/>
  <c r="H509"/>
  <c r="I509"/>
  <c r="H545"/>
  <c r="I545"/>
  <c r="H574"/>
  <c r="I574"/>
  <c r="H598"/>
  <c r="I598"/>
  <c r="H230"/>
  <c r="I230"/>
  <c r="H273"/>
  <c r="I273"/>
  <c r="H345"/>
  <c r="I345"/>
  <c r="H431"/>
  <c r="I431"/>
  <c r="H477"/>
  <c r="I477"/>
  <c r="H521"/>
  <c r="I521"/>
  <c r="H586"/>
  <c r="I586"/>
  <c r="H634"/>
  <c r="I634"/>
  <c r="H133"/>
  <c r="I133"/>
  <c r="H305"/>
  <c r="I305"/>
  <c r="H537"/>
  <c r="I537"/>
  <c r="H588"/>
  <c r="I588"/>
  <c r="H636"/>
  <c r="I636"/>
  <c r="H266"/>
  <c r="I266"/>
  <c r="H455"/>
  <c r="I455"/>
  <c r="H580"/>
  <c r="I580"/>
  <c r="H43"/>
  <c r="I43"/>
  <c r="H57"/>
  <c r="I57"/>
  <c r="H68"/>
  <c r="I68"/>
  <c r="H80"/>
  <c r="I80"/>
  <c r="H92"/>
  <c r="I92"/>
  <c r="H104"/>
  <c r="I104"/>
  <c r="H127"/>
  <c r="I127"/>
  <c r="H135"/>
  <c r="I135"/>
  <c r="H154"/>
  <c r="I154"/>
  <c r="H162"/>
  <c r="I162"/>
  <c r="H170"/>
  <c r="I170"/>
  <c r="H180"/>
  <c r="I180"/>
  <c r="H187"/>
  <c r="I187"/>
  <c r="H193"/>
  <c r="I193"/>
  <c r="H174"/>
  <c r="I174"/>
  <c r="H150"/>
  <c r="I150"/>
  <c r="H126"/>
  <c r="I126"/>
  <c r="H102"/>
  <c r="I102"/>
  <c r="H88"/>
  <c r="I88"/>
  <c r="H56"/>
  <c r="I56"/>
  <c r="H31"/>
  <c r="I31"/>
  <c r="H15"/>
  <c r="I15"/>
  <c r="H117"/>
  <c r="I117"/>
  <c r="H101"/>
  <c r="I101"/>
  <c r="H90"/>
  <c r="I90"/>
  <c r="H74"/>
  <c r="I74"/>
  <c r="H50"/>
  <c r="I50"/>
  <c r="H29"/>
  <c r="I29"/>
  <c r="H34"/>
  <c r="I34"/>
  <c r="H18"/>
  <c r="I18"/>
  <c r="H32"/>
  <c r="I32"/>
  <c r="H16"/>
  <c r="I16"/>
  <c r="H198"/>
  <c r="I198"/>
  <c r="H241"/>
  <c r="I241"/>
  <c r="H298"/>
  <c r="I298"/>
  <c r="H383"/>
  <c r="I383"/>
  <c r="H463"/>
  <c r="I463"/>
  <c r="H519"/>
  <c r="I519"/>
  <c r="H550"/>
  <c r="I550"/>
  <c r="H606"/>
  <c r="I606"/>
  <c r="H630"/>
  <c r="I630"/>
  <c r="H123"/>
  <c r="I123"/>
  <c r="H287"/>
  <c r="I287"/>
  <c r="H367"/>
  <c r="I367"/>
  <c r="H441"/>
  <c r="I441"/>
  <c r="H487"/>
  <c r="I487"/>
  <c r="H562"/>
  <c r="I562"/>
  <c r="H610"/>
  <c r="I610"/>
  <c r="H218"/>
  <c r="I218"/>
  <c r="H351"/>
  <c r="I351"/>
  <c r="H457"/>
  <c r="I457"/>
  <c r="H556"/>
  <c r="I556"/>
  <c r="H604"/>
  <c r="I604"/>
  <c r="H295"/>
  <c r="I295"/>
  <c r="H489"/>
  <c r="I489"/>
  <c r="H39"/>
  <c r="I39"/>
  <c r="H46"/>
  <c r="I46"/>
  <c r="H60"/>
  <c r="I60"/>
  <c r="H72"/>
  <c r="I72"/>
  <c r="H86"/>
  <c r="I86"/>
  <c r="H107"/>
  <c r="I107"/>
  <c r="H118"/>
  <c r="I118"/>
  <c r="H138"/>
  <c r="I138"/>
  <c r="H146"/>
  <c r="I146"/>
  <c r="H156"/>
  <c r="I156"/>
  <c r="H164"/>
  <c r="I164"/>
  <c r="H172"/>
  <c r="I172"/>
  <c r="H183"/>
  <c r="I183"/>
  <c r="H189"/>
  <c r="I189"/>
  <c r="H8"/>
  <c r="I8"/>
  <c r="H182"/>
  <c r="I182"/>
  <c r="H161"/>
  <c r="I161"/>
  <c r="H137"/>
  <c r="I137"/>
  <c r="H120"/>
  <c r="I120"/>
  <c r="H84"/>
  <c r="I84"/>
  <c r="H67"/>
  <c r="I67"/>
  <c r="H52"/>
  <c r="I52"/>
  <c r="H17"/>
  <c r="I17"/>
  <c r="H7"/>
  <c r="I7"/>
  <c r="H114"/>
  <c r="I114"/>
  <c r="H98"/>
  <c r="I98"/>
  <c r="H85"/>
  <c r="I85"/>
  <c r="H61"/>
  <c r="I61"/>
  <c r="H45"/>
  <c r="I45"/>
  <c r="H30"/>
  <c r="I30"/>
  <c r="H28"/>
  <c r="I28"/>
  <c r="H9"/>
  <c r="H564"/>
  <c r="I564"/>
  <c r="F223" i="3"/>
  <c r="AK224"/>
  <c r="I224"/>
  <c r="E179"/>
  <c r="H154"/>
  <c r="H541" i="1"/>
  <c r="I541"/>
  <c r="H445"/>
  <c r="I445"/>
  <c r="H291"/>
  <c r="I291"/>
  <c r="H149"/>
  <c r="I149"/>
  <c r="E56" i="3"/>
  <c r="E162"/>
  <c r="H165"/>
  <c r="H503" i="1"/>
  <c r="I503"/>
  <c r="H399"/>
  <c r="I399"/>
  <c r="H267"/>
  <c r="I267"/>
  <c r="E84" i="3"/>
  <c r="AK215"/>
  <c r="F225"/>
  <c r="I216"/>
  <c r="H102"/>
  <c r="H38" i="1"/>
  <c r="I38"/>
  <c r="H26"/>
  <c r="I26"/>
  <c r="H14"/>
  <c r="I14"/>
  <c r="H36"/>
  <c r="I36"/>
  <c r="H12"/>
  <c r="I12"/>
  <c r="H5"/>
  <c r="H612"/>
  <c r="I612"/>
  <c r="H481"/>
  <c r="I481"/>
  <c r="H369"/>
  <c r="I369"/>
  <c r="H238"/>
  <c r="I238"/>
  <c r="H103"/>
  <c r="I103"/>
  <c r="H35" i="3"/>
  <c r="H30"/>
  <c r="F220"/>
  <c r="AI216"/>
  <c r="F216"/>
  <c r="F222"/>
  <c r="F227"/>
  <c r="E204"/>
  <c r="E201"/>
  <c r="J223"/>
  <c r="I223"/>
  <c r="H628" i="1"/>
  <c r="I628"/>
  <c r="H596"/>
  <c r="I596"/>
  <c r="H548"/>
  <c r="I548"/>
  <c r="H517"/>
  <c r="I517"/>
  <c r="H495"/>
  <c r="I495"/>
  <c r="H471"/>
  <c r="I471"/>
  <c r="H449"/>
  <c r="I449"/>
  <c r="H417"/>
  <c r="I417"/>
  <c r="H377"/>
  <c r="I377"/>
  <c r="H335"/>
  <c r="I335"/>
  <c r="H313"/>
  <c r="I313"/>
  <c r="H281"/>
  <c r="I281"/>
  <c r="H255"/>
  <c r="I255"/>
  <c r="H234"/>
  <c r="I234"/>
  <c r="H190"/>
  <c r="I190"/>
  <c r="I306" i="3"/>
  <c r="AK306"/>
  <c r="AK220"/>
  <c r="E128"/>
  <c r="E35"/>
  <c r="E30"/>
  <c r="F215"/>
  <c r="E16"/>
  <c r="E15"/>
  <c r="F486" i="19"/>
  <c r="F487"/>
  <c r="N17" i="26"/>
  <c r="H615" i="19"/>
  <c r="D663"/>
  <c r="D664"/>
  <c r="P596"/>
  <c r="P597"/>
  <c r="L478"/>
  <c r="J397"/>
  <c r="H351"/>
  <c r="D110" i="8"/>
  <c r="F75" i="9"/>
  <c r="F102"/>
  <c r="F120"/>
  <c r="D1000" i="19"/>
  <c r="D186"/>
  <c r="H1433"/>
  <c r="H1427"/>
  <c r="F1416"/>
  <c r="P726"/>
  <c r="P727"/>
  <c r="D648"/>
  <c r="D649"/>
  <c r="D624"/>
  <c r="D625"/>
  <c r="B305"/>
  <c r="B306"/>
  <c r="B201"/>
  <c r="B202"/>
  <c r="B233"/>
  <c r="N479"/>
  <c r="B351"/>
  <c r="B352"/>
  <c r="H485"/>
  <c r="H486"/>
  <c r="H1416"/>
  <c r="D875"/>
  <c r="D877"/>
  <c r="D878"/>
  <c r="F633"/>
  <c r="J194"/>
  <c r="J195"/>
  <c r="D112"/>
  <c r="H120"/>
  <c r="F537"/>
  <c r="F5" i="31"/>
  <c r="F7"/>
  <c r="D369" i="19"/>
  <c r="D379"/>
  <c r="B7" i="31"/>
  <c r="B10"/>
  <c r="D487" i="19"/>
  <c r="V97" i="3"/>
  <c r="V68"/>
  <c r="V160"/>
  <c r="V121"/>
  <c r="V120"/>
  <c r="V183"/>
  <c r="V210" s="1"/>
  <c r="T97"/>
  <c r="T53"/>
  <c r="H128"/>
  <c r="T248"/>
  <c r="T259"/>
  <c r="T295"/>
  <c r="T300"/>
  <c r="T303"/>
  <c r="R248"/>
  <c r="R259"/>
  <c r="R295"/>
  <c r="R300"/>
  <c r="R303"/>
  <c r="R97"/>
  <c r="R53"/>
  <c r="R14"/>
  <c r="R68"/>
  <c r="R121"/>
  <c r="M19" i="25"/>
  <c r="O17"/>
  <c r="O19"/>
  <c r="M21"/>
  <c r="O21"/>
  <c r="H169" i="9"/>
  <c r="H175"/>
  <c r="F20" i="19"/>
  <c r="B33"/>
  <c r="B846"/>
  <c r="F847"/>
  <c r="B736"/>
  <c r="B737"/>
  <c r="M154" i="9"/>
  <c r="M153"/>
  <c r="E290" i="8"/>
  <c r="E281"/>
  <c r="B692" i="19"/>
  <c r="B607"/>
  <c r="B608"/>
  <c r="G23" i="36"/>
  <c r="G34"/>
  <c r="G44"/>
  <c r="G50"/>
  <c r="E171" i="3"/>
  <c r="E168"/>
  <c r="M150" i="9"/>
  <c r="M149"/>
  <c r="H61" i="3"/>
  <c r="H53"/>
  <c r="AB248"/>
  <c r="AB259"/>
  <c r="AB295"/>
  <c r="AB300"/>
  <c r="AB303"/>
  <c r="AK227"/>
  <c r="T183"/>
  <c r="AK223"/>
  <c r="I5" i="1"/>
  <c r="G5"/>
  <c r="Z183" i="3"/>
  <c r="H22"/>
  <c r="H21"/>
  <c r="M40" i="37"/>
  <c r="M39"/>
  <c r="M79"/>
  <c r="M78"/>
  <c r="M52"/>
  <c r="M51"/>
  <c r="M92"/>
  <c r="M91"/>
  <c r="V53" i="3"/>
  <c r="F54" i="36"/>
  <c r="R67" i="3"/>
  <c r="R117" s="1"/>
  <c r="V14"/>
  <c r="M96" i="37"/>
  <c r="M95"/>
  <c r="F103"/>
  <c r="K132"/>
  <c r="M132"/>
  <c r="F38"/>
  <c r="J18"/>
  <c r="F72"/>
  <c r="F18" i="31"/>
  <c r="M20" i="9"/>
  <c r="N26" i="26"/>
  <c r="M60" i="9"/>
  <c r="M57"/>
  <c r="M19"/>
  <c r="A230" i="3"/>
  <c r="A10" i="9"/>
  <c r="H200" i="3"/>
  <c r="H199"/>
  <c r="AC19" i="1"/>
  <c r="AC11"/>
  <c r="AC15"/>
  <c r="AC27"/>
  <c r="AC31"/>
  <c r="AC39"/>
  <c r="AC9"/>
  <c r="AC23"/>
  <c r="AC10"/>
  <c r="AC14"/>
  <c r="AC18"/>
  <c r="AC22"/>
  <c r="AC26"/>
  <c r="AC30"/>
  <c r="AC34"/>
  <c r="AC38"/>
  <c r="AC5"/>
  <c r="AC8"/>
  <c r="AC25"/>
  <c r="AC13"/>
  <c r="AC29"/>
  <c r="AC7"/>
  <c r="AC37"/>
  <c r="AC12"/>
  <c r="AC20"/>
  <c r="AC28"/>
  <c r="AC36"/>
  <c r="AC6"/>
  <c r="AC33"/>
  <c r="M24" i="9"/>
  <c r="M40"/>
  <c r="M36"/>
  <c r="F36"/>
  <c r="D63" i="26"/>
  <c r="D15"/>
  <c r="D18"/>
  <c r="AK222" i="3"/>
  <c r="AI224"/>
  <c r="I221"/>
  <c r="AK221"/>
  <c r="F221"/>
  <c r="AI221"/>
  <c r="F214"/>
  <c r="AI214"/>
  <c r="F63" i="26"/>
  <c r="AB14" i="3"/>
  <c r="T14"/>
  <c r="AK225"/>
  <c r="V67"/>
  <c r="V117"/>
  <c r="I9" i="1"/>
  <c r="N13" i="26"/>
  <c r="N15"/>
  <c r="AC17" i="1"/>
  <c r="AC32"/>
  <c r="AC16"/>
  <c r="H241" i="3"/>
  <c r="F153" i="9"/>
  <c r="R183" i="3"/>
  <c r="Z160"/>
  <c r="R160"/>
  <c r="R120"/>
  <c r="AB160"/>
  <c r="T160"/>
  <c r="AB121"/>
  <c r="AB120"/>
  <c r="T121"/>
  <c r="T120"/>
  <c r="T210"/>
  <c r="AC21" i="1"/>
  <c r="AK219" i="3"/>
  <c r="I219"/>
  <c r="H79" i="1"/>
  <c r="I79"/>
  <c r="H24"/>
  <c r="I24"/>
  <c r="H10"/>
  <c r="H22"/>
  <c r="I22"/>
  <c r="H185"/>
  <c r="I185"/>
  <c r="H175"/>
  <c r="I175"/>
  <c r="H159"/>
  <c r="I159"/>
  <c r="H148"/>
  <c r="I148"/>
  <c r="H140"/>
  <c r="I140"/>
  <c r="H130"/>
  <c r="I130"/>
  <c r="H121"/>
  <c r="I121"/>
  <c r="H110"/>
  <c r="I110"/>
  <c r="H96"/>
  <c r="I96"/>
  <c r="H75"/>
  <c r="I75"/>
  <c r="H64"/>
  <c r="I64"/>
  <c r="H48"/>
  <c r="I48"/>
  <c r="H27"/>
  <c r="I27"/>
  <c r="H23"/>
  <c r="I23"/>
  <c r="H353"/>
  <c r="I353"/>
  <c r="H87"/>
  <c r="I87"/>
  <c r="H620"/>
  <c r="I620"/>
  <c r="H505"/>
  <c r="I505"/>
  <c r="H393"/>
  <c r="I393"/>
  <c r="H252"/>
  <c r="I252"/>
  <c r="H11"/>
  <c r="I11"/>
  <c r="H638"/>
  <c r="I638"/>
  <c r="H614"/>
  <c r="I614"/>
  <c r="H582"/>
  <c r="I582"/>
  <c r="H558"/>
  <c r="I558"/>
  <c r="H473"/>
  <c r="I473"/>
  <c r="H401"/>
  <c r="I401"/>
  <c r="H319"/>
  <c r="I319"/>
  <c r="H259"/>
  <c r="I259"/>
  <c r="H224"/>
  <c r="I224"/>
  <c r="H176"/>
  <c r="I176"/>
  <c r="E99" i="3"/>
  <c r="E81"/>
  <c r="E165"/>
  <c r="F124" i="9"/>
  <c r="AB97" i="3"/>
  <c r="Z53"/>
  <c r="Z14"/>
  <c r="M16" i="28"/>
  <c r="M31"/>
  <c r="C31"/>
  <c r="R210" i="3"/>
  <c r="I10" i="1"/>
  <c r="I13"/>
  <c r="D62" i="26"/>
  <c r="B62"/>
  <c r="F6" i="1"/>
  <c r="G6"/>
  <c r="F7"/>
  <c r="G7"/>
  <c r="M18" i="37"/>
  <c r="M128"/>
  <c r="F130"/>
  <c r="F136"/>
  <c r="M103"/>
  <c r="M38"/>
  <c r="K130"/>
  <c r="K136"/>
  <c r="K137"/>
  <c r="M72"/>
  <c r="M48"/>
  <c r="M84"/>
  <c r="M43"/>
  <c r="A9" i="8"/>
  <c r="I44" i="36"/>
  <c r="I50"/>
  <c r="I54"/>
  <c r="O40"/>
  <c r="O19"/>
  <c r="M130" i="37"/>
  <c r="O23" i="36"/>
  <c r="O34"/>
  <c r="O44"/>
  <c r="O50"/>
  <c r="H316" i="19"/>
  <c r="D76"/>
  <c r="B520"/>
  <c r="N27" i="28"/>
  <c r="E81" i="29"/>
  <c r="J81"/>
  <c r="D718" i="19"/>
  <c r="D26" i="30"/>
  <c r="D131" i="19"/>
  <c r="E40" i="29"/>
  <c r="G28" i="25"/>
  <c r="B760" i="19"/>
  <c r="C20" i="25"/>
  <c r="D762" i="19"/>
  <c r="F634"/>
  <c r="E28" i="25"/>
  <c r="B759" i="19"/>
  <c r="H634"/>
  <c r="N16" i="28"/>
  <c r="H252" i="19"/>
  <c r="K28" i="25"/>
  <c r="B75" i="29"/>
  <c r="B15" i="30"/>
  <c r="H15"/>
  <c r="B501" i="19"/>
  <c r="B40" i="29"/>
  <c r="B131" i="19"/>
  <c r="B141"/>
  <c r="D42"/>
  <c r="B24" i="30"/>
  <c r="H24"/>
  <c r="E75" i="29"/>
  <c r="D501" i="19"/>
  <c r="B81" i="29"/>
  <c r="H81"/>
  <c r="D17" i="30"/>
  <c r="B718" i="19"/>
  <c r="B234"/>
  <c r="F252"/>
  <c r="G20" i="25"/>
  <c r="F758" i="19"/>
  <c r="C28" i="25"/>
  <c r="D370" i="19"/>
  <c r="N21" i="28"/>
  <c r="B39" i="29"/>
  <c r="H39"/>
  <c r="H38"/>
  <c r="B61" i="19"/>
  <c r="B42"/>
  <c r="I20" i="25"/>
  <c r="E39" i="29"/>
  <c r="D61" i="19"/>
  <c r="E20" i="25"/>
  <c r="K20"/>
  <c r="B76" i="19"/>
  <c r="B559"/>
  <c r="B560"/>
  <c r="B561"/>
  <c r="B78" i="29"/>
  <c r="H78"/>
  <c r="B370" i="19"/>
  <c r="D316"/>
  <c r="E78" i="29"/>
  <c r="I28" i="25"/>
  <c r="D520" i="19"/>
  <c r="J398"/>
  <c r="B390"/>
  <c r="N83" i="28"/>
  <c r="E51" i="29"/>
  <c r="J51"/>
  <c r="D113" i="19"/>
  <c r="E53" i="29"/>
  <c r="J53"/>
  <c r="B761" i="19"/>
  <c r="B762"/>
  <c r="B616"/>
  <c r="E24" i="29"/>
  <c r="D34" i="19"/>
  <c r="B208"/>
  <c r="B57" i="29"/>
  <c r="H57"/>
  <c r="B430" i="19"/>
  <c r="D46" i="27"/>
  <c r="N31" i="28"/>
  <c r="B26" i="30"/>
  <c r="H26"/>
  <c r="E80" i="29"/>
  <c r="J80"/>
  <c r="D588" i="19"/>
  <c r="H329"/>
  <c r="N90" i="28"/>
  <c r="B24" i="29"/>
  <c r="H24"/>
  <c r="H22"/>
  <c r="B34" i="19"/>
  <c r="B51" i="29"/>
  <c r="B113" i="19"/>
  <c r="B700"/>
  <c r="D23" i="30"/>
  <c r="D27"/>
  <c r="E71" i="29"/>
  <c r="J71"/>
  <c r="D673" i="19"/>
  <c r="B14" i="30"/>
  <c r="H14"/>
  <c r="H18"/>
  <c r="J486" i="19"/>
  <c r="B69" i="29"/>
  <c r="B65"/>
  <c r="B457" i="19"/>
  <c r="B53" i="29"/>
  <c r="H53"/>
  <c r="B71"/>
  <c r="H71"/>
  <c r="N700" i="19"/>
  <c r="D14" i="30"/>
  <c r="D18"/>
  <c r="B673" i="19"/>
  <c r="E135" i="8"/>
  <c r="E138"/>
  <c r="D430" i="19"/>
  <c r="E57" i="29"/>
  <c r="B338" i="19"/>
  <c r="F352"/>
  <c r="H352"/>
  <c r="B588"/>
  <c r="B80" i="29"/>
  <c r="H80"/>
  <c r="B17" i="30"/>
  <c r="H17"/>
  <c r="D329" i="19"/>
  <c r="D208"/>
  <c r="H616"/>
  <c r="B23" i="30"/>
  <c r="B479" i="19"/>
  <c r="D457"/>
  <c r="E69" i="29"/>
  <c r="J69"/>
  <c r="J65"/>
  <c r="J482" i="19"/>
  <c r="J78" i="29"/>
  <c r="J39"/>
  <c r="J38"/>
  <c r="E38"/>
  <c r="J75"/>
  <c r="J74"/>
  <c r="E74"/>
  <c r="H75"/>
  <c r="H74"/>
  <c r="B74"/>
  <c r="N30" i="28"/>
  <c r="D176" i="19"/>
  <c r="D390"/>
  <c r="B398"/>
  <c r="B171"/>
  <c r="B175"/>
  <c r="E17" i="29"/>
  <c r="F67" i="15"/>
  <c r="F71"/>
  <c r="F72"/>
  <c r="G18" i="14"/>
  <c r="F171" i="9"/>
  <c r="K171"/>
  <c r="M171"/>
  <c r="H72" i="15"/>
  <c r="B17" i="29"/>
  <c r="F137" i="37"/>
  <c r="J17" i="29"/>
  <c r="H23" i="30"/>
  <c r="E50" i="29"/>
  <c r="J57"/>
  <c r="H51"/>
  <c r="H50"/>
  <c r="B50"/>
  <c r="E65"/>
  <c r="H69"/>
  <c r="H65"/>
  <c r="J24"/>
  <c r="J22"/>
  <c r="E22"/>
  <c r="E60"/>
  <c r="G16" i="14"/>
  <c r="E79" i="29"/>
  <c r="B25" i="30"/>
  <c r="D569" i="19"/>
  <c r="F171"/>
  <c r="G8" i="14"/>
  <c r="G9"/>
  <c r="G17"/>
  <c r="H17" i="29"/>
  <c r="H60"/>
  <c r="J79"/>
  <c r="E77"/>
  <c r="H25" i="30"/>
  <c r="H27"/>
  <c r="B27"/>
  <c r="M20" i="25"/>
  <c r="E8" i="14"/>
  <c r="E9"/>
  <c r="O52" i="36"/>
  <c r="H974" i="19"/>
  <c r="H978"/>
  <c r="O56" i="36"/>
  <c r="O20" i="25"/>
  <c r="Q19"/>
  <c r="B798" i="19"/>
  <c r="G12" i="14"/>
  <c r="G13"/>
  <c r="E18"/>
  <c r="E17"/>
  <c r="B16" i="30"/>
  <c r="H16"/>
  <c r="B569" i="19"/>
  <c r="B79" i="29"/>
  <c r="B77"/>
  <c r="J71" i="9"/>
  <c r="E16" i="14"/>
  <c r="H79" i="29"/>
  <c r="E12" i="14"/>
  <c r="E13"/>
  <c r="E86" i="29"/>
  <c r="H28" i="30"/>
  <c r="J50" i="29"/>
  <c r="J60"/>
  <c r="J77"/>
  <c r="J86" s="1"/>
  <c r="B186" i="19"/>
  <c r="B176"/>
  <c r="H77" i="29"/>
  <c r="H86"/>
  <c r="B86"/>
  <c r="H19" i="30"/>
  <c r="B18"/>
  <c r="B22" i="29"/>
  <c r="B38"/>
  <c r="B60" s="1"/>
  <c r="H121" i="3"/>
  <c r="H97"/>
  <c r="E160"/>
  <c r="E97"/>
  <c r="E184"/>
  <c r="AB309"/>
  <c r="AB305"/>
  <c r="R309"/>
  <c r="R305"/>
  <c r="E248"/>
  <c r="H80"/>
  <c r="X117"/>
  <c r="T309"/>
  <c r="T305"/>
  <c r="X305"/>
  <c r="X309"/>
  <c r="H109"/>
  <c r="E68"/>
  <c r="F8" i="1"/>
  <c r="M136" i="37"/>
  <c r="E22" i="3"/>
  <c r="E21"/>
  <c r="F226"/>
  <c r="G8" i="1"/>
  <c r="F9"/>
  <c r="F10"/>
  <c r="G9"/>
  <c r="G10"/>
  <c r="F11"/>
  <c r="F12"/>
  <c r="G11"/>
  <c r="F13"/>
  <c r="G12"/>
  <c r="F14"/>
  <c r="G13"/>
  <c r="F15"/>
  <c r="G14"/>
  <c r="G15"/>
  <c r="F16"/>
  <c r="G16"/>
  <c r="F17"/>
  <c r="F18"/>
  <c r="G17"/>
  <c r="G18"/>
  <c r="F19"/>
  <c r="G19"/>
  <c r="F20"/>
  <c r="F21"/>
  <c r="G20"/>
  <c r="G21"/>
  <c r="F22"/>
  <c r="G22"/>
  <c r="F23"/>
  <c r="G23"/>
  <c r="F24"/>
  <c r="F25"/>
  <c r="G24"/>
  <c r="F26"/>
  <c r="G25"/>
  <c r="G26"/>
  <c r="F27"/>
  <c r="G27"/>
  <c r="F28"/>
  <c r="F29"/>
  <c r="G28"/>
  <c r="F30"/>
  <c r="G29"/>
  <c r="F31"/>
  <c r="G30"/>
  <c r="G31"/>
  <c r="F32"/>
  <c r="G32"/>
  <c r="F33"/>
  <c r="G33"/>
  <c r="F34"/>
  <c r="G34"/>
  <c r="F35"/>
  <c r="F36"/>
  <c r="G35"/>
  <c r="F37"/>
  <c r="G36"/>
  <c r="F38"/>
  <c r="G37"/>
  <c r="G38"/>
  <c r="F39"/>
  <c r="F40"/>
  <c r="G39"/>
  <c r="G40"/>
  <c r="F41"/>
  <c r="F42"/>
  <c r="G41"/>
  <c r="F43"/>
  <c r="G42"/>
  <c r="F44"/>
  <c r="G43"/>
  <c r="G44"/>
  <c r="F45"/>
  <c r="F46"/>
  <c r="G45"/>
  <c r="G46"/>
  <c r="F47"/>
  <c r="G47"/>
  <c r="F48"/>
  <c r="F49"/>
  <c r="G48"/>
  <c r="G49"/>
  <c r="F50"/>
  <c r="G50"/>
  <c r="F51"/>
  <c r="G51"/>
  <c r="F52"/>
  <c r="G52"/>
  <c r="F53"/>
  <c r="F54"/>
  <c r="G53"/>
  <c r="G54"/>
  <c r="F55"/>
  <c r="G55"/>
  <c r="F56"/>
  <c r="F57"/>
  <c r="G56"/>
  <c r="G57"/>
  <c r="F58"/>
  <c r="F59"/>
  <c r="G58"/>
  <c r="G59"/>
  <c r="F60"/>
  <c r="G60"/>
  <c r="F61"/>
  <c r="F62"/>
  <c r="G61"/>
  <c r="F63"/>
  <c r="G62"/>
  <c r="F64"/>
  <c r="G63"/>
  <c r="G64"/>
  <c r="F65"/>
  <c r="G65"/>
  <c r="F66"/>
  <c r="G66"/>
  <c r="F67"/>
  <c r="F68"/>
  <c r="G67"/>
  <c r="G68"/>
  <c r="F69"/>
  <c r="G69"/>
  <c r="F70"/>
  <c r="G70"/>
  <c r="F71"/>
  <c r="F72"/>
  <c r="G71"/>
  <c r="F73"/>
  <c r="G72"/>
  <c r="F74"/>
  <c r="G73"/>
  <c r="F75"/>
  <c r="G74"/>
  <c r="G75"/>
  <c r="F76"/>
  <c r="F77"/>
  <c r="G76"/>
  <c r="F78"/>
  <c r="G77"/>
  <c r="G78"/>
  <c r="F79"/>
  <c r="F80"/>
  <c r="G79"/>
  <c r="F81"/>
  <c r="G80"/>
  <c r="G81"/>
  <c r="F82"/>
  <c r="F83"/>
  <c r="G82"/>
  <c r="F84"/>
  <c r="G83"/>
  <c r="G84"/>
  <c r="F85"/>
  <c r="G85"/>
  <c r="F86"/>
  <c r="G86"/>
  <c r="F87"/>
  <c r="F88"/>
  <c r="G87"/>
  <c r="G88"/>
  <c r="F89"/>
  <c r="F90"/>
  <c r="G89"/>
  <c r="F91"/>
  <c r="G90"/>
  <c r="F92"/>
  <c r="G91"/>
  <c r="F93"/>
  <c r="G92"/>
  <c r="G93"/>
  <c r="F94"/>
  <c r="F95"/>
  <c r="G94"/>
  <c r="F96"/>
  <c r="G95"/>
  <c r="G96"/>
  <c r="F97"/>
  <c r="F98"/>
  <c r="G97"/>
  <c r="G98"/>
  <c r="F99"/>
  <c r="F100"/>
  <c r="G99"/>
  <c r="G100"/>
  <c r="F101"/>
  <c r="F102"/>
  <c r="G101"/>
  <c r="F103"/>
  <c r="G102"/>
  <c r="F104"/>
  <c r="G103"/>
  <c r="F105"/>
  <c r="G104"/>
  <c r="F106"/>
  <c r="G105"/>
  <c r="F107"/>
  <c r="G106"/>
  <c r="G107"/>
  <c r="F108"/>
  <c r="F109"/>
  <c r="G108"/>
  <c r="G109"/>
  <c r="F110"/>
  <c r="G110"/>
  <c r="F111"/>
  <c r="G111"/>
  <c r="F112"/>
  <c r="F113"/>
  <c r="G112"/>
  <c r="F114"/>
  <c r="G113"/>
  <c r="F115"/>
  <c r="G114"/>
  <c r="G115"/>
  <c r="F116"/>
  <c r="G116"/>
  <c r="F117"/>
  <c r="F118"/>
  <c r="G117"/>
  <c r="G118"/>
  <c r="F119"/>
  <c r="G119"/>
  <c r="F120"/>
  <c r="F121"/>
  <c r="G120"/>
  <c r="F122"/>
  <c r="G121"/>
  <c r="F123"/>
  <c r="G122"/>
  <c r="G123"/>
  <c r="F124"/>
  <c r="G124"/>
  <c r="F125"/>
  <c r="F126"/>
  <c r="G125"/>
  <c r="G126"/>
  <c r="F127"/>
  <c r="F128"/>
  <c r="G127"/>
  <c r="G128"/>
  <c r="F129"/>
  <c r="G129"/>
  <c r="F130"/>
  <c r="G130"/>
  <c r="F131"/>
  <c r="F132"/>
  <c r="G131"/>
  <c r="F133"/>
  <c r="G132"/>
  <c r="F134"/>
  <c r="G133"/>
  <c r="G134"/>
  <c r="F135"/>
  <c r="G135"/>
  <c r="F136"/>
  <c r="F137"/>
  <c r="G136"/>
  <c r="F138"/>
  <c r="G137"/>
  <c r="F139"/>
  <c r="G138"/>
  <c r="G139"/>
  <c r="F140"/>
  <c r="F141"/>
  <c r="G140"/>
  <c r="F142"/>
  <c r="G141"/>
  <c r="F143"/>
  <c r="G142"/>
  <c r="F144"/>
  <c r="G143"/>
  <c r="G144"/>
  <c r="F145"/>
  <c r="F146"/>
  <c r="G145"/>
  <c r="F147"/>
  <c r="G146"/>
  <c r="G147"/>
  <c r="F148"/>
  <c r="F149"/>
  <c r="G148"/>
  <c r="F150"/>
  <c r="G150"/>
  <c r="G149"/>
  <c r="L1792"/>
  <c r="L2346"/>
  <c r="L2305"/>
  <c r="L1284"/>
  <c r="K1714"/>
  <c r="L2200"/>
  <c r="L2177"/>
  <c r="L2274"/>
  <c r="K1924"/>
  <c r="L492"/>
  <c r="L1062"/>
  <c r="L1072"/>
  <c r="L526"/>
  <c r="K1211"/>
  <c r="K2380"/>
  <c r="L1286"/>
  <c r="K562"/>
  <c r="L951"/>
  <c r="L314"/>
  <c r="L1358"/>
  <c r="K1660"/>
  <c r="K884"/>
  <c r="L1128"/>
  <c r="L1876"/>
  <c r="K1318"/>
  <c r="K125"/>
  <c r="L51"/>
  <c r="K2340"/>
  <c r="L113"/>
  <c r="K965"/>
  <c r="K926"/>
  <c r="K2117"/>
  <c r="L1622"/>
  <c r="L1423"/>
  <c r="L1369"/>
  <c r="L1585"/>
  <c r="L1163"/>
  <c r="L722"/>
  <c r="L2202"/>
  <c r="K1104"/>
  <c r="L1076"/>
  <c r="K1688"/>
  <c r="K166"/>
  <c r="L2129"/>
  <c r="K1986"/>
  <c r="L405"/>
  <c r="K2124"/>
  <c r="K292"/>
  <c r="L1280"/>
  <c r="K443"/>
  <c r="L425"/>
  <c r="L464"/>
  <c r="K240"/>
  <c r="K1942"/>
  <c r="K1477"/>
  <c r="K1774"/>
  <c r="L1787"/>
  <c r="L1942"/>
  <c r="L723"/>
  <c r="K2497"/>
  <c r="K56"/>
  <c r="K67"/>
  <c r="K580"/>
  <c r="L938"/>
  <c r="K1807"/>
  <c r="L445"/>
  <c r="L1785"/>
  <c r="L2084"/>
  <c r="L1911"/>
  <c r="L1246"/>
  <c r="L1686"/>
  <c r="K737"/>
  <c r="K144"/>
  <c r="L2095"/>
  <c r="K1709"/>
  <c r="K376"/>
  <c r="L2018"/>
  <c r="L646"/>
  <c r="L789"/>
  <c r="L1129"/>
  <c r="K1390"/>
  <c r="L783"/>
  <c r="L1331"/>
  <c r="L1574"/>
  <c r="L2092"/>
  <c r="K1854"/>
  <c r="K2247"/>
  <c r="K1000"/>
  <c r="L1108"/>
  <c r="K2440"/>
  <c r="K418"/>
  <c r="L845"/>
  <c r="L1558"/>
  <c r="K1662"/>
  <c r="K2211"/>
  <c r="K552"/>
  <c r="L280"/>
  <c r="L1434"/>
  <c r="L1026"/>
  <c r="L1332"/>
  <c r="K1144"/>
  <c r="L2302"/>
  <c r="L1189"/>
  <c r="K1937"/>
  <c r="K2389"/>
  <c r="K1869"/>
  <c r="K1757"/>
  <c r="K1416"/>
  <c r="L1804"/>
  <c r="K2338"/>
  <c r="L1869"/>
  <c r="L1368"/>
  <c r="K177"/>
  <c r="K2095"/>
  <c r="L1455"/>
  <c r="L436"/>
  <c r="L973"/>
  <c r="L862"/>
  <c r="K199"/>
  <c r="K261"/>
  <c r="K341"/>
  <c r="L2307"/>
  <c r="K2470"/>
  <c r="K2457"/>
  <c r="L454"/>
  <c r="K2096"/>
  <c r="L1493"/>
  <c r="L272"/>
  <c r="L2154"/>
  <c r="K1684"/>
  <c r="L295"/>
  <c r="L1635"/>
  <c r="K2283"/>
  <c r="L2390"/>
  <c r="L1748"/>
  <c r="L924"/>
  <c r="K1228"/>
  <c r="K2272"/>
  <c r="K908"/>
  <c r="K1373"/>
  <c r="K1657"/>
  <c r="L2130"/>
  <c r="K1704"/>
  <c r="L859"/>
  <c r="L499"/>
  <c r="K541"/>
  <c r="L1033"/>
  <c r="L252"/>
  <c r="K2329"/>
  <c r="L418"/>
  <c r="K1183"/>
  <c r="L92"/>
  <c r="L1680"/>
  <c r="K776"/>
  <c r="K1283"/>
  <c r="K142"/>
  <c r="L2457"/>
  <c r="L579"/>
  <c r="L1950"/>
  <c r="L91"/>
  <c r="L1996"/>
  <c r="L271"/>
  <c r="L1579"/>
  <c r="K1760"/>
  <c r="K1586"/>
  <c r="L2272"/>
  <c r="K1753"/>
  <c r="L108"/>
  <c r="K152"/>
  <c r="L389"/>
  <c r="L675"/>
  <c r="L1949"/>
  <c r="L1736"/>
  <c r="L2412"/>
  <c r="L960"/>
  <c r="L1099"/>
  <c r="L32"/>
  <c r="L1989"/>
  <c r="K961"/>
  <c r="K1127"/>
  <c r="K637"/>
  <c r="L1841"/>
  <c r="K1683"/>
  <c r="L2263"/>
  <c r="L2447"/>
  <c r="K1788"/>
  <c r="L776"/>
  <c r="K2156"/>
  <c r="L771"/>
  <c r="L2093"/>
  <c r="L692"/>
  <c r="L1262"/>
  <c r="K2186"/>
  <c r="L2354"/>
  <c r="K1848"/>
  <c r="K805"/>
  <c r="K1132"/>
  <c r="L1671"/>
  <c r="K905"/>
  <c r="L1098"/>
  <c r="L1270"/>
  <c r="K2074"/>
  <c r="K1479"/>
  <c r="K750"/>
  <c r="K677"/>
  <c r="L131"/>
  <c r="L2175"/>
  <c r="L2435"/>
  <c r="L1028"/>
  <c r="L1875"/>
  <c r="L244"/>
  <c r="K1200"/>
  <c r="L1063"/>
  <c r="L2251"/>
  <c r="K256"/>
  <c r="L1102"/>
  <c r="K969"/>
  <c r="L1077"/>
  <c r="K2237"/>
  <c r="L2011"/>
  <c r="K2321"/>
  <c r="L67"/>
  <c r="L2102"/>
  <c r="K367"/>
  <c r="K1634"/>
  <c r="K2173"/>
  <c r="L571"/>
  <c r="K1010"/>
  <c r="L834"/>
  <c r="K1445"/>
  <c r="L20"/>
  <c r="K1105"/>
  <c r="K892"/>
  <c r="K2482"/>
  <c r="K1362"/>
  <c r="K1865"/>
  <c r="L1304"/>
  <c r="L1091"/>
  <c r="K839"/>
  <c r="K2399"/>
  <c r="K525"/>
  <c r="K956"/>
  <c r="K882"/>
  <c r="L763"/>
  <c r="L577"/>
  <c r="K257"/>
  <c r="K794"/>
  <c r="L840"/>
  <c r="L1125"/>
  <c r="L2145"/>
  <c r="L1427"/>
  <c r="L1508"/>
  <c r="L2463"/>
  <c r="L596"/>
  <c r="K461"/>
  <c r="K1938"/>
  <c r="K1534"/>
  <c r="L489"/>
  <c r="L1778"/>
  <c r="K388"/>
  <c r="L1244"/>
  <c r="L2225"/>
  <c r="K1481"/>
  <c r="L1090"/>
  <c r="K1546"/>
  <c r="L250"/>
  <c r="L1120"/>
  <c r="L2462"/>
  <c r="K1005"/>
  <c r="L273"/>
  <c r="K1682"/>
  <c r="L669"/>
  <c r="K1778"/>
  <c r="L1399"/>
  <c r="K1595"/>
  <c r="L685"/>
  <c r="L1470"/>
  <c r="L1755"/>
  <c r="L1212"/>
  <c r="K1071"/>
  <c r="K184"/>
  <c r="K1341"/>
  <c r="L1690"/>
  <c r="K24"/>
  <c r="K1602"/>
  <c r="K1578"/>
  <c r="L1728"/>
  <c r="L1146"/>
  <c r="K132"/>
  <c r="L1407"/>
  <c r="L1380"/>
  <c r="K1095"/>
  <c r="L1670"/>
  <c r="L346"/>
  <c r="K770"/>
  <c r="K2104"/>
  <c r="L2273"/>
  <c r="K1473"/>
  <c r="L2369"/>
  <c r="K189"/>
  <c r="K1543"/>
  <c r="K122"/>
  <c r="K812"/>
  <c r="L1173"/>
  <c r="L1215"/>
  <c r="L712"/>
  <c r="K849"/>
  <c r="K2145"/>
  <c r="L939"/>
  <c r="L828"/>
  <c r="L2096"/>
  <c r="K2101"/>
  <c r="K2167"/>
  <c r="L2117"/>
  <c r="L2449"/>
  <c r="K434"/>
  <c r="L715"/>
  <c r="K1468"/>
  <c r="L749"/>
  <c r="K1327"/>
  <c r="K2448"/>
  <c r="K2475"/>
  <c r="K1677"/>
  <c r="K2252"/>
  <c r="L547"/>
  <c r="L1537"/>
  <c r="K1175"/>
  <c r="K783"/>
  <c r="K2441"/>
  <c r="K320"/>
  <c r="L2478"/>
  <c r="K1066"/>
  <c r="L957"/>
  <c r="K1085"/>
  <c r="K1653"/>
  <c r="L33"/>
  <c r="K508"/>
  <c r="L2475"/>
  <c r="K2040"/>
  <c r="K1733"/>
  <c r="K885"/>
  <c r="L465"/>
  <c r="K120"/>
  <c r="L2008"/>
  <c r="K1109"/>
  <c r="K701"/>
  <c r="K1384"/>
  <c r="L1187"/>
  <c r="K1689"/>
  <c r="K1322"/>
  <c r="L388"/>
  <c r="L672"/>
  <c r="K1033"/>
  <c r="L2427"/>
  <c r="L816"/>
  <c r="K1665"/>
  <c r="K1208"/>
  <c r="L1831"/>
  <c r="L220"/>
  <c r="L392"/>
  <c r="K2203"/>
  <c r="L1393"/>
  <c r="L369"/>
  <c r="K1401"/>
  <c r="L1906"/>
  <c r="K1152"/>
  <c r="L300"/>
  <c r="L1772"/>
  <c r="K1925"/>
  <c r="L1959"/>
  <c r="K34"/>
  <c r="K1989"/>
  <c r="L2242"/>
  <c r="L2127"/>
  <c r="L1357"/>
  <c r="K2291"/>
  <c r="L955"/>
  <c r="K1203"/>
  <c r="K209"/>
  <c r="K1034"/>
  <c r="L710"/>
  <c r="K2410"/>
  <c r="L1306"/>
  <c r="L168"/>
  <c r="L75"/>
  <c r="K1391"/>
  <c r="K2152"/>
  <c r="L1005"/>
  <c r="K2201"/>
  <c r="K1931"/>
  <c r="K1052"/>
  <c r="K2274"/>
  <c r="K1487"/>
  <c r="L1889"/>
  <c r="L953"/>
  <c r="K1009"/>
  <c r="K1792"/>
  <c r="L96"/>
  <c r="L1179"/>
  <c r="K572"/>
  <c r="K691"/>
  <c r="L1326"/>
  <c r="K2371"/>
  <c r="L2467"/>
  <c r="L2373"/>
  <c r="L1807"/>
  <c r="K821"/>
  <c r="L267"/>
  <c r="L647"/>
  <c r="L1805"/>
  <c r="L1519"/>
  <c r="K1418"/>
  <c r="L1856"/>
  <c r="K1673"/>
  <c r="L1058"/>
  <c r="K1055"/>
  <c r="L1112"/>
  <c r="L1909"/>
  <c r="K1496"/>
  <c r="K335"/>
  <c r="L753"/>
  <c r="L2343"/>
  <c r="K1256"/>
  <c r="L2142"/>
  <c r="K1554"/>
  <c r="L584"/>
  <c r="L503"/>
  <c r="K813"/>
  <c r="L359"/>
  <c r="L2234"/>
  <c r="L631"/>
  <c r="K756"/>
  <c r="K2305"/>
  <c r="L1047"/>
  <c r="K271"/>
  <c r="K2231"/>
  <c r="K872"/>
  <c r="L151"/>
  <c r="K1878"/>
  <c r="K207"/>
  <c r="K982"/>
  <c r="L966"/>
  <c r="L306"/>
  <c r="K1295"/>
  <c r="K939"/>
  <c r="K1403"/>
  <c r="K118"/>
  <c r="L2465"/>
  <c r="L1753"/>
  <c r="K2187"/>
  <c r="K96"/>
  <c r="K2262"/>
  <c r="K1205"/>
  <c r="L1676"/>
  <c r="L2358"/>
  <c r="L778"/>
  <c r="K615"/>
  <c r="L2342"/>
  <c r="L1962"/>
  <c r="K2348"/>
  <c r="K466"/>
  <c r="L2230"/>
  <c r="K1243"/>
  <c r="L494"/>
  <c r="K1333"/>
  <c r="K412"/>
  <c r="K430"/>
  <c r="K1338"/>
  <c r="K1517"/>
  <c r="L1318"/>
  <c r="K245"/>
  <c r="K684"/>
  <c r="L1663"/>
  <c r="L1216"/>
  <c r="L1961"/>
  <c r="L868"/>
  <c r="K2172"/>
  <c r="L1848"/>
  <c r="L2024"/>
  <c r="K54"/>
  <c r="L2237"/>
  <c r="L1313"/>
  <c r="L1788"/>
  <c r="L1105"/>
  <c r="K1819"/>
  <c r="L983"/>
  <c r="K2184"/>
  <c r="L1917"/>
  <c r="K597"/>
  <c r="L1052"/>
  <c r="L86"/>
  <c r="K769"/>
  <c r="K68"/>
  <c r="K1508"/>
  <c r="K2266"/>
  <c r="L1055"/>
  <c r="L1207"/>
  <c r="L1004"/>
  <c r="K2322"/>
  <c r="L457"/>
  <c r="K530"/>
  <c r="L2492"/>
  <c r="L276"/>
  <c r="K1523"/>
  <c r="K1057"/>
  <c r="L224"/>
  <c r="K1204"/>
  <c r="L2168"/>
  <c r="K1635"/>
  <c r="K1245"/>
  <c r="L1562"/>
  <c r="L2484"/>
  <c r="K924"/>
  <c r="K1387"/>
  <c r="K391"/>
  <c r="L515"/>
  <c r="L1292"/>
  <c r="K683"/>
  <c r="L1467"/>
  <c r="K1275"/>
  <c r="K2261"/>
  <c r="K952"/>
  <c r="K862"/>
  <c r="K17"/>
  <c r="K210"/>
  <c r="K906"/>
  <c r="L421"/>
  <c r="K1686"/>
  <c r="L1021"/>
  <c r="K45"/>
  <c r="L1381"/>
  <c r="L1698"/>
  <c r="L475"/>
  <c r="L1702"/>
  <c r="K1319"/>
  <c r="K2089"/>
  <c r="L1329"/>
  <c r="L1198"/>
  <c r="L1756"/>
  <c r="K630"/>
  <c r="L177"/>
  <c r="L1654"/>
  <c r="L355"/>
  <c r="L1678"/>
  <c r="L1305"/>
  <c r="K1356"/>
  <c r="K1237"/>
  <c r="K251"/>
  <c r="K2242"/>
  <c r="K1651"/>
  <c r="L391"/>
  <c r="L593"/>
  <c r="L2454"/>
  <c r="K2268"/>
  <c r="L201"/>
  <c r="K1434"/>
  <c r="L1294"/>
  <c r="L624"/>
  <c r="L347"/>
  <c r="K1839"/>
  <c r="L1230"/>
  <c r="K1324"/>
  <c r="K1400"/>
  <c r="K324"/>
  <c r="L810"/>
  <c r="L2212"/>
  <c r="K1239"/>
  <c r="K940"/>
  <c r="L213"/>
  <c r="K286"/>
  <c r="L2030"/>
  <c r="K2161"/>
  <c r="L2121"/>
  <c r="K1450"/>
  <c r="L627"/>
  <c r="K1824"/>
  <c r="K1215"/>
  <c r="K2499"/>
  <c r="L2264"/>
  <c r="K148"/>
  <c r="K2120"/>
  <c r="L1827"/>
  <c r="K53"/>
  <c r="K1897"/>
  <c r="K2454"/>
  <c r="K264"/>
  <c r="K1431"/>
  <c r="L1776"/>
  <c r="K201"/>
  <c r="L2132"/>
  <c r="K1411"/>
  <c r="K1826"/>
  <c r="L787"/>
  <c r="L2176"/>
  <c r="L552"/>
  <c r="L851"/>
  <c r="K469"/>
  <c r="K1541"/>
  <c r="K658"/>
  <c r="L471"/>
  <c r="K366"/>
  <c r="L381"/>
  <c r="L635"/>
  <c r="K613"/>
  <c r="K964"/>
  <c r="K282"/>
  <c r="L2063"/>
  <c r="K861"/>
  <c r="L1820"/>
  <c r="K2302"/>
  <c r="K1992"/>
  <c r="L965"/>
  <c r="K1787"/>
  <c r="L1704"/>
  <c r="L334"/>
  <c r="K1620"/>
  <c r="L1546"/>
  <c r="K51"/>
  <c r="L1061"/>
  <c r="K2223"/>
  <c r="L1445"/>
  <c r="K604"/>
  <c r="L1473"/>
  <c r="K533"/>
  <c r="K2296"/>
  <c r="K2169"/>
  <c r="L826"/>
  <c r="K1697"/>
  <c r="K900"/>
  <c r="L204"/>
  <c r="L2393"/>
  <c r="K206"/>
  <c r="K50"/>
  <c r="L2009"/>
  <c r="K2412"/>
  <c r="K1499"/>
  <c r="L1420"/>
  <c r="L546"/>
  <c r="L2474"/>
  <c r="K274"/>
  <c r="L807"/>
  <c r="L2097"/>
  <c r="L289"/>
  <c r="K1206"/>
  <c r="L1586"/>
  <c r="L1291"/>
  <c r="L1907"/>
  <c r="K834"/>
  <c r="L508"/>
  <c r="L1666"/>
  <c r="L2283"/>
  <c r="L1780"/>
  <c r="L765"/>
  <c r="L1695"/>
  <c r="L638"/>
  <c r="L1017"/>
  <c r="K591"/>
  <c r="L1966"/>
  <c r="K358"/>
  <c r="L236"/>
  <c r="K130"/>
  <c r="L2392"/>
  <c r="L1862"/>
  <c r="L1846"/>
  <c r="L2216"/>
  <c r="K2240"/>
  <c r="K2335"/>
  <c r="K622"/>
  <c r="K2363"/>
  <c r="L1627"/>
  <c r="L1599"/>
  <c r="K1485"/>
  <c r="L310"/>
  <c r="K410"/>
  <c r="K1825"/>
  <c r="K738"/>
  <c r="K2315"/>
  <c r="K563"/>
  <c r="K1932"/>
  <c r="L1007"/>
  <c r="L1486"/>
  <c r="K757"/>
  <c r="L1655"/>
  <c r="L1396"/>
  <c r="L1340"/>
  <c r="K1732"/>
  <c r="L167"/>
  <c r="K1661"/>
  <c r="K79"/>
  <c r="L993"/>
  <c r="L179"/>
  <c r="K1312"/>
  <c r="K542"/>
  <c r="K972"/>
  <c r="K506"/>
  <c r="K661"/>
  <c r="L1243"/>
  <c r="K1436"/>
  <c r="L1174"/>
  <c r="K1623"/>
  <c r="K1590"/>
  <c r="K606"/>
  <c r="K347"/>
  <c r="L216"/>
  <c r="K1117"/>
  <c r="L1109"/>
  <c r="L451"/>
  <c r="L1131"/>
  <c r="L2094"/>
  <c r="K1675"/>
  <c r="L169"/>
  <c r="L1620"/>
  <c r="K83"/>
  <c r="L1472"/>
  <c r="L399"/>
  <c r="L706"/>
  <c r="L1171"/>
  <c r="L120"/>
  <c r="L539"/>
  <c r="L1868"/>
  <c r="L1132"/>
  <c r="K1449"/>
  <c r="L626"/>
  <c r="L192"/>
  <c r="K1978"/>
  <c r="K108"/>
  <c r="K2199"/>
  <c r="L247"/>
  <c r="L1203"/>
  <c r="L533"/>
  <c r="L1837"/>
  <c r="K1307"/>
  <c r="L1234"/>
  <c r="L22"/>
  <c r="L1946"/>
  <c r="L1155"/>
  <c r="L214"/>
  <c r="K1130"/>
  <c r="L1450"/>
  <c r="L2458"/>
  <c r="L1688"/>
  <c r="L1350"/>
  <c r="L871"/>
  <c r="L241"/>
  <c r="L1934"/>
  <c r="L1683"/>
  <c r="K1358"/>
  <c r="K845"/>
  <c r="L181"/>
  <c r="K255"/>
  <c r="K902"/>
  <c r="L1852"/>
  <c r="L1209"/>
  <c r="K1823"/>
  <c r="L1503"/>
  <c r="K1332"/>
  <c r="K881"/>
  <c r="L2471"/>
  <c r="K720"/>
  <c r="K167"/>
  <c r="K1555"/>
  <c r="K899"/>
  <c r="K1074"/>
  <c r="K1080"/>
  <c r="L53"/>
  <c r="K792"/>
  <c r="K2066"/>
  <c r="L684"/>
  <c r="L2437"/>
  <c r="L1744"/>
  <c r="L682"/>
  <c r="K1454"/>
  <c r="L2453"/>
  <c r="K1352"/>
  <c r="L1458"/>
  <c r="K1495"/>
  <c r="L218"/>
  <c r="K1461"/>
  <c r="L1758"/>
  <c r="K665"/>
  <c r="L1738"/>
  <c r="L331"/>
  <c r="K2176"/>
  <c r="K1364"/>
  <c r="K161"/>
  <c r="K287"/>
  <c r="K441"/>
  <c r="K1040"/>
  <c r="L1545"/>
  <c r="K1851"/>
  <c r="L568"/>
  <c r="K856"/>
  <c r="K1999"/>
  <c r="L2034"/>
  <c r="K1310"/>
  <c r="L1382"/>
  <c r="K549"/>
  <c r="K997"/>
  <c r="K2159"/>
  <c r="L563"/>
  <c r="K2431"/>
  <c r="L1256"/>
  <c r="L2304"/>
  <c r="L1355"/>
  <c r="L299"/>
  <c r="K364"/>
  <c r="K2122"/>
  <c r="K1770"/>
  <c r="L155"/>
  <c r="K1029"/>
  <c r="L1193"/>
  <c r="L2417"/>
  <c r="K2235"/>
  <c r="K2026"/>
  <c r="K545"/>
  <c r="K242"/>
  <c r="K2495"/>
  <c r="K2292"/>
  <c r="K989"/>
  <c r="L414"/>
  <c r="K1957"/>
  <c r="L1107"/>
  <c r="L2416"/>
  <c r="K1432"/>
  <c r="L1428"/>
  <c r="K555"/>
  <c r="L1976"/>
  <c r="L1480"/>
  <c r="L2402"/>
  <c r="L2466"/>
  <c r="L1623"/>
  <c r="L587"/>
  <c r="L2209"/>
  <c r="L1116"/>
  <c r="L1184"/>
  <c r="L1886"/>
  <c r="L1538"/>
  <c r="L2330"/>
  <c r="K183"/>
  <c r="K1780"/>
  <c r="K512"/>
  <c r="L1024"/>
  <c r="K1120"/>
  <c r="K846"/>
  <c r="L735"/>
  <c r="L296"/>
  <c r="K1650"/>
  <c r="K268"/>
  <c r="L2193"/>
  <c r="K2183"/>
  <c r="K1118"/>
  <c r="K875"/>
  <c r="L1835"/>
  <c r="L30"/>
  <c r="L2159"/>
  <c r="L1497"/>
  <c r="K1086"/>
  <c r="K298"/>
  <c r="L1541"/>
  <c r="K394"/>
  <c r="L1578"/>
  <c r="K2430"/>
  <c r="K98"/>
  <c r="L906"/>
  <c r="L567"/>
  <c r="L2186"/>
  <c r="L2483"/>
  <c r="L1237"/>
  <c r="L1495"/>
  <c r="K112"/>
  <c r="K616"/>
  <c r="L111"/>
  <c r="L2468"/>
  <c r="K1041"/>
  <c r="K1008"/>
  <c r="K2392"/>
  <c r="L750"/>
  <c r="L2203"/>
  <c r="L1064"/>
  <c r="K1977"/>
  <c r="K2403"/>
  <c r="L537"/>
  <c r="K730"/>
  <c r="K1984"/>
  <c r="K149"/>
  <c r="L2276"/>
  <c r="L384"/>
  <c r="K1908"/>
  <c r="K1995"/>
  <c r="K400"/>
  <c r="K649"/>
  <c r="L343"/>
  <c r="L2395"/>
  <c r="K1122"/>
  <c r="L974"/>
  <c r="L2459"/>
  <c r="K322"/>
  <c r="K985"/>
  <c r="K1472"/>
  <c r="K1969"/>
  <c r="K422"/>
  <c r="K1648"/>
  <c r="K1692"/>
  <c r="K2138"/>
  <c r="L2297"/>
  <c r="L2165"/>
  <c r="L171"/>
  <c r="K1717"/>
  <c r="K334"/>
  <c r="L1465"/>
  <c r="L496"/>
  <c r="K2083"/>
  <c r="K2251"/>
  <c r="L2054"/>
  <c r="K2061"/>
  <c r="L19"/>
  <c r="K1801"/>
  <c r="K1547"/>
  <c r="L1435"/>
  <c r="L1812"/>
  <c r="K1383"/>
  <c r="K1741"/>
  <c r="K511"/>
  <c r="K216"/>
  <c r="K1014"/>
  <c r="L114"/>
  <c r="K352"/>
  <c r="L831"/>
  <c r="K652"/>
  <c r="L659"/>
  <c r="K1268"/>
  <c r="K1489"/>
  <c r="L2207"/>
  <c r="L2180"/>
  <c r="L1199"/>
  <c r="L1443"/>
  <c r="K1571"/>
  <c r="K2030"/>
  <c r="K1553"/>
  <c r="K583"/>
  <c r="K1165"/>
  <c r="K1616"/>
  <c r="K2064"/>
  <c r="L435"/>
  <c r="L1479"/>
  <c r="K2369"/>
  <c r="K1609"/>
  <c r="L2171"/>
  <c r="L478"/>
  <c r="K1242"/>
  <c r="K1884"/>
  <c r="K1459"/>
  <c r="K2397"/>
  <c r="K139"/>
  <c r="K2198"/>
  <c r="L333"/>
  <c r="L1648"/>
  <c r="L100"/>
  <c r="K1955"/>
  <c r="K156"/>
  <c r="K1585"/>
  <c r="L639"/>
  <c r="K914"/>
  <c r="K357"/>
  <c r="L2099"/>
  <c r="L2385"/>
  <c r="K784"/>
  <c r="K947"/>
  <c r="K855"/>
  <c r="K2136"/>
  <c r="L1190"/>
  <c r="K1856"/>
  <c r="L1241"/>
  <c r="L191"/>
  <c r="K2047"/>
  <c r="L1692"/>
  <c r="K1309"/>
  <c r="K581"/>
  <c r="L1814"/>
  <c r="L1100"/>
  <c r="L263"/>
  <c r="K1963"/>
  <c r="L1860"/>
  <c r="L212"/>
  <c r="K963"/>
  <c r="L1833"/>
  <c r="K1068"/>
  <c r="K1920"/>
  <c r="K1608"/>
  <c r="K1417"/>
  <c r="K1944"/>
  <c r="K2049"/>
  <c r="L121"/>
  <c r="K922"/>
  <c r="L438"/>
  <c r="K1845"/>
  <c r="L1873"/>
  <c r="L1320"/>
  <c r="L904"/>
  <c r="L1325"/>
  <c r="L245"/>
  <c r="L984"/>
  <c r="L1754"/>
  <c r="L1385"/>
  <c r="L1462"/>
  <c r="K710"/>
  <c r="L2141"/>
  <c r="K1606"/>
  <c r="K2323"/>
  <c r="K949"/>
  <c r="L644"/>
  <c r="K1359"/>
  <c r="K651"/>
  <c r="L2309"/>
  <c r="K1956"/>
  <c r="L2057"/>
  <c r="L583"/>
  <c r="K1369"/>
  <c r="L1065"/>
  <c r="K2243"/>
  <c r="L1523"/>
  <c r="K2394"/>
  <c r="L2021"/>
  <c r="K1850"/>
  <c r="L175"/>
  <c r="K471"/>
  <c r="L1144"/>
  <c r="L1984"/>
  <c r="K620"/>
  <c r="K1716"/>
  <c r="L1042"/>
  <c r="K225"/>
  <c r="K192"/>
  <c r="K1421"/>
  <c r="K2137"/>
  <c r="K699"/>
  <c r="L1045"/>
  <c r="L2464"/>
  <c r="L913"/>
  <c r="L1786"/>
  <c r="L1609"/>
  <c r="L1149"/>
  <c r="L1743"/>
  <c r="L2443"/>
  <c r="L920"/>
  <c r="L1927"/>
  <c r="L1293"/>
  <c r="K499"/>
  <c r="K986"/>
  <c r="L1009"/>
  <c r="K370"/>
  <c r="K943"/>
  <c r="L1661"/>
  <c r="K1486"/>
  <c r="K1815"/>
  <c r="L1668"/>
  <c r="L2367"/>
  <c r="K124"/>
  <c r="L1981"/>
  <c r="K639"/>
  <c r="K360"/>
  <c r="K765"/>
  <c r="L1231"/>
  <c r="K568"/>
  <c r="L361"/>
  <c r="L1460"/>
  <c r="L1157"/>
  <c r="L883"/>
  <c r="L458"/>
  <c r="K309"/>
  <c r="L2321"/>
  <c r="L944"/>
  <c r="L1484"/>
  <c r="L2163"/>
  <c r="L462"/>
  <c r="K663"/>
  <c r="K1031"/>
  <c r="K43"/>
  <c r="K1246"/>
  <c r="K1550"/>
  <c r="L2219"/>
  <c r="K1695"/>
  <c r="K1002"/>
  <c r="L2325"/>
  <c r="K413"/>
  <c r="L1895"/>
  <c r="K2236"/>
  <c r="L145"/>
  <c r="L1459"/>
  <c r="K518"/>
  <c r="L1510"/>
  <c r="K1663"/>
  <c r="L2328"/>
  <c r="L823"/>
  <c r="L46"/>
  <c r="K802"/>
  <c r="K2453"/>
  <c r="K40"/>
  <c r="L1084"/>
  <c r="L124"/>
  <c r="K2038"/>
  <c r="L948"/>
  <c r="L1408"/>
  <c r="L28"/>
  <c r="K1047"/>
  <c r="K2059"/>
  <c r="L936"/>
  <c r="L1176"/>
  <c r="L1376"/>
  <c r="K546"/>
  <c r="K2263"/>
  <c r="K510"/>
  <c r="L84"/>
  <c r="L1141"/>
  <c r="K2377"/>
  <c r="L1066"/>
  <c r="K1820"/>
  <c r="L1894"/>
  <c r="L833"/>
  <c r="L57"/>
  <c r="K1078"/>
  <c r="L215"/>
  <c r="K2151"/>
  <c r="L889"/>
  <c r="L2348"/>
  <c r="L103"/>
  <c r="L1235"/>
  <c r="K435"/>
  <c r="K648"/>
  <c r="K1581"/>
  <c r="L512"/>
  <c r="L970"/>
  <c r="K37"/>
  <c r="K2343"/>
  <c r="K474"/>
  <c r="L1239"/>
  <c r="K996"/>
  <c r="K727"/>
  <c r="K695"/>
  <c r="L2383"/>
  <c r="K2313"/>
  <c r="K281"/>
  <c r="K948"/>
  <c r="K2082"/>
  <c r="L697"/>
  <c r="K753"/>
  <c r="K304"/>
  <c r="K1658"/>
  <c r="L519"/>
  <c r="K1904"/>
  <c r="L1483"/>
  <c r="L2271"/>
  <c r="L127"/>
  <c r="L2069"/>
  <c r="L307"/>
  <c r="L54"/>
  <c r="K1271"/>
  <c r="L1463"/>
  <c r="L2138"/>
  <c r="K1286"/>
  <c r="K1528"/>
  <c r="K1565"/>
  <c r="L1442"/>
  <c r="K375"/>
  <c r="K1800"/>
  <c r="K492"/>
  <c r="L99"/>
  <c r="K524"/>
  <c r="L49"/>
  <c r="K110"/>
  <c r="L2231"/>
  <c r="L2442"/>
  <c r="L233"/>
  <c r="K66"/>
  <c r="K460"/>
  <c r="K462"/>
  <c r="L679"/>
  <c r="K63"/>
  <c r="L2076"/>
  <c r="K2350"/>
  <c r="K2365"/>
  <c r="L2115"/>
  <c r="K1004"/>
  <c r="L1677"/>
  <c r="K1180"/>
  <c r="K980"/>
  <c r="K586"/>
  <c r="K1967"/>
  <c r="L1439"/>
  <c r="K740"/>
  <c r="K2002"/>
  <c r="K1524"/>
  <c r="L654"/>
  <c r="K2081"/>
  <c r="K1754"/>
  <c r="K1507"/>
  <c r="L945"/>
  <c r="K550"/>
  <c r="K1641"/>
  <c r="L1871"/>
  <c r="L270"/>
  <c r="L416"/>
  <c r="L2327"/>
  <c r="L1932"/>
  <c r="L1012"/>
  <c r="L997"/>
  <c r="K1615"/>
  <c r="L770"/>
  <c r="L1093"/>
  <c r="L524"/>
  <c r="L502"/>
  <c r="K2472"/>
  <c r="K1521"/>
  <c r="K28"/>
  <c r="K2085"/>
  <c r="K1244"/>
  <c r="L110"/>
  <c r="L949"/>
  <c r="L2015"/>
  <c r="L1001"/>
  <c r="L2014"/>
  <c r="K1678"/>
  <c r="K823"/>
  <c r="K295"/>
  <c r="L657"/>
  <c r="L689"/>
  <c r="K840"/>
  <c r="L2262"/>
  <c r="L153"/>
  <c r="K2076"/>
  <c r="L2497"/>
  <c r="K2139"/>
  <c r="K237"/>
  <c r="L971"/>
  <c r="L1374"/>
  <c r="L1019"/>
  <c r="K1225"/>
  <c r="L1289"/>
  <c r="L93"/>
  <c r="L165"/>
  <c r="L400"/>
  <c r="L1057"/>
  <c r="K1036"/>
  <c r="L2381"/>
  <c r="L278"/>
  <c r="L2005"/>
  <c r="K1334"/>
  <c r="L1127"/>
  <c r="L162"/>
  <c r="K1539"/>
  <c r="K1965"/>
  <c r="K2450"/>
  <c r="K1727"/>
  <c r="K1131"/>
  <c r="L1401"/>
  <c r="K1584"/>
  <c r="K2015"/>
  <c r="L1575"/>
  <c r="L2147"/>
  <c r="K348"/>
  <c r="L452"/>
  <c r="L2204"/>
  <c r="L1847"/>
  <c r="L2077"/>
  <c r="K1185"/>
  <c r="K143"/>
  <c r="L2372"/>
  <c r="K2143"/>
  <c r="L174"/>
  <c r="L363"/>
  <c r="K229"/>
  <c r="K342"/>
  <c r="L2261"/>
  <c r="L892"/>
  <c r="K383"/>
  <c r="K1531"/>
  <c r="L1773"/>
  <c r="L1410"/>
  <c r="L302"/>
  <c r="L773"/>
  <c r="K1255"/>
  <c r="K2260"/>
  <c r="L543"/>
  <c r="K931"/>
  <c r="K2168"/>
  <c r="L1570"/>
  <c r="K1964"/>
  <c r="K640"/>
  <c r="L397"/>
  <c r="K1281"/>
  <c r="K1870"/>
  <c r="K2498"/>
  <c r="K734"/>
  <c r="K1136"/>
  <c r="K1199"/>
  <c r="L1060"/>
  <c r="K1703"/>
  <c r="L358"/>
  <c r="L2151"/>
  <c r="K1236"/>
  <c r="K250"/>
  <c r="L1535"/>
  <c r="K895"/>
  <c r="L1014"/>
  <c r="K971"/>
  <c r="L2085"/>
  <c r="L1079"/>
  <c r="K2091"/>
  <c r="L2238"/>
  <c r="K1069"/>
  <c r="L316"/>
  <c r="L1335"/>
  <c r="K2346"/>
  <c r="L775"/>
  <c r="K74"/>
  <c r="K1994"/>
  <c r="K2093"/>
  <c r="K833"/>
  <c r="L1122"/>
  <c r="L754"/>
  <c r="K1070"/>
  <c r="K386"/>
  <c r="K1232"/>
  <c r="L2003"/>
  <c r="L1539"/>
  <c r="K1898"/>
  <c r="K12"/>
  <c r="K1918"/>
  <c r="K1224"/>
  <c r="K2106"/>
  <c r="L2419"/>
  <c r="L2413"/>
  <c r="K2462"/>
  <c r="L501"/>
  <c r="L2256"/>
  <c r="L211"/>
  <c r="K301"/>
  <c r="K1656"/>
  <c r="K236"/>
  <c r="K2140"/>
  <c r="L1583"/>
  <c r="K1910"/>
  <c r="K1218"/>
  <c r="K2217"/>
  <c r="L72"/>
  <c r="K1123"/>
  <c r="K717"/>
  <c r="K852"/>
  <c r="L1645"/>
  <c r="L879"/>
  <c r="L409"/>
  <c r="K1551"/>
  <c r="L990"/>
  <c r="L351"/>
  <c r="K326"/>
  <c r="K1017"/>
  <c r="K2401"/>
  <c r="L94"/>
  <c r="K624"/>
  <c r="L1762"/>
  <c r="K2418"/>
  <c r="L1752"/>
  <c r="L1430"/>
  <c r="K1294"/>
  <c r="L126"/>
  <c r="K1235"/>
  <c r="L634"/>
  <c r="L424"/>
  <c r="K2212"/>
  <c r="L1915"/>
  <c r="K1347"/>
  <c r="K208"/>
  <c r="K1768"/>
  <c r="K1502"/>
  <c r="K2193"/>
  <c r="L1372"/>
  <c r="K1260"/>
  <c r="L1606"/>
  <c r="K2005"/>
  <c r="L674"/>
  <c r="L629"/>
  <c r="K2395"/>
  <c r="K2406"/>
  <c r="L2042"/>
  <c r="K1607"/>
  <c r="L1830"/>
  <c r="K1350"/>
  <c r="K16"/>
  <c r="L761"/>
  <c r="K1331"/>
  <c r="K786"/>
  <c r="K2368"/>
  <c r="K1808"/>
  <c r="K709"/>
  <c r="L818"/>
  <c r="K867"/>
  <c r="L365"/>
  <c r="L618"/>
  <c r="K2465"/>
  <c r="L640"/>
  <c r="L2298"/>
  <c r="K759"/>
  <c r="L1983"/>
  <c r="L142"/>
  <c r="K94"/>
  <c r="K553"/>
  <c r="K248"/>
  <c r="L2053"/>
  <c r="L2019"/>
  <c r="L205"/>
  <c r="L897"/>
  <c r="K1061"/>
  <c r="K1076"/>
  <c r="L467"/>
  <c r="L37"/>
  <c r="K151"/>
  <c r="K2483"/>
  <c r="K1811"/>
  <c r="K337"/>
  <c r="L258"/>
  <c r="L2228"/>
  <c r="K873"/>
  <c r="L148"/>
  <c r="L1815"/>
  <c r="K1631"/>
  <c r="K915"/>
  <c r="K937"/>
  <c r="K656"/>
  <c r="L1124"/>
  <c r="K789"/>
  <c r="K503"/>
  <c r="K190"/>
  <c r="L225"/>
  <c r="L1883"/>
  <c r="L119"/>
  <c r="K2320"/>
  <c r="K1217"/>
  <c r="K2134"/>
  <c r="L1630"/>
  <c r="K635"/>
  <c r="K2118"/>
  <c r="K1429"/>
  <c r="K1936"/>
  <c r="L798"/>
  <c r="K1962"/>
  <c r="K1905"/>
  <c r="K1023"/>
  <c r="K88"/>
  <c r="K252"/>
  <c r="K369"/>
  <c r="K1633"/>
  <c r="L730"/>
  <c r="K575"/>
  <c r="L486"/>
  <c r="L189"/>
  <c r="K1440"/>
  <c r="L869"/>
  <c r="K515"/>
  <c r="K1019"/>
  <c r="K513"/>
  <c r="L2259"/>
  <c r="L880"/>
  <c r="K797"/>
  <c r="K901"/>
  <c r="K2336"/>
  <c r="L2352"/>
  <c r="K2409"/>
  <c r="L1310"/>
  <c r="L453"/>
  <c r="K1737"/>
  <c r="L38"/>
  <c r="K2123"/>
  <c r="L1855"/>
  <c r="L916"/>
  <c r="K2265"/>
  <c r="K1419"/>
  <c r="K517"/>
  <c r="L1334"/>
  <c r="L1115"/>
  <c r="L446"/>
  <c r="L609"/>
  <c r="K1659"/>
  <c r="L2266"/>
  <c r="L1995"/>
  <c r="K1777"/>
  <c r="K336"/>
  <c r="L461"/>
  <c r="L2315"/>
  <c r="L2156"/>
  <c r="K973"/>
  <c r="K175"/>
  <c r="K1162"/>
  <c r="K1001"/>
  <c r="K1974"/>
  <c r="L2012"/>
  <c r="L2160"/>
  <c r="K2486"/>
  <c r="L708"/>
  <c r="L649"/>
  <c r="K585"/>
  <c r="L1265"/>
  <c r="L726"/>
  <c r="K974"/>
  <c r="K1301"/>
  <c r="K1395"/>
  <c r="L786"/>
  <c r="K1011"/>
  <c r="L473"/>
  <c r="L1544"/>
  <c r="L610"/>
  <c r="K1831"/>
  <c r="K2000"/>
  <c r="L79"/>
  <c r="L2257"/>
  <c r="K796"/>
  <c r="L149"/>
  <c r="L2241"/>
  <c r="L285"/>
  <c r="L588"/>
  <c r="K1513"/>
  <c r="L2041"/>
  <c r="L2139"/>
  <c r="L2027"/>
  <c r="K1452"/>
  <c r="K1135"/>
  <c r="K456"/>
  <c r="L1069"/>
  <c r="K2146"/>
  <c r="L291"/>
  <c r="L1387"/>
  <c r="K987"/>
  <c r="L1861"/>
  <c r="K1591"/>
  <c r="L2169"/>
  <c r="L2421"/>
  <c r="K1323"/>
  <c r="L1059"/>
  <c r="K1893"/>
  <c r="K913"/>
  <c r="L1205"/>
  <c r="L899"/>
  <c r="K1020"/>
  <c r="L1201"/>
  <c r="L98"/>
  <c r="K1330"/>
  <c r="L2120"/>
  <c r="K163"/>
  <c r="L1561"/>
  <c r="K59"/>
  <c r="K773"/>
  <c r="L964"/>
  <c r="L2114"/>
  <c r="K1542"/>
  <c r="K173"/>
  <c r="L1705"/>
  <c r="K567"/>
  <c r="L727"/>
  <c r="L340"/>
  <c r="L2389"/>
  <c r="L888"/>
  <c r="K519"/>
  <c r="K2045"/>
  <c r="K713"/>
  <c r="K529"/>
  <c r="L2124"/>
  <c r="L1853"/>
  <c r="L1192"/>
  <c r="L422"/>
  <c r="K215"/>
  <c r="L795"/>
  <c r="L1581"/>
  <c r="K231"/>
  <c r="K1796"/>
  <c r="L1191"/>
  <c r="K1690"/>
  <c r="K704"/>
  <c r="K2317"/>
  <c r="L1525"/>
  <c r="L1954"/>
  <c r="L886"/>
  <c r="L1290"/>
  <c r="K815"/>
  <c r="L2323"/>
  <c r="L1169"/>
  <c r="K381"/>
  <c r="K1435"/>
  <c r="K745"/>
  <c r="K91"/>
  <c r="K289"/>
  <c r="K978"/>
  <c r="K1357"/>
  <c r="L1317"/>
  <c r="L1637"/>
  <c r="L1030"/>
  <c r="K392"/>
  <c r="K1805"/>
  <c r="K1077"/>
  <c r="K1054"/>
  <c r="K1736"/>
  <c r="L613"/>
  <c r="L978"/>
  <c r="K864"/>
  <c r="L1421"/>
  <c r="L164"/>
  <c r="L2409"/>
  <c r="L1723"/>
  <c r="K1483"/>
  <c r="L1489"/>
  <c r="L2103"/>
  <c r="K1596"/>
  <c r="L841"/>
  <c r="L792"/>
  <c r="K879"/>
  <c r="K912"/>
  <c r="K874"/>
  <c r="K729"/>
  <c r="K1212"/>
  <c r="L2135"/>
  <c r="K2432"/>
  <c r="L702"/>
  <c r="L2334"/>
  <c r="K1261"/>
  <c r="L560"/>
  <c r="K1223"/>
  <c r="L1505"/>
  <c r="K712"/>
  <c r="K1950"/>
  <c r="K1670"/>
  <c r="K659"/>
  <c r="K355"/>
  <c r="K1089"/>
  <c r="K1866"/>
  <c r="K722"/>
  <c r="K1444"/>
  <c r="K2221"/>
  <c r="L2083"/>
  <c r="L1891"/>
  <c r="K472"/>
  <c r="K2009"/>
  <c r="K868"/>
  <c r="L2461"/>
  <c r="K1722"/>
  <c r="K353"/>
  <c r="K1107"/>
  <c r="K2304"/>
  <c r="K147"/>
  <c r="L1302"/>
  <c r="K1759"/>
  <c r="K732"/>
  <c r="K605"/>
  <c r="K1922"/>
  <c r="K402"/>
  <c r="L691"/>
  <c r="L853"/>
  <c r="K89"/>
  <c r="K554"/>
  <c r="L656"/>
  <c r="L1258"/>
  <c r="K678"/>
  <c r="K333"/>
  <c r="K2018"/>
  <c r="K1065"/>
  <c r="L341"/>
  <c r="K1501"/>
  <c r="L1568"/>
  <c r="K723"/>
  <c r="K465"/>
  <c r="L1711"/>
  <c r="L97"/>
  <c r="L2017"/>
  <c r="K1516"/>
  <c r="K485"/>
  <c r="K1652"/>
  <c r="K425"/>
  <c r="K2115"/>
  <c r="L23"/>
  <c r="K2374"/>
  <c r="K2114"/>
  <c r="K2258"/>
  <c r="L874"/>
  <c r="K2402"/>
  <c r="L139"/>
  <c r="L2039"/>
  <c r="L240"/>
  <c r="L2235"/>
  <c r="K325"/>
  <c r="L161"/>
  <c r="K1784"/>
  <c r="L140"/>
  <c r="K1821"/>
  <c r="L910"/>
  <c r="L572"/>
  <c r="K121"/>
  <c r="K803"/>
  <c r="L1929"/>
  <c r="K1428"/>
  <c r="K1627"/>
  <c r="L1213"/>
  <c r="K1573"/>
  <c r="K1911"/>
  <c r="L1713"/>
  <c r="L768"/>
  <c r="K967"/>
  <c r="L1383"/>
  <c r="L2433"/>
  <c r="L1610"/>
  <c r="L2098"/>
  <c r="L374"/>
  <c r="K1971"/>
  <c r="L1899"/>
  <c r="L709"/>
  <c r="K929"/>
  <c r="K655"/>
  <c r="K1906"/>
  <c r="L1714"/>
  <c r="L1449"/>
  <c r="L1073"/>
  <c r="K2297"/>
  <c r="L2166"/>
  <c r="K2257"/>
  <c r="L1781"/>
  <c r="L599"/>
  <c r="K820"/>
  <c r="L827"/>
  <c r="L410"/>
  <c r="K2160"/>
  <c r="K1685"/>
  <c r="K1032"/>
  <c r="K62"/>
  <c r="L1422"/>
  <c r="L1299"/>
  <c r="L185"/>
  <c r="K1998"/>
  <c r="L2066"/>
  <c r="K1888"/>
  <c r="L941"/>
  <c r="K2194"/>
  <c r="L752"/>
  <c r="L1242"/>
  <c r="K1006"/>
  <c r="K1474"/>
  <c r="L2162"/>
  <c r="L1965"/>
  <c r="S369" i="3"/>
  <c r="K716" i="1"/>
  <c r="K395"/>
  <c r="K2273"/>
  <c r="K2378"/>
  <c r="K2312"/>
  <c r="L1471"/>
  <c r="L63"/>
  <c r="K1282"/>
  <c r="K408"/>
  <c r="K171"/>
  <c r="K226"/>
  <c r="L1106"/>
  <c r="K1730"/>
  <c r="L559"/>
  <c r="K2438"/>
  <c r="L1210"/>
  <c r="L311"/>
  <c r="L2123"/>
  <c r="K1043"/>
  <c r="L1051"/>
  <c r="L2029"/>
  <c r="L1707"/>
  <c r="K2039"/>
  <c r="K1064"/>
  <c r="L469"/>
  <c r="K363"/>
  <c r="K1767"/>
  <c r="K1096"/>
  <c r="L2387"/>
  <c r="L607"/>
  <c r="L1367"/>
  <c r="K863"/>
  <c r="K1140"/>
  <c r="K739"/>
  <c r="L312"/>
  <c r="L413"/>
  <c r="K1638"/>
  <c r="L2448"/>
  <c r="K1467"/>
  <c r="L411"/>
  <c r="K2033"/>
  <c r="K437"/>
  <c r="L1110"/>
  <c r="L2460"/>
  <c r="L1529"/>
  <c r="L487"/>
  <c r="K1100"/>
  <c r="L2100"/>
  <c r="K317"/>
  <c r="K101"/>
  <c r="K1844"/>
  <c r="K409"/>
  <c r="L2246"/>
  <c r="L1364"/>
  <c r="L1571"/>
  <c r="L937"/>
  <c r="K1187"/>
  <c r="L1000"/>
  <c r="K556"/>
  <c r="L665"/>
  <c r="K405"/>
  <c r="K2244"/>
  <c r="K2153"/>
  <c r="K2467"/>
  <c r="K1514"/>
  <c r="L426"/>
  <c r="L61"/>
  <c r="K25"/>
  <c r="K1899"/>
  <c r="K1248"/>
  <c r="K307"/>
  <c r="L1078"/>
  <c r="L2265"/>
  <c r="L2249"/>
  <c r="K1746"/>
  <c r="L890"/>
  <c r="L967"/>
  <c r="L1111"/>
  <c r="L2150"/>
  <c r="L1336"/>
  <c r="L2236"/>
  <c r="K1037"/>
  <c r="K1103"/>
  <c r="K633"/>
  <c r="K285"/>
  <c r="L1816"/>
  <c r="K531"/>
  <c r="K280"/>
  <c r="L2074"/>
  <c r="L2353"/>
  <c r="K235"/>
  <c r="K1060"/>
  <c r="L1259"/>
  <c r="K676"/>
  <c r="K1666"/>
  <c r="L1850"/>
  <c r="K411"/>
  <c r="L1557"/>
  <c r="L1123"/>
  <c r="L1552"/>
  <c r="L766"/>
  <c r="K824"/>
  <c r="L694"/>
  <c r="K1613"/>
  <c r="L911"/>
  <c r="L603"/>
  <c r="K1170"/>
  <c r="K1789"/>
  <c r="L1371"/>
  <c r="L553"/>
  <c r="L1948"/>
  <c r="L449"/>
  <c r="K657"/>
  <c r="L1974"/>
  <c r="L2356"/>
  <c r="K1664"/>
  <c r="K1094"/>
  <c r="L2500"/>
  <c r="L598"/>
  <c r="K1196"/>
  <c r="K475"/>
  <c r="K1343"/>
  <c r="L1298"/>
  <c r="K1981"/>
  <c r="L2362"/>
  <c r="K1834"/>
  <c r="L736"/>
  <c r="L2282"/>
  <c r="K1098"/>
  <c r="L728"/>
  <c r="K532"/>
  <c r="L256"/>
  <c r="L933"/>
  <c r="K2250"/>
  <c r="L850"/>
  <c r="L1330"/>
  <c r="K991"/>
  <c r="L2144"/>
  <c r="L498"/>
  <c r="K2097"/>
  <c r="L234"/>
  <c r="L1779"/>
  <c r="K2042"/>
  <c r="L1589"/>
  <c r="K29"/>
  <c r="L2312"/>
  <c r="K70"/>
  <c r="L2485"/>
  <c r="K1945"/>
  <c r="K433"/>
  <c r="L1438"/>
  <c r="K212"/>
  <c r="L159"/>
  <c r="L1316"/>
  <c r="L1514"/>
  <c r="K2213"/>
  <c r="L1446"/>
  <c r="K1427"/>
  <c r="K230"/>
  <c r="L1770"/>
  <c r="L1631"/>
  <c r="K2367"/>
  <c r="K2144"/>
  <c r="K57"/>
  <c r="L274"/>
  <c r="L1041"/>
  <c r="K1915"/>
  <c r="L1522"/>
  <c r="K975"/>
  <c r="L1526"/>
  <c r="K2230"/>
  <c r="K1723"/>
  <c r="L1397"/>
  <c r="L824"/>
  <c r="K1921"/>
  <c r="K100"/>
  <c r="K1765"/>
  <c r="L2244"/>
  <c r="K2255"/>
  <c r="L279"/>
  <c r="K387"/>
  <c r="K680"/>
  <c r="L759"/>
  <c r="K1389"/>
  <c r="L1616"/>
  <c r="K1835"/>
  <c r="L2287"/>
  <c r="L2317"/>
  <c r="L1388"/>
  <c r="K1751"/>
  <c r="L1074"/>
  <c r="L232"/>
  <c r="L1665"/>
  <c r="L925"/>
  <c r="L2404"/>
  <c r="L491"/>
  <c r="L147"/>
  <c r="K1291"/>
  <c r="K1533"/>
  <c r="L342"/>
  <c r="K2170"/>
  <c r="L1986"/>
  <c r="L1468"/>
  <c r="K1159"/>
  <c r="L390"/>
  <c r="L551"/>
  <c r="L1186"/>
  <c r="K1611"/>
  <c r="K959"/>
  <c r="K744"/>
  <c r="L1365"/>
  <c r="L1967"/>
  <c r="L803"/>
  <c r="L1164"/>
  <c r="K1072"/>
  <c r="L2116"/>
  <c r="L1887"/>
  <c r="K2210"/>
  <c r="K1614"/>
  <c r="L1675"/>
  <c r="L495"/>
  <c r="L268"/>
  <c r="K1837"/>
  <c r="L1264"/>
  <c r="K2491"/>
  <c r="K1804"/>
  <c r="L870"/>
  <c r="L1672"/>
  <c r="L731"/>
  <c r="K1564"/>
  <c r="K927"/>
  <c r="L762"/>
  <c r="L531"/>
  <c r="K249"/>
  <c r="K719"/>
  <c r="K1509"/>
  <c r="L337"/>
  <c r="L1413"/>
  <c r="L905"/>
  <c r="K781"/>
  <c r="L535"/>
  <c r="K266"/>
  <c r="L450"/>
  <c r="K457"/>
  <c r="K771"/>
  <c r="K995"/>
  <c r="L158"/>
  <c r="K31"/>
  <c r="K2375"/>
  <c r="L1140"/>
  <c r="L123"/>
  <c r="L437"/>
  <c r="K1093"/>
  <c r="K869"/>
  <c r="L1166"/>
  <c r="K2132"/>
  <c r="K313"/>
  <c r="L1008"/>
  <c r="K415"/>
  <c r="K1914"/>
  <c r="L1402"/>
  <c r="K2125"/>
  <c r="L2078"/>
  <c r="K1646"/>
  <c r="L2152"/>
  <c r="L2487"/>
  <c r="K2384"/>
  <c r="L2040"/>
  <c r="K1433"/>
  <c r="L195"/>
  <c r="K898"/>
  <c r="L721"/>
  <c r="K632"/>
  <c r="L1597"/>
  <c r="L2440"/>
  <c r="K2325"/>
  <c r="K2445"/>
  <c r="L1219"/>
  <c r="L1651"/>
  <c r="L1706"/>
  <c r="L2173"/>
  <c r="L930"/>
  <c r="K551"/>
  <c r="K2436"/>
  <c r="L2007"/>
  <c r="L448"/>
  <c r="K39"/>
  <c r="K780"/>
  <c r="L636"/>
  <c r="K1348"/>
  <c r="K1643"/>
  <c r="L581"/>
  <c r="L1839"/>
  <c r="L50"/>
  <c r="K599"/>
  <c r="K1466"/>
  <c r="K486"/>
  <c r="L538"/>
  <c r="K706"/>
  <c r="K858"/>
  <c r="L1563"/>
  <c r="K611"/>
  <c r="K742"/>
  <c r="L1485"/>
  <c r="L1452"/>
  <c r="L1348"/>
  <c r="L490"/>
  <c r="K1738"/>
  <c r="K1163"/>
  <c r="K439"/>
  <c r="K2372"/>
  <c r="K69"/>
  <c r="K2080"/>
  <c r="K1082"/>
  <c r="K2006"/>
  <c r="L1121"/>
  <c r="K654"/>
  <c r="L2214"/>
  <c r="K2070"/>
  <c r="K2429"/>
  <c r="L1343"/>
  <c r="K2111"/>
  <c r="K2192"/>
  <c r="L872"/>
  <c r="L632"/>
  <c r="K2202"/>
  <c r="K1700"/>
  <c r="L1151"/>
  <c r="K1806"/>
  <c r="L1277"/>
  <c r="K329"/>
  <c r="L407"/>
  <c r="K1158"/>
  <c r="L616"/>
  <c r="K354"/>
  <c r="L338"/>
  <c r="K2121"/>
  <c r="K589"/>
  <c r="L2025"/>
  <c r="K1091"/>
  <c r="L1308"/>
  <c r="K473"/>
  <c r="K1943"/>
  <c r="L597"/>
  <c r="K382"/>
  <c r="L2357"/>
  <c r="L733"/>
  <c r="K1344"/>
  <c r="K707"/>
  <c r="L294"/>
  <c r="L366"/>
  <c r="K2024"/>
  <c r="K1181"/>
  <c r="L398"/>
  <c r="L349"/>
  <c r="L1398"/>
  <c r="K82"/>
  <c r="K1306"/>
  <c r="K1649"/>
  <c r="K2234"/>
  <c r="K2331"/>
  <c r="L1900"/>
  <c r="K2355"/>
  <c r="L2278"/>
  <c r="L606"/>
  <c r="K145"/>
  <c r="L1158"/>
  <c r="K826"/>
  <c r="L958"/>
  <c r="L914"/>
  <c r="L1006"/>
  <c r="K1151"/>
  <c r="K1464"/>
  <c r="L917"/>
  <c r="L1197"/>
  <c r="L1838"/>
  <c r="L275"/>
  <c r="K736"/>
  <c r="L1048"/>
  <c r="L432"/>
  <c r="K785"/>
  <c r="L1081"/>
  <c r="K1216"/>
  <c r="L1094"/>
  <c r="K2065"/>
  <c r="K1257"/>
  <c r="L724"/>
  <c r="L66"/>
  <c r="L90"/>
  <c r="L743"/>
  <c r="L1507"/>
  <c r="K1625"/>
  <c r="L199"/>
  <c r="K2055"/>
  <c r="L570"/>
  <c r="K1188"/>
  <c r="K559"/>
  <c r="L135"/>
  <c r="K1195"/>
  <c r="L2451"/>
  <c r="L511"/>
  <c r="K1637"/>
  <c r="L2217"/>
  <c r="L681"/>
  <c r="L1134"/>
  <c r="L345"/>
  <c r="K2364"/>
  <c r="K2476"/>
  <c r="K1901"/>
  <c r="L1481"/>
  <c r="L741"/>
  <c r="K988"/>
  <c r="K1182"/>
  <c r="L190"/>
  <c r="K612"/>
  <c r="L2155"/>
  <c r="K263"/>
  <c r="K2357"/>
  <c r="L62"/>
  <c r="K1376"/>
  <c r="L2036"/>
  <c r="K2414"/>
  <c r="K828"/>
  <c r="L2388"/>
  <c r="L1943"/>
  <c r="L839"/>
  <c r="L1806"/>
  <c r="L843"/>
  <c r="K1201"/>
  <c r="L1236"/>
  <c r="K711"/>
  <c r="L2068"/>
  <c r="L73"/>
  <c r="K1997"/>
  <c r="K920"/>
  <c r="K608"/>
  <c r="L95"/>
  <c r="L2401"/>
  <c r="K481"/>
  <c r="K477"/>
  <c r="L2296"/>
  <c r="K2008"/>
  <c r="L2037"/>
  <c r="K578"/>
  <c r="K380"/>
  <c r="K2354"/>
  <c r="L2275"/>
  <c r="K291"/>
  <c r="L2128"/>
  <c r="L742"/>
  <c r="L154"/>
  <c r="K2393"/>
  <c r="K534"/>
  <c r="L2043"/>
  <c r="L1020"/>
  <c r="K851"/>
  <c r="K1816"/>
  <c r="K966"/>
  <c r="L68"/>
  <c r="L230"/>
  <c r="K962"/>
  <c r="L1228"/>
  <c r="L605"/>
  <c r="L550"/>
  <c r="L802"/>
  <c r="L2044"/>
  <c r="K200"/>
  <c r="K2423"/>
  <c r="L1605"/>
  <c r="L963"/>
  <c r="L36"/>
  <c r="L837"/>
  <c r="K1996"/>
  <c r="L1765"/>
  <c r="L901"/>
  <c r="L70"/>
  <c r="L1691"/>
  <c r="L1990"/>
  <c r="K2241"/>
  <c r="L574"/>
  <c r="K928"/>
  <c r="K1983"/>
  <c r="K1557"/>
  <c r="L2332"/>
  <c r="K15"/>
  <c r="L585"/>
  <c r="L1221"/>
  <c r="L367"/>
  <c r="K2332"/>
  <c r="K2164"/>
  <c r="K1497"/>
  <c r="K1887"/>
  <c r="L785"/>
  <c r="K702"/>
  <c r="K2485"/>
  <c r="L1147"/>
  <c r="K791"/>
  <c r="K1407"/>
  <c r="K423"/>
  <c r="K247"/>
  <c r="K638"/>
  <c r="K1781"/>
  <c r="K2058"/>
  <c r="K1928"/>
  <c r="L1794"/>
  <c r="L2091"/>
  <c r="K1106"/>
  <c r="L137"/>
  <c r="L695"/>
  <c r="K2309"/>
  <c r="K1538"/>
  <c r="L1767"/>
  <c r="K343"/>
  <c r="L2178"/>
  <c r="K2428"/>
  <c r="L207"/>
  <c r="L926"/>
  <c r="K1124"/>
  <c r="L2082"/>
  <c r="L594"/>
  <c r="L1440"/>
  <c r="L2047"/>
  <c r="L2329"/>
  <c r="L2493"/>
  <c r="L442"/>
  <c r="K1566"/>
  <c r="K1051"/>
  <c r="K162"/>
  <c r="K1970"/>
  <c r="L2107"/>
  <c r="K941"/>
  <c r="K46"/>
  <c r="K993"/>
  <c r="K2142"/>
  <c r="K476"/>
  <c r="K2050"/>
  <c r="K2295"/>
  <c r="L799"/>
  <c r="K883"/>
  <c r="L206"/>
  <c r="K2007"/>
  <c r="K751"/>
  <c r="K464"/>
  <c r="K498"/>
  <c r="L767"/>
  <c r="L2308"/>
  <c r="K565"/>
  <c r="K2182"/>
  <c r="K1712"/>
  <c r="K1748"/>
  <c r="K1864"/>
  <c r="K582"/>
  <c r="K1150"/>
  <c r="K977"/>
  <c r="L1737"/>
  <c r="K2284"/>
  <c r="L732"/>
  <c r="K958"/>
  <c r="L1742"/>
  <c r="K1351"/>
  <c r="L1474"/>
  <c r="L2331"/>
  <c r="L2380"/>
  <c r="K1420"/>
  <c r="K2072"/>
  <c r="K2334"/>
  <c r="K1668"/>
  <c r="K689"/>
  <c r="L670"/>
  <c r="K2307"/>
  <c r="L1050"/>
  <c r="K670"/>
  <c r="L1196"/>
  <c r="K11"/>
  <c r="L556"/>
  <c r="L1516"/>
  <c r="K2163"/>
  <c r="K1991"/>
  <c r="K2155"/>
  <c r="L696"/>
  <c r="K880"/>
  <c r="K344"/>
  <c r="K1540"/>
  <c r="L987"/>
  <c r="K1790"/>
  <c r="K1953"/>
  <c r="L1347"/>
  <c r="K1645"/>
  <c r="K1740"/>
  <c r="K681"/>
  <c r="K338"/>
  <c r="K2408"/>
  <c r="L718"/>
  <c r="K1083"/>
  <c r="L1279"/>
  <c r="L415"/>
  <c r="L305"/>
  <c r="L707"/>
  <c r="K2300"/>
  <c r="K484"/>
  <c r="K735"/>
  <c r="L688"/>
  <c r="L1295"/>
  <c r="L1810"/>
  <c r="L1960"/>
  <c r="K724"/>
  <c r="K1912"/>
  <c r="L2157"/>
  <c r="K2016"/>
  <c r="K1321"/>
  <c r="K1460"/>
  <c r="K1907"/>
  <c r="L2495"/>
  <c r="L237"/>
  <c r="L738"/>
  <c r="K2200"/>
  <c r="L825"/>
  <c r="K2473"/>
  <c r="L222"/>
  <c r="K1862"/>
  <c r="L2001"/>
  <c r="K299"/>
  <c r="L1252"/>
  <c r="K2330"/>
  <c r="K1882"/>
  <c r="K491"/>
  <c r="K61"/>
  <c r="L690"/>
  <c r="K536"/>
  <c r="L1719"/>
  <c r="L262"/>
  <c r="K1470"/>
  <c r="L1566"/>
  <c r="L1811"/>
  <c r="K2116"/>
  <c r="L615"/>
  <c r="L2146"/>
  <c r="K406"/>
  <c r="L1038"/>
  <c r="L1411"/>
  <c r="K182"/>
  <c r="L1757"/>
  <c r="K1134"/>
  <c r="L637"/>
  <c r="K1157"/>
  <c r="K2277"/>
  <c r="K2496"/>
  <c r="L2280"/>
  <c r="L427"/>
  <c r="K297"/>
  <c r="L235"/>
  <c r="L1936"/>
  <c r="K1858"/>
  <c r="K954"/>
  <c r="K1626"/>
  <c r="K754"/>
  <c r="K790"/>
  <c r="L1075"/>
  <c r="L2111"/>
  <c r="L1947"/>
  <c r="L1797"/>
  <c r="L558"/>
  <c r="K768"/>
  <c r="L321"/>
  <c r="L1268"/>
  <c r="L1964"/>
  <c r="K806"/>
  <c r="K1337"/>
  <c r="L1979"/>
  <c r="L1594"/>
  <c r="K2254"/>
  <c r="K1259"/>
  <c r="L931"/>
  <c r="K1335"/>
  <c r="L566"/>
  <c r="K629"/>
  <c r="K1494"/>
  <c r="K1160"/>
  <c r="L130"/>
  <c r="L1724"/>
  <c r="L1914"/>
  <c r="K2488"/>
  <c r="L1760"/>
  <c r="L2023"/>
  <c r="L1924"/>
  <c r="K2425"/>
  <c r="K1876"/>
  <c r="L83"/>
  <c r="L64"/>
  <c r="L2370"/>
  <c r="L2432"/>
  <c r="L401"/>
  <c r="L1608"/>
  <c r="K1147"/>
  <c r="K129"/>
  <c r="K1378"/>
  <c r="K1360"/>
  <c r="K560"/>
  <c r="L1044"/>
  <c r="L1520"/>
  <c r="L1082"/>
  <c r="L1114"/>
  <c r="L652"/>
  <c r="K1872"/>
  <c r="K2197"/>
  <c r="K1176"/>
  <c r="K841"/>
  <c r="K1840"/>
  <c r="K2073"/>
  <c r="L1689"/>
  <c r="K1582"/>
  <c r="K1929"/>
  <c r="K1927"/>
  <c r="L1551"/>
  <c r="L304"/>
  <c r="K983"/>
  <c r="K2010"/>
  <c r="L102"/>
  <c r="L1796"/>
  <c r="L1314"/>
  <c r="L2255"/>
  <c r="K2370"/>
  <c r="L101"/>
  <c r="L1854"/>
  <c r="K1492"/>
  <c r="L822"/>
  <c r="L1490"/>
  <c r="K2256"/>
  <c r="L1591"/>
  <c r="L1624"/>
  <c r="K501"/>
  <c r="L332"/>
  <c r="L589"/>
  <c r="K253"/>
  <c r="L1925"/>
  <c r="K894"/>
  <c r="K1644"/>
  <c r="K887"/>
  <c r="L1260"/>
  <c r="L319"/>
  <c r="K399"/>
  <c r="K2245"/>
  <c r="K303"/>
  <c r="K429"/>
  <c r="L2477"/>
  <c r="K2489"/>
  <c r="L719"/>
  <c r="L2061"/>
  <c r="K1084"/>
  <c r="K2471"/>
  <c r="L264"/>
  <c r="K294"/>
  <c r="K2226"/>
  <c r="L617"/>
  <c r="L386"/>
  <c r="K889"/>
  <c r="L745"/>
  <c r="L1419"/>
  <c r="L1182"/>
  <c r="K1724"/>
  <c r="L1482"/>
  <c r="L408"/>
  <c r="L313"/>
  <c r="K2294"/>
  <c r="K1935"/>
  <c r="L1897"/>
  <c r="K48"/>
  <c r="K807"/>
  <c r="L1022"/>
  <c r="K2175"/>
  <c r="K522"/>
  <c r="L1747"/>
  <c r="L1958"/>
  <c r="L1506"/>
  <c r="L2382"/>
  <c r="K2077"/>
  <c r="K1328"/>
  <c r="K454"/>
  <c r="L1795"/>
  <c r="K1861"/>
  <c r="K1947"/>
  <c r="K1843"/>
  <c r="K2013"/>
  <c r="L817"/>
  <c r="L928"/>
  <c r="K1164"/>
  <c r="L651"/>
  <c r="K1290"/>
  <c r="L699"/>
  <c r="K1365"/>
  <c r="L1681"/>
  <c r="K123"/>
  <c r="K1192"/>
  <c r="L1845"/>
  <c r="L677"/>
  <c r="K564"/>
  <c r="L1956"/>
  <c r="K923"/>
  <c r="K2437"/>
  <c r="K1827"/>
  <c r="L1726"/>
  <c r="L959"/>
  <c r="L1536"/>
  <c r="K1518"/>
  <c r="L188"/>
  <c r="K1952"/>
  <c r="L1824"/>
  <c r="L375"/>
  <c r="L2183"/>
  <c r="K2131"/>
  <c r="L2198"/>
  <c r="K2174"/>
  <c r="L2070"/>
  <c r="K1172"/>
  <c r="L1903"/>
  <c r="K126"/>
  <c r="K579"/>
  <c r="K1832"/>
  <c r="K1288"/>
  <c r="L2292"/>
  <c r="K979"/>
  <c r="K1230"/>
  <c r="K708"/>
  <c r="L2126"/>
  <c r="L2384"/>
  <c r="L2118"/>
  <c r="L265"/>
  <c r="L105"/>
  <c r="L529"/>
  <c r="K1024"/>
  <c r="L2253"/>
  <c r="L576"/>
  <c r="K1562"/>
  <c r="L1282"/>
  <c r="K2135"/>
  <c r="L402"/>
  <c r="L1617"/>
  <c r="K2133"/>
  <c r="K1099"/>
  <c r="L1905"/>
  <c r="L328"/>
  <c r="L2291"/>
  <c r="K1960"/>
  <c r="K273"/>
  <c r="L1409"/>
  <c r="L1858"/>
  <c r="K746"/>
  <c r="L1303"/>
  <c r="K2337"/>
  <c r="K1278"/>
  <c r="K288"/>
  <c r="L118"/>
  <c r="K1272"/>
  <c r="K1871"/>
  <c r="L2143"/>
  <c r="L1133"/>
  <c r="L1183"/>
  <c r="K436"/>
  <c r="K1226"/>
  <c r="K2084"/>
  <c r="L1916"/>
  <c r="K159"/>
  <c r="K1563"/>
  <c r="L1953"/>
  <c r="L1415"/>
  <c r="K672"/>
  <c r="K636"/>
  <c r="K107"/>
  <c r="L2434"/>
  <c r="K1202"/>
  <c r="K2259"/>
  <c r="L1969"/>
  <c r="L1257"/>
  <c r="K153"/>
  <c r="K1447"/>
  <c r="L2267"/>
  <c r="K64"/>
  <c r="L335"/>
  <c r="K1879"/>
  <c r="L354"/>
  <c r="L1867"/>
  <c r="L1499"/>
  <c r="K2324"/>
  <c r="L2428"/>
  <c r="K2208"/>
  <c r="L1880"/>
  <c r="K816"/>
  <c r="L1300"/>
  <c r="L58"/>
  <c r="L1188"/>
  <c r="K339"/>
  <c r="K191"/>
  <c r="L1126"/>
  <c r="K1813"/>
  <c r="K428"/>
  <c r="L2368"/>
  <c r="L2206"/>
  <c r="K1795"/>
  <c r="K715"/>
  <c r="K222"/>
  <c r="L2480"/>
  <c r="L1740"/>
  <c r="L2125"/>
  <c r="K593"/>
  <c r="L2196"/>
  <c r="L2316"/>
  <c r="L261"/>
  <c r="K1763"/>
  <c r="L138"/>
  <c r="K72"/>
  <c r="L1403"/>
  <c r="L1701"/>
  <c r="L1922"/>
  <c r="K1654"/>
  <c r="K442"/>
  <c r="L2446"/>
  <c r="L1646"/>
  <c r="K893"/>
  <c r="L1684"/>
  <c r="K590"/>
  <c r="K1249"/>
  <c r="L1898"/>
  <c r="K2228"/>
  <c r="K2227"/>
  <c r="L1572"/>
  <c r="K1674"/>
  <c r="K1316"/>
  <c r="L324"/>
  <c r="L470"/>
  <c r="L2065"/>
  <c r="K819"/>
  <c r="K262"/>
  <c r="L893"/>
  <c r="L625"/>
  <c r="K1750"/>
  <c r="K1393"/>
  <c r="L1307"/>
  <c r="K628"/>
  <c r="L376"/>
  <c r="K2318"/>
  <c r="L1993"/>
  <c r="L1577"/>
  <c r="L1866"/>
  <c r="L320"/>
  <c r="L172"/>
  <c r="L2032"/>
  <c r="L858"/>
  <c r="L107"/>
  <c r="K84"/>
  <c r="L160"/>
  <c r="K2339"/>
  <c r="K1386"/>
  <c r="L1247"/>
  <c r="K1480"/>
  <c r="K359"/>
  <c r="K788"/>
  <c r="L1973"/>
  <c r="L2333"/>
  <c r="L1451"/>
  <c r="L439"/>
  <c r="K453"/>
  <c r="L608"/>
  <c r="L800"/>
  <c r="K2110"/>
  <c r="L2026"/>
  <c r="K1154"/>
  <c r="L848"/>
  <c r="K646"/>
  <c r="K588"/>
  <c r="L1175"/>
  <c r="L865"/>
  <c r="L575"/>
  <c r="L542"/>
  <c r="K227"/>
  <c r="L1699"/>
  <c r="K1262"/>
  <c r="K953"/>
  <c r="L2110"/>
  <c r="L27"/>
  <c r="K2400"/>
  <c r="K470"/>
  <c r="L1604"/>
  <c r="K1762"/>
  <c r="L1904"/>
  <c r="L1211"/>
  <c r="L673"/>
  <c r="K544"/>
  <c r="L2055"/>
  <c r="L1647"/>
  <c r="K1504"/>
  <c r="K2147"/>
  <c r="K2087"/>
  <c r="L89"/>
  <c r="K1346"/>
  <c r="K398"/>
  <c r="K2054"/>
  <c r="K1177"/>
  <c r="L857"/>
  <c r="K2215"/>
  <c r="K1510"/>
  <c r="L200"/>
  <c r="L832"/>
  <c r="K2276"/>
  <c r="L704"/>
  <c r="L1803"/>
  <c r="L2004"/>
  <c r="L830"/>
  <c r="K220"/>
  <c r="K26"/>
  <c r="K2360"/>
  <c r="L1185"/>
  <c r="K95"/>
  <c r="L1636"/>
  <c r="K822"/>
  <c r="K1462"/>
  <c r="K766"/>
  <c r="L1588"/>
  <c r="L56"/>
  <c r="K831"/>
  <c r="L2006"/>
  <c r="L2122"/>
  <c r="K526"/>
  <c r="L1351"/>
  <c r="K2420"/>
  <c r="L1660"/>
  <c r="L855"/>
  <c r="L309"/>
  <c r="K1669"/>
  <c r="K2229"/>
  <c r="L156"/>
  <c r="K319"/>
  <c r="L1844"/>
  <c r="K896"/>
  <c r="L433"/>
  <c r="L1790"/>
  <c r="K1500"/>
  <c r="L1720"/>
  <c r="L364"/>
  <c r="K1455"/>
  <c r="K58"/>
  <c r="L1136"/>
  <c r="K1300"/>
  <c r="L1418"/>
  <c r="K570"/>
  <c r="K1579"/>
  <c r="K1284"/>
  <c r="K528"/>
  <c r="K1305"/>
  <c r="L404"/>
  <c r="L488"/>
  <c r="K267"/>
  <c r="K321"/>
  <c r="K332"/>
  <c r="L2223"/>
  <c r="AA370" i="3" a="1"/>
  <c r="K934" i="1"/>
  <c r="L81"/>
  <c r="K818"/>
  <c r="L1865"/>
  <c r="K804"/>
  <c r="K2086"/>
  <c r="K1715"/>
  <c r="L2164"/>
  <c r="K2469"/>
  <c r="K1713"/>
  <c r="L814"/>
  <c r="K2390"/>
  <c r="K2057"/>
  <c r="K598"/>
  <c r="K2267"/>
  <c r="L2149"/>
  <c r="K1410"/>
  <c r="K2195"/>
  <c r="L2420"/>
  <c r="K1046"/>
  <c r="K164"/>
  <c r="L1049"/>
  <c r="L1918"/>
  <c r="L1843"/>
  <c r="K1530"/>
  <c r="K2287"/>
  <c r="K497"/>
  <c r="L1971"/>
  <c r="K2396"/>
  <c r="L1687"/>
  <c r="K763"/>
  <c r="L788"/>
  <c r="L1901"/>
  <c r="K1293"/>
  <c r="K1167"/>
  <c r="L1412"/>
  <c r="K538"/>
  <c r="K1446"/>
  <c r="L2294"/>
  <c r="L1015"/>
  <c r="K2233"/>
  <c r="L35"/>
  <c r="K621"/>
  <c r="K1484"/>
  <c r="K718"/>
  <c r="L150"/>
  <c r="L357"/>
  <c r="L739"/>
  <c r="K1465"/>
  <c r="L329"/>
  <c r="K1764"/>
  <c r="L980"/>
  <c r="K377"/>
  <c r="K2345"/>
  <c r="L1512"/>
  <c r="L2187"/>
  <c r="L961"/>
  <c r="L811"/>
  <c r="K2171"/>
  <c r="K1985"/>
  <c r="L2059"/>
  <c r="L1614"/>
  <c r="K2107"/>
  <c r="K1875"/>
  <c r="K2413"/>
  <c r="K455"/>
  <c r="K1776"/>
  <c r="L2134"/>
  <c r="L686"/>
  <c r="K2127"/>
  <c r="K308"/>
  <c r="K446"/>
  <c r="K2415"/>
  <c r="K1476"/>
  <c r="K1779"/>
  <c r="L1271"/>
  <c r="L884"/>
  <c r="L1547"/>
  <c r="L178"/>
  <c r="L797"/>
  <c r="K1739"/>
  <c r="L1312"/>
  <c r="K1853"/>
  <c r="L1218"/>
  <c r="K1339"/>
  <c r="L2137"/>
  <c r="K306"/>
  <c r="K1042"/>
  <c r="L2079"/>
  <c r="L1517"/>
  <c r="L835"/>
  <c r="L1342"/>
  <c r="K2023"/>
  <c r="L463"/>
  <c r="L88"/>
  <c r="L2488"/>
  <c r="K779"/>
  <c r="K918"/>
  <c r="L2303"/>
  <c r="L1548"/>
  <c r="K2218"/>
  <c r="L2491"/>
  <c r="L1390"/>
  <c r="L82"/>
  <c r="L2438"/>
  <c r="L1955"/>
  <c r="L24"/>
  <c r="K1647"/>
  <c r="K1990"/>
  <c r="L894"/>
  <c r="L2048"/>
  <c r="L1039"/>
  <c r="L664"/>
  <c r="L500"/>
  <c r="K1016"/>
  <c r="L777"/>
  <c r="L1721"/>
  <c r="L1890"/>
  <c r="L867"/>
  <c r="K73"/>
  <c r="K1537"/>
  <c r="L1836"/>
  <c r="K18"/>
  <c r="K2270"/>
  <c r="K1229"/>
  <c r="K1949"/>
  <c r="K1007"/>
  <c r="L1370"/>
  <c r="L1708"/>
  <c r="K467"/>
  <c r="L1217"/>
  <c r="L760"/>
  <c r="K2419"/>
  <c r="L2226"/>
  <c r="K623"/>
  <c r="L1080"/>
  <c r="L371"/>
  <c r="L1633"/>
  <c r="K1349"/>
  <c r="K1785"/>
  <c r="K1317"/>
  <c r="K1423"/>
  <c r="L1461"/>
  <c r="K1003"/>
  <c r="L385"/>
  <c r="L1937"/>
  <c r="K725"/>
  <c r="K27"/>
  <c r="K2352"/>
  <c r="L71"/>
  <c r="L1632"/>
  <c r="L2064"/>
  <c r="L1165"/>
  <c r="K265"/>
  <c r="K1520"/>
  <c r="K1475"/>
  <c r="L1053"/>
  <c r="K1890"/>
  <c r="K903"/>
  <c r="L1214"/>
  <c r="L368"/>
  <c r="L1477"/>
  <c r="L1621"/>
  <c r="K1087"/>
  <c r="L2051"/>
  <c r="K2359"/>
  <c r="K798"/>
  <c r="K2207"/>
  <c r="L2010"/>
  <c r="K489"/>
  <c r="L2444"/>
  <c r="K1735"/>
  <c r="K679"/>
  <c r="L660"/>
  <c r="K1463"/>
  <c r="K650"/>
  <c r="K427"/>
  <c r="K660"/>
  <c r="K1231"/>
  <c r="K595"/>
  <c r="L440"/>
  <c r="K2298"/>
  <c r="L1859"/>
  <c r="L221"/>
  <c r="K1701"/>
  <c r="L2344"/>
  <c r="L1823"/>
  <c r="K537"/>
  <c r="K1161"/>
  <c r="K1982"/>
  <c r="L1156"/>
  <c r="L2197"/>
  <c r="K2306"/>
  <c r="K1561"/>
  <c r="K2347"/>
  <c r="L2087"/>
  <c r="K848"/>
  <c r="K1809"/>
  <c r="L112"/>
  <c r="K1544"/>
  <c r="L796"/>
  <c r="K626"/>
  <c r="K910"/>
  <c r="L1543"/>
  <c r="L420"/>
  <c r="L2248"/>
  <c r="K1880"/>
  <c r="L219"/>
  <c r="K1734"/>
  <c r="L48"/>
  <c r="L1659"/>
  <c r="L2182"/>
  <c r="L2469"/>
  <c r="L1475"/>
  <c r="K368"/>
  <c r="L1881"/>
  <c r="L878"/>
  <c r="L77"/>
  <c r="L176"/>
  <c r="L129"/>
  <c r="K330"/>
  <c r="K2427"/>
  <c r="K202"/>
  <c r="L1888"/>
  <c r="K669"/>
  <c r="L1644"/>
  <c r="L2301"/>
  <c r="L183"/>
  <c r="K2088"/>
  <c r="L1766"/>
  <c r="L1254"/>
  <c r="K1867"/>
  <c r="L1255"/>
  <c r="L2326"/>
  <c r="L2140"/>
  <c r="L2398"/>
  <c r="L2194"/>
  <c r="L326"/>
  <c r="L1337"/>
  <c r="K520"/>
  <c r="L1809"/>
  <c r="K2379"/>
  <c r="K269"/>
  <c r="K811"/>
  <c r="K141"/>
  <c r="K1133"/>
  <c r="L614"/>
  <c r="K2439"/>
  <c r="L1818"/>
  <c r="K371"/>
  <c r="K946"/>
  <c r="K2206"/>
  <c r="K509"/>
  <c r="K487"/>
  <c r="L109"/>
  <c r="L243"/>
  <c r="L2436"/>
  <c r="L1975"/>
  <c r="L774"/>
  <c r="L125"/>
  <c r="L1834"/>
  <c r="L813"/>
  <c r="K1913"/>
  <c r="L1224"/>
  <c r="L1363"/>
  <c r="K1198"/>
  <c r="L671"/>
  <c r="L1970"/>
  <c r="K186"/>
  <c r="K2126"/>
  <c r="K2189"/>
  <c r="L1893"/>
  <c r="L186"/>
  <c r="K13"/>
  <c r="L484"/>
  <c r="K1873"/>
  <c r="L281"/>
  <c r="K390"/>
  <c r="L1029"/>
  <c r="L562"/>
  <c r="L1540"/>
  <c r="K150"/>
  <c r="L1143"/>
  <c r="K731"/>
  <c r="K1600"/>
  <c r="L29"/>
  <c r="L1137"/>
  <c r="L1759"/>
  <c r="K1567"/>
  <c r="L838"/>
  <c r="L1248"/>
  <c r="K2003"/>
  <c r="L1222"/>
  <c r="L2067"/>
  <c r="K385"/>
  <c r="L820"/>
  <c r="K860"/>
  <c r="K1618"/>
  <c r="L1425"/>
  <c r="L517"/>
  <c r="L104"/>
  <c r="K1379"/>
  <c r="K1397"/>
  <c r="L45"/>
  <c r="L506"/>
  <c r="L1987"/>
  <c r="K2238"/>
  <c r="L362"/>
  <c r="L927"/>
  <c r="K998"/>
  <c r="L2052"/>
  <c r="K1797"/>
  <c r="L134"/>
  <c r="K878"/>
  <c r="K2216"/>
  <c r="K2271"/>
  <c r="K2157"/>
  <c r="L2035"/>
  <c r="K1636"/>
  <c r="K543"/>
  <c r="L1395"/>
  <c r="K1247"/>
  <c r="L532"/>
  <c r="K131"/>
  <c r="L26"/>
  <c r="L76"/>
  <c r="K134"/>
  <c r="L1952"/>
  <c r="L1977"/>
  <c r="L1162"/>
  <c r="L1448"/>
  <c r="L350"/>
  <c r="L2345"/>
  <c r="L2071"/>
  <c r="K1063"/>
  <c r="L1656"/>
  <c r="L683"/>
  <c r="L1771"/>
  <c r="L2338"/>
  <c r="K1114"/>
  <c r="L1142"/>
  <c r="L417"/>
  <c r="L447"/>
  <c r="L882"/>
  <c r="L393"/>
  <c r="L2133"/>
  <c r="K490"/>
  <c r="K2289"/>
  <c r="K945"/>
  <c r="K1012"/>
  <c r="K925"/>
  <c r="K666"/>
  <c r="K696"/>
  <c r="L921"/>
  <c r="L25"/>
  <c r="L283"/>
  <c r="K1691"/>
  <c r="L325"/>
  <c r="L1750"/>
  <c r="K2043"/>
  <c r="K80"/>
  <c r="L1573"/>
  <c r="K2433"/>
  <c r="L1233"/>
  <c r="K1846"/>
  <c r="K1149"/>
  <c r="K1443"/>
  <c r="K690"/>
  <c r="K52"/>
  <c r="L146"/>
  <c r="K1325"/>
  <c r="L227"/>
  <c r="L1592"/>
  <c r="K1045"/>
  <c r="K1425"/>
  <c r="K574"/>
  <c r="K1889"/>
  <c r="L1679"/>
  <c r="L116"/>
  <c r="K170"/>
  <c r="K1128"/>
  <c r="L339"/>
  <c r="K99"/>
  <c r="L969"/>
  <c r="L2269"/>
  <c r="L592"/>
  <c r="K1191"/>
  <c r="L166"/>
  <c r="L520"/>
  <c r="K176"/>
  <c r="L1864"/>
  <c r="L2080"/>
  <c r="K1302"/>
  <c r="L2481"/>
  <c r="L2320"/>
  <c r="L1263"/>
  <c r="L510"/>
  <c r="K1396"/>
  <c r="L1278"/>
  <c r="L698"/>
  <c r="L881"/>
  <c r="L254"/>
  <c r="K463"/>
  <c r="K1786"/>
  <c r="L1238"/>
  <c r="L1603"/>
  <c r="K992"/>
  <c r="L485"/>
  <c r="K1039"/>
  <c r="K1718"/>
  <c r="L16"/>
  <c r="L601"/>
  <c r="K1529"/>
  <c r="K1145"/>
  <c r="K42"/>
  <c r="K1363"/>
  <c r="K1679"/>
  <c r="K1729"/>
  <c r="L248"/>
  <c r="L992"/>
  <c r="K1773"/>
  <c r="K569"/>
  <c r="L2174"/>
  <c r="L2222"/>
  <c r="L2441"/>
  <c r="L493"/>
  <c r="K994"/>
  <c r="L527"/>
  <c r="L1113"/>
  <c r="K1178"/>
  <c r="L999"/>
  <c r="K2068"/>
  <c r="L513"/>
  <c r="K603"/>
  <c r="K1711"/>
  <c r="K1079"/>
  <c r="K675"/>
  <c r="K558"/>
  <c r="L226"/>
  <c r="K1186"/>
  <c r="K1946"/>
  <c r="L1935"/>
  <c r="K1498"/>
  <c r="L1626"/>
  <c r="K2417"/>
  <c r="L136"/>
  <c r="L290"/>
  <c r="L1576"/>
  <c r="K1948"/>
  <c r="L863"/>
  <c r="K1954"/>
  <c r="L1269"/>
  <c r="L844"/>
  <c r="L187"/>
  <c r="L1992"/>
  <c r="K1371"/>
  <c r="K1972"/>
  <c r="L253"/>
  <c r="L595"/>
  <c r="K1361"/>
  <c r="K2474"/>
  <c r="K1512"/>
  <c r="K2366"/>
  <c r="L2455"/>
  <c r="L2104"/>
  <c r="K909"/>
  <c r="L292"/>
  <c r="L2105"/>
  <c r="L621"/>
  <c r="L1994"/>
  <c r="L2341"/>
  <c r="L729"/>
  <c r="K1968"/>
  <c r="L301"/>
  <c r="K1168"/>
  <c r="L251"/>
  <c r="L2000"/>
  <c r="L1940"/>
  <c r="L2086"/>
  <c r="K133"/>
  <c r="K361"/>
  <c r="K49"/>
  <c r="L809"/>
  <c r="L1769"/>
  <c r="K2232"/>
  <c r="L2494"/>
  <c r="L69"/>
  <c r="K778"/>
  <c r="K1592"/>
  <c r="L1509"/>
  <c r="K211"/>
  <c r="L2220"/>
  <c r="K1535"/>
  <c r="L1625"/>
  <c r="L2119"/>
  <c r="L1322"/>
  <c r="K1296"/>
  <c r="L1657"/>
  <c r="K315"/>
  <c r="K228"/>
  <c r="L907"/>
  <c r="L1088"/>
  <c r="K2282"/>
  <c r="K407"/>
  <c r="L1978"/>
  <c r="K2248"/>
  <c r="K1119"/>
  <c r="L1607"/>
  <c r="K1622"/>
  <c r="K1681"/>
  <c r="K340"/>
  <c r="L1653"/>
  <c r="L667"/>
  <c r="K2404"/>
  <c r="L1083"/>
  <c r="K617"/>
  <c r="K2451"/>
  <c r="L758"/>
  <c r="K990"/>
  <c r="L1359"/>
  <c r="L1253"/>
  <c r="L1417"/>
  <c r="L2430"/>
  <c r="K349"/>
  <c r="K1545"/>
  <c r="L353"/>
  <c r="K445"/>
  <c r="K1448"/>
  <c r="L1152"/>
  <c r="L1011"/>
  <c r="K438"/>
  <c r="K1254"/>
  <c r="L1373"/>
  <c r="L2073"/>
  <c r="K2460"/>
  <c r="K2222"/>
  <c r="L1167"/>
  <c r="K1353"/>
  <c r="K1599"/>
  <c r="L184"/>
  <c r="K1569"/>
  <c r="L747"/>
  <c r="L323"/>
  <c r="K601"/>
  <c r="K254"/>
  <c r="L1261"/>
  <c r="L1963"/>
  <c r="L842"/>
  <c r="K2019"/>
  <c r="L1696"/>
  <c r="L336"/>
  <c r="K1605"/>
  <c r="L653"/>
  <c r="L1406"/>
  <c r="K1926"/>
  <c r="L764"/>
  <c r="K2456"/>
  <c r="L1431"/>
  <c r="K1398"/>
  <c r="K1227"/>
  <c r="L1638"/>
  <c r="K692"/>
  <c r="K777"/>
  <c r="L1251"/>
  <c r="L582"/>
  <c r="K1263"/>
  <c r="K238"/>
  <c r="L330"/>
  <c r="K389"/>
  <c r="K328"/>
  <c r="K686"/>
  <c r="K1687"/>
  <c r="L2190"/>
  <c r="K1710"/>
  <c r="L1178"/>
  <c r="K2109"/>
  <c r="L1040"/>
  <c r="K1814"/>
  <c r="K2480"/>
  <c r="L979"/>
  <c r="L2205"/>
  <c r="K1490"/>
  <c r="K1707"/>
  <c r="L885"/>
  <c r="L1086"/>
  <c r="K41"/>
  <c r="L1774"/>
  <c r="L1629"/>
  <c r="L713"/>
  <c r="L1464"/>
  <c r="K1896"/>
  <c r="L854"/>
  <c r="L387"/>
  <c r="K421"/>
  <c r="K1209"/>
  <c r="K2373"/>
  <c r="K733"/>
  <c r="L163"/>
  <c r="L793"/>
  <c r="L74"/>
  <c r="L2349"/>
  <c r="K2479"/>
  <c r="K102"/>
  <c r="K1153"/>
  <c r="K1015"/>
  <c r="L1272"/>
  <c r="K350"/>
  <c r="K87"/>
  <c r="L896"/>
  <c r="L1023"/>
  <c r="L1764"/>
  <c r="K760"/>
  <c r="L976"/>
  <c r="K2130"/>
  <c r="L2347"/>
  <c r="K933"/>
  <c r="L1154"/>
  <c r="L2431"/>
  <c r="K1326"/>
  <c r="L1145"/>
  <c r="K213"/>
  <c r="L2456"/>
  <c r="K2053"/>
  <c r="K311"/>
  <c r="K2398"/>
  <c r="L2179"/>
  <c r="K90"/>
  <c r="L779"/>
  <c r="K136"/>
  <c r="L483"/>
  <c r="K2165"/>
  <c r="L1229"/>
  <c r="K2478"/>
  <c r="L476"/>
  <c r="K495"/>
  <c r="L1793"/>
  <c r="K1667"/>
  <c r="L1600"/>
  <c r="L1817"/>
  <c r="K174"/>
  <c r="L1725"/>
  <c r="L315"/>
  <c r="K1220"/>
  <c r="L208"/>
  <c r="L1333"/>
  <c r="L1669"/>
  <c r="K800"/>
  <c r="K548"/>
  <c r="L1972"/>
  <c r="K1169"/>
  <c r="K957"/>
  <c r="L2479"/>
  <c r="K480"/>
  <c r="L2033"/>
  <c r="K2209"/>
  <c r="L1118"/>
  <c r="K1857"/>
  <c r="K625"/>
  <c r="K1726"/>
  <c r="K2067"/>
  <c r="K1522"/>
  <c r="K609"/>
  <c r="L950"/>
  <c r="K1313"/>
  <c r="L249"/>
  <c r="K1116"/>
  <c r="K404"/>
  <c r="K2041"/>
  <c r="L1328"/>
  <c r="L210"/>
  <c r="K1583"/>
  <c r="K2493"/>
  <c r="L1556"/>
  <c r="K2034"/>
  <c r="L2191"/>
  <c r="K2032"/>
  <c r="L1985"/>
  <c r="L1739"/>
  <c r="L1400"/>
  <c r="K1975"/>
  <c r="K219"/>
  <c r="L197"/>
  <c r="L14"/>
  <c r="L17"/>
  <c r="K1274"/>
  <c r="L479"/>
  <c r="L1842"/>
  <c r="L962"/>
  <c r="K2349"/>
  <c r="L711"/>
  <c r="L1437"/>
  <c r="K451"/>
  <c r="K1934"/>
  <c r="L60"/>
  <c r="K2492"/>
  <c r="L1808"/>
  <c r="L12"/>
  <c r="K1941"/>
  <c r="L2377"/>
  <c r="L481"/>
  <c r="K397"/>
  <c r="K2025"/>
  <c r="L720"/>
  <c r="K1320"/>
  <c r="L1968"/>
  <c r="K1171"/>
  <c r="K1304"/>
  <c r="L55"/>
  <c r="K1402"/>
  <c r="L1159"/>
  <c r="L2496"/>
  <c r="K748"/>
  <c r="L648"/>
  <c r="L565"/>
  <c r="K77"/>
  <c r="K2264"/>
  <c r="K853"/>
  <c r="L2090"/>
  <c r="K450"/>
  <c r="K1836"/>
  <c r="L1658"/>
  <c r="K128"/>
  <c r="L2394"/>
  <c r="L866"/>
  <c r="K2388"/>
  <c r="K169"/>
  <c r="L44"/>
  <c r="K944"/>
  <c r="L1491"/>
  <c r="L412"/>
  <c r="L1384"/>
  <c r="L988"/>
  <c r="K1794"/>
  <c r="L1287"/>
  <c r="L2363"/>
  <c r="L87"/>
  <c r="L1327"/>
  <c r="K1817"/>
  <c r="K1728"/>
  <c r="K1852"/>
  <c r="K372"/>
  <c r="K1314"/>
  <c r="L1346"/>
  <c r="L1819"/>
  <c r="L378"/>
  <c r="K1503"/>
  <c r="K1471"/>
  <c r="K951"/>
  <c r="L525"/>
  <c r="L1667"/>
  <c r="L1784"/>
  <c r="K641"/>
  <c r="K1030"/>
  <c r="L2470"/>
  <c r="K694"/>
  <c r="K662"/>
  <c r="K1755"/>
  <c r="K521"/>
  <c r="K1560"/>
  <c r="L2482"/>
  <c r="K1632"/>
  <c r="K705"/>
  <c r="L2415"/>
  <c r="K726"/>
  <c r="L514"/>
  <c r="K981"/>
  <c r="K444"/>
  <c r="L1223"/>
  <c r="K1900"/>
  <c r="L1980"/>
  <c r="L1204"/>
  <c r="K2220"/>
  <c r="L2374"/>
  <c r="L2365"/>
  <c r="K181"/>
  <c r="L466"/>
  <c r="K955"/>
  <c r="K793"/>
  <c r="K1097"/>
  <c r="L2406"/>
  <c r="K627"/>
  <c r="K2358"/>
  <c r="K2108"/>
  <c r="K1062"/>
  <c r="K2344"/>
  <c r="L804"/>
  <c r="K1329"/>
  <c r="K1058"/>
  <c r="K22"/>
  <c r="L1498"/>
  <c r="L406"/>
  <c r="L1874"/>
  <c r="K1855"/>
  <c r="L1416"/>
  <c r="K20"/>
  <c r="K596"/>
  <c r="L2239"/>
  <c r="K1558"/>
  <c r="L423"/>
  <c r="K78"/>
  <c r="L1618"/>
  <c r="K2464"/>
  <c r="L1032"/>
  <c r="K1221"/>
  <c r="L1297"/>
  <c r="L1487"/>
  <c r="K700"/>
  <c r="K832"/>
  <c r="L2089"/>
  <c r="K1798"/>
  <c r="K1576"/>
  <c r="K1976"/>
  <c r="K1959"/>
  <c r="K2477"/>
  <c r="L740"/>
  <c r="L1003"/>
  <c r="L544"/>
  <c r="K1745"/>
  <c r="K1035"/>
  <c r="K774"/>
  <c r="K1829"/>
  <c r="L2360"/>
  <c r="K1812"/>
  <c r="L1565"/>
  <c r="K168"/>
  <c r="K2060"/>
  <c r="L1226"/>
  <c r="K2017"/>
  <c r="L382"/>
  <c r="K2342"/>
  <c r="K111"/>
  <c r="K1277"/>
  <c r="L1200"/>
  <c r="L1378"/>
  <c r="K2012"/>
  <c r="L377"/>
  <c r="K214"/>
  <c r="L2075"/>
  <c r="L1249"/>
  <c r="K1238"/>
  <c r="L1101"/>
  <c r="L573"/>
  <c r="K610"/>
  <c r="K234"/>
  <c r="L748"/>
  <c r="L1732"/>
  <c r="K1073"/>
  <c r="K1456"/>
  <c r="K643"/>
  <c r="L2245"/>
  <c r="K2461"/>
  <c r="K2092"/>
  <c r="L633"/>
  <c r="K2071"/>
  <c r="L2221"/>
  <c r="K1630"/>
  <c r="L1851"/>
  <c r="K115"/>
  <c r="L1775"/>
  <c r="K1793"/>
  <c r="K396"/>
  <c r="L2285"/>
  <c r="L1488"/>
  <c r="L497"/>
  <c r="L755"/>
  <c r="K614"/>
  <c r="K1067"/>
  <c r="K283"/>
  <c r="L541"/>
  <c r="K440"/>
  <c r="L257"/>
  <c r="L459"/>
  <c r="L1002"/>
  <c r="K2288"/>
  <c r="L1170"/>
  <c r="L998"/>
  <c r="L2252"/>
  <c r="L1478"/>
  <c r="K600"/>
  <c r="L2045"/>
  <c r="L209"/>
  <c r="L578"/>
  <c r="K2424"/>
  <c r="L2322"/>
  <c r="L1067"/>
  <c r="K1088"/>
  <c r="L977"/>
  <c r="K577"/>
  <c r="K2036"/>
  <c r="L1469"/>
  <c r="L2050"/>
  <c r="K2310"/>
  <c r="K1849"/>
  <c r="K1881"/>
  <c r="L1392"/>
  <c r="L1998"/>
  <c r="L2355"/>
  <c r="K1859"/>
  <c r="K1372"/>
  <c r="K314"/>
  <c r="K2063"/>
  <c r="K2487"/>
  <c r="K146"/>
  <c r="K468"/>
  <c r="L2240"/>
  <c r="L655"/>
  <c r="L815"/>
  <c r="L1542"/>
  <c r="L1447"/>
  <c r="L1731"/>
  <c r="K1426"/>
  <c r="K1375"/>
  <c r="K685"/>
  <c r="L756"/>
  <c r="K1174"/>
  <c r="L1882"/>
  <c r="L2281"/>
  <c r="L2499"/>
  <c r="L703"/>
  <c r="L1172"/>
  <c r="K105"/>
  <c r="K323"/>
  <c r="L42"/>
  <c r="K1549"/>
  <c r="K1680"/>
  <c r="K557"/>
  <c r="K488"/>
  <c r="L2020"/>
  <c r="L891"/>
  <c r="K93"/>
  <c r="K2119"/>
  <c r="K2179"/>
  <c r="K1940"/>
  <c r="K1380"/>
  <c r="L852"/>
  <c r="K1693"/>
  <c r="L2306"/>
  <c r="K2405"/>
  <c r="K2191"/>
  <c r="K799"/>
  <c r="K109"/>
  <c r="K1799"/>
  <c r="K573"/>
  <c r="L2405"/>
  <c r="L2112"/>
  <c r="L2490"/>
  <c r="L1324"/>
  <c r="L2324"/>
  <c r="L2429"/>
  <c r="K2166"/>
  <c r="L1921"/>
  <c r="L2498"/>
  <c r="L1104"/>
  <c r="L981"/>
  <c r="K795"/>
  <c r="K260"/>
  <c r="K2112"/>
  <c r="K2383"/>
  <c r="K296"/>
  <c r="L1593"/>
  <c r="L782"/>
  <c r="K1628"/>
  <c r="L540"/>
  <c r="K1892"/>
  <c r="K1891"/>
  <c r="L2279"/>
  <c r="K1988"/>
  <c r="K1886"/>
  <c r="K1146"/>
  <c r="L1664"/>
  <c r="L2396"/>
  <c r="L1087"/>
  <c r="K2094"/>
  <c r="K19"/>
  <c r="K494"/>
  <c r="K842"/>
  <c r="L2049"/>
  <c r="L47"/>
  <c r="L1345"/>
  <c r="L2060"/>
  <c r="L352"/>
  <c r="K2177"/>
  <c r="L856"/>
  <c r="L1840"/>
  <c r="L308"/>
  <c r="S370" i="3" a="1"/>
  <c r="L714" i="1"/>
  <c r="L1832"/>
  <c r="K1752"/>
  <c r="K1769"/>
  <c r="L1601"/>
  <c r="L430"/>
  <c r="K233"/>
  <c r="K2435"/>
  <c r="K825"/>
  <c r="K135"/>
  <c r="L260"/>
  <c r="K2128"/>
  <c r="K1049"/>
  <c r="K1933"/>
  <c r="K1269"/>
  <c r="L1344"/>
  <c r="L1735"/>
  <c r="K721"/>
  <c r="K866"/>
  <c r="K1241"/>
  <c r="L1025"/>
  <c r="K2102"/>
  <c r="L2407"/>
  <c r="K2327"/>
  <c r="K419"/>
  <c r="K1415"/>
  <c r="K1368"/>
  <c r="K2196"/>
  <c r="K571"/>
  <c r="L780"/>
  <c r="L1749"/>
  <c r="L1727"/>
  <c r="L912"/>
  <c r="K1250"/>
  <c r="L678"/>
  <c r="K527"/>
  <c r="L2314"/>
  <c r="K2279"/>
  <c r="K904"/>
  <c r="K1381"/>
  <c r="L1580"/>
  <c r="K2219"/>
  <c r="L2233"/>
  <c r="K218"/>
  <c r="K1044"/>
  <c r="L972"/>
  <c r="K921"/>
  <c r="L877"/>
  <c r="L194"/>
  <c r="L991"/>
  <c r="L895"/>
  <c r="K1587"/>
  <c r="K2387"/>
  <c r="L1266"/>
  <c r="K179"/>
  <c r="K2031"/>
  <c r="L801"/>
  <c r="L1013"/>
  <c r="K316"/>
  <c r="L2371"/>
  <c r="K2035"/>
  <c r="L1362"/>
  <c r="L1405"/>
  <c r="L1027"/>
  <c r="L286"/>
  <c r="L1037"/>
  <c r="L1611"/>
  <c r="L1550"/>
  <c r="K594"/>
  <c r="K1958"/>
  <c r="K2037"/>
  <c r="K2103"/>
  <c r="K178"/>
  <c r="L658"/>
  <c r="K138"/>
  <c r="K2407"/>
  <c r="L2293"/>
  <c r="K374"/>
  <c r="L1640"/>
  <c r="L373"/>
  <c r="K1026"/>
  <c r="K1572"/>
  <c r="K2225"/>
  <c r="L1010"/>
  <c r="L259"/>
  <c r="L1341"/>
  <c r="K2308"/>
  <c r="K1267"/>
  <c r="L1267"/>
  <c r="L900"/>
  <c r="K1771"/>
  <c r="K1279"/>
  <c r="L65"/>
  <c r="K1439"/>
  <c r="K847"/>
  <c r="K2158"/>
  <c r="K1575"/>
  <c r="L2311"/>
  <c r="K1708"/>
  <c r="K2004"/>
  <c r="L1639"/>
  <c r="L1822"/>
  <c r="L1745"/>
  <c r="K1166"/>
  <c r="L2450"/>
  <c r="K384"/>
  <c r="K1258"/>
  <c r="L1910"/>
  <c r="L1202"/>
  <c r="L1319"/>
  <c r="K1048"/>
  <c r="K2275"/>
  <c r="K891"/>
  <c r="K458"/>
  <c r="K2148"/>
  <c r="L619"/>
  <c r="K1923"/>
  <c r="L2258"/>
  <c r="K1574"/>
  <c r="L903"/>
  <c r="L580"/>
  <c r="K1783"/>
  <c r="L1206"/>
  <c r="L1534"/>
  <c r="L1068"/>
  <c r="K2447"/>
  <c r="K2278"/>
  <c r="L1353"/>
  <c r="K2328"/>
  <c r="K857"/>
  <c r="L2340"/>
  <c r="K1877"/>
  <c r="L2031"/>
  <c r="L1634"/>
  <c r="L1426"/>
  <c r="K2154"/>
  <c r="K346"/>
  <c r="K2224"/>
  <c r="L2131"/>
  <c r="K2069"/>
  <c r="K1366"/>
  <c r="K911"/>
  <c r="K432"/>
  <c r="L1360"/>
  <c r="K1382"/>
  <c r="L528"/>
  <c r="K755"/>
  <c r="K516"/>
  <c r="L2418"/>
  <c r="L557"/>
  <c r="L1225"/>
  <c r="K2029"/>
  <c r="L1919"/>
  <c r="L2424"/>
  <c r="L902"/>
  <c r="K403"/>
  <c r="K697"/>
  <c r="L2489"/>
  <c r="K1493"/>
  <c r="L1018"/>
  <c r="L2351"/>
  <c r="L1885"/>
  <c r="L586"/>
  <c r="K1758"/>
  <c r="K482"/>
  <c r="L662"/>
  <c r="K1092"/>
  <c r="L2397"/>
  <c r="L1926"/>
  <c r="K1749"/>
  <c r="L255"/>
  <c r="L474"/>
  <c r="L2400"/>
  <c r="K270"/>
  <c r="K1406"/>
  <c r="L1560"/>
  <c r="L128"/>
  <c r="L40"/>
  <c r="K1451"/>
  <c r="K1803"/>
  <c r="L2299"/>
  <c r="K1980"/>
  <c r="K1552"/>
  <c r="K1367"/>
  <c r="K1868"/>
  <c r="K1112"/>
  <c r="L554"/>
  <c r="K829"/>
  <c r="K33"/>
  <c r="L1928"/>
  <c r="K1939"/>
  <c r="K449"/>
  <c r="L1530"/>
  <c r="K2458"/>
  <c r="K1299"/>
  <c r="L2062"/>
  <c r="L1356"/>
  <c r="L1567"/>
  <c r="L2201"/>
  <c r="L680"/>
  <c r="K1264"/>
  <c r="L1849"/>
  <c r="K2150"/>
  <c r="L11"/>
  <c r="K81"/>
  <c r="L2192"/>
  <c r="L650"/>
  <c r="L2148"/>
  <c r="L518"/>
  <c r="K1194"/>
  <c r="L873"/>
  <c r="K2046"/>
  <c r="K693"/>
  <c r="L1945"/>
  <c r="L1453"/>
  <c r="K514"/>
  <c r="K431"/>
  <c r="L1275"/>
  <c r="K1828"/>
  <c r="K1219"/>
  <c r="L1035"/>
  <c r="L1502"/>
  <c r="K2181"/>
  <c r="K1580"/>
  <c r="L1582"/>
  <c r="K373"/>
  <c r="K592"/>
  <c r="K203"/>
  <c r="L1096"/>
  <c r="L942"/>
  <c r="K2021"/>
  <c r="L561"/>
  <c r="K1252"/>
  <c r="L239"/>
  <c r="K1619"/>
  <c r="K2205"/>
  <c r="K2027"/>
  <c r="L504"/>
  <c r="K76"/>
  <c r="K32"/>
  <c r="K500"/>
  <c r="L1685"/>
  <c r="L847"/>
  <c r="K116"/>
  <c r="K1621"/>
  <c r="L2268"/>
  <c r="L2153"/>
  <c r="K1577"/>
  <c r="K2452"/>
  <c r="L1930"/>
  <c r="L2189"/>
  <c r="L1870"/>
  <c r="K502"/>
  <c r="L242"/>
  <c r="L1354"/>
  <c r="K761"/>
  <c r="K197"/>
  <c r="L2081"/>
  <c r="K1639"/>
  <c r="K496"/>
  <c r="K888"/>
  <c r="L545"/>
  <c r="K2293"/>
  <c r="K2411"/>
  <c r="K747"/>
  <c r="K2381"/>
  <c r="K362"/>
  <c r="K1791"/>
  <c r="K2434"/>
  <c r="L2101"/>
  <c r="L2250"/>
  <c r="L1352"/>
  <c r="L806"/>
  <c r="K2113"/>
  <c r="K1842"/>
  <c r="L203"/>
  <c r="K2353"/>
  <c r="K2022"/>
  <c r="K1676"/>
  <c r="L180"/>
  <c r="K576"/>
  <c r="L2439"/>
  <c r="K1081"/>
  <c r="L769"/>
  <c r="K1917"/>
  <c r="L1227"/>
  <c r="K1297"/>
  <c r="L666"/>
  <c r="K393"/>
  <c r="K1775"/>
  <c r="L429"/>
  <c r="K1802"/>
  <c r="L2476"/>
  <c r="K2459"/>
  <c r="K890"/>
  <c r="L956"/>
  <c r="K932"/>
  <c r="K1601"/>
  <c r="L1379"/>
  <c r="L1584"/>
  <c r="L266"/>
  <c r="L1043"/>
  <c r="L298"/>
  <c r="K1519"/>
  <c r="L1518"/>
  <c r="K36"/>
  <c r="L322"/>
  <c r="L396"/>
  <c r="K223"/>
  <c r="L536"/>
  <c r="K1731"/>
  <c r="L1361"/>
  <c r="L395"/>
  <c r="L1511"/>
  <c r="K195"/>
  <c r="K1075"/>
  <c r="L52"/>
  <c r="L1693"/>
  <c r="K2075"/>
  <c r="K1315"/>
  <c r="K1028"/>
  <c r="L2425"/>
  <c r="L2022"/>
  <c r="K180"/>
  <c r="K772"/>
  <c r="L1160"/>
  <c r="L2108"/>
  <c r="L548"/>
  <c r="K674"/>
  <c r="K1240"/>
  <c r="L2211"/>
  <c r="L947"/>
  <c r="K1453"/>
  <c r="L1553"/>
  <c r="L2167"/>
  <c r="K1525"/>
  <c r="L1444"/>
  <c r="K602"/>
  <c r="L1432"/>
  <c r="K1458"/>
  <c r="K935"/>
  <c r="K1385"/>
  <c r="K2443"/>
  <c r="K767"/>
  <c r="L622"/>
  <c r="L2339"/>
  <c r="L157"/>
  <c r="L2379"/>
  <c r="K85"/>
  <c r="L39"/>
  <c r="K276"/>
  <c r="L1613"/>
  <c r="K188"/>
  <c r="K936"/>
  <c r="K664"/>
  <c r="K1672"/>
  <c r="L228"/>
  <c r="L2213"/>
  <c r="L1857"/>
  <c r="K2422"/>
  <c r="K1822"/>
  <c r="L1641"/>
  <c r="L1957"/>
  <c r="K2319"/>
  <c r="K1311"/>
  <c r="L737"/>
  <c r="K1482"/>
  <c r="L80"/>
  <c r="K2391"/>
  <c r="L1878"/>
  <c r="L1338"/>
  <c r="K2500"/>
  <c r="L1429"/>
  <c r="L223"/>
  <c r="K1190"/>
  <c r="K356"/>
  <c r="K749"/>
  <c r="K830"/>
  <c r="K850"/>
  <c r="L2391"/>
  <c r="K668"/>
  <c r="K968"/>
  <c r="K1013"/>
  <c r="L2260"/>
  <c r="L133"/>
  <c r="K1422"/>
  <c r="K1280"/>
  <c r="K1442"/>
  <c r="K2311"/>
  <c r="L1515"/>
  <c r="L229"/>
  <c r="L1782"/>
  <c r="L117"/>
  <c r="L918"/>
  <c r="L1717"/>
  <c r="K104"/>
  <c r="L284"/>
  <c r="K2020"/>
  <c r="K1370"/>
  <c r="L85"/>
  <c r="L1826"/>
  <c r="K782"/>
  <c r="K1747"/>
  <c r="K1902"/>
  <c r="K1702"/>
  <c r="L1492"/>
  <c r="K1155"/>
  <c r="L1879"/>
  <c r="K1266"/>
  <c r="L1524"/>
  <c r="K75"/>
  <c r="K1059"/>
  <c r="L2350"/>
  <c r="K493"/>
  <c r="L170"/>
  <c r="L1404"/>
  <c r="L394"/>
  <c r="K310"/>
  <c r="K1234"/>
  <c r="L1180"/>
  <c r="K106"/>
  <c r="K2090"/>
  <c r="L1321"/>
  <c r="K2468"/>
  <c r="L21"/>
  <c r="K379"/>
  <c r="AA369" i="3"/>
  <c r="K1671" i="1"/>
  <c r="K47"/>
  <c r="K1139"/>
  <c r="K1354"/>
  <c r="K1841"/>
  <c r="L2184"/>
  <c r="K1973"/>
  <c r="L1649"/>
  <c r="L1085"/>
  <c r="L1674"/>
  <c r="L472"/>
  <c r="K775"/>
  <c r="L2359"/>
  <c r="K172"/>
  <c r="K258"/>
  <c r="K55"/>
  <c r="L106"/>
  <c r="K279"/>
  <c r="K1526"/>
  <c r="L693"/>
  <c r="K539"/>
  <c r="K728"/>
  <c r="K246"/>
  <c r="L2411"/>
  <c r="L173"/>
  <c r="K1698"/>
  <c r="K1276"/>
  <c r="L1673"/>
  <c r="K865"/>
  <c r="L590"/>
  <c r="K752"/>
  <c r="L846"/>
  <c r="L2414"/>
  <c r="K1810"/>
  <c r="K1138"/>
  <c r="L2290"/>
  <c r="K960"/>
  <c r="K1863"/>
  <c r="L1709"/>
  <c r="L2408"/>
  <c r="K1374"/>
  <c r="K187"/>
  <c r="K1469"/>
  <c r="K1772"/>
  <c r="K351"/>
  <c r="L238"/>
  <c r="L2229"/>
  <c r="K2303"/>
  <c r="K1903"/>
  <c r="L994"/>
  <c r="L1195"/>
  <c r="K2463"/>
  <c r="K2249"/>
  <c r="K155"/>
  <c r="K1408"/>
  <c r="K1404"/>
  <c r="K1782"/>
  <c r="K688"/>
  <c r="L1309"/>
  <c r="K331"/>
  <c r="K300"/>
  <c r="K1838"/>
  <c r="L808"/>
  <c r="K507"/>
  <c r="K1951"/>
  <c r="L1549"/>
  <c r="L996"/>
  <c r="K938"/>
  <c r="K1156"/>
  <c r="K2466"/>
  <c r="K23"/>
  <c r="L1602"/>
  <c r="K1987"/>
  <c r="K836"/>
  <c r="K917"/>
  <c r="L288"/>
  <c r="L1829"/>
  <c r="L602"/>
  <c r="L1718"/>
  <c r="L1768"/>
  <c r="L1016"/>
  <c r="K1137"/>
  <c r="L1375"/>
  <c r="K479"/>
  <c r="K1405"/>
  <c r="L946"/>
  <c r="K2239"/>
  <c r="L1296"/>
  <c r="K1833"/>
  <c r="K365"/>
  <c r="L564"/>
  <c r="L791"/>
  <c r="K2180"/>
  <c r="L757"/>
  <c r="L849"/>
  <c r="L460"/>
  <c r="L2378"/>
  <c r="K561"/>
  <c r="L744"/>
  <c r="L1777"/>
  <c r="K140"/>
  <c r="L1923"/>
  <c r="K2426"/>
  <c r="L1941"/>
  <c r="L202"/>
  <c r="K897"/>
  <c r="K1233"/>
  <c r="K2351"/>
  <c r="K1742"/>
  <c r="K1129"/>
  <c r="K2188"/>
  <c r="K673"/>
  <c r="L875"/>
  <c r="K970"/>
  <c r="L303"/>
  <c r="K1589"/>
  <c r="L1454"/>
  <c r="W369" i="3"/>
  <c r="L836" i="1"/>
  <c r="K2290"/>
  <c r="K547"/>
  <c r="L954"/>
  <c r="L1377"/>
  <c r="L2208"/>
  <c r="L1716"/>
  <c r="L2336"/>
  <c r="L1283"/>
  <c r="K1532"/>
  <c r="K378"/>
  <c r="L1130"/>
  <c r="K414"/>
  <c r="L1150"/>
  <c r="K2078"/>
  <c r="L985"/>
  <c r="K741"/>
  <c r="L1813"/>
  <c r="K838"/>
  <c r="L1501"/>
  <c r="L1741"/>
  <c r="L1311"/>
  <c r="L356"/>
  <c r="L1722"/>
  <c r="K2416"/>
  <c r="L630"/>
  <c r="L2335"/>
  <c r="L1872"/>
  <c r="K1593"/>
  <c r="K1113"/>
  <c r="K198"/>
  <c r="K1298"/>
  <c r="K44"/>
  <c r="L530"/>
  <c r="K584"/>
  <c r="K1108"/>
  <c r="K2246"/>
  <c r="L1751"/>
  <c r="K1604"/>
  <c r="L1920"/>
  <c r="L1734"/>
  <c r="L661"/>
  <c r="L360"/>
  <c r="L2399"/>
  <c r="L668"/>
  <c r="L41"/>
  <c r="K185"/>
  <c r="L2136"/>
  <c r="K1979"/>
  <c r="L287"/>
  <c r="K224"/>
  <c r="K426"/>
  <c r="K1193"/>
  <c r="L2313"/>
  <c r="L1092"/>
  <c r="L1982"/>
  <c r="K2362"/>
  <c r="K1141"/>
  <c r="K950"/>
  <c r="K1021"/>
  <c r="K154"/>
  <c r="L2289"/>
  <c r="K653"/>
  <c r="L1710"/>
  <c r="K1213"/>
  <c r="L1729"/>
  <c r="K837"/>
  <c r="K1022"/>
  <c r="L642"/>
  <c r="K1413"/>
  <c r="L2286"/>
  <c r="L2366"/>
  <c r="L2158"/>
  <c r="L1456"/>
  <c r="K243"/>
  <c r="K2079"/>
  <c r="W370" i="3" a="1"/>
  <c r="L2270" i="1"/>
  <c r="K810"/>
  <c r="K1265"/>
  <c r="K277"/>
  <c r="K2185"/>
  <c r="L1694"/>
  <c r="L217"/>
  <c r="L2172"/>
  <c r="L604"/>
  <c r="K158"/>
  <c r="L611"/>
  <c r="L1712"/>
  <c r="K1207"/>
  <c r="K86"/>
  <c r="L370"/>
  <c r="L1274"/>
  <c r="L318"/>
  <c r="K2048"/>
  <c r="K1308"/>
  <c r="K318"/>
  <c r="L2361"/>
  <c r="K1270"/>
  <c r="L521"/>
  <c r="L2473"/>
  <c r="K2386"/>
  <c r="L193"/>
  <c r="L2375"/>
  <c r="K2446"/>
  <c r="L1103"/>
  <c r="K758"/>
  <c r="K1287"/>
  <c r="L2161"/>
  <c r="K2385"/>
  <c r="L431"/>
  <c r="K1090"/>
  <c r="K870"/>
  <c r="K1355"/>
  <c r="K424"/>
  <c r="L2218"/>
  <c r="K1506"/>
  <c r="K1184"/>
  <c r="L591"/>
  <c r="K877"/>
  <c r="L641"/>
  <c r="L1281"/>
  <c r="L2058"/>
  <c r="K312"/>
  <c r="L1034"/>
  <c r="K1273"/>
  <c r="L794"/>
  <c r="K205"/>
  <c r="K1694"/>
  <c r="L2188"/>
  <c r="K2253"/>
  <c r="K504"/>
  <c r="K1253"/>
  <c r="L2106"/>
  <c r="L1643"/>
  <c r="L864"/>
  <c r="K1430"/>
  <c r="K634"/>
  <c r="K448"/>
  <c r="L2028"/>
  <c r="L1802"/>
  <c r="L297"/>
  <c r="L2318"/>
  <c r="K1617"/>
  <c r="L1389"/>
  <c r="K1340"/>
  <c r="K1289"/>
  <c r="L2181"/>
  <c r="L2403"/>
  <c r="L348"/>
  <c r="L645"/>
  <c r="K2162"/>
  <c r="L975"/>
  <c r="K401"/>
  <c r="L1999"/>
  <c r="L1441"/>
  <c r="L1944"/>
  <c r="L1642"/>
  <c r="K452"/>
  <c r="L198"/>
  <c r="L1414"/>
  <c r="L751"/>
  <c r="K241"/>
  <c r="K2442"/>
  <c r="L549"/>
  <c r="L1315"/>
  <c r="L1650"/>
  <c r="L1288"/>
  <c r="K113"/>
  <c r="K2178"/>
  <c r="L628"/>
  <c r="K2484"/>
  <c r="L444"/>
  <c r="L555"/>
  <c r="K244"/>
  <c r="K71"/>
  <c r="K871"/>
  <c r="L1761"/>
  <c r="K1536"/>
  <c r="L1161"/>
  <c r="L383"/>
  <c r="K117"/>
  <c r="L860"/>
  <c r="K1860"/>
  <c r="L59"/>
  <c r="L480"/>
  <c r="K2341"/>
  <c r="L1612"/>
  <c r="L1801"/>
  <c r="L1783"/>
  <c r="K2494"/>
  <c r="L78"/>
  <c r="L1988"/>
  <c r="K1437"/>
  <c r="L1424"/>
  <c r="L1821"/>
  <c r="L2088"/>
  <c r="K2214"/>
  <c r="L2288"/>
  <c r="L952"/>
  <c r="K984"/>
  <c r="K2356"/>
  <c r="K1038"/>
  <c r="K2333"/>
  <c r="K1101"/>
  <c r="L2170"/>
  <c r="L516"/>
  <c r="L1095"/>
  <c r="L2423"/>
  <c r="L1746"/>
  <c r="K160"/>
  <c r="L144"/>
  <c r="L2319"/>
  <c r="L2284"/>
  <c r="K1414"/>
  <c r="K2044"/>
  <c r="K2149"/>
  <c r="K1121"/>
  <c r="L1619"/>
  <c r="K1392"/>
  <c r="L443"/>
  <c r="L505"/>
  <c r="K1640"/>
  <c r="L1884"/>
  <c r="K1766"/>
  <c r="L1245"/>
  <c r="L2364"/>
  <c r="K127"/>
  <c r="L600"/>
  <c r="K1515"/>
  <c r="L477"/>
  <c r="K999"/>
  <c r="L705"/>
  <c r="L327"/>
  <c r="L2254"/>
  <c r="K976"/>
  <c r="L1366"/>
  <c r="L1070"/>
  <c r="L43"/>
  <c r="L1521"/>
  <c r="L2486"/>
  <c r="K505"/>
  <c r="K1568"/>
  <c r="K1885"/>
  <c r="L1715"/>
  <c r="L428"/>
  <c r="K302"/>
  <c r="L734"/>
  <c r="K876"/>
  <c r="K1720"/>
  <c r="L2472"/>
  <c r="K1438"/>
  <c r="K2141"/>
  <c r="L876"/>
  <c r="K1629"/>
  <c r="K1292"/>
  <c r="K1102"/>
  <c r="K2052"/>
  <c r="K919"/>
  <c r="K137"/>
  <c r="L1250"/>
  <c r="K1143"/>
  <c r="L1168"/>
  <c r="L1682"/>
  <c r="L509"/>
  <c r="L1148"/>
  <c r="L2243"/>
  <c r="L932"/>
  <c r="L784"/>
  <c r="L1902"/>
  <c r="L623"/>
  <c r="K345"/>
  <c r="K2051"/>
  <c r="L13"/>
  <c r="K2421"/>
  <c r="K2455"/>
  <c r="L620"/>
  <c r="L2277"/>
  <c r="L379"/>
  <c r="L2300"/>
  <c r="L1652"/>
  <c r="K1303"/>
  <c r="K714"/>
  <c r="L441"/>
  <c r="L1436"/>
  <c r="L152"/>
  <c r="L277"/>
  <c r="K194"/>
  <c r="L522"/>
  <c r="K2444"/>
  <c r="L986"/>
  <c r="K1916"/>
  <c r="L943"/>
  <c r="L934"/>
  <c r="L2295"/>
  <c r="L31"/>
  <c r="K193"/>
  <c r="K1214"/>
  <c r="L1938"/>
  <c r="L1799"/>
  <c r="L929"/>
  <c r="L2376"/>
  <c r="K60"/>
  <c r="L1991"/>
  <c r="L1951"/>
  <c r="K1705"/>
  <c r="L887"/>
  <c r="K1142"/>
  <c r="L1908"/>
  <c r="K97"/>
  <c r="K743"/>
  <c r="K1966"/>
  <c r="L1554"/>
  <c r="K1505"/>
  <c r="L700"/>
  <c r="K420"/>
  <c r="K1624"/>
  <c r="K1251"/>
  <c r="L701"/>
  <c r="K1342"/>
  <c r="K1111"/>
  <c r="K1874"/>
  <c r="L1912"/>
  <c r="L523"/>
  <c r="L1896"/>
  <c r="K1148"/>
  <c r="K1548"/>
  <c r="K275"/>
  <c r="L269"/>
  <c r="L1939"/>
  <c r="K1761"/>
  <c r="L676"/>
  <c r="L1598"/>
  <c r="K1756"/>
  <c r="K1527"/>
  <c r="K2056"/>
  <c r="K1018"/>
  <c r="K762"/>
  <c r="L2310"/>
  <c r="L2056"/>
  <c r="L1559"/>
  <c r="L2215"/>
  <c r="L1349"/>
  <c r="L2046"/>
  <c r="L2232"/>
  <c r="L1933"/>
  <c r="L1931"/>
  <c r="K1441"/>
  <c r="L1662"/>
  <c r="L772"/>
  <c r="L1071"/>
  <c r="K930"/>
  <c r="K1409"/>
  <c r="K1642"/>
  <c r="L468"/>
  <c r="K2490"/>
  <c r="K1388"/>
  <c r="L1276"/>
  <c r="L1825"/>
  <c r="L2185"/>
  <c r="K119"/>
  <c r="K165"/>
  <c r="L1533"/>
  <c r="L507"/>
  <c r="L1595"/>
  <c r="K1655"/>
  <c r="K38"/>
  <c r="K1603"/>
  <c r="L1791"/>
  <c r="L196"/>
  <c r="K1847"/>
  <c r="K1721"/>
  <c r="L1135"/>
  <c r="K1394"/>
  <c r="L115"/>
  <c r="K1719"/>
  <c r="K2301"/>
  <c r="K447"/>
  <c r="K2269"/>
  <c r="K1336"/>
  <c r="L1240"/>
  <c r="L790"/>
  <c r="K523"/>
  <c r="L141"/>
  <c r="K801"/>
  <c r="L1301"/>
  <c r="L995"/>
  <c r="L1031"/>
  <c r="L455"/>
  <c r="L1056"/>
  <c r="L293"/>
  <c r="L1181"/>
  <c r="L1763"/>
  <c r="K647"/>
  <c r="K272"/>
  <c r="K293"/>
  <c r="L2038"/>
  <c r="L1285"/>
  <c r="K2129"/>
  <c r="L1504"/>
  <c r="L2452"/>
  <c r="L569"/>
  <c r="K1399"/>
  <c r="K1056"/>
  <c r="K1197"/>
  <c r="L122"/>
  <c r="K817"/>
  <c r="K1125"/>
  <c r="K1919"/>
  <c r="L143"/>
  <c r="K1930"/>
  <c r="K1588"/>
  <c r="K2099"/>
  <c r="K1511"/>
  <c r="L1220"/>
  <c r="L2210"/>
  <c r="K1189"/>
  <c r="L2410"/>
  <c r="K1706"/>
  <c r="K886"/>
  <c r="K671"/>
  <c r="K827"/>
  <c r="L1153"/>
  <c r="K92"/>
  <c r="L725"/>
  <c r="K644"/>
  <c r="K1961"/>
  <c r="L1596"/>
  <c r="L1798"/>
  <c r="K2098"/>
  <c r="K65"/>
  <c r="L1323"/>
  <c r="L861"/>
  <c r="L1733"/>
  <c r="L2337"/>
  <c r="K1559"/>
  <c r="K1570"/>
  <c r="L1828"/>
  <c r="K204"/>
  <c r="K566"/>
  <c r="K1345"/>
  <c r="L1703"/>
  <c r="L1528"/>
  <c r="L1036"/>
  <c r="L2013"/>
  <c r="L663"/>
  <c r="K1830"/>
  <c r="L1513"/>
  <c r="K2028"/>
  <c r="K1027"/>
  <c r="K1210"/>
  <c r="K478"/>
  <c r="K217"/>
  <c r="L534"/>
  <c r="K1222"/>
  <c r="K1612"/>
  <c r="K1725"/>
  <c r="K2100"/>
  <c r="K417"/>
  <c r="K835"/>
  <c r="K103"/>
  <c r="K1488"/>
  <c r="K239"/>
  <c r="L344"/>
  <c r="L1564"/>
  <c r="L1569"/>
  <c r="L1877"/>
  <c r="L898"/>
  <c r="K2361"/>
  <c r="K1053"/>
  <c r="K1050"/>
  <c r="K587"/>
  <c r="L317"/>
  <c r="L380"/>
  <c r="K814"/>
  <c r="K157"/>
  <c r="L1466"/>
  <c r="L132"/>
  <c r="K619"/>
  <c r="K459"/>
  <c r="K1993"/>
  <c r="L1391"/>
  <c r="L182"/>
  <c r="K540"/>
  <c r="L1457"/>
  <c r="L643"/>
  <c r="K1894"/>
  <c r="L2199"/>
  <c r="K1909"/>
  <c r="L1494"/>
  <c r="L908"/>
  <c r="K2326"/>
  <c r="K809"/>
  <c r="L2247"/>
  <c r="L372"/>
  <c r="K642"/>
  <c r="L434"/>
  <c r="L1789"/>
  <c r="K114"/>
  <c r="K687"/>
  <c r="L456"/>
  <c r="L1587"/>
  <c r="K30"/>
  <c r="L2224"/>
  <c r="L419"/>
  <c r="K1743"/>
  <c r="L1628"/>
  <c r="L968"/>
  <c r="K284"/>
  <c r="L982"/>
  <c r="K305"/>
  <c r="K1126"/>
  <c r="K1594"/>
  <c r="K259"/>
  <c r="K2376"/>
  <c r="K618"/>
  <c r="K916"/>
  <c r="L15"/>
  <c r="L923"/>
  <c r="K535"/>
  <c r="L403"/>
  <c r="K1696"/>
  <c r="L1139"/>
  <c r="K854"/>
  <c r="L1394"/>
  <c r="L1697"/>
  <c r="K2449"/>
  <c r="K327"/>
  <c r="L612"/>
  <c r="K2316"/>
  <c r="K2286"/>
  <c r="K907"/>
  <c r="L1532"/>
  <c r="K483"/>
  <c r="L1730"/>
  <c r="L1089"/>
  <c r="K1883"/>
  <c r="K631"/>
  <c r="K1424"/>
  <c r="K2014"/>
  <c r="L1194"/>
  <c r="K859"/>
  <c r="K2204"/>
  <c r="L1496"/>
  <c r="L989"/>
  <c r="L2002"/>
  <c r="K2062"/>
  <c r="L1339"/>
  <c r="L687"/>
  <c r="L1913"/>
  <c r="K2011"/>
  <c r="K682"/>
  <c r="L935"/>
  <c r="K645"/>
  <c r="K1179"/>
  <c r="K844"/>
  <c r="L922"/>
  <c r="K2281"/>
  <c r="L2195"/>
  <c r="L2113"/>
  <c r="K1377"/>
  <c r="L829"/>
  <c r="K21"/>
  <c r="K1610"/>
  <c r="K1699"/>
  <c r="K2280"/>
  <c r="L1555"/>
  <c r="L812"/>
  <c r="L1863"/>
  <c r="L1177"/>
  <c r="K1744"/>
  <c r="L1531"/>
  <c r="L2386"/>
  <c r="K2001"/>
  <c r="L1386"/>
  <c r="K1115"/>
  <c r="L909"/>
  <c r="L805"/>
  <c r="L1590"/>
  <c r="K1110"/>
  <c r="K843"/>
  <c r="L919"/>
  <c r="K1412"/>
  <c r="L819"/>
  <c r="K703"/>
  <c r="L1097"/>
  <c r="L1433"/>
  <c r="K1457"/>
  <c r="L1892"/>
  <c r="L482"/>
  <c r="L282"/>
  <c r="K278"/>
  <c r="L821"/>
  <c r="L1208"/>
  <c r="K196"/>
  <c r="L716"/>
  <c r="L2445"/>
  <c r="L1700"/>
  <c r="K1491"/>
  <c r="K667"/>
  <c r="K787"/>
  <c r="L940"/>
  <c r="K808"/>
  <c r="K698"/>
  <c r="K1173"/>
  <c r="K942"/>
  <c r="K221"/>
  <c r="L1527"/>
  <c r="L1117"/>
  <c r="K232"/>
  <c r="K2382"/>
  <c r="K14"/>
  <c r="K1598"/>
  <c r="L2016"/>
  <c r="K2285"/>
  <c r="K1285"/>
  <c r="L717"/>
  <c r="K416"/>
  <c r="K1025"/>
  <c r="L1273"/>
  <c r="K290"/>
  <c r="K2299"/>
  <c r="L246"/>
  <c r="L2422"/>
  <c r="L1997"/>
  <c r="L2072"/>
  <c r="K2314"/>
  <c r="L1138"/>
  <c r="L1232"/>
  <c r="L34"/>
  <c r="L746"/>
  <c r="L781"/>
  <c r="K764"/>
  <c r="L2227"/>
  <c r="K35"/>
  <c r="L18"/>
  <c r="K607"/>
  <c r="L1046"/>
  <c r="L1615"/>
  <c r="L2109"/>
  <c r="L1500"/>
  <c r="K1818"/>
  <c r="K2190"/>
  <c r="L1054"/>
  <c r="L915"/>
  <c r="K1597"/>
  <c r="L231"/>
  <c r="K2105"/>
  <c r="L2426"/>
  <c r="K1895"/>
  <c r="L1800"/>
  <c r="L1119"/>
  <c r="K1556"/>
  <c r="K1478"/>
  <c r="K2481"/>
  <c r="L1476"/>
  <c r="R211" i="3" l="1"/>
  <c r="V211"/>
  <c r="F10" i="31"/>
  <c r="Z117" i="3"/>
  <c r="H232"/>
  <c r="H248" s="1"/>
  <c r="H67"/>
  <c r="E260"/>
  <c r="E183"/>
  <c r="H14"/>
  <c r="E143"/>
  <c r="H249"/>
  <c r="E259"/>
  <c r="E53"/>
  <c r="E14" s="1"/>
  <c r="H184"/>
  <c r="H183" s="1"/>
  <c r="E286"/>
  <c r="N18" i="26"/>
  <c r="H160" i="3"/>
  <c r="H120" s="1"/>
  <c r="E80"/>
  <c r="E67" s="1"/>
  <c r="Z259"/>
  <c r="Z295" s="1"/>
  <c r="Z300" s="1"/>
  <c r="Z303" s="1"/>
  <c r="AB210"/>
  <c r="Z121"/>
  <c r="Z120" s="1"/>
  <c r="Z210" s="1"/>
  <c r="AB67"/>
  <c r="AB117" s="1"/>
  <c r="T67"/>
  <c r="T117" s="1"/>
  <c r="T211" s="1"/>
  <c r="E85" i="8"/>
  <c r="E86" s="1"/>
  <c r="X211" i="3"/>
  <c r="N19" i="27"/>
  <c r="N20"/>
  <c r="O20" s="1"/>
  <c r="Z305" i="3"/>
  <c r="Z309"/>
  <c r="V309"/>
  <c r="B540" i="19"/>
  <c r="B537" s="1"/>
  <c r="B536" s="1"/>
  <c r="V305" i="3"/>
  <c r="B1" i="34"/>
  <c r="B4" s="1"/>
  <c r="F25" i="4" s="1"/>
  <c r="E121" i="3"/>
  <c r="E120" s="1"/>
  <c r="E210" s="1"/>
  <c r="E295"/>
  <c r="E300" s="1"/>
  <c r="E303" s="1"/>
  <c r="E117"/>
  <c r="Z211"/>
  <c r="W370"/>
  <c r="W367"/>
  <c r="W366"/>
  <c r="W364"/>
  <c r="W361"/>
  <c r="W357"/>
  <c r="W360"/>
  <c r="W359"/>
  <c r="W356"/>
  <c r="W363"/>
  <c r="W362"/>
  <c r="W358"/>
  <c r="S370"/>
  <c r="AA370"/>
  <c r="AA360" s="1"/>
  <c r="S367"/>
  <c r="S363"/>
  <c r="S359"/>
  <c r="S360"/>
  <c r="S361"/>
  <c r="S356"/>
  <c r="S366"/>
  <c r="S364"/>
  <c r="S358"/>
  <c r="S357"/>
  <c r="S362"/>
  <c r="E211" l="1"/>
  <c r="AB211"/>
  <c r="H210"/>
  <c r="H117"/>
  <c r="H259"/>
  <c r="H295" s="1"/>
  <c r="H300" s="1"/>
  <c r="H303" s="1"/>
  <c r="H305" s="1"/>
  <c r="E305"/>
  <c r="I135" i="4"/>
  <c r="G25"/>
  <c r="H25" s="1"/>
  <c r="F129"/>
  <c r="AA361" i="3"/>
  <c r="AA364"/>
  <c r="AA357"/>
  <c r="AA359"/>
  <c r="AA366"/>
  <c r="AA358"/>
  <c r="AA356"/>
  <c r="AA362"/>
  <c r="AA367"/>
  <c r="AA363"/>
  <c r="S77"/>
  <c r="S20"/>
  <c r="U144"/>
  <c r="U63"/>
  <c r="U47"/>
  <c r="U49"/>
  <c r="U281"/>
  <c r="U197"/>
  <c r="U191"/>
  <c r="U180"/>
  <c r="S58"/>
  <c r="U264"/>
  <c r="S70"/>
  <c r="S57"/>
  <c r="U304"/>
  <c r="U98"/>
  <c r="S105"/>
  <c r="U82"/>
  <c r="S134"/>
  <c r="U52"/>
  <c r="U155"/>
  <c r="U280"/>
  <c r="U157"/>
  <c r="U58"/>
  <c r="U135"/>
  <c r="U205"/>
  <c r="U145"/>
  <c r="U95"/>
  <c r="U242"/>
  <c r="S111"/>
  <c r="U139"/>
  <c r="S88"/>
  <c r="S180"/>
  <c r="U142"/>
  <c r="S198"/>
  <c r="U50"/>
  <c r="U172"/>
  <c r="S282"/>
  <c r="U64"/>
  <c r="S192"/>
  <c r="S40"/>
  <c r="U163"/>
  <c r="S63"/>
  <c r="S203"/>
  <c r="S34"/>
  <c r="S104"/>
  <c r="U72"/>
  <c r="U54"/>
  <c r="S136"/>
  <c r="U208"/>
  <c r="U137"/>
  <c r="S285"/>
  <c r="U104"/>
  <c r="U19"/>
  <c r="S236"/>
  <c r="U287"/>
  <c r="S131"/>
  <c r="S155"/>
  <c r="S132"/>
  <c r="S271"/>
  <c r="S92"/>
  <c r="S78"/>
  <c r="U240"/>
  <c r="U156"/>
  <c r="S237"/>
  <c r="S114"/>
  <c r="S72"/>
  <c r="U76"/>
  <c r="U20"/>
  <c r="U289"/>
  <c r="U234"/>
  <c r="U302"/>
  <c r="U17"/>
  <c r="S251"/>
  <c r="S275"/>
  <c r="U245"/>
  <c r="S262"/>
  <c r="S31"/>
  <c r="S76"/>
  <c r="U296"/>
  <c r="S98"/>
  <c r="U138"/>
  <c r="S150"/>
  <c r="S264"/>
  <c r="U57"/>
  <c r="S147"/>
  <c r="S250"/>
  <c r="U146"/>
  <c r="S124"/>
  <c r="S161"/>
  <c r="U265"/>
  <c r="S193"/>
  <c r="S176"/>
  <c r="S289"/>
  <c r="S75"/>
  <c r="S197"/>
  <c r="S242"/>
  <c r="U140"/>
  <c r="U193"/>
  <c r="U177"/>
  <c r="S130"/>
  <c r="S291"/>
  <c r="S284"/>
  <c r="U270"/>
  <c r="U257"/>
  <c r="U174"/>
  <c r="U33"/>
  <c r="U173"/>
  <c r="S158"/>
  <c r="S288"/>
  <c r="U274"/>
  <c r="U55"/>
  <c r="S239"/>
  <c r="U51"/>
  <c r="U261"/>
  <c r="S82"/>
  <c r="U91"/>
  <c r="U125"/>
  <c r="U126"/>
  <c r="U141"/>
  <c r="U276"/>
  <c r="S234"/>
  <c r="S93"/>
  <c r="U253"/>
  <c r="S164"/>
  <c r="S268"/>
  <c r="S73"/>
  <c r="U36"/>
  <c r="S243"/>
  <c r="U159"/>
  <c r="U148"/>
  <c r="U237"/>
  <c r="S157"/>
  <c r="U110"/>
  <c r="U255"/>
  <c r="S55"/>
  <c r="S17"/>
  <c r="U48"/>
  <c r="S186"/>
  <c r="S62"/>
  <c r="U136"/>
  <c r="S207"/>
  <c r="U46"/>
  <c r="S287"/>
  <c r="S103"/>
  <c r="S49"/>
  <c r="S267"/>
  <c r="S293"/>
  <c r="U167"/>
  <c r="U293"/>
  <c r="S283"/>
  <c r="U178"/>
  <c r="U107"/>
  <c r="U187"/>
  <c r="S170"/>
  <c r="U176"/>
  <c r="S276"/>
  <c r="S19"/>
  <c r="S108"/>
  <c r="U25"/>
  <c r="U235"/>
  <c r="U206"/>
  <c r="U38"/>
  <c r="S266"/>
  <c r="U192"/>
  <c r="U284"/>
  <c r="S69"/>
  <c r="S18"/>
  <c r="S60"/>
  <c r="U59"/>
  <c r="U169"/>
  <c r="S208"/>
  <c r="U130"/>
  <c r="U124"/>
  <c r="U40"/>
  <c r="S156"/>
  <c r="S123"/>
  <c r="U268"/>
  <c r="S54"/>
  <c r="U271"/>
  <c r="U285"/>
  <c r="S172"/>
  <c r="S106"/>
  <c r="S190"/>
  <c r="U202"/>
  <c r="S185"/>
  <c r="U86"/>
  <c r="U161"/>
  <c r="S32"/>
  <c r="U131"/>
  <c r="U28"/>
  <c r="U78"/>
  <c r="U93"/>
  <c r="U189"/>
  <c r="S37"/>
  <c r="U34"/>
  <c r="S256"/>
  <c r="S59"/>
  <c r="S24"/>
  <c r="U24"/>
  <c r="U75"/>
  <c r="U266"/>
  <c r="U152"/>
  <c r="U279"/>
  <c r="S126"/>
  <c r="U101"/>
  <c r="S246"/>
  <c r="U282"/>
  <c r="U294"/>
  <c r="U236"/>
  <c r="U62"/>
  <c r="U233"/>
  <c r="S255"/>
  <c r="S252"/>
  <c r="U149"/>
  <c r="S149"/>
  <c r="U134"/>
  <c r="S85"/>
  <c r="U115"/>
  <c r="U147"/>
  <c r="S146"/>
  <c r="U114"/>
  <c r="S173"/>
  <c r="S39"/>
  <c r="S297"/>
  <c r="S141"/>
  <c r="S50"/>
  <c r="S294"/>
  <c r="S96"/>
  <c r="S113"/>
  <c r="S235"/>
  <c r="S181"/>
  <c r="U175"/>
  <c r="U283"/>
  <c r="U198"/>
  <c r="U108"/>
  <c r="S240"/>
  <c r="S245"/>
  <c r="S110"/>
  <c r="U106"/>
  <c r="S244"/>
  <c r="U246"/>
  <c r="U190"/>
  <c r="S44"/>
  <c r="U292"/>
  <c r="S299"/>
  <c r="S153"/>
  <c r="S273"/>
  <c r="U27"/>
  <c r="U83"/>
  <c r="S29"/>
  <c r="S175"/>
  <c r="U256"/>
  <c r="U239"/>
  <c r="U166"/>
  <c r="S43"/>
  <c r="U100"/>
  <c r="S65"/>
  <c r="S142"/>
  <c r="U170"/>
  <c r="S129"/>
  <c r="S135"/>
  <c r="S46"/>
  <c r="S290"/>
  <c r="S302"/>
  <c r="U150"/>
  <c r="S177"/>
  <c r="U153"/>
  <c r="U243"/>
  <c r="U103"/>
  <c r="S247"/>
  <c r="U299"/>
  <c r="U37"/>
  <c r="U96"/>
  <c r="U151"/>
  <c r="S115"/>
  <c r="U60"/>
  <c r="S187"/>
  <c r="S274"/>
  <c r="S206"/>
  <c r="U297"/>
  <c r="S167"/>
  <c r="S189"/>
  <c r="U195"/>
  <c r="U262"/>
  <c r="S292"/>
  <c r="S233"/>
  <c r="U290"/>
  <c r="U181"/>
  <c r="S139"/>
  <c r="U29"/>
  <c r="S195"/>
  <c r="S91"/>
  <c r="U250"/>
  <c r="U185"/>
  <c r="S151"/>
  <c r="S125"/>
  <c r="U203"/>
  <c r="S277"/>
  <c r="U252"/>
  <c r="S38"/>
  <c r="S238"/>
  <c r="U69"/>
  <c r="U32"/>
  <c r="S163"/>
  <c r="U251"/>
  <c r="S257"/>
  <c r="U275"/>
  <c r="S28"/>
  <c r="U129"/>
  <c r="U188"/>
  <c r="U301"/>
  <c r="U43"/>
  <c r="S174"/>
  <c r="U89"/>
  <c r="U73"/>
  <c r="S86"/>
  <c r="S83"/>
  <c r="U238"/>
  <c r="U113"/>
  <c r="U186"/>
  <c r="S258"/>
  <c r="S140"/>
  <c r="S270"/>
  <c r="U39"/>
  <c r="S263"/>
  <c r="S296"/>
  <c r="S148"/>
  <c r="U123"/>
  <c r="U244"/>
  <c r="U277"/>
  <c r="S95"/>
  <c r="U254"/>
  <c r="U111"/>
  <c r="S36"/>
  <c r="U207"/>
  <c r="S101"/>
  <c r="U44"/>
  <c r="S51"/>
  <c r="S261"/>
  <c r="S281"/>
  <c r="U85"/>
  <c r="U70"/>
  <c r="S169"/>
  <c r="U105"/>
  <c r="S33"/>
  <c r="U45"/>
  <c r="S279"/>
  <c r="U79"/>
  <c r="U133"/>
  <c r="S166"/>
  <c r="U273"/>
  <c r="U267"/>
  <c r="S107"/>
  <c r="U77"/>
  <c r="U31"/>
  <c r="S52"/>
  <c r="S48"/>
  <c r="S191"/>
  <c r="U164"/>
  <c r="S144"/>
  <c r="U291"/>
  <c r="S45"/>
  <c r="S25"/>
  <c r="U88"/>
  <c r="U18"/>
  <c r="U158"/>
  <c r="S159"/>
  <c r="S254"/>
  <c r="S280"/>
  <c r="U132"/>
  <c r="S138"/>
  <c r="S205"/>
  <c r="S188"/>
  <c r="S152"/>
  <c r="S100"/>
  <c r="S145"/>
  <c r="S272"/>
  <c r="S304"/>
  <c r="S265"/>
  <c r="S79"/>
  <c r="S137"/>
  <c r="S202"/>
  <c r="S89"/>
  <c r="U247"/>
  <c r="U65"/>
  <c r="S64"/>
  <c r="U258"/>
  <c r="U288"/>
  <c r="U263"/>
  <c r="U92"/>
  <c r="S178"/>
  <c r="S253"/>
  <c r="S47"/>
  <c r="S27"/>
  <c r="U272"/>
  <c r="Y27"/>
  <c r="W59"/>
  <c r="Y268"/>
  <c r="Y48"/>
  <c r="Y167"/>
  <c r="Y256"/>
  <c r="Y20"/>
  <c r="Y281"/>
  <c r="Y123"/>
  <c r="W126"/>
  <c r="W57"/>
  <c r="W185"/>
  <c r="W19"/>
  <c r="W93"/>
  <c r="Y25"/>
  <c r="Y159"/>
  <c r="Y33"/>
  <c r="Y59"/>
  <c r="W189"/>
  <c r="W124"/>
  <c r="Y51"/>
  <c r="Y172"/>
  <c r="Y28"/>
  <c r="Y174"/>
  <c r="W198"/>
  <c r="Y253"/>
  <c r="Y137"/>
  <c r="W111"/>
  <c r="Y301"/>
  <c r="Y133"/>
  <c r="Y153"/>
  <c r="W285"/>
  <c r="W145"/>
  <c r="Y263"/>
  <c r="Y169"/>
  <c r="W27"/>
  <c r="W54"/>
  <c r="W205"/>
  <c r="W267"/>
  <c r="Y88"/>
  <c r="W82"/>
  <c r="W190"/>
  <c r="Y49"/>
  <c r="W239"/>
  <c r="Y288"/>
  <c r="W234"/>
  <c r="Y43"/>
  <c r="W83"/>
  <c r="W287"/>
  <c r="Y152"/>
  <c r="Y107"/>
  <c r="W136"/>
  <c r="W186"/>
  <c r="W193"/>
  <c r="Y60"/>
  <c r="W203"/>
  <c r="W89"/>
  <c r="W207"/>
  <c r="W294"/>
  <c r="W104"/>
  <c r="Y297"/>
  <c r="Y46"/>
  <c r="W135"/>
  <c r="Y177"/>
  <c r="W274"/>
  <c r="Y132"/>
  <c r="W137"/>
  <c r="W187"/>
  <c r="Y138"/>
  <c r="W50"/>
  <c r="Y57"/>
  <c r="W146"/>
  <c r="W289"/>
  <c r="W29"/>
  <c r="Y246"/>
  <c r="Y262"/>
  <c r="Y24"/>
  <c r="W202"/>
  <c r="Y235"/>
  <c r="Y17"/>
  <c r="Y176"/>
  <c r="W252"/>
  <c r="W64"/>
  <c r="W261"/>
  <c r="Y191"/>
  <c r="Y205"/>
  <c r="W107"/>
  <c r="W173"/>
  <c r="Y164"/>
  <c r="W238"/>
  <c r="W277"/>
  <c r="Y39"/>
  <c r="W115"/>
  <c r="Y135"/>
  <c r="W45"/>
  <c r="W96"/>
  <c r="W284"/>
  <c r="W131"/>
  <c r="Y247"/>
  <c r="Y64"/>
  <c r="W195"/>
  <c r="Y91"/>
  <c r="Y69"/>
  <c r="W32"/>
  <c r="W235"/>
  <c r="W49"/>
  <c r="W166"/>
  <c r="W125"/>
  <c r="W174"/>
  <c r="W78"/>
  <c r="Y291"/>
  <c r="Y238"/>
  <c r="W95"/>
  <c r="W144"/>
  <c r="W55"/>
  <c r="W28"/>
  <c r="Y52"/>
  <c r="W110"/>
  <c r="W63"/>
  <c r="W176"/>
  <c r="W58"/>
  <c r="W92"/>
  <c r="W147"/>
  <c r="W133"/>
  <c r="Y192"/>
  <c r="W76"/>
  <c r="W17"/>
  <c r="W75"/>
  <c r="W178"/>
  <c r="Y251"/>
  <c r="W36"/>
  <c r="Y142"/>
  <c r="Y98"/>
  <c r="Y279"/>
  <c r="W191"/>
  <c r="Y289"/>
  <c r="Y82"/>
  <c r="Y239"/>
  <c r="W169"/>
  <c r="Y65"/>
  <c r="W39"/>
  <c r="W192"/>
  <c r="W72"/>
  <c r="Y178"/>
  <c r="W139"/>
  <c r="Y285"/>
  <c r="Y166"/>
  <c r="W244"/>
  <c r="W18"/>
  <c r="Y287"/>
  <c r="W282"/>
  <c r="Y282"/>
  <c r="W40"/>
  <c r="W108"/>
  <c r="W158"/>
  <c r="W52"/>
  <c r="W159"/>
  <c r="Y75"/>
  <c r="W263"/>
  <c r="Y275"/>
  <c r="Y54"/>
  <c r="Y296"/>
  <c r="Y175"/>
  <c r="Y105"/>
  <c r="W44"/>
  <c r="Y146"/>
  <c r="W291"/>
  <c r="W86"/>
  <c r="W304"/>
  <c r="W43"/>
  <c r="W237"/>
  <c r="Y72"/>
  <c r="Y32"/>
  <c r="Y18"/>
  <c r="W245"/>
  <c r="Y38"/>
  <c r="W246"/>
  <c r="W242"/>
  <c r="W148"/>
  <c r="W113"/>
  <c r="Y189"/>
  <c r="W262"/>
  <c r="Y29"/>
  <c r="Y83"/>
  <c r="W250"/>
  <c r="Y103"/>
  <c r="Y36"/>
  <c r="W101"/>
  <c r="Y110"/>
  <c r="Y195"/>
  <c r="W98"/>
  <c r="Y108"/>
  <c r="Y258"/>
  <c r="W264"/>
  <c r="Y267"/>
  <c r="Y254"/>
  <c r="Y163"/>
  <c r="Y104"/>
  <c r="Y89"/>
  <c r="W38"/>
  <c r="Y198"/>
  <c r="Y274"/>
  <c r="W296"/>
  <c r="Y85"/>
  <c r="W105"/>
  <c r="Y86"/>
  <c r="Y255"/>
  <c r="Y250"/>
  <c r="Y188"/>
  <c r="Y44"/>
  <c r="W301"/>
  <c r="W293"/>
  <c r="Y294"/>
  <c r="Y242"/>
  <c r="Y100"/>
  <c r="W181"/>
  <c r="Y92"/>
  <c r="W167"/>
  <c r="W46"/>
  <c r="Y55"/>
  <c r="Y304"/>
  <c r="Y140"/>
  <c r="W302"/>
  <c r="Y252"/>
  <c r="W47"/>
  <c r="W156"/>
  <c r="Y114"/>
  <c r="Y264"/>
  <c r="W299"/>
  <c r="W51"/>
  <c r="Y236"/>
  <c r="Y124"/>
  <c r="Y131"/>
  <c r="W140"/>
  <c r="W100"/>
  <c r="W103"/>
  <c r="Y47"/>
  <c r="W275"/>
  <c r="W79"/>
  <c r="Y158"/>
  <c r="Y280"/>
  <c r="W33"/>
  <c r="Y197"/>
  <c r="W142"/>
  <c r="W283"/>
  <c r="Y271"/>
  <c r="W24"/>
  <c r="W129"/>
  <c r="Y77"/>
  <c r="Y190"/>
  <c r="W25"/>
  <c r="W157"/>
  <c r="W270"/>
  <c r="W254"/>
  <c r="W149"/>
  <c r="Y185"/>
  <c r="Y180"/>
  <c r="Y273"/>
  <c r="W271"/>
  <c r="Y141"/>
  <c r="W240"/>
  <c r="W62"/>
  <c r="W163"/>
  <c r="Y79"/>
  <c r="Y31"/>
  <c r="Y129"/>
  <c r="Y70"/>
  <c r="W170"/>
  <c r="Y37"/>
  <c r="Y244"/>
  <c r="Y181"/>
  <c r="W266"/>
  <c r="W73"/>
  <c r="W134"/>
  <c r="W206"/>
  <c r="Y147"/>
  <c r="Y144"/>
  <c r="W265"/>
  <c r="W172"/>
  <c r="Y266"/>
  <c r="W256"/>
  <c r="W31"/>
  <c r="W153"/>
  <c r="Y290"/>
  <c r="Y257"/>
  <c r="Y272"/>
  <c r="Y156"/>
  <c r="Y34"/>
  <c r="W197"/>
  <c r="Y101"/>
  <c r="W69"/>
  <c r="Y157"/>
  <c r="Y270"/>
  <c r="Y234"/>
  <c r="W208"/>
  <c r="W70"/>
  <c r="Y45"/>
  <c r="Y193"/>
  <c r="Y149"/>
  <c r="W130"/>
  <c r="Y173"/>
  <c r="W141"/>
  <c r="W258"/>
  <c r="Y293"/>
  <c r="W152"/>
  <c r="W114"/>
  <c r="Y187"/>
  <c r="Y284"/>
  <c r="Y139"/>
  <c r="Y150"/>
  <c r="W180"/>
  <c r="Y283"/>
  <c r="Y292"/>
  <c r="W48"/>
  <c r="W280"/>
  <c r="Y106"/>
  <c r="Y78"/>
  <c r="Y203"/>
  <c r="Y148"/>
  <c r="Y208"/>
  <c r="W138"/>
  <c r="W123"/>
  <c r="W276"/>
  <c r="W233"/>
  <c r="W106"/>
  <c r="Y95"/>
  <c r="W257"/>
  <c r="W297"/>
  <c r="Y243"/>
  <c r="Y202"/>
  <c r="Y40"/>
  <c r="Y62"/>
  <c r="Y302"/>
  <c r="W91"/>
  <c r="Y261"/>
  <c r="Y113"/>
  <c r="W177"/>
  <c r="W34"/>
  <c r="W247"/>
  <c r="Y299"/>
  <c r="Y115"/>
  <c r="Y136"/>
  <c r="W132"/>
  <c r="Y134"/>
  <c r="Y126"/>
  <c r="Y130"/>
  <c r="Y207"/>
  <c r="W161"/>
  <c r="W273"/>
  <c r="W268"/>
  <c r="W288"/>
  <c r="W281"/>
  <c r="W188"/>
  <c r="Y186"/>
  <c r="Y19"/>
  <c r="Y170"/>
  <c r="Y245"/>
  <c r="Y50"/>
  <c r="W88"/>
  <c r="Y63"/>
  <c r="W279"/>
  <c r="W155"/>
  <c r="Y240"/>
  <c r="W272"/>
  <c r="W236"/>
  <c r="Y233"/>
  <c r="W85"/>
  <c r="Y111"/>
  <c r="Y58"/>
  <c r="Y96"/>
  <c r="W65"/>
  <c r="Y73"/>
  <c r="W151"/>
  <c r="W60"/>
  <c r="Y206"/>
  <c r="W37"/>
  <c r="Y125"/>
  <c r="Y277"/>
  <c r="Y155"/>
  <c r="W243"/>
  <c r="W150"/>
  <c r="W164"/>
  <c r="W77"/>
  <c r="Y76"/>
  <c r="Y265"/>
  <c r="W251"/>
  <c r="Y161"/>
  <c r="Y151"/>
  <c r="Y276"/>
  <c r="Y237"/>
  <c r="Y93"/>
  <c r="W290"/>
  <c r="W255"/>
  <c r="W20"/>
  <c r="W253"/>
  <c r="W175"/>
  <c r="Y145"/>
  <c r="W292"/>
  <c r="H211" l="1"/>
  <c r="Y154"/>
  <c r="W84"/>
  <c r="Y232"/>
  <c r="W154"/>
  <c r="W278"/>
  <c r="W87"/>
  <c r="Y112"/>
  <c r="Y260"/>
  <c r="W90"/>
  <c r="Y61"/>
  <c r="Y200"/>
  <c r="Y199" s="1"/>
  <c r="Y201"/>
  <c r="Y94"/>
  <c r="W232"/>
  <c r="W122"/>
  <c r="W179"/>
  <c r="Y269"/>
  <c r="W171"/>
  <c r="Y143"/>
  <c r="Y128"/>
  <c r="Y127"/>
  <c r="W162"/>
  <c r="W61"/>
  <c r="Y179"/>
  <c r="W269"/>
  <c r="W127"/>
  <c r="W128"/>
  <c r="W22"/>
  <c r="W21" s="1"/>
  <c r="W23"/>
  <c r="W102"/>
  <c r="W99"/>
  <c r="Y99"/>
  <c r="Y241"/>
  <c r="Y249"/>
  <c r="Y84"/>
  <c r="W298"/>
  <c r="Y162"/>
  <c r="W97"/>
  <c r="Y109"/>
  <c r="Y35"/>
  <c r="Y30" s="1"/>
  <c r="Y102"/>
  <c r="W249"/>
  <c r="W112"/>
  <c r="W241"/>
  <c r="Y71"/>
  <c r="W42"/>
  <c r="W41" s="1"/>
  <c r="B932" i="19"/>
  <c r="Y298" i="3"/>
  <c r="Y74"/>
  <c r="Y286"/>
  <c r="Y165"/>
  <c r="W71"/>
  <c r="W168"/>
  <c r="Y81"/>
  <c r="Y278"/>
  <c r="Y97"/>
  <c r="W35"/>
  <c r="W30" s="1"/>
  <c r="W74"/>
  <c r="W16"/>
  <c r="W15" s="1"/>
  <c r="W109"/>
  <c r="W143"/>
  <c r="W94"/>
  <c r="W165"/>
  <c r="Y68"/>
  <c r="Y90"/>
  <c r="Y204"/>
  <c r="W260"/>
  <c r="Y16"/>
  <c r="Y15" s="1"/>
  <c r="W200"/>
  <c r="W199" s="1"/>
  <c r="W201"/>
  <c r="Y22"/>
  <c r="Y21" s="1"/>
  <c r="Y23"/>
  <c r="Y56"/>
  <c r="Y53" s="1"/>
  <c r="B935" i="19"/>
  <c r="W286" i="3"/>
  <c r="Y42"/>
  <c r="Y41" s="1"/>
  <c r="W81"/>
  <c r="W80" s="1"/>
  <c r="Y87"/>
  <c r="W204"/>
  <c r="W26"/>
  <c r="Y168"/>
  <c r="Y171"/>
  <c r="W56"/>
  <c r="W53" s="1"/>
  <c r="Y122"/>
  <c r="Y121" s="1"/>
  <c r="Y26"/>
  <c r="S26"/>
  <c r="S200"/>
  <c r="S199" s="1"/>
  <c r="S201"/>
  <c r="S99"/>
  <c r="S204"/>
  <c r="U87"/>
  <c r="S143"/>
  <c r="S165"/>
  <c r="S278"/>
  <c r="S168"/>
  <c r="U84"/>
  <c r="S260"/>
  <c r="S35"/>
  <c r="S94"/>
  <c r="U122"/>
  <c r="S298"/>
  <c r="S269"/>
  <c r="U112"/>
  <c r="U42"/>
  <c r="U41" s="1"/>
  <c r="U127"/>
  <c r="U128"/>
  <c r="S162"/>
  <c r="U249"/>
  <c r="S90"/>
  <c r="S232"/>
  <c r="U102"/>
  <c r="S128"/>
  <c r="U99"/>
  <c r="S42"/>
  <c r="S41" s="1"/>
  <c r="U165"/>
  <c r="U26"/>
  <c r="S112"/>
  <c r="S109" s="1"/>
  <c r="S84"/>
  <c r="U232"/>
  <c r="D212" i="19"/>
  <c r="D215" s="1"/>
  <c r="D216" s="1"/>
  <c r="U61" i="3"/>
  <c r="U278"/>
  <c r="U74"/>
  <c r="U22"/>
  <c r="U21" s="1"/>
  <c r="U23"/>
  <c r="S22"/>
  <c r="S21" s="1"/>
  <c r="S23"/>
  <c r="U200"/>
  <c r="U199" s="1"/>
  <c r="U201"/>
  <c r="S171"/>
  <c r="S122"/>
  <c r="U168"/>
  <c r="S102"/>
  <c r="S286"/>
  <c r="S61"/>
  <c r="S16"/>
  <c r="S15" s="1"/>
  <c r="U109"/>
  <c r="U35"/>
  <c r="U30" s="1"/>
  <c r="U90"/>
  <c r="S81"/>
  <c r="U260"/>
  <c r="U269"/>
  <c r="S241"/>
  <c r="S74"/>
  <c r="S249"/>
  <c r="U56"/>
  <c r="S97"/>
  <c r="U298"/>
  <c r="S30"/>
  <c r="U16"/>
  <c r="U15" s="1"/>
  <c r="S71"/>
  <c r="S68" s="1"/>
  <c r="S154"/>
  <c r="U286"/>
  <c r="U53"/>
  <c r="U71"/>
  <c r="U68" s="1"/>
  <c r="U162"/>
  <c r="U171"/>
  <c r="S179"/>
  <c r="S160" s="1"/>
  <c r="S87"/>
  <c r="D559" i="19"/>
  <c r="D560" s="1"/>
  <c r="D561" s="1"/>
  <c r="U241" i="3"/>
  <c r="U94"/>
  <c r="U204"/>
  <c r="U154"/>
  <c r="U81"/>
  <c r="U80" s="1"/>
  <c r="U97"/>
  <c r="S56"/>
  <c r="S53" s="1"/>
  <c r="U179"/>
  <c r="U143"/>
  <c r="AC280"/>
  <c r="AC144"/>
  <c r="AC164"/>
  <c r="AA176"/>
  <c r="AC148"/>
  <c r="AC153"/>
  <c r="AC189"/>
  <c r="AA49"/>
  <c r="AC100"/>
  <c r="AC195"/>
  <c r="AA18"/>
  <c r="AC93"/>
  <c r="AC78"/>
  <c r="AC281"/>
  <c r="AA207"/>
  <c r="AC31"/>
  <c r="AA239"/>
  <c r="AC40"/>
  <c r="AA146"/>
  <c r="AA170"/>
  <c r="AA39"/>
  <c r="AA103"/>
  <c r="AC250"/>
  <c r="AA198"/>
  <c r="AA203"/>
  <c r="AC34"/>
  <c r="AA151"/>
  <c r="AA114"/>
  <c r="AA46"/>
  <c r="AC124"/>
  <c r="AA294"/>
  <c r="AC245"/>
  <c r="AA277"/>
  <c r="AA85"/>
  <c r="AC203"/>
  <c r="AA48"/>
  <c r="AA180"/>
  <c r="AC146"/>
  <c r="AC24"/>
  <c r="AC65"/>
  <c r="AC142"/>
  <c r="AC140"/>
  <c r="AA275"/>
  <c r="AA88"/>
  <c r="AC108"/>
  <c r="AC152"/>
  <c r="AA173"/>
  <c r="AC77"/>
  <c r="AA132"/>
  <c r="AC62"/>
  <c r="AC174"/>
  <c r="AA64"/>
  <c r="AA251"/>
  <c r="AA104"/>
  <c r="AA272"/>
  <c r="AA267"/>
  <c r="AA38"/>
  <c r="AC299"/>
  <c r="AA91"/>
  <c r="AC147"/>
  <c r="AC247"/>
  <c r="AC125"/>
  <c r="AC49"/>
  <c r="AA185"/>
  <c r="AC263"/>
  <c r="AA58"/>
  <c r="AC51"/>
  <c r="AA31"/>
  <c r="AA293"/>
  <c r="AA113"/>
  <c r="AC166"/>
  <c r="AC237"/>
  <c r="AC27"/>
  <c r="AA247"/>
  <c r="AC50"/>
  <c r="AA32"/>
  <c r="AC60"/>
  <c r="AA164"/>
  <c r="AA283"/>
  <c r="AC151"/>
  <c r="AC75"/>
  <c r="AA62"/>
  <c r="AC85"/>
  <c r="AA136"/>
  <c r="AA178"/>
  <c r="AA190"/>
  <c r="AA29"/>
  <c r="AA33"/>
  <c r="AC55"/>
  <c r="AC265"/>
  <c r="AC205"/>
  <c r="AC257"/>
  <c r="AA108"/>
  <c r="AA237"/>
  <c r="AC83"/>
  <c r="AA27"/>
  <c r="AA266"/>
  <c r="AA130"/>
  <c r="AC135"/>
  <c r="AA95"/>
  <c r="AA161"/>
  <c r="AC177"/>
  <c r="AA25"/>
  <c r="AA261"/>
  <c r="AC270"/>
  <c r="AA135"/>
  <c r="AC173"/>
  <c r="AC59"/>
  <c r="AC58"/>
  <c r="AA157"/>
  <c r="AA137"/>
  <c r="AA175"/>
  <c r="AA63"/>
  <c r="AA302"/>
  <c r="AC29"/>
  <c r="AC296"/>
  <c r="AA166"/>
  <c r="AC253"/>
  <c r="AA174"/>
  <c r="AC258"/>
  <c r="AA24"/>
  <c r="AA292"/>
  <c r="AA47"/>
  <c r="AC277"/>
  <c r="AC103"/>
  <c r="AC141"/>
  <c r="AA304"/>
  <c r="AA274"/>
  <c r="AA155"/>
  <c r="AA297"/>
  <c r="AA252"/>
  <c r="AA250"/>
  <c r="AC107"/>
  <c r="AA256"/>
  <c r="AA258"/>
  <c r="AA191"/>
  <c r="AA36"/>
  <c r="AC25"/>
  <c r="AC92"/>
  <c r="AC133"/>
  <c r="AC186"/>
  <c r="AC176"/>
  <c r="AC28"/>
  <c r="AA290"/>
  <c r="AC294"/>
  <c r="AA28"/>
  <c r="AA186"/>
  <c r="AC242"/>
  <c r="AC161"/>
  <c r="AA273"/>
  <c r="AC64"/>
  <c r="AC158"/>
  <c r="AA96"/>
  <c r="AA142"/>
  <c r="AA138"/>
  <c r="AC273"/>
  <c r="AA285"/>
  <c r="AC57"/>
  <c r="AA255"/>
  <c r="AA159"/>
  <c r="AA280"/>
  <c r="AC136"/>
  <c r="AA70"/>
  <c r="AA51"/>
  <c r="AC264"/>
  <c r="AC44"/>
  <c r="AC167"/>
  <c r="AC262"/>
  <c r="AC261"/>
  <c r="AA65"/>
  <c r="AC91"/>
  <c r="AA124"/>
  <c r="AA149"/>
  <c r="AA152"/>
  <c r="AA253"/>
  <c r="AC276"/>
  <c r="AC180"/>
  <c r="AC96"/>
  <c r="AA187"/>
  <c r="AA111"/>
  <c r="AC170"/>
  <c r="AC38"/>
  <c r="AA52"/>
  <c r="AC181"/>
  <c r="AA284"/>
  <c r="AC63"/>
  <c r="AC192"/>
  <c r="AC240"/>
  <c r="AA236"/>
  <c r="AA93"/>
  <c r="AC111"/>
  <c r="AC86"/>
  <c r="AA245"/>
  <c r="AC233"/>
  <c r="AC17"/>
  <c r="AA86"/>
  <c r="AC302"/>
  <c r="AA145"/>
  <c r="AA19"/>
  <c r="AA141"/>
  <c r="AC202"/>
  <c r="AC72"/>
  <c r="AA78"/>
  <c r="AA131"/>
  <c r="AC282"/>
  <c r="AC251"/>
  <c r="AA240"/>
  <c r="AA264"/>
  <c r="AC252"/>
  <c r="AC134"/>
  <c r="AA110"/>
  <c r="AA279"/>
  <c r="AC285"/>
  <c r="AC123"/>
  <c r="AA193"/>
  <c r="AA44"/>
  <c r="AA167"/>
  <c r="AA40"/>
  <c r="AC104"/>
  <c r="AC175"/>
  <c r="AC236"/>
  <c r="AA205"/>
  <c r="AC76"/>
  <c r="AC69"/>
  <c r="AA233"/>
  <c r="AC98"/>
  <c r="AC145"/>
  <c r="AA246"/>
  <c r="AA98"/>
  <c r="AC239"/>
  <c r="AA37"/>
  <c r="AA276"/>
  <c r="AC234"/>
  <c r="AC52"/>
  <c r="AA75"/>
  <c r="AA289"/>
  <c r="AC113"/>
  <c r="AC46"/>
  <c r="AA43"/>
  <c r="AC110"/>
  <c r="AA271"/>
  <c r="AC197"/>
  <c r="AC149"/>
  <c r="AC267"/>
  <c r="AC20"/>
  <c r="AA106"/>
  <c r="AA270"/>
  <c r="AC137"/>
  <c r="AC279"/>
  <c r="AC268"/>
  <c r="AA59"/>
  <c r="AA20"/>
  <c r="AA177"/>
  <c r="AC105"/>
  <c r="AC274"/>
  <c r="AC157"/>
  <c r="AA76"/>
  <c r="AA296"/>
  <c r="AA105"/>
  <c r="AA79"/>
  <c r="AA188"/>
  <c r="AA147"/>
  <c r="AC43"/>
  <c r="AC301"/>
  <c r="AC284"/>
  <c r="AC283"/>
  <c r="AC187"/>
  <c r="AC275"/>
  <c r="AA234"/>
  <c r="AA129"/>
  <c r="AC163"/>
  <c r="AA45"/>
  <c r="AC169"/>
  <c r="AA287"/>
  <c r="AA100"/>
  <c r="AA163"/>
  <c r="AA197"/>
  <c r="AA82"/>
  <c r="AA72"/>
  <c r="AA208"/>
  <c r="AC156"/>
  <c r="AC114"/>
  <c r="AC271"/>
  <c r="AC36"/>
  <c r="AC132"/>
  <c r="AA69"/>
  <c r="AC287"/>
  <c r="AC45"/>
  <c r="AC130"/>
  <c r="AA281"/>
  <c r="AC266"/>
  <c r="AC238"/>
  <c r="AA34"/>
  <c r="AC73"/>
  <c r="AC255"/>
  <c r="AC289"/>
  <c r="AC88"/>
  <c r="AA140"/>
  <c r="AC106"/>
  <c r="AC47"/>
  <c r="AA192"/>
  <c r="AC243"/>
  <c r="AC126"/>
  <c r="AC131"/>
  <c r="AA156"/>
  <c r="AA73"/>
  <c r="AA92"/>
  <c r="AC79"/>
  <c r="AC290"/>
  <c r="AC129"/>
  <c r="AA60"/>
  <c r="AA301"/>
  <c r="AC82"/>
  <c r="AC244"/>
  <c r="AA158"/>
  <c r="AA125"/>
  <c r="AA134"/>
  <c r="AA101"/>
  <c r="AA268"/>
  <c r="AC95"/>
  <c r="AC48"/>
  <c r="AA242"/>
  <c r="AA148"/>
  <c r="AC185"/>
  <c r="AA288"/>
  <c r="AA172"/>
  <c r="AC256"/>
  <c r="AC190"/>
  <c r="AC206"/>
  <c r="AA206"/>
  <c r="AA291"/>
  <c r="AC198"/>
  <c r="AA50"/>
  <c r="AA55"/>
  <c r="AA299"/>
  <c r="AA235"/>
  <c r="AC139"/>
  <c r="AA144"/>
  <c r="AA244"/>
  <c r="AC193"/>
  <c r="AC19"/>
  <c r="AA153"/>
  <c r="AA254"/>
  <c r="AC304"/>
  <c r="AA115"/>
  <c r="AC254"/>
  <c r="AA150"/>
  <c r="AA133"/>
  <c r="AA189"/>
  <c r="AC155"/>
  <c r="AC288"/>
  <c r="AC172"/>
  <c r="AC33"/>
  <c r="AC138"/>
  <c r="AC293"/>
  <c r="AA202"/>
  <c r="AC292"/>
  <c r="AA243"/>
  <c r="AC150"/>
  <c r="AA139"/>
  <c r="AC115"/>
  <c r="AA54"/>
  <c r="AC272"/>
  <c r="AC18"/>
  <c r="AA107"/>
  <c r="AC191"/>
  <c r="AC208"/>
  <c r="AA262"/>
  <c r="AA282"/>
  <c r="AA17"/>
  <c r="AC37"/>
  <c r="AC178"/>
  <c r="AC32"/>
  <c r="AC188"/>
  <c r="AC297"/>
  <c r="AA126"/>
  <c r="AC159"/>
  <c r="AA181"/>
  <c r="AC39"/>
  <c r="AA169"/>
  <c r="AC291"/>
  <c r="AA123"/>
  <c r="AC101"/>
  <c r="AC54"/>
  <c r="AC207"/>
  <c r="AC235"/>
  <c r="AA257"/>
  <c r="AA263"/>
  <c r="AA238"/>
  <c r="AA265"/>
  <c r="AC246"/>
  <c r="AA77"/>
  <c r="AC70"/>
  <c r="AC89"/>
  <c r="AA195"/>
  <c r="AA89"/>
  <c r="AA57"/>
  <c r="AA83"/>
  <c r="U160" l="1"/>
  <c r="U67"/>
  <c r="W68"/>
  <c r="W67" s="1"/>
  <c r="Y160"/>
  <c r="W160"/>
  <c r="G83"/>
  <c r="AA56"/>
  <c r="G57"/>
  <c r="G89"/>
  <c r="G195"/>
  <c r="J89"/>
  <c r="J70"/>
  <c r="G77"/>
  <c r="J246"/>
  <c r="G265"/>
  <c r="G238"/>
  <c r="G263"/>
  <c r="G257"/>
  <c r="J235"/>
  <c r="J207"/>
  <c r="J54"/>
  <c r="J101"/>
  <c r="AA122"/>
  <c r="G123"/>
  <c r="J291"/>
  <c r="AA168"/>
  <c r="G169"/>
  <c r="J39"/>
  <c r="G181"/>
  <c r="J159"/>
  <c r="G126"/>
  <c r="J297"/>
  <c r="J188"/>
  <c r="J32"/>
  <c r="J178"/>
  <c r="J37"/>
  <c r="AA16"/>
  <c r="AA15" s="1"/>
  <c r="G17"/>
  <c r="G282"/>
  <c r="G262"/>
  <c r="J208"/>
  <c r="J191"/>
  <c r="G107"/>
  <c r="J18"/>
  <c r="J272"/>
  <c r="G54"/>
  <c r="J115"/>
  <c r="G139"/>
  <c r="J150"/>
  <c r="G243"/>
  <c r="J292"/>
  <c r="AA200"/>
  <c r="AA199" s="1"/>
  <c r="AA201"/>
  <c r="G202"/>
  <c r="J293"/>
  <c r="J138"/>
  <c r="J33"/>
  <c r="AC171"/>
  <c r="J172"/>
  <c r="J288"/>
  <c r="AC154"/>
  <c r="J155"/>
  <c r="G189"/>
  <c r="G150"/>
  <c r="J254"/>
  <c r="G115"/>
  <c r="J304"/>
  <c r="G254"/>
  <c r="G153"/>
  <c r="J19"/>
  <c r="J193"/>
  <c r="G244"/>
  <c r="AA143"/>
  <c r="G144"/>
  <c r="J139"/>
  <c r="G235"/>
  <c r="G299"/>
  <c r="G55"/>
  <c r="G50"/>
  <c r="J198"/>
  <c r="G291"/>
  <c r="G206"/>
  <c r="J206"/>
  <c r="J190"/>
  <c r="J256"/>
  <c r="AA171"/>
  <c r="G172"/>
  <c r="G288"/>
  <c r="J185"/>
  <c r="G148"/>
  <c r="AA241"/>
  <c r="G242"/>
  <c r="J48"/>
  <c r="AC94"/>
  <c r="J95"/>
  <c r="G268"/>
  <c r="G101"/>
  <c r="G134"/>
  <c r="G125"/>
  <c r="G158"/>
  <c r="J244"/>
  <c r="AC81"/>
  <c r="J82"/>
  <c r="G60"/>
  <c r="AC128"/>
  <c r="AC127"/>
  <c r="J129"/>
  <c r="J290"/>
  <c r="J79"/>
  <c r="G92"/>
  <c r="G73"/>
  <c r="G156"/>
  <c r="J131"/>
  <c r="J126"/>
  <c r="J243"/>
  <c r="G192"/>
  <c r="J47"/>
  <c r="J106"/>
  <c r="G140"/>
  <c r="AC87"/>
  <c r="J88"/>
  <c r="J289"/>
  <c r="J255"/>
  <c r="J73"/>
  <c r="G34"/>
  <c r="J238"/>
  <c r="J266"/>
  <c r="G281"/>
  <c r="J130"/>
  <c r="J45"/>
  <c r="AC286"/>
  <c r="J287"/>
  <c r="G69"/>
  <c r="J132"/>
  <c r="AC35"/>
  <c r="J36"/>
  <c r="J271"/>
  <c r="J114"/>
  <c r="J156"/>
  <c r="G208"/>
  <c r="AA71"/>
  <c r="G72"/>
  <c r="AA81"/>
  <c r="G82"/>
  <c r="G197"/>
  <c r="AA162"/>
  <c r="G163"/>
  <c r="AA99"/>
  <c r="G100"/>
  <c r="AA286"/>
  <c r="G287"/>
  <c r="AC168"/>
  <c r="J169"/>
  <c r="G45"/>
  <c r="AC162"/>
  <c r="J163"/>
  <c r="AA127"/>
  <c r="AA128"/>
  <c r="G129"/>
  <c r="G234"/>
  <c r="J275"/>
  <c r="J187"/>
  <c r="J283"/>
  <c r="J284"/>
  <c r="J301"/>
  <c r="AC42"/>
  <c r="AC41" s="1"/>
  <c r="J43"/>
  <c r="G147"/>
  <c r="G188"/>
  <c r="G79"/>
  <c r="G105"/>
  <c r="AA298"/>
  <c r="G296"/>
  <c r="G76"/>
  <c r="J157"/>
  <c r="J274"/>
  <c r="J105"/>
  <c r="G177"/>
  <c r="G20"/>
  <c r="G59"/>
  <c r="J268"/>
  <c r="AC278"/>
  <c r="J279"/>
  <c r="J137"/>
  <c r="AA269"/>
  <c r="G270"/>
  <c r="G106"/>
  <c r="J20"/>
  <c r="J267"/>
  <c r="J149"/>
  <c r="J197"/>
  <c r="G271"/>
  <c r="J110"/>
  <c r="AA42"/>
  <c r="AA41" s="1"/>
  <c r="G43"/>
  <c r="J46"/>
  <c r="AC112"/>
  <c r="AC109" s="1"/>
  <c r="J113"/>
  <c r="G289"/>
  <c r="AA74"/>
  <c r="G75"/>
  <c r="J52"/>
  <c r="J234"/>
  <c r="G276"/>
  <c r="G37"/>
  <c r="J239"/>
  <c r="G98"/>
  <c r="G246"/>
  <c r="J145"/>
  <c r="J98"/>
  <c r="AA232"/>
  <c r="AA248" s="1"/>
  <c r="G233"/>
  <c r="J69"/>
  <c r="J76"/>
  <c r="AA204"/>
  <c r="G205"/>
  <c r="J236"/>
  <c r="J175"/>
  <c r="J104"/>
  <c r="G40"/>
  <c r="G167"/>
  <c r="G44"/>
  <c r="G193"/>
  <c r="AC122"/>
  <c r="J123"/>
  <c r="J285"/>
  <c r="AA278"/>
  <c r="G279"/>
  <c r="G110"/>
  <c r="J134"/>
  <c r="J252"/>
  <c r="G264"/>
  <c r="G240"/>
  <c r="J251"/>
  <c r="J282"/>
  <c r="G131"/>
  <c r="G78"/>
  <c r="AC71"/>
  <c r="J72"/>
  <c r="AC200"/>
  <c r="AC199" s="1"/>
  <c r="AC201"/>
  <c r="J202"/>
  <c r="G141"/>
  <c r="G19"/>
  <c r="G145"/>
  <c r="J302"/>
  <c r="G86"/>
  <c r="AC16"/>
  <c r="AC15" s="1"/>
  <c r="J17"/>
  <c r="AC232"/>
  <c r="J233"/>
  <c r="G245"/>
  <c r="J86"/>
  <c r="J111"/>
  <c r="G93"/>
  <c r="G236"/>
  <c r="J240"/>
  <c r="J192"/>
  <c r="J63"/>
  <c r="G284"/>
  <c r="J181"/>
  <c r="G52"/>
  <c r="J38"/>
  <c r="J170"/>
  <c r="G111"/>
  <c r="G187"/>
  <c r="J96"/>
  <c r="AC179"/>
  <c r="J180"/>
  <c r="J276"/>
  <c r="G253"/>
  <c r="G152"/>
  <c r="G149"/>
  <c r="G124"/>
  <c r="AC90"/>
  <c r="J91"/>
  <c r="G65"/>
  <c r="AC260"/>
  <c r="J261"/>
  <c r="J262"/>
  <c r="J167"/>
  <c r="J44"/>
  <c r="J264"/>
  <c r="G51"/>
  <c r="G70"/>
  <c r="J136"/>
  <c r="G280"/>
  <c r="G159"/>
  <c r="G255"/>
  <c r="AC56"/>
  <c r="J57"/>
  <c r="G285"/>
  <c r="J273"/>
  <c r="G138"/>
  <c r="G142"/>
  <c r="G96"/>
  <c r="J158"/>
  <c r="J64"/>
  <c r="G273"/>
  <c r="J161"/>
  <c r="AC241"/>
  <c r="J242"/>
  <c r="G186"/>
  <c r="G28"/>
  <c r="J294"/>
  <c r="G290"/>
  <c r="J28"/>
  <c r="J176"/>
  <c r="J186"/>
  <c r="J133"/>
  <c r="J92"/>
  <c r="J25"/>
  <c r="AA35"/>
  <c r="G36"/>
  <c r="G191"/>
  <c r="G258"/>
  <c r="G256"/>
  <c r="J107"/>
  <c r="AA249"/>
  <c r="G250"/>
  <c r="G252"/>
  <c r="G297"/>
  <c r="AA154"/>
  <c r="G155"/>
  <c r="G274"/>
  <c r="G304"/>
  <c r="J141"/>
  <c r="AC102"/>
  <c r="J103"/>
  <c r="J277"/>
  <c r="G47"/>
  <c r="G292"/>
  <c r="AA22"/>
  <c r="AA21" s="1"/>
  <c r="AA23"/>
  <c r="G24"/>
  <c r="J258"/>
  <c r="G174"/>
  <c r="J253"/>
  <c r="AA165"/>
  <c r="G166"/>
  <c r="AC298"/>
  <c r="J296"/>
  <c r="J29"/>
  <c r="G302"/>
  <c r="G63"/>
  <c r="G175"/>
  <c r="G137"/>
  <c r="G157"/>
  <c r="J58"/>
  <c r="J59"/>
  <c r="J173"/>
  <c r="G135"/>
  <c r="AC269"/>
  <c r="J270"/>
  <c r="AA260"/>
  <c r="G261"/>
  <c r="G25"/>
  <c r="J177"/>
  <c r="G161"/>
  <c r="AA94"/>
  <c r="G95"/>
  <c r="J135"/>
  <c r="G130"/>
  <c r="G266"/>
  <c r="AA26"/>
  <c r="G27"/>
  <c r="J83"/>
  <c r="G237"/>
  <c r="G108"/>
  <c r="J257"/>
  <c r="AC204"/>
  <c r="J205"/>
  <c r="J265"/>
  <c r="J55"/>
  <c r="G33"/>
  <c r="G29"/>
  <c r="G190"/>
  <c r="G178"/>
  <c r="G136"/>
  <c r="AC84"/>
  <c r="J85"/>
  <c r="AA61"/>
  <c r="AA53" s="1"/>
  <c r="G62"/>
  <c r="AC74"/>
  <c r="J75"/>
  <c r="J151"/>
  <c r="G283"/>
  <c r="G164"/>
  <c r="J60"/>
  <c r="G32"/>
  <c r="J50"/>
  <c r="G247"/>
  <c r="AC26"/>
  <c r="J27"/>
  <c r="J237"/>
  <c r="AC165"/>
  <c r="AC160" s="1"/>
  <c r="J166"/>
  <c r="AA112"/>
  <c r="AA109" s="1"/>
  <c r="G113"/>
  <c r="G293"/>
  <c r="AA30"/>
  <c r="G31"/>
  <c r="J51"/>
  <c r="G58"/>
  <c r="J263"/>
  <c r="G185"/>
  <c r="J49"/>
  <c r="J125"/>
  <c r="J247"/>
  <c r="J147"/>
  <c r="AA90"/>
  <c r="G91"/>
  <c r="J299"/>
  <c r="G38"/>
  <c r="G267"/>
  <c r="G272"/>
  <c r="G104"/>
  <c r="G251"/>
  <c r="G64"/>
  <c r="J174"/>
  <c r="AC61"/>
  <c r="J62"/>
  <c r="G132"/>
  <c r="J77"/>
  <c r="G173"/>
  <c r="J152"/>
  <c r="J108"/>
  <c r="AA87"/>
  <c r="G88"/>
  <c r="G275"/>
  <c r="J140"/>
  <c r="J142"/>
  <c r="J65"/>
  <c r="AC22"/>
  <c r="AC21" s="1"/>
  <c r="AC23"/>
  <c r="J24"/>
  <c r="J146"/>
  <c r="AA179"/>
  <c r="AA160" s="1"/>
  <c r="G180"/>
  <c r="G48"/>
  <c r="J203"/>
  <c r="AA84"/>
  <c r="G85"/>
  <c r="G277"/>
  <c r="J245"/>
  <c r="G294"/>
  <c r="J124"/>
  <c r="G46"/>
  <c r="G114"/>
  <c r="G151"/>
  <c r="J34"/>
  <c r="G203"/>
  <c r="G198"/>
  <c r="AC249"/>
  <c r="J250"/>
  <c r="AA102"/>
  <c r="AA97" s="1"/>
  <c r="G103"/>
  <c r="G39"/>
  <c r="G170"/>
  <c r="G146"/>
  <c r="J40"/>
  <c r="G239"/>
  <c r="AC30"/>
  <c r="J31"/>
  <c r="G207"/>
  <c r="J281"/>
  <c r="J78"/>
  <c r="J93"/>
  <c r="G18"/>
  <c r="J195"/>
  <c r="AC99"/>
  <c r="AC97" s="1"/>
  <c r="J100"/>
  <c r="G49"/>
  <c r="J189"/>
  <c r="J153"/>
  <c r="J148"/>
  <c r="G176"/>
  <c r="J164"/>
  <c r="AC143"/>
  <c r="J144"/>
  <c r="J280"/>
  <c r="U14"/>
  <c r="U117" s="1"/>
  <c r="S80"/>
  <c r="S67" s="1"/>
  <c r="S14"/>
  <c r="U248"/>
  <c r="U259" s="1"/>
  <c r="U295" s="1"/>
  <c r="U300" s="1"/>
  <c r="U303" s="1"/>
  <c r="S248"/>
  <c r="S259" s="1"/>
  <c r="S295" s="1"/>
  <c r="S300" s="1"/>
  <c r="U121"/>
  <c r="U120" s="1"/>
  <c r="Y120"/>
  <c r="Y14"/>
  <c r="W14"/>
  <c r="W117" s="1"/>
  <c r="Y80"/>
  <c r="Y67" s="1"/>
  <c r="Y117" s="1"/>
  <c r="B936" i="19"/>
  <c r="W121" i="3"/>
  <c r="W120" s="1"/>
  <c r="W248"/>
  <c r="W259" s="1"/>
  <c r="W295" s="1"/>
  <c r="W300" s="1"/>
  <c r="W303" s="1"/>
  <c r="Y248"/>
  <c r="Y259" s="1"/>
  <c r="Y295" s="1"/>
  <c r="Y300" s="1"/>
  <c r="Y303" s="1"/>
  <c r="H38" i="6"/>
  <c r="H52"/>
  <c r="F42"/>
  <c r="H46"/>
  <c r="F36"/>
  <c r="H48"/>
  <c r="F38"/>
  <c r="F52"/>
  <c r="H36"/>
  <c r="F48"/>
  <c r="H42"/>
  <c r="S117" i="3" l="1"/>
  <c r="AA68"/>
  <c r="I48" i="6"/>
  <c r="D945" i="19"/>
  <c r="B799"/>
  <c r="B800" s="1"/>
  <c r="B801" s="1"/>
  <c r="I52" i="6"/>
  <c r="M38"/>
  <c r="F16" i="31"/>
  <c r="I38" i="6"/>
  <c r="N24" i="26"/>
  <c r="B956" i="19"/>
  <c r="N23" i="26"/>
  <c r="M36" i="6"/>
  <c r="F15" i="31"/>
  <c r="B945" i="19"/>
  <c r="I36" i="6"/>
  <c r="D551" i="19"/>
  <c r="I46" i="6"/>
  <c r="I42"/>
  <c r="D956" i="19"/>
  <c r="Y305" i="3"/>
  <c r="W305"/>
  <c r="B1000" i="19"/>
  <c r="N19" i="26"/>
  <c r="N20" s="1"/>
  <c r="U305" i="3"/>
  <c r="I280"/>
  <c r="AK280"/>
  <c r="AK144"/>
  <c r="J143"/>
  <c r="I144"/>
  <c r="AD144"/>
  <c r="AK164"/>
  <c r="I164"/>
  <c r="AD164"/>
  <c r="AI176"/>
  <c r="F176"/>
  <c r="AD148"/>
  <c r="I148"/>
  <c r="AK148"/>
  <c r="AD153"/>
  <c r="I153"/>
  <c r="AK153"/>
  <c r="AD189"/>
  <c r="I189"/>
  <c r="AK189"/>
  <c r="F49"/>
  <c r="AI49"/>
  <c r="I100"/>
  <c r="AK100"/>
  <c r="J99"/>
  <c r="AD100"/>
  <c r="I195"/>
  <c r="AD195"/>
  <c r="AK195"/>
  <c r="F18"/>
  <c r="AI18"/>
  <c r="B12" i="19"/>
  <c r="AK93" i="3"/>
  <c r="I93"/>
  <c r="AD93"/>
  <c r="I78"/>
  <c r="AD78"/>
  <c r="AK78"/>
  <c r="AK281"/>
  <c r="I281"/>
  <c r="AI207"/>
  <c r="F207"/>
  <c r="AK31"/>
  <c r="AD31"/>
  <c r="I31"/>
  <c r="AI239"/>
  <c r="F239"/>
  <c r="I40"/>
  <c r="AD40"/>
  <c r="AK40"/>
  <c r="F146"/>
  <c r="AI146"/>
  <c r="AI170"/>
  <c r="F170"/>
  <c r="F39"/>
  <c r="AI39"/>
  <c r="AI103"/>
  <c r="G102"/>
  <c r="AI102" s="1"/>
  <c r="F103"/>
  <c r="AK250"/>
  <c r="I250"/>
  <c r="J249"/>
  <c r="AI198"/>
  <c r="F198"/>
  <c r="AI203"/>
  <c r="F203"/>
  <c r="AD34"/>
  <c r="I34"/>
  <c r="AK34"/>
  <c r="F151"/>
  <c r="AI151"/>
  <c r="F114"/>
  <c r="AI114"/>
  <c r="AI46"/>
  <c r="B159" i="19"/>
  <c r="F46" i="3"/>
  <c r="I124"/>
  <c r="AK124"/>
  <c r="AD124"/>
  <c r="AI294"/>
  <c r="F294"/>
  <c r="AK245"/>
  <c r="I245"/>
  <c r="AI277"/>
  <c r="F277"/>
  <c r="AI85"/>
  <c r="F85"/>
  <c r="G84"/>
  <c r="AI84" s="1"/>
  <c r="I203"/>
  <c r="AK203"/>
  <c r="AD203"/>
  <c r="AI48"/>
  <c r="B161" i="19"/>
  <c r="B45" i="27" s="1"/>
  <c r="B48" s="1"/>
  <c r="B12" s="1"/>
  <c r="F48" i="3"/>
  <c r="F180"/>
  <c r="AI180"/>
  <c r="G179"/>
  <c r="AI179" s="1"/>
  <c r="I146"/>
  <c r="AK146"/>
  <c r="AD146"/>
  <c r="AK24"/>
  <c r="I24"/>
  <c r="J23"/>
  <c r="J22"/>
  <c r="AD24"/>
  <c r="AD65"/>
  <c r="I65"/>
  <c r="AK65"/>
  <c r="I142"/>
  <c r="AK142"/>
  <c r="AD142"/>
  <c r="AD140"/>
  <c r="AK140"/>
  <c r="I140"/>
  <c r="AI275"/>
  <c r="F275"/>
  <c r="AI88"/>
  <c r="G87"/>
  <c r="AI87" s="1"/>
  <c r="F88"/>
  <c r="I108"/>
  <c r="AK108"/>
  <c r="AD108"/>
  <c r="AK152"/>
  <c r="AD152"/>
  <c r="I152"/>
  <c r="AI173"/>
  <c r="F173"/>
  <c r="AD77"/>
  <c r="I77"/>
  <c r="AK77"/>
  <c r="F132"/>
  <c r="AI132"/>
  <c r="H526" i="19"/>
  <c r="AK62" i="3"/>
  <c r="AD62"/>
  <c r="I62"/>
  <c r="J61"/>
  <c r="I174"/>
  <c r="AD174"/>
  <c r="AK174"/>
  <c r="B214" i="19"/>
  <c r="F64" i="3"/>
  <c r="AI64"/>
  <c r="F251"/>
  <c r="AI251"/>
  <c r="F104"/>
  <c r="AI104"/>
  <c r="F272"/>
  <c r="AI272"/>
  <c r="F267"/>
  <c r="AI267"/>
  <c r="F38"/>
  <c r="AI38"/>
  <c r="I299"/>
  <c r="AK299"/>
  <c r="G90"/>
  <c r="AI90" s="1"/>
  <c r="F91"/>
  <c r="AI91"/>
  <c r="AD147"/>
  <c r="AK147"/>
  <c r="I147"/>
  <c r="I247"/>
  <c r="AK247"/>
  <c r="I125"/>
  <c r="AD125"/>
  <c r="AK125"/>
  <c r="AD49"/>
  <c r="I49"/>
  <c r="AK49"/>
  <c r="F185"/>
  <c r="AI185"/>
  <c r="I263"/>
  <c r="AK263"/>
  <c r="AI58"/>
  <c r="F58"/>
  <c r="I51"/>
  <c r="AK51"/>
  <c r="AD51"/>
  <c r="AI31"/>
  <c r="F31"/>
  <c r="F293"/>
  <c r="AI293"/>
  <c r="F113"/>
  <c r="F112" s="1"/>
  <c r="G112"/>
  <c r="AI112" s="1"/>
  <c r="AI113"/>
  <c r="AK166"/>
  <c r="I166"/>
  <c r="AD166"/>
  <c r="J165"/>
  <c r="I237"/>
  <c r="AK237"/>
  <c r="I27"/>
  <c r="AD27"/>
  <c r="J26"/>
  <c r="AK27"/>
  <c r="F247"/>
  <c r="AI247"/>
  <c r="AD50"/>
  <c r="I50"/>
  <c r="AK50"/>
  <c r="AI32"/>
  <c r="F32"/>
  <c r="I60"/>
  <c r="AK60"/>
  <c r="AD60"/>
  <c r="AI164"/>
  <c r="F164"/>
  <c r="F283"/>
  <c r="AI283"/>
  <c r="I151"/>
  <c r="AD151"/>
  <c r="AK151"/>
  <c r="AK75"/>
  <c r="AD75"/>
  <c r="J74"/>
  <c r="I75"/>
  <c r="G61"/>
  <c r="AI61" s="1"/>
  <c r="AI62"/>
  <c r="B212" i="19"/>
  <c r="F62" i="3"/>
  <c r="I85"/>
  <c r="AD85"/>
  <c r="J84"/>
  <c r="AK85"/>
  <c r="AI136"/>
  <c r="F136"/>
  <c r="AI178"/>
  <c r="F178"/>
  <c r="AI190"/>
  <c r="F190"/>
  <c r="AI29"/>
  <c r="F29"/>
  <c r="AI33"/>
  <c r="F33"/>
  <c r="AD55"/>
  <c r="AK55"/>
  <c r="I55"/>
  <c r="AK265"/>
  <c r="I265"/>
  <c r="I205"/>
  <c r="AK205"/>
  <c r="AD205"/>
  <c r="J204"/>
  <c r="AK257"/>
  <c r="I257"/>
  <c r="AI108"/>
  <c r="F108"/>
  <c r="F237"/>
  <c r="AI237"/>
  <c r="AK83"/>
  <c r="I83"/>
  <c r="AD83"/>
  <c r="F27"/>
  <c r="G26"/>
  <c r="AI26" s="1"/>
  <c r="AI27"/>
  <c r="F266"/>
  <c r="AI266"/>
  <c r="AI130"/>
  <c r="F130"/>
  <c r="B529" i="19"/>
  <c r="H529" s="1"/>
  <c r="AD135" i="3"/>
  <c r="I135"/>
  <c r="AK135"/>
  <c r="AI95"/>
  <c r="G94"/>
  <c r="AI94" s="1"/>
  <c r="F95"/>
  <c r="AI161"/>
  <c r="F161"/>
  <c r="AD177"/>
  <c r="I177"/>
  <c r="AK177"/>
  <c r="F25"/>
  <c r="AI25"/>
  <c r="F261"/>
  <c r="G260"/>
  <c r="AI261"/>
  <c r="AK270"/>
  <c r="J269"/>
  <c r="I270"/>
  <c r="AI135"/>
  <c r="F135"/>
  <c r="I173"/>
  <c r="AD173"/>
  <c r="AK173"/>
  <c r="AD59"/>
  <c r="AK59"/>
  <c r="I59"/>
  <c r="I58"/>
  <c r="AD58"/>
  <c r="AK58"/>
  <c r="F157"/>
  <c r="AI157"/>
  <c r="AI137"/>
  <c r="F137"/>
  <c r="AI175"/>
  <c r="F175"/>
  <c r="F63"/>
  <c r="B213" i="19"/>
  <c r="AI63" i="3"/>
  <c r="F302"/>
  <c r="AI302"/>
  <c r="AD29"/>
  <c r="AK29"/>
  <c r="I29"/>
  <c r="J298"/>
  <c r="I296"/>
  <c r="AK296"/>
  <c r="AI166"/>
  <c r="G165"/>
  <c r="AI165" s="1"/>
  <c r="F166"/>
  <c r="AK253"/>
  <c r="I253"/>
  <c r="AI174"/>
  <c r="F174"/>
  <c r="AK258"/>
  <c r="I258"/>
  <c r="G22"/>
  <c r="F24"/>
  <c r="G23"/>
  <c r="AI23" s="1"/>
  <c r="AI24"/>
  <c r="F292"/>
  <c r="AI292"/>
  <c r="AI47"/>
  <c r="F47"/>
  <c r="B160" i="19"/>
  <c r="AK277" i="3"/>
  <c r="I277"/>
  <c r="I103"/>
  <c r="J102"/>
  <c r="AD103"/>
  <c r="AK103"/>
  <c r="AK141"/>
  <c r="I141"/>
  <c r="AD141"/>
  <c r="AI304"/>
  <c r="F304"/>
  <c r="F274"/>
  <c r="AI274"/>
  <c r="AI155"/>
  <c r="G154"/>
  <c r="AI154" s="1"/>
  <c r="F155"/>
  <c r="AI297"/>
  <c r="F297"/>
  <c r="F252"/>
  <c r="AI252"/>
  <c r="G249"/>
  <c r="AI250"/>
  <c r="F250"/>
  <c r="AD107"/>
  <c r="I107"/>
  <c r="AK107"/>
  <c r="F256"/>
  <c r="AI256"/>
  <c r="F258"/>
  <c r="AI258"/>
  <c r="AI191"/>
  <c r="F191"/>
  <c r="G35"/>
  <c r="AI35" s="1"/>
  <c r="AI36"/>
  <c r="F36"/>
  <c r="I25"/>
  <c r="AK25"/>
  <c r="AD25"/>
  <c r="AD92"/>
  <c r="AK92"/>
  <c r="I92"/>
  <c r="I133"/>
  <c r="AK133"/>
  <c r="B527" i="19"/>
  <c r="AC53" i="3"/>
  <c r="AC68"/>
  <c r="AD186"/>
  <c r="I186"/>
  <c r="AK186"/>
  <c r="AD176"/>
  <c r="I176"/>
  <c r="AK176"/>
  <c r="AD28"/>
  <c r="I28"/>
  <c r="AK28"/>
  <c r="F290"/>
  <c r="AI290"/>
  <c r="I294"/>
  <c r="AK294"/>
  <c r="F28"/>
  <c r="AI28"/>
  <c r="F186"/>
  <c r="AI186"/>
  <c r="J241"/>
  <c r="I242"/>
  <c r="AK242"/>
  <c r="I161"/>
  <c r="AD161"/>
  <c r="AK161"/>
  <c r="F273"/>
  <c r="AI273"/>
  <c r="AD64"/>
  <c r="AK64"/>
  <c r="I64"/>
  <c r="I158"/>
  <c r="AK158"/>
  <c r="AD158"/>
  <c r="AI96"/>
  <c r="F96"/>
  <c r="F142"/>
  <c r="AI142"/>
  <c r="F138"/>
  <c r="AI138"/>
  <c r="I273"/>
  <c r="AK273"/>
  <c r="F285"/>
  <c r="AI285"/>
  <c r="AD57"/>
  <c r="AK57"/>
  <c r="I57"/>
  <c r="I56" s="1"/>
  <c r="J56"/>
  <c r="AI255"/>
  <c r="F255"/>
  <c r="AI159"/>
  <c r="F159"/>
  <c r="AI280"/>
  <c r="F280"/>
  <c r="AK136"/>
  <c r="I136"/>
  <c r="AD136"/>
  <c r="F70"/>
  <c r="AI70"/>
  <c r="F51"/>
  <c r="AI51"/>
  <c r="AK264"/>
  <c r="I264"/>
  <c r="I44"/>
  <c r="AK44"/>
  <c r="AD44"/>
  <c r="D157" i="19"/>
  <c r="AD167" i="3"/>
  <c r="AK167"/>
  <c r="I167"/>
  <c r="AK262"/>
  <c r="I262"/>
  <c r="J260"/>
  <c r="I261"/>
  <c r="AK261"/>
  <c r="AI65"/>
  <c r="F65"/>
  <c r="AK91"/>
  <c r="I91"/>
  <c r="I90" s="1"/>
  <c r="AD91"/>
  <c r="J90"/>
  <c r="AI124"/>
  <c r="F124"/>
  <c r="AI149"/>
  <c r="F149"/>
  <c r="F152"/>
  <c r="AI152"/>
  <c r="F253"/>
  <c r="AI253"/>
  <c r="I276"/>
  <c r="AK276"/>
  <c r="I180"/>
  <c r="AK180"/>
  <c r="J179"/>
  <c r="AD180"/>
  <c r="AK96"/>
  <c r="I96"/>
  <c r="AD96"/>
  <c r="F187"/>
  <c r="AI187"/>
  <c r="AI111"/>
  <c r="F111"/>
  <c r="AD170"/>
  <c r="AK170"/>
  <c r="I170"/>
  <c r="AK38"/>
  <c r="AD38"/>
  <c r="I38"/>
  <c r="AI52"/>
  <c r="F52"/>
  <c r="AK181"/>
  <c r="I181"/>
  <c r="AD181"/>
  <c r="F284"/>
  <c r="AI284"/>
  <c r="AD63"/>
  <c r="AK63"/>
  <c r="I63"/>
  <c r="AK192"/>
  <c r="I192"/>
  <c r="AD192"/>
  <c r="I240"/>
  <c r="AK240"/>
  <c r="AI236"/>
  <c r="F236"/>
  <c r="F93"/>
  <c r="AI93"/>
  <c r="AK111"/>
  <c r="AD111"/>
  <c r="I111"/>
  <c r="I86"/>
  <c r="AD86"/>
  <c r="AK86"/>
  <c r="F245"/>
  <c r="AI245"/>
  <c r="AK233"/>
  <c r="J232"/>
  <c r="I233"/>
  <c r="I17"/>
  <c r="D11" i="19"/>
  <c r="D15" s="1"/>
  <c r="D16" s="1"/>
  <c r="AD17" i="3"/>
  <c r="J16"/>
  <c r="AK17"/>
  <c r="AI86"/>
  <c r="F86"/>
  <c r="AK302"/>
  <c r="I302"/>
  <c r="AI145"/>
  <c r="F145"/>
  <c r="F19"/>
  <c r="AI19"/>
  <c r="F141"/>
  <c r="AI141"/>
  <c r="I202"/>
  <c r="J201"/>
  <c r="AD202"/>
  <c r="AK202"/>
  <c r="J200"/>
  <c r="I72"/>
  <c r="J71"/>
  <c r="AK72"/>
  <c r="AD72"/>
  <c r="F78"/>
  <c r="AI78"/>
  <c r="F131"/>
  <c r="AI131"/>
  <c r="I282"/>
  <c r="AK282"/>
  <c r="AK251"/>
  <c r="I251"/>
  <c r="F240"/>
  <c r="AI240"/>
  <c r="AI264"/>
  <c r="F264"/>
  <c r="AK252"/>
  <c r="D864" i="19"/>
  <c r="I252" i="3"/>
  <c r="B528" i="19"/>
  <c r="AD134" i="3"/>
  <c r="AK134"/>
  <c r="I134"/>
  <c r="F110"/>
  <c r="F109" s="1"/>
  <c r="G109"/>
  <c r="AI109" s="1"/>
  <c r="AI110"/>
  <c r="AI279"/>
  <c r="F279"/>
  <c r="G278"/>
  <c r="I285"/>
  <c r="AK285"/>
  <c r="J122"/>
  <c r="I123"/>
  <c r="I122" s="1"/>
  <c r="AD123"/>
  <c r="AK123"/>
  <c r="AI193"/>
  <c r="F193"/>
  <c r="F44"/>
  <c r="B157" i="19"/>
  <c r="AI44" i="3"/>
  <c r="F167"/>
  <c r="AI167"/>
  <c r="F40"/>
  <c r="AI40"/>
  <c r="AD104"/>
  <c r="AK104"/>
  <c r="I104"/>
  <c r="AD175"/>
  <c r="I175"/>
  <c r="AK175"/>
  <c r="AK236"/>
  <c r="I236"/>
  <c r="G204"/>
  <c r="AI204" s="1"/>
  <c r="F205"/>
  <c r="AI205"/>
  <c r="I76"/>
  <c r="AK76"/>
  <c r="AD76"/>
  <c r="AK69"/>
  <c r="I69"/>
  <c r="AD69"/>
  <c r="J68"/>
  <c r="AI233"/>
  <c r="F233"/>
  <c r="G232"/>
  <c r="I98"/>
  <c r="AD98"/>
  <c r="J97"/>
  <c r="AK98"/>
  <c r="I145"/>
  <c r="AK145"/>
  <c r="AD145"/>
  <c r="AI246"/>
  <c r="F246"/>
  <c r="F98"/>
  <c r="AI98"/>
  <c r="I239"/>
  <c r="AK239"/>
  <c r="AI37"/>
  <c r="F37"/>
  <c r="AI276"/>
  <c r="F276"/>
  <c r="AK234"/>
  <c r="I234"/>
  <c r="AD52"/>
  <c r="I52"/>
  <c r="AK52"/>
  <c r="G74"/>
  <c r="AI74" s="1"/>
  <c r="AI75"/>
  <c r="F75"/>
  <c r="F289"/>
  <c r="AI289"/>
  <c r="J112"/>
  <c r="AD113"/>
  <c r="I113"/>
  <c r="AK113"/>
  <c r="I46"/>
  <c r="AK46"/>
  <c r="AD46"/>
  <c r="D159" i="19"/>
  <c r="F43" i="3"/>
  <c r="AI43"/>
  <c r="G42"/>
  <c r="B156" i="19"/>
  <c r="AD110" i="3"/>
  <c r="AK110"/>
  <c r="J109"/>
  <c r="I110"/>
  <c r="F271"/>
  <c r="AI271"/>
  <c r="AD197"/>
  <c r="I197"/>
  <c r="AK197"/>
  <c r="AD149"/>
  <c r="I149"/>
  <c r="AK149"/>
  <c r="I267"/>
  <c r="AK267"/>
  <c r="AD20"/>
  <c r="I20"/>
  <c r="AK20"/>
  <c r="F106"/>
  <c r="AI106"/>
  <c r="F270"/>
  <c r="F269" s="1"/>
  <c r="G269"/>
  <c r="AI270"/>
  <c r="AD137"/>
  <c r="I137"/>
  <c r="AK137"/>
  <c r="J278"/>
  <c r="AK279"/>
  <c r="I279"/>
  <c r="I268"/>
  <c r="AK268"/>
  <c r="AI59"/>
  <c r="F59"/>
  <c r="F20"/>
  <c r="AI20"/>
  <c r="AI177"/>
  <c r="F177"/>
  <c r="AD105"/>
  <c r="I105"/>
  <c r="AK105"/>
  <c r="I274"/>
  <c r="AK274"/>
  <c r="AK157"/>
  <c r="I157"/>
  <c r="AD157"/>
  <c r="F76"/>
  <c r="AI76"/>
  <c r="G298"/>
  <c r="F296"/>
  <c r="F298" s="1"/>
  <c r="AI296"/>
  <c r="F105"/>
  <c r="AI105"/>
  <c r="AI79"/>
  <c r="F79"/>
  <c r="AI188"/>
  <c r="F188"/>
  <c r="F147"/>
  <c r="AI147"/>
  <c r="D156" i="19"/>
  <c r="I43" i="3"/>
  <c r="J42"/>
  <c r="AD43"/>
  <c r="AK43"/>
  <c r="AK301"/>
  <c r="I301"/>
  <c r="I284"/>
  <c r="AK284"/>
  <c r="AK283"/>
  <c r="I283"/>
  <c r="AD187"/>
  <c r="I187"/>
  <c r="AK187"/>
  <c r="I275"/>
  <c r="AK275"/>
  <c r="F234"/>
  <c r="AI234"/>
  <c r="AI129"/>
  <c r="G128"/>
  <c r="F129"/>
  <c r="AK163"/>
  <c r="I163"/>
  <c r="I162" s="1"/>
  <c r="AD163"/>
  <c r="J162"/>
  <c r="B158" i="19"/>
  <c r="AI45" i="3"/>
  <c r="F45"/>
  <c r="J168"/>
  <c r="AK169"/>
  <c r="AD169"/>
  <c r="I169"/>
  <c r="G286"/>
  <c r="AI287"/>
  <c r="F287"/>
  <c r="AI100"/>
  <c r="G99"/>
  <c r="AI99" s="1"/>
  <c r="F100"/>
  <c r="AI163"/>
  <c r="G162"/>
  <c r="AI162" s="1"/>
  <c r="F163"/>
  <c r="F162" s="1"/>
  <c r="F197"/>
  <c r="AI197"/>
  <c r="AI82"/>
  <c r="G81"/>
  <c r="F82"/>
  <c r="AI72"/>
  <c r="G71"/>
  <c r="AI71" s="1"/>
  <c r="F72"/>
  <c r="AI208"/>
  <c r="F208"/>
  <c r="I156"/>
  <c r="AK156"/>
  <c r="AD156"/>
  <c r="AK114"/>
  <c r="I114"/>
  <c r="AD114"/>
  <c r="I271"/>
  <c r="AK271"/>
  <c r="J35"/>
  <c r="AK36"/>
  <c r="I36"/>
  <c r="AD36"/>
  <c r="AK132"/>
  <c r="AD132"/>
  <c r="I132"/>
  <c r="B526" i="19"/>
  <c r="AI69" i="3"/>
  <c r="F69"/>
  <c r="G68"/>
  <c r="AK287"/>
  <c r="I287"/>
  <c r="J286"/>
  <c r="AD45"/>
  <c r="I45"/>
  <c r="D158" i="19"/>
  <c r="AK45" i="3"/>
  <c r="AD130"/>
  <c r="I130"/>
  <c r="AK130"/>
  <c r="AI281"/>
  <c r="F281"/>
  <c r="AK266"/>
  <c r="I266"/>
  <c r="I238"/>
  <c r="AK238"/>
  <c r="F34"/>
  <c r="AI34"/>
  <c r="I73"/>
  <c r="AD73"/>
  <c r="AK73"/>
  <c r="AK255"/>
  <c r="I255"/>
  <c r="AK289"/>
  <c r="I289"/>
  <c r="AK88"/>
  <c r="J87"/>
  <c r="I88"/>
  <c r="AD88"/>
  <c r="AI140"/>
  <c r="F140"/>
  <c r="AD106"/>
  <c r="AK106"/>
  <c r="I106"/>
  <c r="D160" i="19"/>
  <c r="AK47" i="3"/>
  <c r="I47"/>
  <c r="AD47"/>
  <c r="F192"/>
  <c r="AI192"/>
  <c r="I243"/>
  <c r="AK243"/>
  <c r="AD126"/>
  <c r="I126"/>
  <c r="AK126"/>
  <c r="AD131"/>
  <c r="AK131"/>
  <c r="I131"/>
  <c r="F156"/>
  <c r="AI156"/>
  <c r="F73"/>
  <c r="AI73"/>
  <c r="F92"/>
  <c r="AI92"/>
  <c r="I79"/>
  <c r="AD79"/>
  <c r="AK79"/>
  <c r="I290"/>
  <c r="AK290"/>
  <c r="B525" i="19"/>
  <c r="B530" s="1"/>
  <c r="B531" s="1"/>
  <c r="J127" i="3"/>
  <c r="AD129"/>
  <c r="AK129"/>
  <c r="J128"/>
  <c r="I129"/>
  <c r="F60"/>
  <c r="AI60"/>
  <c r="J81"/>
  <c r="I82"/>
  <c r="I81" s="1"/>
  <c r="AD82"/>
  <c r="AK82"/>
  <c r="I244"/>
  <c r="AK244"/>
  <c r="F158"/>
  <c r="AI158"/>
  <c r="AI125"/>
  <c r="F125"/>
  <c r="F134"/>
  <c r="H528" i="19"/>
  <c r="AI134" i="3"/>
  <c r="F101"/>
  <c r="AI101"/>
  <c r="F268"/>
  <c r="AI268"/>
  <c r="I95"/>
  <c r="I94" s="1"/>
  <c r="AK95"/>
  <c r="J94"/>
  <c r="AD95"/>
  <c r="AD48"/>
  <c r="I48"/>
  <c r="D161" i="19"/>
  <c r="AK48" i="3"/>
  <c r="F242"/>
  <c r="AI242"/>
  <c r="G241"/>
  <c r="F148"/>
  <c r="AI148"/>
  <c r="I185"/>
  <c r="AK185"/>
  <c r="AD185"/>
  <c r="AI288"/>
  <c r="F288"/>
  <c r="F172"/>
  <c r="F171" s="1"/>
  <c r="G171"/>
  <c r="AI171" s="1"/>
  <c r="AI172"/>
  <c r="AK256"/>
  <c r="I256"/>
  <c r="AK190"/>
  <c r="I190"/>
  <c r="AD190"/>
  <c r="AD206"/>
  <c r="I206"/>
  <c r="AK206"/>
  <c r="F206"/>
  <c r="AI206"/>
  <c r="AI291"/>
  <c r="F291"/>
  <c r="AD198"/>
  <c r="I198"/>
  <c r="AK198"/>
  <c r="F50"/>
  <c r="AI50"/>
  <c r="F55"/>
  <c r="AI55"/>
  <c r="F299"/>
  <c r="AI299"/>
  <c r="F235"/>
  <c r="AI235"/>
  <c r="AK139"/>
  <c r="AD139"/>
  <c r="I139"/>
  <c r="G143"/>
  <c r="AI143" s="1"/>
  <c r="AI144"/>
  <c r="F144"/>
  <c r="F244"/>
  <c r="AI244"/>
  <c r="AD193"/>
  <c r="I193"/>
  <c r="AK193"/>
  <c r="AD19"/>
  <c r="I19"/>
  <c r="AK19"/>
  <c r="AI153"/>
  <c r="F153"/>
  <c r="AI254"/>
  <c r="F254"/>
  <c r="I304"/>
  <c r="AK304"/>
  <c r="F115"/>
  <c r="AI115"/>
  <c r="AK254"/>
  <c r="I254"/>
  <c r="F150"/>
  <c r="AI150"/>
  <c r="AI189"/>
  <c r="F189"/>
  <c r="AK155"/>
  <c r="AD155"/>
  <c r="J154"/>
  <c r="I155"/>
  <c r="I154" s="1"/>
  <c r="I288"/>
  <c r="AK288"/>
  <c r="I172"/>
  <c r="I171" s="1"/>
  <c r="AK172"/>
  <c r="AD172"/>
  <c r="J171"/>
  <c r="I33"/>
  <c r="AD33"/>
  <c r="AK33"/>
  <c r="AK138"/>
  <c r="AD138"/>
  <c r="I138"/>
  <c r="AK293"/>
  <c r="I293"/>
  <c r="G201"/>
  <c r="AI201" s="1"/>
  <c r="AI202"/>
  <c r="F202"/>
  <c r="G200"/>
  <c r="I292"/>
  <c r="AK292"/>
  <c r="F243"/>
  <c r="AI243"/>
  <c r="AD150"/>
  <c r="AK150"/>
  <c r="I150"/>
  <c r="F139"/>
  <c r="AI139"/>
  <c r="AK115"/>
  <c r="I115"/>
  <c r="AD115"/>
  <c r="AI54"/>
  <c r="F54"/>
  <c r="I272"/>
  <c r="AK272"/>
  <c r="AD18"/>
  <c r="I18"/>
  <c r="AK18"/>
  <c r="F107"/>
  <c r="AI107"/>
  <c r="AD191"/>
  <c r="AK191"/>
  <c r="I191"/>
  <c r="I208"/>
  <c r="AD208"/>
  <c r="AK208"/>
  <c r="AI262"/>
  <c r="F262"/>
  <c r="F282"/>
  <c r="AI282"/>
  <c r="G16"/>
  <c r="AI17"/>
  <c r="F17"/>
  <c r="F16" s="1"/>
  <c r="F15" s="1"/>
  <c r="B11" i="19"/>
  <c r="B15" s="1"/>
  <c r="B16" s="1"/>
  <c r="AK37" i="3"/>
  <c r="AD37"/>
  <c r="I37"/>
  <c r="I178"/>
  <c r="AD178"/>
  <c r="AK178"/>
  <c r="AD32"/>
  <c r="AK32"/>
  <c r="I32"/>
  <c r="I188"/>
  <c r="AK188"/>
  <c r="AD188"/>
  <c r="AK297"/>
  <c r="I297"/>
  <c r="F126"/>
  <c r="AI126"/>
  <c r="I159"/>
  <c r="AD159"/>
  <c r="AK159"/>
  <c r="AI181"/>
  <c r="F181"/>
  <c r="AD39"/>
  <c r="I39"/>
  <c r="AK39"/>
  <c r="G168"/>
  <c r="AI168" s="1"/>
  <c r="AI169"/>
  <c r="F169"/>
  <c r="F168" s="1"/>
  <c r="I291"/>
  <c r="AK291"/>
  <c r="G122"/>
  <c r="AI123"/>
  <c r="F123"/>
  <c r="F122" s="1"/>
  <c r="I101"/>
  <c r="AD101"/>
  <c r="AK101"/>
  <c r="I54"/>
  <c r="AD54"/>
  <c r="AK54"/>
  <c r="J53"/>
  <c r="I207"/>
  <c r="AK207"/>
  <c r="AD207"/>
  <c r="AK235"/>
  <c r="I235"/>
  <c r="D843" i="19"/>
  <c r="D850" s="1"/>
  <c r="H847" s="1"/>
  <c r="AI257" i="3"/>
  <c r="F257"/>
  <c r="F263"/>
  <c r="AI263"/>
  <c r="F238"/>
  <c r="AI238"/>
  <c r="AI265"/>
  <c r="F265"/>
  <c r="I246"/>
  <c r="AK246"/>
  <c r="AI77"/>
  <c r="F77"/>
  <c r="I70"/>
  <c r="AK70"/>
  <c r="AD70"/>
  <c r="AD89"/>
  <c r="AK89"/>
  <c r="I89"/>
  <c r="AI195"/>
  <c r="F195"/>
  <c r="AI89"/>
  <c r="F89"/>
  <c r="F57"/>
  <c r="F56" s="1"/>
  <c r="AI57"/>
  <c r="G56"/>
  <c r="AI56" s="1"/>
  <c r="F83"/>
  <c r="AI83"/>
  <c r="AC248"/>
  <c r="AC259" s="1"/>
  <c r="AC295" s="1"/>
  <c r="AC300" s="1"/>
  <c r="AC303" s="1"/>
  <c r="AC14"/>
  <c r="AC121"/>
  <c r="AC120" s="1"/>
  <c r="AA259"/>
  <c r="AA295" s="1"/>
  <c r="AA300" s="1"/>
  <c r="AA303" s="1"/>
  <c r="AA80"/>
  <c r="AA67" s="1"/>
  <c r="AC80"/>
  <c r="AA14"/>
  <c r="AA121"/>
  <c r="AA120" s="1"/>
  <c r="H21" i="6"/>
  <c r="F25"/>
  <c r="H27"/>
  <c r="H40"/>
  <c r="F21"/>
  <c r="H17"/>
  <c r="H25"/>
  <c r="H15"/>
  <c r="F30"/>
  <c r="F15"/>
  <c r="F27"/>
  <c r="H30"/>
  <c r="F40"/>
  <c r="F32"/>
  <c r="H32"/>
  <c r="F17"/>
  <c r="Y196" i="3"/>
  <c r="U196"/>
  <c r="AA117" l="1"/>
  <c r="U194"/>
  <c r="Y194"/>
  <c r="I17" i="6"/>
  <c r="D937" i="19"/>
  <c r="M32" i="6"/>
  <c r="I32"/>
  <c r="B937" i="19"/>
  <c r="I40" i="6"/>
  <c r="D924" i="19"/>
  <c r="M27" i="6"/>
  <c r="F14" i="31"/>
  <c r="I27" i="6"/>
  <c r="F28"/>
  <c r="N22" i="26"/>
  <c r="B912" i="19"/>
  <c r="F840"/>
  <c r="I15" i="6"/>
  <c r="M15"/>
  <c r="B5" i="32"/>
  <c r="I30" i="6"/>
  <c r="M30"/>
  <c r="B924" i="19"/>
  <c r="F11" i="31"/>
  <c r="F12" s="1"/>
  <c r="H840" i="19"/>
  <c r="D902"/>
  <c r="I21" i="6"/>
  <c r="B867" i="19"/>
  <c r="M21" i="6"/>
  <c r="D912" i="19"/>
  <c r="I25" i="6"/>
  <c r="M25"/>
  <c r="F13" i="31"/>
  <c r="N21" i="26"/>
  <c r="B902" i="19"/>
  <c r="AA305" i="3"/>
  <c r="AC305"/>
  <c r="AK53"/>
  <c r="K67" i="9"/>
  <c r="F67" s="1"/>
  <c r="E396" i="8"/>
  <c r="E399" s="1"/>
  <c r="E400" s="1"/>
  <c r="AI122" i="3"/>
  <c r="K145" i="9"/>
  <c r="F145" s="1"/>
  <c r="E272" i="8"/>
  <c r="G15" i="3"/>
  <c r="AI16"/>
  <c r="G199"/>
  <c r="AI199" s="1"/>
  <c r="AI200"/>
  <c r="F200"/>
  <c r="F199" s="1"/>
  <c r="F201"/>
  <c r="AK171"/>
  <c r="AD171"/>
  <c r="AD154"/>
  <c r="AK154"/>
  <c r="E257" i="8"/>
  <c r="E265" s="1"/>
  <c r="E266" s="1"/>
  <c r="K140" i="9"/>
  <c r="E269" i="8"/>
  <c r="E274" s="1"/>
  <c r="E275" s="1"/>
  <c r="AI241" i="3"/>
  <c r="AK94"/>
  <c r="AD94"/>
  <c r="AK81"/>
  <c r="J80"/>
  <c r="AD81"/>
  <c r="I127"/>
  <c r="I128"/>
  <c r="AD128"/>
  <c r="AK128"/>
  <c r="AK127"/>
  <c r="AK87"/>
  <c r="AD87"/>
  <c r="AK286"/>
  <c r="AI68"/>
  <c r="AD35"/>
  <c r="AK35"/>
  <c r="G80"/>
  <c r="AI80" s="1"/>
  <c r="AI81"/>
  <c r="AI286"/>
  <c r="AD168"/>
  <c r="AK168"/>
  <c r="AD162"/>
  <c r="AK162"/>
  <c r="F128"/>
  <c r="AI128"/>
  <c r="H525" i="19"/>
  <c r="J41" i="3"/>
  <c r="AK42"/>
  <c r="AD42"/>
  <c r="AI298"/>
  <c r="AK278"/>
  <c r="AI269"/>
  <c r="AK109"/>
  <c r="AD109"/>
  <c r="G41"/>
  <c r="AI41" s="1"/>
  <c r="AI42"/>
  <c r="AD112"/>
  <c r="AK112"/>
  <c r="AK97"/>
  <c r="G248"/>
  <c r="AI232"/>
  <c r="AK68"/>
  <c r="AD68"/>
  <c r="J67"/>
  <c r="AK122"/>
  <c r="AD122"/>
  <c r="J121"/>
  <c r="AI278"/>
  <c r="D866" i="19"/>
  <c r="D867" s="1"/>
  <c r="D888"/>
  <c r="AK71" i="3"/>
  <c r="AD71"/>
  <c r="J199"/>
  <c r="AK200"/>
  <c r="AD200"/>
  <c r="AK201"/>
  <c r="AD201"/>
  <c r="I200"/>
  <c r="I199" s="1"/>
  <c r="I201"/>
  <c r="AK16"/>
  <c r="AD16"/>
  <c r="J15"/>
  <c r="J248"/>
  <c r="AK232"/>
  <c r="E116" i="8"/>
  <c r="E133" s="1"/>
  <c r="E134" s="1"/>
  <c r="K83" i="9"/>
  <c r="F83" s="1"/>
  <c r="E142" i="8"/>
  <c r="E153" s="1"/>
  <c r="E154" s="1"/>
  <c r="AD179" i="3"/>
  <c r="AK179"/>
  <c r="AD90"/>
  <c r="K97" i="9" s="1"/>
  <c r="AK90" i="3"/>
  <c r="AK260"/>
  <c r="AK56"/>
  <c r="AD56"/>
  <c r="AK241"/>
  <c r="E200" i="8"/>
  <c r="E207" s="1"/>
  <c r="E208" s="1"/>
  <c r="K107" i="9"/>
  <c r="F107" s="1"/>
  <c r="E191" i="8"/>
  <c r="E196" s="1"/>
  <c r="E197" s="1"/>
  <c r="AI249" i="3"/>
  <c r="AK102"/>
  <c r="AD102"/>
  <c r="F22"/>
  <c r="F21" s="1"/>
  <c r="F23"/>
  <c r="G21"/>
  <c r="AI21" s="1"/>
  <c r="AI22"/>
  <c r="AK298"/>
  <c r="K28" i="9"/>
  <c r="F28" s="1"/>
  <c r="E38" i="8"/>
  <c r="E42" s="1"/>
  <c r="E43" s="1"/>
  <c r="AK269" i="3"/>
  <c r="AI260"/>
  <c r="K24" i="9"/>
  <c r="F24" s="1"/>
  <c r="E29" i="8"/>
  <c r="E34" s="1"/>
  <c r="E35" s="1"/>
  <c r="AK204" i="3"/>
  <c r="AD204"/>
  <c r="AD84"/>
  <c r="AK84"/>
  <c r="AD74"/>
  <c r="AK74"/>
  <c r="AK26"/>
  <c r="AD26"/>
  <c r="AD165"/>
  <c r="AK165"/>
  <c r="AD61"/>
  <c r="AK61"/>
  <c r="K47" i="9"/>
  <c r="F47" s="1"/>
  <c r="E338" i="8"/>
  <c r="E357" s="1"/>
  <c r="E358" s="1"/>
  <c r="J21" i="3"/>
  <c r="AD22"/>
  <c r="AK22"/>
  <c r="AD23"/>
  <c r="AK23"/>
  <c r="I22"/>
  <c r="I21" s="1"/>
  <c r="I23"/>
  <c r="AK249"/>
  <c r="AD99"/>
  <c r="E227" i="8" s="1"/>
  <c r="E236" s="1"/>
  <c r="E237" s="1"/>
  <c r="E242" s="1"/>
  <c r="AK99" i="3"/>
  <c r="AK143"/>
  <c r="AD143"/>
  <c r="G52" i="36"/>
  <c r="G54" s="1"/>
  <c r="G53" i="3"/>
  <c r="AI53" s="1"/>
  <c r="F143"/>
  <c r="F241"/>
  <c r="I87"/>
  <c r="I286"/>
  <c r="I35"/>
  <c r="F71"/>
  <c r="F81"/>
  <c r="F99"/>
  <c r="F286"/>
  <c r="I168"/>
  <c r="I42"/>
  <c r="I41" s="1"/>
  <c r="D162" i="19"/>
  <c r="D163" s="1"/>
  <c r="I278" i="3"/>
  <c r="B162" i="19"/>
  <c r="B163" s="1"/>
  <c r="F42" i="3"/>
  <c r="F41" s="1"/>
  <c r="I112"/>
  <c r="I109" s="1"/>
  <c r="F74"/>
  <c r="G97"/>
  <c r="AI97" s="1"/>
  <c r="F232"/>
  <c r="F248" s="1"/>
  <c r="F204"/>
  <c r="D45" i="27"/>
  <c r="D48" s="1"/>
  <c r="D12" s="1"/>
  <c r="F278" i="3"/>
  <c r="I71"/>
  <c r="I16"/>
  <c r="I15" s="1"/>
  <c r="I232"/>
  <c r="I179"/>
  <c r="I260"/>
  <c r="J160"/>
  <c r="I241"/>
  <c r="AC67"/>
  <c r="AC117" s="1"/>
  <c r="F35"/>
  <c r="F249"/>
  <c r="F154"/>
  <c r="I102"/>
  <c r="F165"/>
  <c r="I298"/>
  <c r="I269"/>
  <c r="F260"/>
  <c r="G160"/>
  <c r="AI160" s="1"/>
  <c r="F94"/>
  <c r="F26"/>
  <c r="I204"/>
  <c r="I84"/>
  <c r="I80" s="1"/>
  <c r="F61"/>
  <c r="F53" s="1"/>
  <c r="B215" i="19"/>
  <c r="B216" s="1"/>
  <c r="I74" i="3"/>
  <c r="I26"/>
  <c r="I165"/>
  <c r="I160" s="1"/>
  <c r="G30"/>
  <c r="AI30" s="1"/>
  <c r="F30"/>
  <c r="F14" s="1"/>
  <c r="F90"/>
  <c r="I61"/>
  <c r="I53" s="1"/>
  <c r="F87"/>
  <c r="F179"/>
  <c r="F160" s="1"/>
  <c r="N12" i="27"/>
  <c r="F84" i="3"/>
  <c r="I249"/>
  <c r="F102"/>
  <c r="F97" s="1"/>
  <c r="J30"/>
  <c r="I30"/>
  <c r="I99"/>
  <c r="I97" s="1"/>
  <c r="I143"/>
  <c r="I121" s="1"/>
  <c r="I120" s="1"/>
  <c r="N28" i="26"/>
  <c r="F19" i="6"/>
  <c r="H19"/>
  <c r="AA196" i="3"/>
  <c r="AC196"/>
  <c r="W196"/>
  <c r="I68" l="1"/>
  <c r="F68"/>
  <c r="W194"/>
  <c r="AC194"/>
  <c r="J196"/>
  <c r="AA194"/>
  <c r="H846" i="19"/>
  <c r="I19" i="6"/>
  <c r="F97" i="9"/>
  <c r="I67" i="3"/>
  <c r="AK30"/>
  <c r="AD30"/>
  <c r="N14" i="27"/>
  <c r="N15" s="1"/>
  <c r="O15" s="1"/>
  <c r="AK160" i="3"/>
  <c r="AD160"/>
  <c r="F974" i="19"/>
  <c r="F978" s="1"/>
  <c r="G56" i="36"/>
  <c r="AK21" i="3"/>
  <c r="AD21"/>
  <c r="AK248"/>
  <c r="J259"/>
  <c r="J14"/>
  <c r="AK15"/>
  <c r="AD15"/>
  <c r="AK199"/>
  <c r="AD199"/>
  <c r="J120"/>
  <c r="AK121"/>
  <c r="K149" i="9"/>
  <c r="F149" s="1"/>
  <c r="E287" i="8"/>
  <c r="E296" s="1"/>
  <c r="E297" s="1"/>
  <c r="E278"/>
  <c r="E283" s="1"/>
  <c r="E284" s="1"/>
  <c r="J117" i="3"/>
  <c r="AK67"/>
  <c r="G259"/>
  <c r="AI248"/>
  <c r="K53" i="9"/>
  <c r="F53" s="1"/>
  <c r="E362" i="8"/>
  <c r="E364" s="1"/>
  <c r="E365" s="1"/>
  <c r="AD41" i="3"/>
  <c r="AK41"/>
  <c r="J525" i="19"/>
  <c r="AK80" i="3"/>
  <c r="AD80"/>
  <c r="F140" i="9"/>
  <c r="K167"/>
  <c r="G14" i="3"/>
  <c r="AI14" s="1"/>
  <c r="AI15"/>
  <c r="E89" i="8"/>
  <c r="E93" s="1"/>
  <c r="E97"/>
  <c r="E104" s="1"/>
  <c r="F89"/>
  <c r="F93" s="1"/>
  <c r="I28" i="6"/>
  <c r="J41" i="9"/>
  <c r="Y184" i="3"/>
  <c r="Y183" s="1"/>
  <c r="Y210" s="1"/>
  <c r="Y211" s="1"/>
  <c r="Y309"/>
  <c r="U184"/>
  <c r="U183" s="1"/>
  <c r="U210" s="1"/>
  <c r="U211" s="1"/>
  <c r="U309"/>
  <c r="I248"/>
  <c r="I259" s="1"/>
  <c r="I295" s="1"/>
  <c r="I300" s="1"/>
  <c r="I303" s="1"/>
  <c r="I305" s="1"/>
  <c r="I14"/>
  <c r="F259"/>
  <c r="F295" s="1"/>
  <c r="F300" s="1"/>
  <c r="F80"/>
  <c r="F67" s="1"/>
  <c r="F117" s="1"/>
  <c r="E211" i="8"/>
  <c r="E219" s="1"/>
  <c r="E220" s="1"/>
  <c r="K116" i="9"/>
  <c r="F116" s="1"/>
  <c r="AD97" i="3"/>
  <c r="G67"/>
  <c r="E157" i="8"/>
  <c r="E170" s="1"/>
  <c r="E171" s="1"/>
  <c r="AD53" i="3"/>
  <c r="F20" i="31"/>
  <c r="H23" i="6"/>
  <c r="F23"/>
  <c r="I23" l="1"/>
  <c r="AI67" i="3"/>
  <c r="G117"/>
  <c r="AI117" s="1"/>
  <c r="E105" i="8"/>
  <c r="E375"/>
  <c r="F167" i="9"/>
  <c r="M167" s="1"/>
  <c r="J140"/>
  <c r="G295" i="3"/>
  <c r="AI259"/>
  <c r="AD117"/>
  <c r="AK117"/>
  <c r="AK120"/>
  <c r="AD14"/>
  <c r="AK14"/>
  <c r="J295"/>
  <c r="AK259"/>
  <c r="AA184"/>
  <c r="AA183" s="1"/>
  <c r="AA210" s="1"/>
  <c r="AA211" s="1"/>
  <c r="AA309"/>
  <c r="AK196"/>
  <c r="I196"/>
  <c r="I194" s="1"/>
  <c r="I184" s="1"/>
  <c r="I183" s="1"/>
  <c r="I210" s="1"/>
  <c r="J194"/>
  <c r="AC184"/>
  <c r="AC183" s="1"/>
  <c r="AC210" s="1"/>
  <c r="AC211" s="1"/>
  <c r="AC309"/>
  <c r="W184"/>
  <c r="W183" s="1"/>
  <c r="W210" s="1"/>
  <c r="W211" s="1"/>
  <c r="W309"/>
  <c r="E94" i="8"/>
  <c r="AD67" i="3"/>
  <c r="I117"/>
  <c r="F129" i="9"/>
  <c r="K129"/>
  <c r="F34" i="6"/>
  <c r="H34"/>
  <c r="I34" l="1"/>
  <c r="AK194" i="3"/>
  <c r="J184"/>
  <c r="AK295"/>
  <c r="J300"/>
  <c r="AI295"/>
  <c r="G300"/>
  <c r="M129" i="9"/>
  <c r="I211" i="3"/>
  <c r="H44" i="6"/>
  <c r="F44"/>
  <c r="I44" l="1"/>
  <c r="E22" i="14"/>
  <c r="B535" i="19"/>
  <c r="B543" s="1"/>
  <c r="B545" s="1"/>
  <c r="B547" s="1"/>
  <c r="F14" i="8"/>
  <c r="F25" s="1"/>
  <c r="M44" i="6"/>
  <c r="E26" i="14"/>
  <c r="D535" i="19"/>
  <c r="G26" i="14"/>
  <c r="G22"/>
  <c r="AI300" i="3"/>
  <c r="J303"/>
  <c r="AK300"/>
  <c r="J183"/>
  <c r="AK184"/>
  <c r="H50" i="6"/>
  <c r="G29" i="14" l="1"/>
  <c r="G27"/>
  <c r="G23"/>
  <c r="AK183" i="3"/>
  <c r="J210"/>
  <c r="J305"/>
  <c r="AK303"/>
  <c r="B550" i="19"/>
  <c r="D527"/>
  <c r="H54" i="6"/>
  <c r="D974" i="19" l="1"/>
  <c r="D976" s="1"/>
  <c r="D978" s="1"/>
  <c r="H56" i="6" s="1"/>
  <c r="D530" i="19"/>
  <c r="H527"/>
  <c r="G15" i="4"/>
  <c r="B554" i="19"/>
  <c r="AK305" i="3"/>
  <c r="AK210"/>
  <c r="AK211" s="1"/>
  <c r="J211"/>
  <c r="S133"/>
  <c r="G133" l="1"/>
  <c r="S127"/>
  <c r="S121" s="1"/>
  <c r="S120" s="1"/>
  <c r="G129" i="4"/>
  <c r="H15"/>
  <c r="J527" i="19"/>
  <c r="H530"/>
  <c r="H531" s="1"/>
  <c r="S301" i="3"/>
  <c r="G301" l="1"/>
  <c r="S303"/>
  <c r="H129" i="4"/>
  <c r="F133" i="3"/>
  <c r="F127" s="1"/>
  <c r="F121" s="1"/>
  <c r="F120" s="1"/>
  <c r="AI133"/>
  <c r="AD133"/>
  <c r="G127"/>
  <c r="I130" i="4"/>
  <c r="AI127" i="3" l="1"/>
  <c r="G121"/>
  <c r="AD127"/>
  <c r="I132" i="4"/>
  <c r="I136"/>
  <c r="I138" s="1"/>
  <c r="I131"/>
  <c r="S305" i="3"/>
  <c r="AI301"/>
  <c r="F301"/>
  <c r="F303" s="1"/>
  <c r="F305" s="1"/>
  <c r="G303"/>
  <c r="F50" i="6"/>
  <c r="S196" i="3"/>
  <c r="G196" l="1"/>
  <c r="S194"/>
  <c r="E29" i="14"/>
  <c r="I50" i="6"/>
  <c r="E27" i="14"/>
  <c r="E23"/>
  <c r="N29" i="26"/>
  <c r="G20" i="31"/>
  <c r="G305" i="3"/>
  <c r="AI303"/>
  <c r="K57" i="9"/>
  <c r="F57" s="1"/>
  <c r="E372" i="8"/>
  <c r="E392" s="1"/>
  <c r="E393" s="1"/>
  <c r="G120" i="3"/>
  <c r="AI121"/>
  <c r="AD121"/>
  <c r="F54" i="6"/>
  <c r="B974" i="19" l="1"/>
  <c r="B976" s="1"/>
  <c r="B978" s="1"/>
  <c r="F56" i="6" s="1"/>
  <c r="I56" s="1"/>
  <c r="M26" i="25"/>
  <c r="AI120" i="3"/>
  <c r="AD120"/>
  <c r="AI305"/>
  <c r="S184"/>
  <c r="S183" s="1"/>
  <c r="S210" s="1"/>
  <c r="S211" s="1"/>
  <c r="S309"/>
  <c r="F196"/>
  <c r="F194" s="1"/>
  <c r="F184" s="1"/>
  <c r="F183" s="1"/>
  <c r="F210" s="1"/>
  <c r="F211" s="1"/>
  <c r="AI196"/>
  <c r="G194"/>
  <c r="AD196"/>
  <c r="AI194" l="1"/>
  <c r="AI309" s="1"/>
  <c r="G184"/>
  <c r="AD194"/>
  <c r="M27" i="25"/>
  <c r="M28" s="1"/>
  <c r="O26"/>
  <c r="O27" s="1"/>
  <c r="O28" s="1"/>
  <c r="E14" i="8" l="1"/>
  <c r="E25" s="1"/>
  <c r="E26" s="1"/>
  <c r="K19" i="9"/>
  <c r="G183" i="3"/>
  <c r="AI184"/>
  <c r="AD184"/>
  <c r="AI183" l="1"/>
  <c r="G210"/>
  <c r="AD183"/>
  <c r="K46" i="9"/>
  <c r="K91" s="1"/>
  <c r="K169" s="1"/>
  <c r="K175" s="1"/>
  <c r="K176" s="1"/>
  <c r="F19"/>
  <c r="J19" l="1"/>
  <c r="F46"/>
  <c r="G211" i="3"/>
  <c r="AI210"/>
  <c r="AI211" s="1"/>
  <c r="AD210"/>
  <c r="F91" i="9" l="1"/>
  <c r="M46"/>
  <c r="M91" l="1"/>
  <c r="F169"/>
  <c r="M169" l="1"/>
  <c r="F175"/>
  <c r="M175" l="1"/>
  <c r="F176"/>
</calcChain>
</file>

<file path=xl/comments1.xml><?xml version="1.0" encoding="utf-8"?>
<comments xmlns="http://schemas.openxmlformats.org/spreadsheetml/2006/main">
  <authors>
    <author>ThhQQQ</author>
  </authors>
  <commentList>
    <comment ref="A48" authorId="0">
      <text>
        <r>
          <rPr>
            <b/>
            <sz val="8"/>
            <color indexed="81"/>
            <rFont val="Tahoma"/>
            <family val="2"/>
          </rPr>
          <t>ThhQQQ: Chọn loại hình doanh nghiệp sẽ có tác dụng tự xác định chỉ số trung bình ngành cho biểu 5.06 để phân tích</t>
        </r>
        <r>
          <rPr>
            <sz val="8"/>
            <color indexed="81"/>
            <rFont val="Tahoma"/>
            <family val="2"/>
          </rPr>
          <t xml:space="preserve">
</t>
        </r>
      </text>
    </comment>
  </commentList>
</comments>
</file>

<file path=xl/comments2.xml><?xml version="1.0" encoding="utf-8"?>
<comments xmlns="http://schemas.openxmlformats.org/spreadsheetml/2006/main">
  <authors>
    <author>ThhQQQ</author>
  </authors>
  <commentList>
    <comment ref="J7" authorId="0">
      <text>
        <r>
          <rPr>
            <b/>
            <sz val="8"/>
            <color indexed="81"/>
            <rFont val="Tahoma"/>
            <family val="2"/>
          </rPr>
          <t>ThhQQQ: Chỉ tiêu nào phát sáng màu đỏ có nghĩa chỉ tiêu LCTT đó bạn đang đặt sai dấu (số năm trước hoặc năm nay) bạn cần kiểm tra lại lần nữa cho chắc chắn.</t>
        </r>
        <r>
          <rPr>
            <sz val="8"/>
            <color indexed="81"/>
            <rFont val="Tahoma"/>
            <family val="2"/>
          </rPr>
          <t xml:space="preserve">
</t>
        </r>
      </text>
    </comment>
  </commentList>
</comments>
</file>

<file path=xl/comments3.xml><?xml version="1.0" encoding="utf-8"?>
<comments xmlns="http://schemas.openxmlformats.org/spreadsheetml/2006/main">
  <authors>
    <author>ThhQQQ</author>
  </authors>
  <commentList>
    <comment ref="J7" authorId="0">
      <text>
        <r>
          <rPr>
            <b/>
            <sz val="8"/>
            <color indexed="81"/>
            <rFont val="Tahoma"/>
            <family val="2"/>
          </rPr>
          <t>ThhQQQ: Chỉ tiêu nào phát sáng màu đỏ có nghĩa chỉ tiêu LCTT đó bạn đang đặt sai dấu (số năm trước hoặc năm nay) bạn cần kiểm tra lại lần nữa cho chắc chắn.</t>
        </r>
        <r>
          <rPr>
            <sz val="8"/>
            <color indexed="81"/>
            <rFont val="Tahoma"/>
            <family val="2"/>
          </rPr>
          <t xml:space="preserve">
</t>
        </r>
      </text>
    </comment>
  </commentList>
</comments>
</file>

<file path=xl/comments4.xml><?xml version="1.0" encoding="utf-8"?>
<comments xmlns="http://schemas.openxmlformats.org/spreadsheetml/2006/main">
  <authors>
    <author>YlmF</author>
    <author>ThhQQQ</author>
  </authors>
  <commentList>
    <comment ref="D50" authorId="0">
      <text>
        <r>
          <rPr>
            <b/>
            <sz val="8"/>
            <color indexed="81"/>
            <rFont val="Tahoma"/>
            <family val="2"/>
          </rPr>
          <t>lãi (-); lỗ (+)</t>
        </r>
        <r>
          <rPr>
            <sz val="8"/>
            <color indexed="81"/>
            <rFont val="Tahoma"/>
            <family val="2"/>
          </rPr>
          <t xml:space="preserve">
</t>
        </r>
      </text>
    </comment>
    <comment ref="D103" authorId="1">
      <text>
        <r>
          <rPr>
            <b/>
            <sz val="8"/>
            <color indexed="81"/>
            <rFont val="Tahoma"/>
            <family val="2"/>
          </rPr>
          <t>chỉ nhập khi xác định trả tiền lãi vay ở một tài khoản phải trả khác</t>
        </r>
      </text>
    </comment>
  </commentList>
</comments>
</file>

<file path=xl/sharedStrings.xml><?xml version="1.0" encoding="utf-8"?>
<sst xmlns="http://schemas.openxmlformats.org/spreadsheetml/2006/main" count="36706" uniqueCount="14497">
  <si>
    <t>PAJE!$D1867</t>
  </si>
  <si>
    <t>PAJE!$E1425</t>
  </si>
  <si>
    <t>PAJE!$J1426</t>
  </si>
  <si>
    <t>PAJE!$K1426</t>
  </si>
  <si>
    <t>PAJE!$L1426</t>
  </si>
  <si>
    <t>PAJE!$D1426</t>
  </si>
  <si>
    <t>PAJE!$E1426</t>
  </si>
  <si>
    <t>PAJE!$K36</t>
  </si>
  <si>
    <t>PAJE!$L36</t>
  </si>
  <si>
    <t>PAJE!$D36</t>
  </si>
  <si>
    <t>PAJE!$E36</t>
  </si>
  <si>
    <t>PAJE!$J37</t>
  </si>
  <si>
    <t>PAJE!$K37</t>
  </si>
  <si>
    <t>PAJE!$L37</t>
  </si>
  <si>
    <t>PAJE!$D37</t>
  </si>
  <si>
    <t>PAJE!$E37</t>
  </si>
  <si>
    <t>PAJE!$J38</t>
  </si>
  <si>
    <t>PAJE!$K38</t>
  </si>
  <si>
    <t>PAJE!$L38</t>
  </si>
  <si>
    <t>PAJE!$D38</t>
  </si>
  <si>
    <t>PAJE!$E38</t>
  </si>
  <si>
    <t>PAJE!$J39</t>
  </si>
  <si>
    <t>PAJE!$K39</t>
  </si>
  <si>
    <t>PAJE!$L39</t>
  </si>
  <si>
    <t>PAJE!$D39</t>
  </si>
  <si>
    <t>PAJE!$E39</t>
  </si>
  <si>
    <t>PAJE!$J40</t>
  </si>
  <si>
    <t>PAJE!$K40</t>
  </si>
  <si>
    <t>PAJE!$L40</t>
  </si>
  <si>
    <t>PAJE!$D40</t>
  </si>
  <si>
    <t>PAJE!$E40</t>
  </si>
  <si>
    <t>PAJE!$J41</t>
  </si>
  <si>
    <t>PAJE!$K41</t>
  </si>
  <si>
    <t>PAJE!$L41</t>
  </si>
  <si>
    <t>PAJE!$D41</t>
  </si>
  <si>
    <t>PAJE!$E41</t>
  </si>
  <si>
    <t>PAJE!$J42</t>
  </si>
  <si>
    <t>PAJE!$K42</t>
  </si>
  <si>
    <t>PAJE!$L42</t>
  </si>
  <si>
    <t>PAJE!$D42</t>
  </si>
  <si>
    <t>PAJE!$E42</t>
  </si>
  <si>
    <t>PAJE!$J43</t>
  </si>
  <si>
    <t>PAJE!$K43</t>
  </si>
  <si>
    <t>PAJE!$L43</t>
  </si>
  <si>
    <t>PAJE!$D43</t>
  </si>
  <si>
    <t>PAJE!$E43</t>
  </si>
  <si>
    <t>TCTDC</t>
  </si>
  <si>
    <t>TÀI KHOẢN</t>
  </si>
  <si>
    <t>Số kiểm toán</t>
  </si>
  <si>
    <t>PAJE!$L1927</t>
  </si>
  <si>
    <t>PAJE!$D1927</t>
  </si>
  <si>
    <t>PAJE!$E1927</t>
  </si>
  <si>
    <t>PAJE!$J1928</t>
  </si>
  <si>
    <t>PAJE!$E1016</t>
  </si>
  <si>
    <t>PAJE!$J1017</t>
  </si>
  <si>
    <t>PAJE!$K1017</t>
  </si>
  <si>
    <t>PAJE!$L1017</t>
  </si>
  <si>
    <t>PAJE!$D1017</t>
  </si>
  <si>
    <t>PAJE!$L2178</t>
  </si>
  <si>
    <t>PAJE!$D2178</t>
  </si>
  <si>
    <t>PAJE!$E2178</t>
  </si>
  <si>
    <t>PAJE!$J2179</t>
  </si>
  <si>
    <t>PAJE!$K2179</t>
  </si>
  <si>
    <t>PAJE!$L2179</t>
  </si>
  <si>
    <t>PAJE!$D2179</t>
  </si>
  <si>
    <t>PAJE!$D1520</t>
  </si>
  <si>
    <t>PAJE!$E1520</t>
  </si>
  <si>
    <t>PAJE!$L2341</t>
  </si>
  <si>
    <t>PAJE!$D2341</t>
  </si>
  <si>
    <t>PAJE!$E2341</t>
  </si>
  <si>
    <t>PAJE!$J2342</t>
  </si>
  <si>
    <t>PAJE!$K2342</t>
  </si>
  <si>
    <t>PAJE!$L2342</t>
  </si>
  <si>
    <t>PAJE!$D2342</t>
  </si>
  <si>
    <t>PAJE!$E2342</t>
  </si>
  <si>
    <t>PAJE!$J2343</t>
  </si>
  <si>
    <t>PAJE!$K2343</t>
  </si>
  <si>
    <t>PAJE!$L2343</t>
  </si>
  <si>
    <t>PAJE!$D2343</t>
  </si>
  <si>
    <t>PAJE!$E2343</t>
  </si>
  <si>
    <t>+ Không bao gồm Dư Nợ phải thu về cổ tức và lợi nhuận được chia trên các TK công nợ phải thu (131,138…) (-)</t>
  </si>
  <si>
    <t>PAJE!$K1471</t>
  </si>
  <si>
    <t>PAJE!$L1471</t>
  </si>
  <si>
    <t>PAJE!$D1471</t>
  </si>
  <si>
    <t>PAJE!$E1471</t>
  </si>
  <si>
    <t>PAJE!$J1472</t>
  </si>
  <si>
    <t>PAJE!$K1472</t>
  </si>
  <si>
    <t>PAJE!$L1472</t>
  </si>
  <si>
    <t>PAJE!$D1472</t>
  </si>
  <si>
    <t>PAJE!$E1472</t>
  </si>
  <si>
    <t>PAJE!$J1473</t>
  </si>
  <si>
    <t>PAJE!$K1473</t>
  </si>
  <si>
    <t>PAJE!$L1473</t>
  </si>
  <si>
    <t>PAJE!$D1473</t>
  </si>
  <si>
    <t>PAJE!$E1473</t>
  </si>
  <si>
    <t>PAJE!$L1979</t>
  </si>
  <si>
    <t>PAJE!$D1979</t>
  </si>
  <si>
    <t>PAJE!$E1979</t>
  </si>
  <si>
    <t>PAJE!$J1980</t>
  </si>
  <si>
    <t>PAJE!$K1980</t>
  </si>
  <si>
    <t>PAJE!$L1980</t>
  </si>
  <si>
    <t>PAJE!$D1980</t>
  </si>
  <si>
    <t>PAJE!$E1980</t>
  </si>
  <si>
    <t>PAJE!$J1981</t>
  </si>
  <si>
    <t>PAJE!$K1981</t>
  </si>
  <si>
    <t>PAJE!$L1981</t>
  </si>
  <si>
    <t>PAJE!$D1981</t>
  </si>
  <si>
    <t>PAJE!$E1981</t>
  </si>
  <si>
    <t>PAJE!$J1982</t>
  </si>
  <si>
    <t>PAJE!$K1982</t>
  </si>
  <si>
    <t>PAJE!$L1982</t>
  </si>
  <si>
    <t>PAJE!$D1982</t>
  </si>
  <si>
    <t>PAJE!$E1982</t>
  </si>
  <si>
    <t>PAJE!$J1983</t>
  </si>
  <si>
    <t>Hoàn nhập dự phòng</t>
  </si>
  <si>
    <r>
      <t xml:space="preserve">Giảm khác </t>
    </r>
    <r>
      <rPr>
        <sz val="11"/>
        <color indexed="10"/>
        <rFont val="Times New Roman"/>
        <family val="1"/>
      </rPr>
      <t>(ghi cụ thể)</t>
    </r>
  </si>
  <si>
    <t>(...)</t>
  </si>
  <si>
    <t>Tăng trong năm</t>
  </si>
  <si>
    <t>Kết chuyển vào chi phí SXKD trong năm</t>
  </si>
  <si>
    <t>Kết chuyển giảm khác</t>
  </si>
  <si>
    <t>PAJE!$J1752</t>
  </si>
  <si>
    <t>PAJE!$K1752</t>
  </si>
  <si>
    <t>PAJE!$L1752</t>
  </si>
  <si>
    <t>PAJE!$D1752</t>
  </si>
  <si>
    <t>PAJE!$E1752</t>
  </si>
  <si>
    <t>PAJE!$J1753</t>
  </si>
  <si>
    <t>PAJE!$K1753</t>
  </si>
  <si>
    <t>PAJE!$L1753</t>
  </si>
  <si>
    <t>PAJE!$D1753</t>
  </si>
  <si>
    <t>PAJE!$E1753</t>
  </si>
  <si>
    <t>PAJE!$K911</t>
  </si>
  <si>
    <t>PAJE!$L911</t>
  </si>
  <si>
    <t>PAJE!$D911</t>
  </si>
  <si>
    <t>PAJE!$L619</t>
  </si>
  <si>
    <t>PAJE!$D619</t>
  </si>
  <si>
    <t>PAJE!$E619</t>
  </si>
  <si>
    <t>PAJE!$D1132</t>
  </si>
  <si>
    <t>PAJE!$E1132</t>
  </si>
  <si>
    <t>Giá vốn</t>
  </si>
  <si>
    <t>Doanh thu</t>
  </si>
  <si>
    <t>Ông Nguyễn Thanh Trí vay với lãi suất 10%/năm</t>
  </si>
  <si>
    <t>Ông Nguyễn Kim Tuấn vay với lãi suất 2%/tháng</t>
  </si>
  <si>
    <t>PAJE!$L1725</t>
  </si>
  <si>
    <t>PAJE!$D1725</t>
  </si>
  <si>
    <t>PAJE!$L814</t>
  </si>
  <si>
    <t>PAJE!$D814</t>
  </si>
  <si>
    <t>PAJE!$E814</t>
  </si>
  <si>
    <t>PAJE!$J815</t>
  </si>
  <si>
    <t>PAJE!$K815</t>
  </si>
  <si>
    <t>PAJE!$L333</t>
  </si>
  <si>
    <t>PAJE!$D333</t>
  </si>
  <si>
    <t>PAJE!$E333</t>
  </si>
  <si>
    <t>PAJE!$J334</t>
  </si>
  <si>
    <t>PAJE!$K334</t>
  </si>
  <si>
    <t>PAJE!$L334</t>
  </si>
  <si>
    <t>PAJE!$D334</t>
  </si>
  <si>
    <t>PAJE!$E334</t>
  </si>
  <si>
    <t>Dự toán chi sự nghiệp, dự án được giao trong năm</t>
  </si>
  <si>
    <t>PAJE!$J1682</t>
  </si>
  <si>
    <t>PAJE!$K1682</t>
  </si>
  <si>
    <t>( tổng hợp thiếu khoản thế chấp vay dài hạn NH VIB)</t>
  </si>
  <si>
    <t>Thuyết minh như báo cáo tài chính 6 tháng</t>
  </si>
  <si>
    <t>Chưa đủ cơ sở thuyết minh, tổng hợp lại</t>
  </si>
  <si>
    <t>Xin lại lịch trả nợ</t>
  </si>
  <si>
    <t>-         Ngân hàng CT Quang Minh</t>
  </si>
  <si>
    <t>Thuế thu nhập doanh nghiệp chênh lệch do áp dụng thuế suất khác thuế suất phổ thông</t>
  </si>
  <si>
    <t>Thuế thu nhập doanh nghiệp được miễn, giảm</t>
  </si>
  <si>
    <t>4.            Giao dịch với các bên liên quan</t>
  </si>
  <si>
    <t>Giao dịch với các thành viên quản lý chủ chốt và các cá nhân có liên quan</t>
  </si>
  <si>
    <t>Các thành viên quản lý chủ chốt và các cá nhân có liên quan gồm: các thành viên Hội đồng quản trị, Ban Tổng Giám đốc/Ban Giám đốc/Gíam đốc, Giám đốc tài chính, kế toán trưởng và các thành viên mật thiết trong gia đình các cá nhân này.</t>
  </si>
  <si>
    <t>Bà Trần Thị Ánh Nguyệt</t>
  </si>
  <si>
    <t>Ông Đường Đức Hóa</t>
  </si>
  <si>
    <t>Công ty thanh toán tiền gốc vay</t>
  </si>
  <si>
    <t>Ông Nguyễn Đức Năng</t>
  </si>
  <si>
    <t xml:space="preserve">Số cuối năm/kỳ </t>
  </si>
  <si>
    <t>PAJE!$D1039</t>
  </si>
  <si>
    <t>PAJE!$E1039</t>
  </si>
  <si>
    <t>PAJE!$J1040</t>
  </si>
  <si>
    <t>PAJE!$K1040</t>
  </si>
  <si>
    <t>PAJE!$L1040</t>
  </si>
  <si>
    <t>PAJE!$D1040</t>
  </si>
  <si>
    <t>PAJE!$E1040</t>
  </si>
  <si>
    <t>PAJE!$J1041</t>
  </si>
  <si>
    <t>PAJE!$K1041</t>
  </si>
  <si>
    <t>PAJE!$L1041</t>
  </si>
  <si>
    <t>PAJE!$D1041</t>
  </si>
  <si>
    <t>PAJE!$E1041</t>
  </si>
  <si>
    <t>PAJE!$J1042</t>
  </si>
  <si>
    <t>PAJE!$K1042</t>
  </si>
  <si>
    <t>PAJE!$L1042</t>
  </si>
  <si>
    <t>PAJE!$D1042</t>
  </si>
  <si>
    <t>PAJE!$E1042</t>
  </si>
  <si>
    <t>PAJE!$J1043</t>
  </si>
  <si>
    <t>PAJE!$K1043</t>
  </si>
  <si>
    <t>PAJE!$L1043</t>
  </si>
  <si>
    <t>PAJE!$D1043</t>
  </si>
  <si>
    <t>PAJE!$E1043</t>
  </si>
  <si>
    <t>PAJE!$J1044</t>
  </si>
  <si>
    <t>PAJE!$K1044</t>
  </si>
  <si>
    <t>PAJE!$L1044</t>
  </si>
  <si>
    <t>PAJE!$L2286</t>
  </si>
  <si>
    <t>PAJE!$D2286</t>
  </si>
  <si>
    <t>PAJE!$E2286</t>
  </si>
  <si>
    <t>PAJE!$J2287</t>
  </si>
  <si>
    <t>PAJE!$D2480</t>
  </si>
  <si>
    <t>PAJE!$E2480</t>
  </si>
  <si>
    <t>PAJE!$J2481</t>
  </si>
  <si>
    <t>PAJE!$K2481</t>
  </si>
  <si>
    <t>PAJE!$L2481</t>
  </si>
  <si>
    <t>PAJE!$D2481</t>
  </si>
  <si>
    <t>PAJE!$E2481</t>
  </si>
  <si>
    <t>PAJE!$J2482</t>
  </si>
  <si>
    <t>PAJE!$K2482</t>
  </si>
  <si>
    <t>PAJE!$D2493</t>
  </si>
  <si>
    <t>PAJE!$E2493</t>
  </si>
  <si>
    <t>PAJE!$J2494</t>
  </si>
  <si>
    <t>PAJE!$D1236</t>
  </si>
  <si>
    <t>PAJE!$E1236</t>
  </si>
  <si>
    <t>PAJE!$L1912</t>
  </si>
  <si>
    <t>PAJE!$D1912</t>
  </si>
  <si>
    <t>PAJE!$E1912</t>
  </si>
  <si>
    <t>Ban điều hành dự án Bản Vẽ - 15% tạm ghi nhận</t>
  </si>
  <si>
    <t>Nguyên giá bất động sản đầu tư</t>
  </si>
  <si>
    <t>PAJE!$K1909</t>
  </si>
  <si>
    <t>PAJE!$L1909</t>
  </si>
  <si>
    <t>52.         Nguồn kinh phí đã hình thành tài sản cố định</t>
  </si>
  <si>
    <t>53.         Tài sản thuê ngoài</t>
  </si>
  <si>
    <t>54.         Nợ khó đòi đã xử lý</t>
  </si>
  <si>
    <t>55.         Dự toán chi sự nghiệp, dự án</t>
  </si>
  <si>
    <t>PAJE!$D1933</t>
  </si>
  <si>
    <t>PAJE!$E1933</t>
  </si>
  <si>
    <t>PAJE!$J1934</t>
  </si>
  <si>
    <t>PAJE!$K1934</t>
  </si>
  <si>
    <t>PAJE!$L1934</t>
  </si>
  <si>
    <t>PAJE!$D1934</t>
  </si>
  <si>
    <t>PAJE!$D1875</t>
  </si>
  <si>
    <t>PAJE!$E1875</t>
  </si>
  <si>
    <t>PAJE!$J1876</t>
  </si>
  <si>
    <t>PAJE!$E1049</t>
  </si>
  <si>
    <t>PAJE!$J1050</t>
  </si>
  <si>
    <t>PAJE!$K1050</t>
  </si>
  <si>
    <t>PAJE!$L1050</t>
  </si>
  <si>
    <t>PAJE!$D1050</t>
  </si>
  <si>
    <t>PAJE!$E1050</t>
  </si>
  <si>
    <t>PAJE!$J1051</t>
  </si>
  <si>
    <t>PAJE!$K1051</t>
  </si>
  <si>
    <t>PAJE!$L1051</t>
  </si>
  <si>
    <t>PAJE!$D1051</t>
  </si>
  <si>
    <t>PAJE!$J1385</t>
  </si>
  <si>
    <t>PAJE!$K1385</t>
  </si>
  <si>
    <t>PAJE!$L1385</t>
  </si>
  <si>
    <t>PAJE!$K272</t>
  </si>
  <si>
    <t>PAJE!$L272</t>
  </si>
  <si>
    <t>PAJE!$E1823</t>
  </si>
  <si>
    <t>PAJE!$J1824</t>
  </si>
  <si>
    <t>PAJE!$K1824</t>
  </si>
  <si>
    <t>PAJE!$L1824</t>
  </si>
  <si>
    <r>
      <t xml:space="preserve">Thông tin về lĩnh vực kinh doanh trong năm của Công ty/Doanh nghiệp được thể hiện ở Phụ lục </t>
    </r>
    <r>
      <rPr>
        <sz val="11"/>
        <rFont val="Times New Roman"/>
        <family val="1"/>
      </rPr>
      <t>3</t>
    </r>
    <r>
      <rPr>
        <sz val="11"/>
        <color indexed="8"/>
        <rFont val="Times New Roman"/>
        <family val="1"/>
      </rPr>
      <t>.</t>
    </r>
  </si>
  <si>
    <t xml:space="preserve">7.            Thay đổi chính sách kế toán và các sai sót </t>
  </si>
  <si>
    <t>Thay đổi chính sách kế toán</t>
  </si>
  <si>
    <t>Trình bày các thay đổi trong chính sách kế toán do có sự thay đổi theo qui định của pháp luật, của chuẩn mực kế toán, chế độ kế toán hoặc do Công ty/Doanh nghiệp tự nguyện thay đổi theo hướng dẫn của Chuẩn mực kế toán số 29 “Thay đổi chính sách kế toán, ước tính kế toán và các sai sót”.</t>
  </si>
  <si>
    <r>
      <t>Trong năm Công ty/Doanh nghiệp</t>
    </r>
    <r>
      <rPr>
        <sz val="11"/>
        <rFont val="Times New Roman"/>
        <family val="1"/>
      </rPr>
      <t xml:space="preserve"> </t>
    </r>
    <r>
      <rPr>
        <sz val="11"/>
        <color indexed="8"/>
        <rFont val="Times New Roman"/>
        <family val="1"/>
      </rPr>
      <t>áp dụng các chuẩn mực kế toán mới ban hành gồm:</t>
    </r>
  </si>
  <si>
    <t>VAS ..</t>
  </si>
  <si>
    <t>..........................................................</t>
  </si>
  <si>
    <t>Riêng Báo cáo tài chính năm 2010 phải có đoạn sau:</t>
  </si>
  <si>
    <r>
      <t>Năm 2010, trong phạm vi có liên quan, Công ty/Doanh nghiệp</t>
    </r>
    <r>
      <rPr>
        <sz val="11"/>
        <rFont val="Times New Roman"/>
        <family val="1"/>
      </rPr>
      <t xml:space="preserve"> </t>
    </r>
    <r>
      <rPr>
        <sz val="11"/>
        <color indexed="8"/>
        <rFont val="Times New Roman"/>
        <family val="1"/>
      </rPr>
      <t xml:space="preserve">áp dụng các qui định tại Thông tư số 244/2009/TT-BTC ngày 31 tháng 12 năm 2009 của Bộ Tài chính hướng dẫn sửa đổi, bổ sung Chế độ kế toán doanh nghiệp. </t>
    </r>
  </si>
  <si>
    <t>PAJE!$E2179</t>
  </si>
  <si>
    <t>PAJE!$J2108</t>
  </si>
  <si>
    <t>PAJE!$K2108</t>
  </si>
  <si>
    <t>Một số chi phí liên quan trực tiếp đến việc xây dựng nhà xưởng phát sinh trong năm tài chính kết thúc ngày .. tháng .. năm ... không được vốn hóa theo chính sách kế toán của Công ty/Doanh nghiệp mà ghi nhận vào chi phí trong kỳ.</t>
  </si>
  <si>
    <r>
      <t xml:space="preserve">Trong năm/kỳ trước </t>
    </r>
    <r>
      <rPr>
        <sz val="11"/>
        <color indexed="8"/>
        <rFont val="Times New Roman"/>
        <family val="1"/>
      </rPr>
      <t>Công ty/Doanh nghiệp</t>
    </r>
    <r>
      <rPr>
        <sz val="11"/>
        <rFont val="Times New Roman"/>
        <family val="1"/>
      </rPr>
      <t xml:space="preserve"> đã bán một số hàng tồn kho trị giá theo sổ sách là ...... VND nhưng vẫn được trình bày trong hàng tồn kho tại thời điểm cuối năm/kỳ.</t>
    </r>
  </si>
  <si>
    <t>Nếu việc áp dụng các chuẩn mực kế toán mới và/hoặc thay đổi trong chính sách kế toán không dẫn đến thay đổi số liệu trên Báo cáo tài chính đã kiểm toán của năm trước thì trình bày đoạn sau:</t>
  </si>
  <si>
    <r>
      <t xml:space="preserve">Việc áp dụng các chuẩn mực kế toán và </t>
    </r>
    <r>
      <rPr>
        <sz val="11"/>
        <color indexed="8"/>
        <rFont val="Times New Roman"/>
        <family val="1"/>
      </rPr>
      <t xml:space="preserve">Chế độ Kế toán Doanh nghiệp mới </t>
    </r>
    <r>
      <rPr>
        <sz val="11"/>
        <rFont val="Times New Roman"/>
        <family val="1"/>
      </rPr>
      <t xml:space="preserve">này không ảnh hưởng trọng yếu đến các số liệu trình bày trong Báo cáo tài chính năm nay và các năm trước của </t>
    </r>
    <r>
      <rPr>
        <sz val="11"/>
        <color indexed="8"/>
        <rFont val="Times New Roman"/>
        <family val="1"/>
      </rPr>
      <t>Công ty/Doanh nghiệp</t>
    </r>
    <r>
      <rPr>
        <sz val="11"/>
        <rFont val="Times New Roman"/>
        <family val="1"/>
      </rPr>
      <t>. Riêng việc điều chỉnh sai sót đã ảnh hưởng đến số liệu so sánh của năm/kỳ trước như sau:</t>
    </r>
  </si>
  <si>
    <t>Nếu việc áp dụng các chuẩn mực kế toán mới và/hoặc thay đổi trong chính sách kế toán dẫn đến thay đổi số liệu trên Báo cáo tài chính đã kiểm toán của năm trước thì trình bày đoạn sau:</t>
  </si>
  <si>
    <t>Ảnh hưởng của việc thay đổi chính sách kế toán và điều chỉnh các sai sót đến số liệu so sánh của năm/kỳ trước như sau:</t>
  </si>
  <si>
    <t>Số liệu theo Báo cáo tài chính đã kiểm toán năm trước</t>
  </si>
  <si>
    <t>Số liệu điều</t>
  </si>
  <si>
    <t>Chênh lệch</t>
  </si>
  <si>
    <t xml:space="preserve"> chỉnh lại</t>
  </si>
  <si>
    <t>Bảng cân đối kế toán tổng hợp giữa niên độ</t>
  </si>
  <si>
    <t>Trình bày các chỉ tiêu trên Bảng cân đối kế toán giữa niên độ bị ảnh hưởng do thay đổi chính sách kế toán và/hoặc do sửa chữa sai sót</t>
  </si>
  <si>
    <t>Báo cáo kết quả hoạt động kinh doanh tổng hợp giữa niên độ</t>
  </si>
  <si>
    <t>Trình bày các chỉ tiêu trên Báo cáo kết quả hoạt động kinh doanh giữa niên độ bị ảnh hưởng do thay đổi chính sách kế toán và/hoặc do sửa chữa sai sót</t>
  </si>
  <si>
    <t>PAJE!$K1726</t>
  </si>
  <si>
    <t>PAJE!$L1726</t>
  </si>
  <si>
    <t>PAJE!$D1726</t>
  </si>
  <si>
    <t>PAJE!$E1726</t>
  </si>
  <si>
    <t>PAJE!$J1727</t>
  </si>
  <si>
    <t>PAJE!$K1727</t>
  </si>
  <si>
    <t>PAJE!$L1727</t>
  </si>
  <si>
    <t>PAJE!$D1727</t>
  </si>
  <si>
    <t>PAJE!$L1719</t>
  </si>
  <si>
    <t>PAJE!$D1719</t>
  </si>
  <si>
    <t>PAJE!$E1719</t>
  </si>
  <si>
    <t>PAJE!$J1720</t>
  </si>
  <si>
    <t>PAJE!$K1720</t>
  </si>
  <si>
    <t>PAJE!$L1720</t>
  </si>
  <si>
    <t>PAJE!$D1720</t>
  </si>
  <si>
    <t>PAJE!$E1720</t>
  </si>
  <si>
    <t>PAJE!$J1721</t>
  </si>
  <si>
    <t>PAJE!$K1721</t>
  </si>
  <si>
    <t>PAJE!$L1721</t>
  </si>
  <si>
    <t>PAJE!$D1721</t>
  </si>
  <si>
    <t>PAJE!$E1721</t>
  </si>
  <si>
    <t>PAJE!$J1722</t>
  </si>
  <si>
    <t>PAJE!$K1722</t>
  </si>
  <si>
    <t>PAJE!$L1722</t>
  </si>
  <si>
    <t>PAJE!$D1722</t>
  </si>
  <si>
    <t>PAJE!$E1722</t>
  </si>
  <si>
    <t>PAJE!$J1723</t>
  </si>
  <si>
    <t>PAJE!$K1723</t>
  </si>
  <si>
    <t>PAJE!$L1723</t>
  </si>
  <si>
    <t>PAJE!$D1723</t>
  </si>
  <si>
    <t>PAJE!$E1723</t>
  </si>
  <si>
    <t>PAJE!$J1724</t>
  </si>
  <si>
    <t>PAJE!$K1724</t>
  </si>
  <si>
    <t>PAJE!$L1724</t>
  </si>
  <si>
    <t>PAJE!$D1724</t>
  </si>
  <si>
    <t>PAJE!$K901</t>
  </si>
  <si>
    <t>PAJE!$L901</t>
  </si>
  <si>
    <t>PAJE!$D901</t>
  </si>
  <si>
    <t>PAJE!$E901</t>
  </si>
  <si>
    <t>PAJE!$J902</t>
  </si>
  <si>
    <t>PAJE!$K902</t>
  </si>
  <si>
    <t>PAJE!$L2028</t>
  </si>
  <si>
    <t>Cty</t>
  </si>
  <si>
    <t>XN</t>
  </si>
  <si>
    <t>NO</t>
  </si>
  <si>
    <t>Co</t>
  </si>
  <si>
    <t>PAJE!$D1847</t>
  </si>
  <si>
    <t>PAJE!$E1847</t>
  </si>
  <si>
    <t>Thuế môn bài</t>
  </si>
  <si>
    <t>-         Các khoản điều chỉnh tăng</t>
  </si>
  <si>
    <t>PAJE!$J1133</t>
  </si>
  <si>
    <t>PAJE!$K1133</t>
  </si>
  <si>
    <t>PAJE!$L1133</t>
  </si>
  <si>
    <t>PAJE!$D1133</t>
  </si>
  <si>
    <t>PAJE!$E1133</t>
  </si>
  <si>
    <t>PAJE!$J1047</t>
  </si>
  <si>
    <t>PAJE!$K1047</t>
  </si>
  <si>
    <t>PAJE!$K252</t>
  </si>
  <si>
    <t>PAJE!$L252</t>
  </si>
  <si>
    <t>PAJE!$D252</t>
  </si>
  <si>
    <t>PAJE!$E1491</t>
  </si>
  <si>
    <t>PAJE!$J1492</t>
  </si>
  <si>
    <t>PAJE!$K1492</t>
  </si>
  <si>
    <t>PAJE!$J248</t>
  </si>
  <si>
    <t>PAJE!$K248</t>
  </si>
  <si>
    <t>PAJE!$L248</t>
  </si>
  <si>
    <t>PAJE!$D248</t>
  </si>
  <si>
    <t>PAJE!$E248</t>
  </si>
  <si>
    <t>PAJE!$J249</t>
  </si>
  <si>
    <t>PAJE!$K249</t>
  </si>
  <si>
    <t>Phải trả về mua các công cụ nợ</t>
  </si>
  <si>
    <t>+ Dư Có phải trả về mua các công cụ nợ trên các TK công nợ phải trả (331,335,338…)</t>
  </si>
  <si>
    <t>PAJE!$J2474</t>
  </si>
  <si>
    <t>PAJE!$K2474</t>
  </si>
  <si>
    <t>PAJE!$D97</t>
  </si>
  <si>
    <t>PAJE!$E97</t>
  </si>
  <si>
    <t>PAJE!$J98</t>
  </si>
  <si>
    <t>PAJE!$K98</t>
  </si>
  <si>
    <t>PAJE!$D1854</t>
  </si>
  <si>
    <t>PAJE!$E1854</t>
  </si>
  <si>
    <t>PAJE!$J1855</t>
  </si>
  <si>
    <t>PAJE!$K1855</t>
  </si>
  <si>
    <t>PAJE!$L1855</t>
  </si>
  <si>
    <t>PAJE!$E315</t>
  </si>
  <si>
    <t>PAJE!$J316</t>
  </si>
  <si>
    <t>PAJE!$D1446</t>
  </si>
  <si>
    <t>PAJE!$E1446</t>
  </si>
  <si>
    <t>PAJE!$J1447</t>
  </si>
  <si>
    <t>PAJE!$K1447</t>
  </si>
  <si>
    <t>PAJE!$L1447</t>
  </si>
  <si>
    <t>PAJE!$D1447</t>
  </si>
  <si>
    <t>PAJE!$J1579</t>
  </si>
  <si>
    <t>PAJE!$K1579</t>
  </si>
  <si>
    <t>PAJE!$L1579</t>
  </si>
  <si>
    <t>PAJE!$D1579</t>
  </si>
  <si>
    <t>PAJE!$E1579</t>
  </si>
  <si>
    <t>PAJE!$J1580</t>
  </si>
  <si>
    <t>Báo cáo lưu chuyển tiền tệ tổng hợp giữa niên độ</t>
  </si>
  <si>
    <t>Trình bày các chỉ tiêu trên Báo cáo lưu chuyển tiền tệ giữa niên độ bị ảnh hưởng do thay đổi chính sách kế toán và/hoặc do sửa chữa sai sót</t>
  </si>
  <si>
    <t>8.            Thay đổi ước tính kế toán</t>
  </si>
  <si>
    <t>Trình bày các thay đổi về ước tính kế toán theo hướng dẫn của Chuẩn mực kế toán số 29 “Thay đổi chính sách kế toán, ước tính kế toán và các sai sót”.</t>
  </si>
  <si>
    <r>
      <t xml:space="preserve">Trong năm/kỳ </t>
    </r>
    <r>
      <rPr>
        <sz val="11"/>
        <color indexed="8"/>
        <rFont val="Times New Roman"/>
        <family val="1"/>
      </rPr>
      <t>Công ty/Doanh nghiệp</t>
    </r>
    <r>
      <rPr>
        <sz val="11"/>
        <rFont val="Times New Roman"/>
        <family val="1"/>
      </rPr>
      <t xml:space="preserve"> tăng/giảm thời gian/tỷ lệ khấu hao loại máy móc thiết bị ............ từ .. năm/% lên/xuống .. năm/% vì thực tế sử dụng những năm qua cho thấy thời gian/tỷ lệ khấu hao các năm trước chưa hợp lý. Việc thay đổi thời gian/tỷ lệ khấu hao này làm cho chi phí khấu hao năm nay/kỳ này tăng/giảm ......... VND so với việc áp dụng thời gian/tỷ lệ khấu hao như năm trước.</t>
    </r>
  </si>
  <si>
    <r>
      <t xml:space="preserve">Trong năm/kỳ </t>
    </r>
    <r>
      <rPr>
        <sz val="11"/>
        <color indexed="8"/>
        <rFont val="Times New Roman"/>
        <family val="1"/>
      </rPr>
      <t>Công ty/Doanh nghiệp</t>
    </r>
    <r>
      <rPr>
        <sz val="11"/>
        <rFont val="Times New Roman"/>
        <family val="1"/>
      </rPr>
      <t xml:space="preserve"> thay đổi tỷ lệ dự phòng chi phí bảo hành sản phẩm từ ..% xuống/lên ..% trên doanh thu bán sản phẩm trong năm/kỳ. Ban Tổng Giám đốc/Tổng Giám đốc/Giám đốc </t>
    </r>
    <r>
      <rPr>
        <sz val="11"/>
        <color indexed="8"/>
        <rFont val="Times New Roman"/>
        <family val="1"/>
      </rPr>
      <t>Công ty</t>
    </r>
    <r>
      <rPr>
        <sz val="11"/>
        <rFont val="Times New Roman"/>
        <family val="1"/>
      </rPr>
      <t xml:space="preserve"> tin rằng tỷ lệ mới này phản ánh hợp lý hơn chi phí bảo hành sản phẩm sẽ phát sinh. Việc thay đổi tỷ lệ này làm cho chi phí bảo hành sản phẩm năm nay/kỳ này tăng/giảm ......... VND so với việc áp dụng tỷ lệ dự phòng như năm/kỳ trước.</t>
    </r>
  </si>
  <si>
    <t>9.            Thuê hoạt động</t>
  </si>
  <si>
    <t>Các hợp đồng đi thuê</t>
  </si>
  <si>
    <t>Tại ngày kết thúc năm tài chính/kỳ kế toán, tổng số tiền thuê tối thiểu trong tương lai của các hợp đồng thuê hoạt động không thể hủy ngang sẽ được thanh toán như sau:</t>
  </si>
  <si>
    <t>Thuyết minh thêm các thông tin về việc thuê hoạt động và căn cứ để xác định thuê tài sản phát sinh thêm theo yêu cầu của Chuẩn mực kế toán số 06 “Thuê tài sản”.</t>
  </si>
  <si>
    <r>
      <t>Công ty</t>
    </r>
    <r>
      <rPr>
        <sz val="11"/>
        <rFont val="Times New Roman"/>
        <family val="1"/>
      </rPr>
      <t xml:space="preserve"> thuê một số nhà kho và nhà xưởng dưới hình thức thuê hoạt động. Các hợp đồng thuê có hiệu lực trong khoảng từ năm .. đến năm .. và có khả năng được gia hạn thêm. Chi phí thuê được điều chỉnh tăng lên hàng năm theo giá thuê trên thị trường.</t>
    </r>
  </si>
  <si>
    <t>Các hợp đồng cho thuê</t>
  </si>
  <si>
    <t>Tại ngày kết thúc năm tài chính/kỳ kế toán, các khoản thanh toán tiền thuê tối thiểu trong tương lai thu được từ các hợp đồng thuê hoạt động không thể hủy ngang như sau:</t>
  </si>
  <si>
    <t>Tổng số tiền thuê phát sinh thêm được ghi nhận là doanh thu trong năm/kỳ là ................ VND (năm/kỳ trước là ................ VND).</t>
  </si>
  <si>
    <t>PAJE!$J108</t>
  </si>
  <si>
    <t>PAJE!$L1350</t>
  </si>
  <si>
    <t>PAJE!$D1350</t>
  </si>
  <si>
    <t>PAJE!$E1350</t>
  </si>
  <si>
    <t>PAJE!$J1351</t>
  </si>
  <si>
    <t>PAJE!$K1351</t>
  </si>
  <si>
    <t>PAJE!$J1896</t>
  </si>
  <si>
    <t>PAJE!$J1893</t>
  </si>
  <si>
    <t>PAJE!$K1893</t>
  </si>
  <si>
    <t>PAJE!$L1893</t>
  </si>
  <si>
    <t>16.</t>
  </si>
  <si>
    <t>Chi phí thuế thu nhập doanh nghiệp hoãn lại</t>
  </si>
  <si>
    <t>17.</t>
  </si>
  <si>
    <t>Lợi nhuận sau thuế thu nhập doanh nghiệp</t>
  </si>
  <si>
    <t>18.</t>
  </si>
  <si>
    <t>Lãi cơ bản trên cổ phiếu</t>
  </si>
  <si>
    <t>Chênh lệch đánh giá lại tài sản</t>
  </si>
  <si>
    <t>PAJE!$E1253</t>
  </si>
  <si>
    <t>PAJE!$J1254</t>
  </si>
  <si>
    <t>PAJE!$K1254</t>
  </si>
  <si>
    <t>PAJE!$L1254</t>
  </si>
  <si>
    <t>PAJE!$D1254</t>
  </si>
  <si>
    <t>PAJE!$E1254</t>
  </si>
  <si>
    <t>PAJE!$J1255</t>
  </si>
  <si>
    <t>PAJE!$K1255</t>
  </si>
  <si>
    <t>PAJE!$L1255</t>
  </si>
  <si>
    <t>PAJE!$J1111</t>
  </si>
  <si>
    <t>PAJE!$K1111</t>
  </si>
  <si>
    <t>PAJE!$L1111</t>
  </si>
  <si>
    <t>PAJE!$D1111</t>
  </si>
  <si>
    <t>PAJE!$E1111</t>
  </si>
  <si>
    <t>PAJE!$J1112</t>
  </si>
  <si>
    <t>PAJE!$K1112</t>
  </si>
  <si>
    <t>PAJE!$L1112</t>
  </si>
  <si>
    <t>PAJE!$J1779</t>
  </si>
  <si>
    <t>PAJE!$K1779</t>
  </si>
  <si>
    <t>PAJE!$L1779</t>
  </si>
  <si>
    <t>PAJE!$D1779</t>
  </si>
  <si>
    <t>PAJE!$E1779</t>
  </si>
  <si>
    <t>PAJE!$D933</t>
  </si>
  <si>
    <t>PAJE!$E933</t>
  </si>
  <si>
    <t>PAJE!$J934</t>
  </si>
  <si>
    <t>PAJE!$K934</t>
  </si>
  <si>
    <t>PAJE!$L934</t>
  </si>
  <si>
    <t>PAJE!$D934</t>
  </si>
  <si>
    <t>PAJE!$E934</t>
  </si>
  <si>
    <t>PAJE!$J935</t>
  </si>
  <si>
    <t>PAJE!$K551</t>
  </si>
  <si>
    <t>PAJE!$L551</t>
  </si>
  <si>
    <t>PAJE!$D551</t>
  </si>
  <si>
    <t>PAJE!$E551</t>
  </si>
  <si>
    <t>PAJE!$J552</t>
  </si>
  <si>
    <t>PAJE!$K552</t>
  </si>
  <si>
    <t>PAJE!$L552</t>
  </si>
  <si>
    <t>PAJE!$D552</t>
  </si>
  <si>
    <t>PAJE!$E552</t>
  </si>
  <si>
    <t>PAJE!$J553</t>
  </si>
  <si>
    <t>PAJE!$K553</t>
  </si>
  <si>
    <t>Lãi tiền gửi không kỳ hạn</t>
  </si>
  <si>
    <t>Lãi tiền cho vay</t>
  </si>
  <si>
    <t>PAJE!$K1061</t>
  </si>
  <si>
    <t>PAJE!$L1061</t>
  </si>
  <si>
    <t>PAJE!$D1061</t>
  </si>
  <si>
    <t>PAJE!$L217</t>
  </si>
  <si>
    <t>PAJE!$D217</t>
  </si>
  <si>
    <t>PAJE!$E217</t>
  </si>
  <si>
    <t>PAJE!$J218</t>
  </si>
  <si>
    <t>PAJE!$K218</t>
  </si>
  <si>
    <t>PAJE!$L218</t>
  </si>
  <si>
    <t>PAJE!$D218</t>
  </si>
  <si>
    <t>PAJE!$E1802</t>
  </si>
  <si>
    <t>PAJE!$J1803</t>
  </si>
  <si>
    <t>PAJE!$K1803</t>
  </si>
  <si>
    <t>PAJE!$L1803</t>
  </si>
  <si>
    <t>PAJE!$D1803</t>
  </si>
  <si>
    <t>PAJE!$E1803</t>
  </si>
  <si>
    <t>PAJE!$J1804</t>
  </si>
  <si>
    <t>PAJE!$K1804</t>
  </si>
  <si>
    <t>PAJE!$L1804</t>
  </si>
  <si>
    <t>PAJE!$D1804</t>
  </si>
  <si>
    <t>PAJE!$L682</t>
  </si>
  <si>
    <t>PAJE!$D682</t>
  </si>
  <si>
    <t>PAJE!$E682</t>
  </si>
  <si>
    <t>PAJE!$J683</t>
  </si>
  <si>
    <t>PAJE!$K683</t>
  </si>
  <si>
    <t>PAJE!$L683</t>
  </si>
  <si>
    <t>PAJE!$L871</t>
  </si>
  <si>
    <t>PAJE!$D871</t>
  </si>
  <si>
    <t>PAJE!$E871</t>
  </si>
  <si>
    <t>PAJE!$J872</t>
  </si>
  <si>
    <t>PAJE!$D208</t>
  </si>
  <si>
    <t>PAJE!$E208</t>
  </si>
  <si>
    <t>PAJE!$J209</t>
  </si>
  <si>
    <t>PAJE!$K209</t>
  </si>
  <si>
    <t>PAJE!$L209</t>
  </si>
  <si>
    <t>PAJE!$D209</t>
  </si>
  <si>
    <t>PAJE!$K2191</t>
  </si>
  <si>
    <t>PAJE!$L2191</t>
  </si>
  <si>
    <t>PAJE!$D2191</t>
  </si>
  <si>
    <t>PAJE!$E2191</t>
  </si>
  <si>
    <t>PAJE!$D1989</t>
  </si>
  <si>
    <t>PAJE!$E1989</t>
  </si>
  <si>
    <t>Thuế GTGT đầu ra</t>
  </si>
  <si>
    <t>Thuế tiêu thu đặc biệt</t>
  </si>
  <si>
    <t>Phí, lệ phí và các khoản phải nộp khác</t>
  </si>
  <si>
    <t>Hao mòn lũy kế</t>
  </si>
  <si>
    <t>+ Thuế thu nhập doanh nghiệp</t>
  </si>
  <si>
    <t>+ Thuế thu nhập cá nhân</t>
  </si>
  <si>
    <t>+ Thuế tài nguyên</t>
  </si>
  <si>
    <t>+ Thuế nhà đất, tiền thuê đất</t>
  </si>
  <si>
    <t>PAJE!$E210</t>
  </si>
  <si>
    <t>PAJE!$J211</t>
  </si>
  <si>
    <t>PAJE!$K211</t>
  </si>
  <si>
    <t>PAJE!$L211</t>
  </si>
  <si>
    <t>PAJE!$D211</t>
  </si>
  <si>
    <t>PAJE!$E211</t>
  </si>
  <si>
    <t>PAJE!$J212</t>
  </si>
  <si>
    <t>PAJE!$K212</t>
  </si>
  <si>
    <t>PAJE!$K1629</t>
  </si>
  <si>
    <t>PAJE!$L1629</t>
  </si>
  <si>
    <t>PAJE!$D1629</t>
  </si>
  <si>
    <t>PAJE!$E1629</t>
  </si>
  <si>
    <t>PAJE!$J1630</t>
  </si>
  <si>
    <t>PAJE!$K1630</t>
  </si>
  <si>
    <t>PAJE!$L1630</t>
  </si>
  <si>
    <t>PAJE!$D1630</t>
  </si>
  <si>
    <t>PAJE!$E78</t>
  </si>
  <si>
    <t>PAJE!$J79</t>
  </si>
  <si>
    <t>PAJE!$K79</t>
  </si>
  <si>
    <t>Mã
 TK</t>
  </si>
  <si>
    <t>Sort
TK</t>
  </si>
  <si>
    <t>DIFF.</t>
  </si>
  <si>
    <t>CF1</t>
  </si>
  <si>
    <t>Số cuối năm
 trước hợp nhất</t>
  </si>
  <si>
    <t>Số đầu năm
  trước hợp nhất</t>
  </si>
  <si>
    <t>A -</t>
  </si>
  <si>
    <t>TÀI SẢN NGẮN HẠN</t>
  </si>
  <si>
    <t>I.</t>
  </si>
  <si>
    <t>Tiền và các khoản tương đương tiền</t>
  </si>
  <si>
    <t>1.</t>
  </si>
  <si>
    <t xml:space="preserve">Tiền </t>
  </si>
  <si>
    <t>PAJE!$D2339</t>
  </si>
  <si>
    <t>PAJE!$E2339</t>
  </si>
  <si>
    <t>PAJE!$J2340</t>
  </si>
  <si>
    <t>PAJE!$K2340</t>
  </si>
  <si>
    <t>PAJE!$L2340</t>
  </si>
  <si>
    <t>PAJE!$D2340</t>
  </si>
  <si>
    <t>PAJE!$E2340</t>
  </si>
  <si>
    <t>PAJE!$J2341</t>
  </si>
  <si>
    <t>Thuế thu nhập doanh nghiệp phải nộp trong năm được dự tính như sau:</t>
  </si>
  <si>
    <t xml:space="preserve">Tổng lợi nhuận kế toán trước thuế </t>
  </si>
  <si>
    <t>+ Tài sản dài hạn khác</t>
  </si>
  <si>
    <t>336dh</t>
  </si>
  <si>
    <t>336vdh</t>
  </si>
  <si>
    <t>3387dh</t>
  </si>
  <si>
    <t>331dh</t>
  </si>
  <si>
    <t>352dh</t>
  </si>
  <si>
    <t>PAJE!$E436</t>
  </si>
  <si>
    <t>PAJE!$J437</t>
  </si>
  <si>
    <t>PAJE!$K437</t>
  </si>
  <si>
    <t>PAJE!$L437</t>
  </si>
  <si>
    <t>PAJE!$D437</t>
  </si>
  <si>
    <t>PAJE!$E437</t>
  </si>
  <si>
    <t>PAJE!$J438</t>
  </si>
  <si>
    <t>PAJE!$K438</t>
  </si>
  <si>
    <t>PAJE!$L438</t>
  </si>
  <si>
    <t>PAJE!$D438</t>
  </si>
  <si>
    <t>PAJE!$E438</t>
  </si>
  <si>
    <t>PAJE!$J439</t>
  </si>
  <si>
    <t>PAJE!$K439</t>
  </si>
  <si>
    <t>PAJE!$L439</t>
  </si>
  <si>
    <t>PAJE!$D439</t>
  </si>
  <si>
    <t>PAJE!$E439</t>
  </si>
  <si>
    <t>PAJE!$J440</t>
  </si>
  <si>
    <t>PAJE!$K440</t>
  </si>
  <si>
    <t>PAJE!$L440</t>
  </si>
  <si>
    <t>PAJE!$D440</t>
  </si>
  <si>
    <t>PAJE!$E440</t>
  </si>
  <si>
    <t>PAJE!$J441</t>
  </si>
  <si>
    <t>PAJE!$K441</t>
  </si>
  <si>
    <t>PAJE!$L441</t>
  </si>
  <si>
    <t>PAJE!$D441</t>
  </si>
  <si>
    <t>+ Hàng hóa kho bảo thuế</t>
  </si>
  <si>
    <t>PAJE!$K738</t>
  </si>
  <si>
    <t>PAJE!$L738</t>
  </si>
  <si>
    <t>PAJE!$D738</t>
  </si>
  <si>
    <t>PAJE!$E738</t>
  </si>
  <si>
    <t>PAJE!$J739</t>
  </si>
  <si>
    <t>PAJE!$K739</t>
  </si>
  <si>
    <t>PAJE!$L739</t>
  </si>
  <si>
    <t>PAJE!$D739</t>
  </si>
  <si>
    <t>PAJE!$E739</t>
  </si>
  <si>
    <t>PAJE!$J740</t>
  </si>
  <si>
    <t>PAJE!$J1466</t>
  </si>
  <si>
    <t>PAJE!$K1466</t>
  </si>
  <si>
    <t>PAJE!$L1466</t>
  </si>
  <si>
    <t>PAJE!$D1466</t>
  </si>
  <si>
    <t>PAJE!$E1466</t>
  </si>
  <si>
    <t>PAJE!$J1467</t>
  </si>
  <si>
    <t>PAJE!$K1467</t>
  </si>
  <si>
    <t>PAJE!$L1467</t>
  </si>
  <si>
    <t>PAJE!$D1467</t>
  </si>
  <si>
    <t>PAJE!$E1467</t>
  </si>
  <si>
    <t>PAJE!$J1468</t>
  </si>
  <si>
    <t>PAJE!$K1468</t>
  </si>
  <si>
    <t>PAJE!$K1397</t>
  </si>
  <si>
    <t>PAJE!$L1397</t>
  </si>
  <si>
    <t>PAJE!$D1397</t>
  </si>
  <si>
    <t>PAJE!$E1397</t>
  </si>
  <si>
    <t>PAJE!$J1398</t>
  </si>
  <si>
    <t>PAJE!$K1398</t>
  </si>
  <si>
    <t>+ Loại trừ Dư nợ phải thu về thanh lý, nhượng bán TSCĐ trên các TK công nợ phải thu (131,138…) (số chưa thu được p/a là số âm)</t>
  </si>
  <si>
    <t>PAJE!$E26</t>
  </si>
  <si>
    <t>PAJE!$L906</t>
  </si>
  <si>
    <t>PAJE!$D906</t>
  </si>
  <si>
    <t>PAJE!$E906</t>
  </si>
  <si>
    <t>PAJE!$J907</t>
  </si>
  <si>
    <t>PAJE!$K907</t>
  </si>
  <si>
    <t>PAJE!$L907</t>
  </si>
  <si>
    <t>PAJE!$D907</t>
  </si>
  <si>
    <t>PAJE!$E907</t>
  </si>
  <si>
    <t>PAJE!$J908</t>
  </si>
  <si>
    <t>PAJE!$K908</t>
  </si>
  <si>
    <t>PAJE!$L908</t>
  </si>
  <si>
    <t>PAJE!$D908</t>
  </si>
  <si>
    <t>PAJE!$E908</t>
  </si>
  <si>
    <t>PAJE!$J909</t>
  </si>
  <si>
    <t>PAJE!$K909</t>
  </si>
  <si>
    <t>PAJE!$L909</t>
  </si>
  <si>
    <t>PAJE!$D909</t>
  </si>
  <si>
    <t>PAJE!$E909</t>
  </si>
  <si>
    <t>PAJE!$J910</t>
  </si>
  <si>
    <t>PAJE!$K910</t>
  </si>
  <si>
    <t>PAJE!$L910</t>
  </si>
  <si>
    <t>PAJE!$D910</t>
  </si>
  <si>
    <t>PAJE!$E910</t>
  </si>
  <si>
    <t>PAJE!$J911</t>
  </si>
  <si>
    <t>PAJE!$J1606</t>
  </si>
  <si>
    <t>PAJE!$J829</t>
  </si>
  <si>
    <t>PAJE!$K829</t>
  </si>
  <si>
    <t>PAJE!$L829</t>
  </si>
  <si>
    <t>PAJE!$D829</t>
  </si>
  <si>
    <t>PAJE!$E829</t>
  </si>
  <si>
    <t>Giảm do thanh lý nhượng bán TSCĐ N214/C211 (+)</t>
  </si>
  <si>
    <t>PAJE!$L1505</t>
  </si>
  <si>
    <t>PAJE!$D1505</t>
  </si>
  <si>
    <t>PAJE!$E1505</t>
  </si>
  <si>
    <t>PAJE!$J1506</t>
  </si>
  <si>
    <t>PAJE!$E671</t>
  </si>
  <si>
    <t>PAJE!$J672</t>
  </si>
  <si>
    <t>PAJE!$K672</t>
  </si>
  <si>
    <t>PAJE!$L672</t>
  </si>
  <si>
    <t>PAJE!$D672</t>
  </si>
  <si>
    <t>Số dư 31/12/2010</t>
  </si>
  <si>
    <t>PAJE!$E1536</t>
  </si>
  <si>
    <t>PAJE!$J1537</t>
  </si>
  <si>
    <t>PAJE!$K1537</t>
  </si>
  <si>
    <t>PAJE!$L1537</t>
  </si>
  <si>
    <t>PAJE!$K1396</t>
  </si>
  <si>
    <t>PAJE!$L1396</t>
  </si>
  <si>
    <t>PAJE!$D1396</t>
  </si>
  <si>
    <t>PAJE!$E1396</t>
  </si>
  <si>
    <t>Các khoản tương đương tiền</t>
  </si>
  <si>
    <t>II.</t>
  </si>
  <si>
    <t>+ Tiền mặt</t>
  </si>
  <si>
    <t>+ Tiền gửi ngân hàng</t>
  </si>
  <si>
    <t>+ Tiền đang chuyển</t>
  </si>
  <si>
    <t>2.</t>
  </si>
  <si>
    <t>PAJE!$L317</t>
  </si>
  <si>
    <t>PAJE!$J220</t>
  </si>
  <si>
    <t>PAJE!$K220</t>
  </si>
  <si>
    <t>PAJE!$L220</t>
  </si>
  <si>
    <t>PAJE!$D220</t>
  </si>
  <si>
    <t>PAJE!$E1885</t>
  </si>
  <si>
    <t>PAJE!$D1136</t>
  </si>
  <si>
    <t>PAJE!$E1136</t>
  </si>
  <si>
    <t>PAJE!$J1137</t>
  </si>
  <si>
    <t>PAJE!$K1137</t>
  </si>
  <si>
    <t>PAJE!$L1137</t>
  </si>
  <si>
    <t>PAJE!$D1137</t>
  </si>
  <si>
    <t>PAJE!$E1137</t>
  </si>
  <si>
    <t>PAJE!$J1138</t>
  </si>
  <si>
    <t>PAJE!$K1138</t>
  </si>
  <si>
    <t>PAJE!$L1138</t>
  </si>
  <si>
    <t>PAJE!$D1138</t>
  </si>
  <si>
    <t>PAJE!$E1138</t>
  </si>
  <si>
    <t>PAJE!$J1139</t>
  </si>
  <si>
    <t>PAJE!$K1139</t>
  </si>
  <si>
    <t>PAJE!$L1139</t>
  </si>
  <si>
    <t>PAJE!$D1139</t>
  </si>
  <si>
    <t>PAJE!$E1139</t>
  </si>
  <si>
    <t>PAJE!$J1140</t>
  </si>
  <si>
    <t>PAJE!$K1140</t>
  </si>
  <si>
    <t>PAJE!$L1140</t>
  </si>
  <si>
    <t>PAJE!$D1140</t>
  </si>
  <si>
    <t>PAJE!$E1140</t>
  </si>
  <si>
    <t>PAJE!$J1141</t>
  </si>
  <si>
    <t>PAJE!$K1141</t>
  </si>
  <si>
    <t>PAJE!$L1141</t>
  </si>
  <si>
    <t>PAJE!$D1141</t>
  </si>
  <si>
    <t>PAJE!$E1141</t>
  </si>
  <si>
    <t>PAJE!$J1142</t>
  </si>
  <si>
    <t>PAJE!$K1142</t>
  </si>
  <si>
    <t>PAJE!$L1142</t>
  </si>
  <si>
    <t>PAJE!$D1142</t>
  </si>
  <si>
    <t>PAJE!$E1142</t>
  </si>
  <si>
    <t>PAJE!$J1143</t>
  </si>
  <si>
    <t>PAJE!$K1143</t>
  </si>
  <si>
    <t>PAJE!$L1143</t>
  </si>
  <si>
    <t>PAJE!$D406</t>
  </si>
  <si>
    <t>PAJE!$E406</t>
  </si>
  <si>
    <t>PAJE!$J407</t>
  </si>
  <si>
    <t>PAJE!$K407</t>
  </si>
  <si>
    <t>PAJE!$K2099</t>
  </si>
  <si>
    <t>PAJE!$L2099</t>
  </si>
  <si>
    <t>PAJE!$L2297</t>
  </si>
  <si>
    <t>PAJE!$D2297</t>
  </si>
  <si>
    <t>PAJE!$E2297</t>
  </si>
  <si>
    <t>PAJE!$J2298</t>
  </si>
  <si>
    <t>PAJE!$K2298</t>
  </si>
  <si>
    <t>PAJE!$L2298</t>
  </si>
  <si>
    <t>PAJE!$D2298</t>
  </si>
  <si>
    <t>Địa chỉ: Tổ 23, cụm 4, phường Nhật Tân, quận Tây Hồ, thành phố Hà Nội</t>
  </si>
  <si>
    <t>Kết quả kinh doanh, tài sản và nợ phải trả bao gồm các khoản có liên quan trực tiếp đến bộ phận và các khoản có thể phân bổ được trên một cơ sở hợp lý. Các khoản không phân bổ được bao gồm các tài khoản tạo thu nhập và doanh thu, các khoản vay chịu lãi, các tài sản và chi phí chung của Công ty/Doanh nghiệp.</t>
  </si>
  <si>
    <t>Lĩnh vực kinh doanh</t>
  </si>
  <si>
    <t>Công ty/Doanh nghiệp có các lĩnh vực kinh doanh chính sau:</t>
  </si>
  <si>
    <t>(Nêu các loại sản phẩm và dịch vụ trong mỗi lĩnh vực kinh doanh)</t>
  </si>
  <si>
    <r>
      <t xml:space="preserve">-         Lĩnh vực A: </t>
    </r>
    <r>
      <rPr>
        <sz val="11"/>
        <rFont val="Times New Roman"/>
        <family val="1"/>
      </rPr>
      <t>..............................................</t>
    </r>
  </si>
  <si>
    <r>
      <t xml:space="preserve">-         Lĩnh vực B: </t>
    </r>
    <r>
      <rPr>
        <sz val="11"/>
        <rFont val="Times New Roman"/>
        <family val="1"/>
      </rPr>
      <t>..............................................</t>
    </r>
  </si>
  <si>
    <t>PAJE!$L1331</t>
  </si>
  <si>
    <t>PAJE!$D1331</t>
  </si>
  <si>
    <t>PAJE!$E1331</t>
  </si>
  <si>
    <t>PAJE!$J1332</t>
  </si>
  <si>
    <t>PAJE!$D91</t>
  </si>
  <si>
    <t>PAJE!$E91</t>
  </si>
  <si>
    <t>PAJE!$J92</t>
  </si>
  <si>
    <t>PAJE!$K92</t>
  </si>
  <si>
    <t>PAJE!$K409</t>
  </si>
  <si>
    <t>PAJE!$L409</t>
  </si>
  <si>
    <t>PAJE!$D409</t>
  </si>
  <si>
    <t>PAJE!$D2261</t>
  </si>
  <si>
    <t>PAJE!$E2261</t>
  </si>
  <si>
    <t>PAJE!$J2262</t>
  </si>
  <si>
    <t>PAJE!$K2262</t>
  </si>
  <si>
    <t>PAJE!$L2262</t>
  </si>
  <si>
    <t>PAJE!$J1421</t>
  </si>
  <si>
    <t>PAJE!$K1421</t>
  </si>
  <si>
    <t>PAJE!$L1421</t>
  </si>
  <si>
    <t>PAJE!$D1421</t>
  </si>
  <si>
    <t>PAJE!$E1421</t>
  </si>
  <si>
    <t>PAJE!$J1422</t>
  </si>
  <si>
    <t>PAJE!$K1422</t>
  </si>
  <si>
    <t>PAJE!$L1422</t>
  </si>
  <si>
    <t>PAJE!$D1422</t>
  </si>
  <si>
    <t>PAJE!$E1422</t>
  </si>
  <si>
    <t>PAJE!$J1423</t>
  </si>
  <si>
    <t>PAJE!$K1423</t>
  </si>
  <si>
    <t>PAJE!$L1423</t>
  </si>
  <si>
    <t>PAJE!$D1423</t>
  </si>
  <si>
    <t>PAJE!$E1423</t>
  </si>
  <si>
    <t>PAJE!$J1424</t>
  </si>
  <si>
    <t>PAJE!$L2294</t>
  </si>
  <si>
    <t>PAJE!$D2294</t>
  </si>
  <si>
    <t>PAJE!$E2294</t>
  </si>
  <si>
    <t>PAJE!$J2295</t>
  </si>
  <si>
    <t>PAJE!$K2295</t>
  </si>
  <si>
    <t>PAJE!$L2295</t>
  </si>
  <si>
    <t>PAJE!$D2295</t>
  </si>
  <si>
    <t>PAJE!$E2295</t>
  </si>
  <si>
    <t>PAJE!$J2296</t>
  </si>
  <si>
    <t>PAJE!$K2296</t>
  </si>
  <si>
    <t>PAJE!$L2296</t>
  </si>
  <si>
    <t>PAJE!$E1483</t>
  </si>
  <si>
    <t>PAJE!$J1484</t>
  </si>
  <si>
    <t>PAJE!$K1484</t>
  </si>
  <si>
    <t>PAJE!$E650</t>
  </si>
  <si>
    <t>PAJE!$J651</t>
  </si>
  <si>
    <t>PAJE!$K651</t>
  </si>
  <si>
    <t>PAJE!$L651</t>
  </si>
  <si>
    <t>PAJE!$D651</t>
  </si>
  <si>
    <t>PAJE!$E651</t>
  </si>
  <si>
    <t>PAJE!$J652</t>
  </si>
  <si>
    <t>PAJE!$K652</t>
  </si>
  <si>
    <t>PAJE!$L652</t>
  </si>
  <si>
    <t>PAJE!$D652</t>
  </si>
  <si>
    <t>PAJE!$E652</t>
  </si>
  <si>
    <t>PAJE!$D533</t>
  </si>
  <si>
    <t>PAJE!$E533</t>
  </si>
  <si>
    <t>PAJE!$J534</t>
  </si>
  <si>
    <t>PAJE!$K534</t>
  </si>
  <si>
    <t>PAJE!$L534</t>
  </si>
  <si>
    <t>PAJE!$D534</t>
  </si>
  <si>
    <t>PAJE!$E534</t>
  </si>
  <si>
    <t>PAJE!$J535</t>
  </si>
  <si>
    <t>PAJE!$K535</t>
  </si>
  <si>
    <t>PAJE!$L535</t>
  </si>
  <si>
    <t>PAJE!$D535</t>
  </si>
  <si>
    <t>PAJE!$E535</t>
  </si>
  <si>
    <t>PAJE!$J536</t>
  </si>
  <si>
    <t>PAJE!$K536</t>
  </si>
  <si>
    <t>PAJE!$L536</t>
  </si>
  <si>
    <t>PAJE!$D536</t>
  </si>
  <si>
    <t>PAJE!$E536</t>
  </si>
  <si>
    <t>PAJE!$J537</t>
  </si>
  <si>
    <t>PAJE!$K537</t>
  </si>
  <si>
    <t>PAJE!$L537</t>
  </si>
  <si>
    <t>PAJE!$D537</t>
  </si>
  <si>
    <t>PAJE!$E537</t>
  </si>
  <si>
    <t>PAJE!$J538</t>
  </si>
  <si>
    <t>PAJE!$J1465</t>
  </si>
  <si>
    <t>Tài sản và nợ phải trả của bộ phận theo lĩnh vực kinh doanh:</t>
  </si>
  <si>
    <t>Tài sản trực tiếp của bộ phận</t>
  </si>
  <si>
    <t>PAJE!$E409</t>
  </si>
  <si>
    <t>PAJE!$J410</t>
  </si>
  <si>
    <t>PAJE!$K410</t>
  </si>
  <si>
    <t>PAJE!$J570</t>
  </si>
  <si>
    <t>PAJE!$K570</t>
  </si>
  <si>
    <t>PAJE!$L570</t>
  </si>
  <si>
    <t>PAJE!$D570</t>
  </si>
  <si>
    <t>PAJE!$E570</t>
  </si>
  <si>
    <t>PAJE!$J571</t>
  </si>
  <si>
    <t>PAJE!$K571</t>
  </si>
  <si>
    <t>PAJE!$L571</t>
  </si>
  <si>
    <t>PAJE!$D571</t>
  </si>
  <si>
    <t>PAJE!$E571</t>
  </si>
  <si>
    <t>PAJE!$J572</t>
  </si>
  <si>
    <t>PAJE!$K568</t>
  </si>
  <si>
    <t>PAJE!$L568</t>
  </si>
  <si>
    <t>PAJE!$J897</t>
  </si>
  <si>
    <t>PAJE!$K897</t>
  </si>
  <si>
    <t>PAJE!$J574</t>
  </si>
  <si>
    <t>PAJE!$K574</t>
  </si>
  <si>
    <t>PAJE!$L574</t>
  </si>
  <si>
    <t>PAJE!$D574</t>
  </si>
  <si>
    <t>PAJE!$E574</t>
  </si>
  <si>
    <t>PAJE!$J575</t>
  </si>
  <si>
    <t>PAJE!$K575</t>
  </si>
  <si>
    <t>PAJE!$L575</t>
  </si>
  <si>
    <t>PAJE!$D575</t>
  </si>
  <si>
    <t>PAJE!$E575</t>
  </si>
  <si>
    <t>PAJE!$J576</t>
  </si>
  <si>
    <t>PAJE!$K576</t>
  </si>
  <si>
    <t>PAJE!$L576</t>
  </si>
  <si>
    <t>PAJE!$D576</t>
  </si>
  <si>
    <t>PAJE!$E576</t>
  </si>
  <si>
    <t>PAJE!$J577</t>
  </si>
  <si>
    <t>PAJE!$K577</t>
  </si>
  <si>
    <t>PAJE!$L577</t>
  </si>
  <si>
    <t>PAJE!$K161</t>
  </si>
  <si>
    <t>PAJE!$L161</t>
  </si>
  <si>
    <t>PAJE!$D161</t>
  </si>
  <si>
    <t>PAJE!$E161</t>
  </si>
  <si>
    <t>PAJE!$J162</t>
  </si>
  <si>
    <t>PAJE!$K162</t>
  </si>
  <si>
    <t>PAJE!$L162</t>
  </si>
  <si>
    <t>PAJE!$D162</t>
  </si>
  <si>
    <t>PAJE!$E162</t>
  </si>
  <si>
    <t>PAJE!$D1825</t>
  </si>
  <si>
    <t>PAJE!$E1825</t>
  </si>
  <si>
    <t>PAJE!$E528</t>
  </si>
  <si>
    <t>PAJE!$J529</t>
  </si>
  <si>
    <t>PAJE!$K529</t>
  </si>
  <si>
    <t>PAJE!$L529</t>
  </si>
  <si>
    <t>PAJE!$D529</t>
  </si>
  <si>
    <t>PAJE!$E529</t>
  </si>
  <si>
    <t>PAJE!$J530</t>
  </si>
  <si>
    <t>PAJE!$K530</t>
  </si>
  <si>
    <t>PAJE!$L530</t>
  </si>
  <si>
    <t>PAJE!$D530</t>
  </si>
  <si>
    <t>PAJE!$E530</t>
  </si>
  <si>
    <t>PAJE!$J531</t>
  </si>
  <si>
    <t>Tên tài khoản</t>
  </si>
  <si>
    <t>TK</t>
  </si>
  <si>
    <t>PAJE!$K316</t>
  </si>
  <si>
    <t>PAJE!$L316</t>
  </si>
  <si>
    <t>PAJE!$D316</t>
  </si>
  <si>
    <t>PAJE!$E316</t>
  </si>
  <si>
    <t>PAJE!$J317</t>
  </si>
  <si>
    <t>PAJE!$K317</t>
  </si>
  <si>
    <t>PAJE!$K1465</t>
  </si>
  <si>
    <t>PAJE!$L1465</t>
  </si>
  <si>
    <t>PAJE!$D1465</t>
  </si>
  <si>
    <t>PAJE!$E1465</t>
  </si>
  <si>
    <t>PAJE!$D577</t>
  </si>
  <si>
    <t>PAJE!$E577</t>
  </si>
  <si>
    <t>PAJE!$J578</t>
  </si>
  <si>
    <t>PAJE!$K578</t>
  </si>
  <si>
    <t>PAJE!$L578</t>
  </si>
  <si>
    <t>PAJE!$D578</t>
  </si>
  <si>
    <t>PAJE!$E578</t>
  </si>
  <si>
    <t>PAJE!$J579</t>
  </si>
  <si>
    <t>PAJE!$K579</t>
  </si>
  <si>
    <t>PAJE!$L579</t>
  </si>
  <si>
    <t>PAJE!$D579</t>
  </si>
  <si>
    <t>PAJE!$E579</t>
  </si>
  <si>
    <t>PAJE!$J580</t>
  </si>
  <si>
    <t>PAJE!$K580</t>
  </si>
  <si>
    <t>PAJE!$L580</t>
  </si>
  <si>
    <t>PAJE!$D580</t>
  </si>
  <si>
    <t>PAJE!$E580</t>
  </si>
  <si>
    <t>PAJE!$J581</t>
  </si>
  <si>
    <t>PAJE!$K581</t>
  </si>
  <si>
    <t>PAJE!$L581</t>
  </si>
  <si>
    <t>PAJE!$D581</t>
  </si>
  <si>
    <t>PAJE!$E581</t>
  </si>
  <si>
    <t>PAJE!$J582</t>
  </si>
  <si>
    <t>PAJE!$K582</t>
  </si>
  <si>
    <t>PAJE!$L582</t>
  </si>
  <si>
    <t>PAJE!$D582</t>
  </si>
  <si>
    <t>PAJE!$E582</t>
  </si>
  <si>
    <t>PAJE!$J583</t>
  </si>
  <si>
    <t>PAJE!$K583</t>
  </si>
  <si>
    <t>PAJE!$L583</t>
  </si>
  <si>
    <t>PAJE!$D583</t>
  </si>
  <si>
    <t>PAJE!$E583</t>
  </si>
  <si>
    <t>PAJE!$J584</t>
  </si>
  <si>
    <t>PAJE!$D1789</t>
  </si>
  <si>
    <t>PAJE!$E1789</t>
  </si>
  <si>
    <t>PAJE!$J1790</t>
  </si>
  <si>
    <t>PAJE!$K1790</t>
  </si>
  <si>
    <t>PAJE!$L1612</t>
  </si>
  <si>
    <t>PAJE!$D1612</t>
  </si>
  <si>
    <t>PAJE!$E1612</t>
  </si>
  <si>
    <t>PAJE!$J1613</t>
  </si>
  <si>
    <t>PAJE!$K1613</t>
  </si>
  <si>
    <t>PAJE!$L1613</t>
  </si>
  <si>
    <t>PAJE!$D1613</t>
  </si>
  <si>
    <t>PAJE!$E1613</t>
  </si>
  <si>
    <t>PAJE!$J1614</t>
  </si>
  <si>
    <t>PAJE!$K1614</t>
  </si>
  <si>
    <t>PAJE!$L1614</t>
  </si>
  <si>
    <t>PAJE!$D1614</t>
  </si>
  <si>
    <t>PAJE!$E1614</t>
  </si>
  <si>
    <t>PAJE!$J1615</t>
  </si>
  <si>
    <t>PAJE!$K1615</t>
  </si>
  <si>
    <t>PAJE!$L1615</t>
  </si>
  <si>
    <t>PAJE!$D1615</t>
  </si>
  <si>
    <t>PAJE!$E1615</t>
  </si>
  <si>
    <t>PAJE!$J1616</t>
  </si>
  <si>
    <t>PAJE!$K1616</t>
  </si>
  <si>
    <t>PAJE!$L1616</t>
  </si>
  <si>
    <t>PAJE!$D1616</t>
  </si>
  <si>
    <t>PAJE!$E1616</t>
  </si>
  <si>
    <t>PAJE!$J1617</t>
  </si>
  <si>
    <t>PAJE!$K1617</t>
  </si>
  <si>
    <t>PAJE!$L1617</t>
  </si>
  <si>
    <t>PAJE!$D1617</t>
  </si>
  <si>
    <t>PAJE!$E1617</t>
  </si>
  <si>
    <t>PAJE!$J1618</t>
  </si>
  <si>
    <t>Các tài sản không phân bổ theo bộ phận</t>
  </si>
  <si>
    <t>Tổng tài sản</t>
  </si>
  <si>
    <t>Nợ phải trả trực tiếp của bộ phận</t>
  </si>
  <si>
    <t>Tổng Công ty Xây dựng số 1 - dự án Đăktik</t>
  </si>
  <si>
    <t>Ban điều hành dự án Buôn Tua Srah</t>
  </si>
  <si>
    <t>Công ty Cổ phần Cavico Giao thông</t>
  </si>
  <si>
    <t>Công ty Cổ phần Cavico Cầu Hầm</t>
  </si>
  <si>
    <t>Thuyết 
minh</t>
  </si>
  <si>
    <t>Doanh thu bán hàng và cung cấp dịch vụ</t>
  </si>
  <si>
    <t>+ Doanh thu bán hàng nội bộ</t>
  </si>
  <si>
    <t>Các khoản giảm trừ doanh thu</t>
  </si>
  <si>
    <t>+ Chiết khấu thương mại</t>
  </si>
  <si>
    <t>+ Hàng bán bị trả lại</t>
  </si>
  <si>
    <t>Tổng nợ phải trả</t>
  </si>
  <si>
    <t>PAJE!$K192</t>
  </si>
  <si>
    <t>PAJE!$D540</t>
  </si>
  <si>
    <t>PAJE!$E540</t>
  </si>
  <si>
    <t>PAJE!$K538</t>
  </si>
  <si>
    <t>PAJE!$L538</t>
  </si>
  <si>
    <t>PAJE!$D538</t>
  </si>
  <si>
    <t>PAJE!$E538</t>
  </si>
  <si>
    <t>PAJE!$J539</t>
  </si>
  <si>
    <t>PAJE!$L2435</t>
  </si>
  <si>
    <t>PAJE!$D2435</t>
  </si>
  <si>
    <t>PAJE!$E2435</t>
  </si>
  <si>
    <t>PAJE!$J2436</t>
  </si>
  <si>
    <t>PAJE!$K2436</t>
  </si>
  <si>
    <t>PAJE!$L2436</t>
  </si>
  <si>
    <t>PAJE!$D2436</t>
  </si>
  <si>
    <t>PAJE!$E2436</t>
  </si>
  <si>
    <t>PAJE!$J2437</t>
  </si>
  <si>
    <t>PAJE!$K2437</t>
  </si>
  <si>
    <t>PAJE!$L2437</t>
  </si>
  <si>
    <t>PAJE!$D2437</t>
  </si>
  <si>
    <t>PAJE!$K2111</t>
  </si>
  <si>
    <t>PAJE!$L2111</t>
  </si>
  <si>
    <t>PAJE!$D2111</t>
  </si>
  <si>
    <t>PAJE!$E2111</t>
  </si>
  <si>
    <t>PAJE!$J2112</t>
  </si>
  <si>
    <t>PAJE!$K2112</t>
  </si>
  <si>
    <t>PAJE!$L2112</t>
  </si>
  <si>
    <t>PAJE!$D2112</t>
  </si>
  <si>
    <t>PAJE!$E2112</t>
  </si>
  <si>
    <t>PAJE!$J2113</t>
  </si>
  <si>
    <t>PAJE!$K2113</t>
  </si>
  <si>
    <t>PAJE!$L2113</t>
  </si>
  <si>
    <t>PAJE!$D2113</t>
  </si>
  <si>
    <t>PAJE!$E2113</t>
  </si>
  <si>
    <t>PAJE!$J2114</t>
  </si>
  <si>
    <t>PAJE!$K2114</t>
  </si>
  <si>
    <t>Số đã hoàn nhập trong năm</t>
  </si>
  <si>
    <t>PAJE!$K2341</t>
  </si>
  <si>
    <t>PAJE!$E1724</t>
  </si>
  <si>
    <t>PAJE!$J1725</t>
  </si>
  <si>
    <t>PAJE!$K1725</t>
  </si>
  <si>
    <t>PAJE!$J1315</t>
  </si>
  <si>
    <t>PAJE!$K1315</t>
  </si>
  <si>
    <t>PAJE!$L1315</t>
  </si>
  <si>
    <t>PAJE!$L2149</t>
  </si>
  <si>
    <t>PAJE!$L77</t>
  </si>
  <si>
    <t>PAJE!$D77</t>
  </si>
  <si>
    <t>PAJE!$E77</t>
  </si>
  <si>
    <t>PAJE!$J78</t>
  </si>
  <si>
    <t>PAJE!$K78</t>
  </si>
  <si>
    <t>PAJE!$L78</t>
  </si>
  <si>
    <t>PAJE!$D78</t>
  </si>
  <si>
    <t>PAJE!$E2151</t>
  </si>
  <si>
    <t>PAJE!$J2152</t>
  </si>
  <si>
    <t>+ Cộng thêm vào Dư Có người mua trả tiền trước về tiền thu thanh lý, nhượng bán TSCĐ trên các TK công nợ phải thu (131,138…) (số thu được tiền trước p/a số dương)</t>
  </si>
  <si>
    <t>Tiền thu từ bán bất động sản đầu tư</t>
  </si>
  <si>
    <t>+ Loại trừ  Dư Nợ phải thu về tiền bán bất động sản đầu tư trên các TK công nợ phải thu (131,138…) (Số chưa thu được p/a là số âm)</t>
  </si>
  <si>
    <t>PAJE!$J265</t>
  </si>
  <si>
    <t>PAJE!$K265</t>
  </si>
  <si>
    <t>PAJE!$L265</t>
  </si>
  <si>
    <t>PAJE!$D265</t>
  </si>
  <si>
    <t>PAJE!$E265</t>
  </si>
  <si>
    <t>PAJE!$J266</t>
  </si>
  <si>
    <t>PAJE!$K266</t>
  </si>
  <si>
    <t>PAJE!$L266</t>
  </si>
  <si>
    <t>3.14</t>
  </si>
  <si>
    <t>Chi phí lãi vay (+)</t>
  </si>
  <si>
    <t>Trả lãi vay bằng tiền (N635/C111,112) (-)</t>
  </si>
  <si>
    <t>Chi phí lãi vay (-)</t>
  </si>
  <si>
    <t>- Dư đầu năm phải trả về lãi vay (+)</t>
  </si>
  <si>
    <t>- Dư cuối năm phải trả về lãi vay (+)</t>
  </si>
  <si>
    <t>Tiền đưa đi ký cược, ký quỹ ngắn hạn (-)</t>
  </si>
  <si>
    <t>Tiền đưa đi ký cược, ký quỹ dài hạn (-)</t>
  </si>
  <si>
    <t>PAJE!$D1546</t>
  </si>
  <si>
    <t>PAJE!$E1546</t>
  </si>
  <si>
    <t>PAJE!$J1547</t>
  </si>
  <si>
    <t>PAJE!$K1547</t>
  </si>
  <si>
    <t>PAJE!$L1547</t>
  </si>
  <si>
    <t>PAJE!$D1547</t>
  </si>
  <si>
    <t>PAJE!$E1547</t>
  </si>
  <si>
    <t>PAJE!$J1548</t>
  </si>
  <si>
    <t>PAJE!$K1548</t>
  </si>
  <si>
    <t>PAJE!$L1548</t>
  </si>
  <si>
    <t>PAJE!$D1548</t>
  </si>
  <si>
    <t>PAJE!$E1548</t>
  </si>
  <si>
    <t>PAJE!$J1549</t>
  </si>
  <si>
    <t>PAJE!$K1549</t>
  </si>
  <si>
    <t>PAJE!$L1549</t>
  </si>
  <si>
    <t>PAJE!$D1549</t>
  </si>
  <si>
    <t>PAJE!$E1549</t>
  </si>
  <si>
    <t>PAJE!$J1550</t>
  </si>
  <si>
    <t>PAJE!$K1550</t>
  </si>
  <si>
    <t>PAJE!$L1550</t>
  </si>
  <si>
    <t>PAJE!$D1550</t>
  </si>
  <si>
    <t>PAJE!$E1550</t>
  </si>
  <si>
    <t>PAJE!$J1551</t>
  </si>
  <si>
    <t>PAJE!$K1551</t>
  </si>
  <si>
    <t>PAJE!$E2406</t>
  </si>
  <si>
    <t>PAJE!$J2407</t>
  </si>
  <si>
    <t>PAJE!$K2407</t>
  </si>
  <si>
    <t>PAJE!$L2407</t>
  </si>
  <si>
    <t>PAJE!$D2407</t>
  </si>
  <si>
    <t>PAJE!$E2407</t>
  </si>
  <si>
    <t>PAJE!$K1065</t>
  </si>
  <si>
    <t>PAJE!$E215</t>
  </si>
  <si>
    <t>PAJE!$J216</t>
  </si>
  <si>
    <t>PAJE!$K216</t>
  </si>
  <si>
    <t>PAJE!$L216</t>
  </si>
  <si>
    <t>PAJE!$D216</t>
  </si>
  <si>
    <t>PAJE!$E216</t>
  </si>
  <si>
    <t>PAJE!$J217</t>
  </si>
  <si>
    <t>PAJE!$K217</t>
  </si>
  <si>
    <t>PAJE!$K1678</t>
  </si>
  <si>
    <t>PAJE!$L1678</t>
  </si>
  <si>
    <t>PAJE!$D1678</t>
  </si>
  <si>
    <t>PAJE!$E1678</t>
  </si>
  <si>
    <t>PAJE!$E764</t>
  </si>
  <si>
    <t>PAJE!$J765</t>
  </si>
  <si>
    <t>PAJE!$K765</t>
  </si>
  <si>
    <t>PAJE!$L765</t>
  </si>
  <si>
    <t>PAJE!$D765</t>
  </si>
  <si>
    <t>PAJE!$E765</t>
  </si>
  <si>
    <t>PAJE!$J766</t>
  </si>
  <si>
    <t>PAJE!$K766</t>
  </si>
  <si>
    <t>PAJE!$J2189</t>
  </si>
  <si>
    <t>PAJE!$K2189</t>
  </si>
  <si>
    <t>PAJE!$L2189</t>
  </si>
  <si>
    <t>PAJE!$D2189</t>
  </si>
  <si>
    <t>PAJE!$E2189</t>
  </si>
  <si>
    <t>PAJE!$J2190</t>
  </si>
  <si>
    <t>PAJE!$K2190</t>
  </si>
  <si>
    <t>PAJE!$L2190</t>
  </si>
  <si>
    <t>PAJE!$D2190</t>
  </si>
  <si>
    <t>+ Lỗ do thanh lý các khoản đầu tư ngắn hạn, dài hạn</t>
  </si>
  <si>
    <t>+ Lỗ bán ngoại tệ</t>
  </si>
  <si>
    <t>+ Lỗ chênh lệch tỷ giá đã thực hiện</t>
  </si>
  <si>
    <t>+ Lỗ chênh lệch tỷ giá chưa thực hiện</t>
  </si>
  <si>
    <t>+ Chi phí tài chính khác</t>
  </si>
  <si>
    <t>+ Giá vốn hàng hóa đã bán</t>
  </si>
  <si>
    <t>PAJE!$K1688</t>
  </si>
  <si>
    <t>PAJE!$L1688</t>
  </si>
  <si>
    <t>PAJE!$D1688</t>
  </si>
  <si>
    <t>PAJE!$E1688</t>
  </si>
  <si>
    <t>PAJE!$J1689</t>
  </si>
  <si>
    <t>PAJE!$K1689</t>
  </si>
  <si>
    <t>PAJE!$L1689</t>
  </si>
  <si>
    <t>PAJE!$D1689</t>
  </si>
  <si>
    <t>PAJE!$E1689</t>
  </si>
  <si>
    <t>PAJE!$J1690</t>
  </si>
  <si>
    <t>PAJE!$K1690</t>
  </si>
  <si>
    <t>PAJE!$L1690</t>
  </si>
  <si>
    <t>PAJE!$D1690</t>
  </si>
  <si>
    <t>PAJE!$E1690</t>
  </si>
  <si>
    <t>PAJE!$J1691</t>
  </si>
  <si>
    <t>Chi phí bảo hành sản phẩm, hàng hoá, công trình xây lắp</t>
  </si>
  <si>
    <t>Tái cơ cấu doanh nghiệp</t>
  </si>
  <si>
    <r>
      <t xml:space="preserve">Hợp </t>
    </r>
    <r>
      <rPr>
        <sz val="11"/>
        <color indexed="8"/>
        <rFont val="Times New Roman"/>
        <family val="1"/>
      </rPr>
      <t>đồng</t>
    </r>
    <r>
      <rPr>
        <sz val="11"/>
        <rFont val="Times New Roman"/>
        <family val="1"/>
      </rPr>
      <t xml:space="preserve"> có rủi ro lớn</t>
    </r>
  </si>
  <si>
    <t xml:space="preserve">… </t>
  </si>
  <si>
    <t>+ Lãi chênh lệch tỷ giá đã thực hiện</t>
  </si>
  <si>
    <t>+ Lãi chênh lệch tỷ giá chưa thực hiện</t>
  </si>
  <si>
    <t>+ Lãi bán hàng trả chậm</t>
  </si>
  <si>
    <t>+ Doanh thu hoạt động tài chính khác</t>
  </si>
  <si>
    <t>+ Chi phí lãi vay</t>
  </si>
  <si>
    <t>PAJE!$K1487</t>
  </si>
  <si>
    <t>PAJE!$K922</t>
  </si>
  <si>
    <t>PAJE!$L922</t>
  </si>
  <si>
    <t>PAJE!$L872</t>
  </si>
  <si>
    <t>PAJE!$D872</t>
  </si>
  <si>
    <t>PAJE!$E872</t>
  </si>
  <si>
    <t>PAJE!$J873</t>
  </si>
  <si>
    <t>PAJE!$K873</t>
  </si>
  <si>
    <t>PAJE!$L873</t>
  </si>
  <si>
    <t>PAJE!$L1926</t>
  </si>
  <si>
    <t>PAJE!$D1926</t>
  </si>
  <si>
    <t>PAJE!$E1926</t>
  </si>
  <si>
    <t>PAJE!$J1927</t>
  </si>
  <si>
    <t>PAJE!$K1927</t>
  </si>
  <si>
    <t>PAJE!$J2139</t>
  </si>
  <si>
    <t>PAJE!$K2139</t>
  </si>
  <si>
    <t>PAJE!$L2139</t>
  </si>
  <si>
    <t>PAJE!$D2139</t>
  </si>
  <si>
    <t>PAJE!$E2139</t>
  </si>
  <si>
    <t>PAJE!$J2140</t>
  </si>
  <si>
    <t>PAJE!$K2140</t>
  </si>
  <si>
    <t>PAJE!$L2140</t>
  </si>
  <si>
    <t>PAJE!$D2140</t>
  </si>
  <si>
    <t>PAJE!$E2140</t>
  </si>
  <si>
    <t>PAJE!$J2141</t>
  </si>
  <si>
    <t>PAJE!$K2141</t>
  </si>
  <si>
    <t>PAJE!$L2141</t>
  </si>
  <si>
    <t>PAJE!$D1103</t>
  </si>
  <si>
    <t>PAJE!$E1103</t>
  </si>
  <si>
    <t>PAJE!$J1104</t>
  </si>
  <si>
    <t>PAJE!$K1104</t>
  </si>
  <si>
    <t>PAJE!$E453</t>
  </si>
  <si>
    <t>PAJE!$J44</t>
  </si>
  <si>
    <t>PAJE!$L1118</t>
  </si>
  <si>
    <t>PAJE!$D1118</t>
  </si>
  <si>
    <t>PAJE!$E1118</t>
  </si>
  <si>
    <t>PAJE!$J1119</t>
  </si>
  <si>
    <t>PAJE!$K1119</t>
  </si>
  <si>
    <t>PAJE!$L1119</t>
  </si>
  <si>
    <t>PAJE!$D1119</t>
  </si>
  <si>
    <t>PAJE!$D2471</t>
  </si>
  <si>
    <t>PAJE!$D2083</t>
  </si>
  <si>
    <t>PAJE!$E2083</t>
  </si>
  <si>
    <t>PAJE!$J2084</t>
  </si>
  <si>
    <t>PAJE!$K2084</t>
  </si>
  <si>
    <t>PAJE!$L2084</t>
  </si>
  <si>
    <t>PAJE!$D2084</t>
  </si>
  <si>
    <t>PAJE!$E2084</t>
  </si>
  <si>
    <t>PAJE!$J2085</t>
  </si>
  <si>
    <t>PAJE!$K2085</t>
  </si>
  <si>
    <t>PAJE!$L2085</t>
  </si>
  <si>
    <t>PAJE!$D2085</t>
  </si>
  <si>
    <t>PAJE!$E2085</t>
  </si>
  <si>
    <t>PAJE!$J2086</t>
  </si>
  <si>
    <t>PAJE!$K2086</t>
  </si>
  <si>
    <t>PAJE!$L2086</t>
  </si>
  <si>
    <t>PAJE!$D2086</t>
  </si>
  <si>
    <t>PAJE!$E2086</t>
  </si>
  <si>
    <t>PAJE!$K2287</t>
  </si>
  <si>
    <t>PAJE!$L2287</t>
  </si>
  <si>
    <t>PAJE!$D2287</t>
  </si>
  <si>
    <t>PAJE!$E2218</t>
  </si>
  <si>
    <t>PAJE!$J2219</t>
  </si>
  <si>
    <t>PAJE!$K2219</t>
  </si>
  <si>
    <t>PAJE!$L2219</t>
  </si>
  <si>
    <t>PAJE!$D2219</t>
  </si>
  <si>
    <t>PAJE!$E2219</t>
  </si>
  <si>
    <t>PAJE!$J2220</t>
  </si>
  <si>
    <t>PAJE!$K2220</t>
  </si>
  <si>
    <t>PAJE!$L2220</t>
  </si>
  <si>
    <t>PAJE!$D2220</t>
  </si>
  <si>
    <t>PAJE!$E2220</t>
  </si>
  <si>
    <t>PAJE!$J2221</t>
  </si>
  <si>
    <t>PAJE!$E2226</t>
  </si>
  <si>
    <t>PAJE!$J2227</t>
  </si>
  <si>
    <t>PAJE!$K2227</t>
  </si>
  <si>
    <t>PAJE!$L2227</t>
  </si>
  <si>
    <t>PAJE!$D2227</t>
  </si>
  <si>
    <t>PAJE!$E2227</t>
  </si>
  <si>
    <t>PAJE!$J2228</t>
  </si>
  <si>
    <t>PAJE!$K2228</t>
  </si>
  <si>
    <t>PAJE!$L2228</t>
  </si>
  <si>
    <t>PAJE!$D2228</t>
  </si>
  <si>
    <t>PAJE!$E2228</t>
  </si>
  <si>
    <t>PAJE!$J2229</t>
  </si>
  <si>
    <t>PAJE!$K2229</t>
  </si>
  <si>
    <t>PAJE!$L2229</t>
  </si>
  <si>
    <t>PAJE!$D2229</t>
  </si>
  <si>
    <t>PAJE!$E2229</t>
  </si>
  <si>
    <t>PAJE!$J2230</t>
  </si>
  <si>
    <t>PAJE!$K2230</t>
  </si>
  <si>
    <t>PAJE!$L2230</t>
  </si>
  <si>
    <t>PAJE!$D2230</t>
  </si>
  <si>
    <t>PAJE!$E2230</t>
  </si>
  <si>
    <t>PAJE!$J2231</t>
  </si>
  <si>
    <t>PAJE!$K2231</t>
  </si>
  <si>
    <t>PAJE!$L2231</t>
  </si>
  <si>
    <t>PAJE!$D2231</t>
  </si>
  <si>
    <t>PAJE!$E2231</t>
  </si>
  <si>
    <t>PAJE!$J2232</t>
  </si>
  <si>
    <t>PAJE!$K2232</t>
  </si>
  <si>
    <t>PAJE!$J1329</t>
  </si>
  <si>
    <t>PAJE!$K1329</t>
  </si>
  <si>
    <t>PAJE!$L1329</t>
  </si>
  <si>
    <t>PAJE!$D1329</t>
  </si>
  <si>
    <t>PAJE!$E1329</t>
  </si>
  <si>
    <t>PAJE!$L1474</t>
  </si>
  <si>
    <t>PAJE!$D1474</t>
  </si>
  <si>
    <t>PAJE!$E1474</t>
  </si>
  <si>
    <t>PAJE!$L1457</t>
  </si>
  <si>
    <t>PAJE!$D1457</t>
  </si>
  <si>
    <t>PAJE!$E1457</t>
  </si>
  <si>
    <t>PAJE!$J1458</t>
  </si>
  <si>
    <t>PAJE!$K1458</t>
  </si>
  <si>
    <t>PAJE!$L1458</t>
  </si>
  <si>
    <t>PAJE!$D1458</t>
  </si>
  <si>
    <t>PAJE!$E1458</t>
  </si>
  <si>
    <t>PAJE!$J1459</t>
  </si>
  <si>
    <t>PAJE!$K1459</t>
  </si>
  <si>
    <t>PAJE!$L1459</t>
  </si>
  <si>
    <t>PAJE!$D1459</t>
  </si>
  <si>
    <t>PAJE!$E1459</t>
  </si>
  <si>
    <t>PAJE!$J1460</t>
  </si>
  <si>
    <t>PAJE!$K1460</t>
  </si>
  <si>
    <t>PAJE!$L1460</t>
  </si>
  <si>
    <t>PAJE!$D1460</t>
  </si>
  <si>
    <t>PAJE!$E1460</t>
  </si>
  <si>
    <t>PAJE!$J1461</t>
  </si>
  <si>
    <t>PAJE!$K1461</t>
  </si>
  <si>
    <t>PAJE!$L1461</t>
  </si>
  <si>
    <t>PAJE!$D1461</t>
  </si>
  <si>
    <t>PAJE!$E1461</t>
  </si>
  <si>
    <t>PAJE!$J1462</t>
  </si>
  <si>
    <t>PAJE!$K1462</t>
  </si>
  <si>
    <t>PAJE!$L1462</t>
  </si>
  <si>
    <t>PAJE!$D1462</t>
  </si>
  <si>
    <t>PAJE!$E1462</t>
  </si>
  <si>
    <t>PAJE!$J1463</t>
  </si>
  <si>
    <t>PAJE!$K1463</t>
  </si>
  <si>
    <t>PAJE!$L1463</t>
  </si>
  <si>
    <t>PAJE!$D1463</t>
  </si>
  <si>
    <t>PAJE!$E1463</t>
  </si>
  <si>
    <t>PAJE!$J1464</t>
  </si>
  <si>
    <t>PAJE!$K1464</t>
  </si>
  <si>
    <t>PAJE!$J639</t>
  </si>
  <si>
    <t>PAJE!$K639</t>
  </si>
  <si>
    <t>PAJE!$L639</t>
  </si>
  <si>
    <t>PAJE!$D639</t>
  </si>
  <si>
    <t>PAJE!$E296</t>
  </si>
  <si>
    <t>PAJE!$J297</t>
  </si>
  <si>
    <t>PAJE!$K297</t>
  </si>
  <si>
    <t>PAJE!$L297</t>
  </si>
  <si>
    <t>PAJE!$D297</t>
  </si>
  <si>
    <t>PAJE!$E297</t>
  </si>
  <si>
    <t>PAJE!$J298</t>
  </si>
  <si>
    <t>PAJE!$K298</t>
  </si>
  <si>
    <t>PAJE!$L298</t>
  </si>
  <si>
    <t>PAJE!$D298</t>
  </si>
  <si>
    <t>PAJE!$E298</t>
  </si>
  <si>
    <t>PAJE!$J299</t>
  </si>
  <si>
    <t>PAJE!$K299</t>
  </si>
  <si>
    <t>PAJE!$L299</t>
  </si>
  <si>
    <t>PAJE!$D299</t>
  </si>
  <si>
    <t>PAJE!$E299</t>
  </si>
  <si>
    <t>PAJE!$J300</t>
  </si>
  <si>
    <t>PAJE!$K300</t>
  </si>
  <si>
    <t>PAJE!$L300</t>
  </si>
  <si>
    <t>PAJE!$K1147</t>
  </si>
  <si>
    <t>PAJE!$L1147</t>
  </si>
  <si>
    <t>PAJE!$D1147</t>
  </si>
  <si>
    <t>Chi phí dụng cụ, đồ dùng</t>
  </si>
  <si>
    <t>Chi phí khấu hao TSCĐ</t>
  </si>
  <si>
    <t>Chi phí bảo hành</t>
  </si>
  <si>
    <t>Chi phí dịch vụ mua ngoài</t>
  </si>
  <si>
    <t>Chi phí bằng tiền khác</t>
  </si>
  <si>
    <t>Chi phí nhân viên quản lý</t>
  </si>
  <si>
    <t>PAJE!$E1110</t>
  </si>
  <si>
    <t>PAJE!$D402</t>
  </si>
  <si>
    <t>PAJE!$E402</t>
  </si>
  <si>
    <t>PAJE!$J403</t>
  </si>
  <si>
    <t>PAJE!$E737</t>
  </si>
  <si>
    <t>PAJE!$J738</t>
  </si>
  <si>
    <t>PAJE!$E1571</t>
  </si>
  <si>
    <t>PAJE!$J1572</t>
  </si>
  <si>
    <t>PAJE!$K1572</t>
  </si>
  <si>
    <t>PAJE!$L1572</t>
  </si>
  <si>
    <t>PAJE!$D1572</t>
  </si>
  <si>
    <t>PAJE!$E1572</t>
  </si>
  <si>
    <t>PAJE!$J1573</t>
  </si>
  <si>
    <t>Nguồn kinh phí đã hình thành tài sản cố định</t>
  </si>
  <si>
    <t>433</t>
  </si>
  <si>
    <t>PAJE!$D1893</t>
  </si>
  <si>
    <t>PAJE!$E1893</t>
  </si>
  <si>
    <t>PAJE!$J1894</t>
  </si>
  <si>
    <t>PAJE!$K1894</t>
  </si>
  <si>
    <t>PAJE!$L1894</t>
  </si>
  <si>
    <t>PAJE!$D1894</t>
  </si>
  <si>
    <t>PAJE!$E1894</t>
  </si>
  <si>
    <t>PAJE!$J1895</t>
  </si>
  <si>
    <t>PAJE!$J679</t>
  </si>
  <si>
    <t>PAJE!$K679</t>
  </si>
  <si>
    <t>PAJE!$L679</t>
  </si>
  <si>
    <t>PAJE!$D679</t>
  </si>
  <si>
    <t>PAJE!$L1057</t>
  </si>
  <si>
    <t>PAJE!$D1057</t>
  </si>
  <si>
    <t>PAJE!$E1057</t>
  </si>
  <si>
    <t>PAJE!$J1058</t>
  </si>
  <si>
    <t>PAJE!$K1058</t>
  </si>
  <si>
    <t>Lãi/Lỗ từ việc thanh lý TSCĐ</t>
  </si>
  <si>
    <t>22</t>
  </si>
  <si>
    <t>Lãi/Lỗ bán bất động sản đầu tư</t>
  </si>
  <si>
    <t>PAJE!$K866</t>
  </si>
  <si>
    <t>PAJE!$L866</t>
  </si>
  <si>
    <t>PAJE!$D866</t>
  </si>
  <si>
    <t>PAJE!$E866</t>
  </si>
  <si>
    <t>PAJE!$J867</t>
  </si>
  <si>
    <t>PAJE!$K867</t>
  </si>
  <si>
    <t>PAJE!$L867</t>
  </si>
  <si>
    <t>PAJE!$D867</t>
  </si>
  <si>
    <t>PAJE!$E867</t>
  </si>
  <si>
    <t>PAJE!$J868</t>
  </si>
  <si>
    <t>PAJE!$K868</t>
  </si>
  <si>
    <t>PAJE!$L868</t>
  </si>
  <si>
    <t>PAJE!$E1391</t>
  </si>
  <si>
    <t>PAJE!$J1392</t>
  </si>
  <si>
    <t>PAJE!$K1392</t>
  </si>
  <si>
    <t>PAJE!$L1392</t>
  </si>
  <si>
    <t>PAJE!$K1587</t>
  </si>
  <si>
    <t>PAJE!$L1587</t>
  </si>
  <si>
    <t>PAJE!$D1587</t>
  </si>
  <si>
    <t>PAJE!$E1587</t>
  </si>
  <si>
    <t>PAJE!$E1497</t>
  </si>
  <si>
    <t>PAJE!$K1938</t>
  </si>
  <si>
    <t>PAJE!$D1540</t>
  </si>
  <si>
    <t>PAJE!$E1540</t>
  </si>
  <si>
    <t>PAJE!$J1541</t>
  </si>
  <si>
    <t>PAJE!$K1541</t>
  </si>
  <si>
    <t>PAJE!$D1130</t>
  </si>
  <si>
    <t>PAJE!$E1130</t>
  </si>
  <si>
    <t>PAJE!$J1131</t>
  </si>
  <si>
    <t>PAJE!$K1131</t>
  </si>
  <si>
    <t>BIỂU THUYẾT MINH CÁC CHỈ TIÊU TRÊN LƯU CHUYỂN TIỀN TỆ</t>
  </si>
  <si>
    <t>(Theo phương pháp gián tiếp)</t>
  </si>
  <si>
    <t>Mã số</t>
  </si>
  <si>
    <t>Lợi nhuận trước thuế</t>
  </si>
  <si>
    <t>Số phản ánh trên LCTT</t>
  </si>
  <si>
    <t>Số phản ảnh trên KQKD</t>
  </si>
  <si>
    <t>↕</t>
  </si>
  <si>
    <t>Trước điều chỉnh</t>
  </si>
  <si>
    <t>Điều chỉnh các khoản</t>
  </si>
  <si>
    <t>PAJE!$D1270</t>
  </si>
  <si>
    <t>PAJE!$E1270</t>
  </si>
  <si>
    <t>PAJE!$J1271</t>
  </si>
  <si>
    <t>PAJE!$K1271</t>
  </si>
  <si>
    <t>PAJE!$L1271</t>
  </si>
  <si>
    <t>PAJE!$D1271</t>
  </si>
  <si>
    <t>Điều chỉnh doanh thu kinh doanh bất động sản</t>
  </si>
  <si>
    <t>Điều chỉnh giá trị còn lại tài sản cố định nhượng bán, thanh lý (811/211) (+)</t>
  </si>
  <si>
    <t>Điều chỉnh Loại trừ N331 thanh toán TSCĐ cho năm trước (+)</t>
  </si>
  <si>
    <t>Điều chỉnh giảm do thanh lý nhượng bán TSCĐ N214/C211 (-)</t>
  </si>
  <si>
    <t>PAJE!$E448</t>
  </si>
  <si>
    <t>PAJE!$J449</t>
  </si>
  <si>
    <t>PAJE!$K449</t>
  </si>
  <si>
    <t>PAJE!$E1743</t>
  </si>
  <si>
    <t>PAJE!$J1744</t>
  </si>
  <si>
    <t>PAJE!$K1744</t>
  </si>
  <si>
    <t>PAJE!$L1744</t>
  </si>
  <si>
    <t>PAJE!$D1744</t>
  </si>
  <si>
    <t>PAJE!$E1744</t>
  </si>
  <si>
    <t>PAJE!$J1745</t>
  </si>
  <si>
    <t>PAJE!$K1745</t>
  </si>
  <si>
    <t>PAJE!$L1745</t>
  </si>
  <si>
    <t>PAJE!$D1745</t>
  </si>
  <si>
    <t>PAJE!$E1745</t>
  </si>
  <si>
    <t>PAJE!$J1746</t>
  </si>
  <si>
    <t>PAJE!$L1551</t>
  </si>
  <si>
    <t>PAJE!$D1551</t>
  </si>
  <si>
    <t>PAJE!$J1322</t>
  </si>
  <si>
    <t>PAJE!$K813</t>
  </si>
  <si>
    <t>PAJE!$L813</t>
  </si>
  <si>
    <t>PAJE!$D813</t>
  </si>
  <si>
    <t>PAJE!$E813</t>
  </si>
  <si>
    <t>PAJE!$J814</t>
  </si>
  <si>
    <t>PAJE!$K814</t>
  </si>
  <si>
    <t>Nợ phải trả không phân bổ theo bộ phận</t>
  </si>
  <si>
    <t>PAJE!$J2083</t>
  </si>
  <si>
    <t>PAJE!$K2083</t>
  </si>
  <si>
    <t>PAJE!$L2083</t>
  </si>
  <si>
    <t>PAJE!$D817</t>
  </si>
  <si>
    <t>PAJE!$E817</t>
  </si>
  <si>
    <t>PAJE!$J818</t>
  </si>
  <si>
    <t>PAJE!$K818</t>
  </si>
  <si>
    <t>PAJE!$L818</t>
  </si>
  <si>
    <t>PAJE!$D399</t>
  </si>
  <si>
    <t>PAJE!$E399</t>
  </si>
  <si>
    <t>PAJE!$J400</t>
  </si>
  <si>
    <t>PAJE!$K400</t>
  </si>
  <si>
    <t>PAJE!$L400</t>
  </si>
  <si>
    <t>PAJE!$D400</t>
  </si>
  <si>
    <t>PAJE!$E400</t>
  </si>
  <si>
    <t>PAJE!$J401</t>
  </si>
  <si>
    <t>PAJE!$K401</t>
  </si>
  <si>
    <t>PAJE!$L401</t>
  </si>
  <si>
    <t>PAJE!$D401</t>
  </si>
  <si>
    <t>PAJE!$E401</t>
  </si>
  <si>
    <t>PAJE!$J402</t>
  </si>
  <si>
    <t>PAJE!$K402</t>
  </si>
  <si>
    <t>PAJE!$L402</t>
  </si>
  <si>
    <t>Kết quả kinh doanh theo bộ phận</t>
  </si>
  <si>
    <t>1</t>
  </si>
  <si>
    <t>Giá trị sổ sách</t>
  </si>
  <si>
    <t>Giá trị hợp lý</t>
  </si>
  <si>
    <t>Hướng dẫn</t>
  </si>
  <si>
    <t>WP Ref</t>
  </si>
  <si>
    <t>Gía trị hợp lý</t>
  </si>
  <si>
    <t>Trong đó USD</t>
  </si>
  <si>
    <t>Tài sản tài chính</t>
  </si>
  <si>
    <t>Số liệu lấy tại chỉ tiêu MS 110</t>
  </si>
  <si>
    <t>Lấy bằng giá trị sổ sách</t>
  </si>
  <si>
    <t>Tài sản tài chính được ghi nhận theo giá trị hợp lý thông qua Báo cáo kết quả hoạt động kinh doanh</t>
  </si>
  <si>
    <t>Các khoản đầu tư xếp vào loại này gồm: các khoản đầu tư cổ phiếu, trái phiếu nắm giữ cho mục đích kinh doanh và bán lại trong thời gian ngắn và được ghi nhận giá trị hợp lý thông qua Báo cáo kết quả hoạt động kinh doanh.</t>
  </si>
  <si>
    <t>Số liệu lấy tại chỉ tiêu MS 121</t>
  </si>
  <si>
    <t>Dự phòng</t>
  </si>
  <si>
    <t>Số liệu lấy tại chỉ tiêu MS 129 - Dự phòng liên quan đến các khoản đầu tư này</t>
  </si>
  <si>
    <t>Các khoản đầu tư nắm giữ đến ngày đáo hạn</t>
  </si>
  <si>
    <t>Các khoản đầu tư xếp vào loại này là các khoản đầu tư có kỳ đáo hạn cố định và đơn vị có ý định và có khả năng giữ đến ngày đáo hạn.</t>
  </si>
  <si>
    <t>10.        Khả năng hoạt động kinh doanh liên tục</t>
  </si>
  <si>
    <t>Nêu những yếu tố đưa đến sự nghi ngờ về khả năng hoạt động kinh doanh liên tục của Công ty và các biện pháp, cam kết đảm bảo cho sự hoạt động trong thời gian tới của Công ty.</t>
  </si>
  <si>
    <r>
      <t>Năm tài chính kết thúc ngày .. tháng... năm ... Công ty/Doanh nghiệp tiếp tục bị lỗ ......... VND và khoản lỗ luỹ kế đến ngày .. tháng .. năm ... là ......... VND. Ngoài ra tại</t>
    </r>
    <r>
      <rPr>
        <b/>
        <sz val="11"/>
        <rFont val="Times New Roman"/>
        <family val="1"/>
      </rPr>
      <t xml:space="preserve"> </t>
    </r>
    <r>
      <rPr>
        <sz val="11"/>
        <rFont val="Times New Roman"/>
        <family val="1"/>
      </rPr>
      <t>ngày .. tháng .. năm ... nợ ngắn hạn lớn hơn tài sản ngắn hạn ......... VND. Các yếu tố này có thể ảnh hưởng đến khả năng hoạt động liên tục của Công ty/Doanh nghiệp.</t>
    </r>
  </si>
  <si>
    <t>PAJE!$E1431</t>
  </si>
  <si>
    <t>PAJE!$D610</t>
  </si>
  <si>
    <t>PAJE!$E610</t>
  </si>
  <si>
    <t>PAJE!$J611</t>
  </si>
  <si>
    <t>PAJE!$K611</t>
  </si>
  <si>
    <t>PAJE!$L611</t>
  </si>
  <si>
    <t>PAJE!$D611</t>
  </si>
  <si>
    <t>PAJE!$E611</t>
  </si>
  <si>
    <t>PAJE!$J612</t>
  </si>
  <si>
    <t>PAJE!$K612</t>
  </si>
  <si>
    <t>PAJE!$L612</t>
  </si>
  <si>
    <t>PAJE!$D612</t>
  </si>
  <si>
    <t>PAJE!$E612</t>
  </si>
  <si>
    <t>PAJE!$J613</t>
  </si>
  <si>
    <t>PAJE!$K613</t>
  </si>
  <si>
    <t>PAJE!$L613</t>
  </si>
  <si>
    <t>PAJE!$D568</t>
  </si>
  <si>
    <t>PAJE!$E568</t>
  </si>
  <si>
    <t>PAJE!$J569</t>
  </si>
  <si>
    <t>PAJE!$K569</t>
  </si>
  <si>
    <t>PAJE!$L569</t>
  </si>
  <si>
    <t>PAJE!$D569</t>
  </si>
  <si>
    <t>Số liệu các cột (trừ cột "Các khoản loại trừ") được lấy từ chi tiết GVHB, chi phí bán hàng, chi phí quản lý (phần chi phí ghi nhận cho bộ phận) cho các khoản chi phí lớn không phải bằng tiền(trừ chi phí khấu hao và phân</t>
  </si>
  <si>
    <t>PAJE!$E550</t>
  </si>
  <si>
    <t>PAJE!$J551</t>
  </si>
  <si>
    <t>PAJE!$D1302</t>
  </si>
  <si>
    <t>PAJE!$E1302</t>
  </si>
  <si>
    <t>PAJE!$J1303</t>
  </si>
  <si>
    <t>PAJE!$K1303</t>
  </si>
  <si>
    <t>PAJE!$L1303</t>
  </si>
  <si>
    <t>PAJE!$D1303</t>
  </si>
  <si>
    <t>PAJE!$K108</t>
  </si>
  <si>
    <t>PAJE!$L108</t>
  </si>
  <si>
    <t>PAJE!$D108</t>
  </si>
  <si>
    <t>PAJE!$E108</t>
  </si>
  <si>
    <t>PAJE!$J109</t>
  </si>
  <si>
    <t>PAJE!$K109</t>
  </si>
  <si>
    <t>PAJE!$L109</t>
  </si>
  <si>
    <t>PAJE!$D703</t>
  </si>
  <si>
    <t>PAJE!$E703</t>
  </si>
  <si>
    <t>PAJE!$J704</t>
  </si>
  <si>
    <t>PAJE!$K704</t>
  </si>
  <si>
    <t>PAJE!$E185</t>
  </si>
  <si>
    <t>PAJE!$J186</t>
  </si>
  <si>
    <t>PAJE!$K186</t>
  </si>
  <si>
    <t>PAJE!$L186</t>
  </si>
  <si>
    <t>PAJE!$D186</t>
  </si>
  <si>
    <t>PAJE!$D1366</t>
  </si>
  <si>
    <t>PAJE!$E1366</t>
  </si>
  <si>
    <t>PAJE!$J1367</t>
  </si>
  <si>
    <t>PAJE!$K1367</t>
  </si>
  <si>
    <t>PAJE!$L1367</t>
  </si>
  <si>
    <t>Giao dịch với các bên liên quan</t>
  </si>
  <si>
    <r>
      <t xml:space="preserve">Giao dịch với các thành viên quản lý chủ chốt </t>
    </r>
    <r>
      <rPr>
        <sz val="11"/>
        <color indexed="8"/>
        <rFont val="Times New Roman"/>
        <family val="1"/>
      </rPr>
      <t xml:space="preserve">và các cá nhân có liên quan </t>
    </r>
    <r>
      <rPr>
        <sz val="11"/>
        <rFont val="Times New Roman"/>
        <family val="1"/>
      </rPr>
      <t>như sau:</t>
    </r>
  </si>
  <si>
    <t>PAJE!$D926</t>
  </si>
  <si>
    <t>PAJE!$E926</t>
  </si>
  <si>
    <t>PAJE!$J927</t>
  </si>
  <si>
    <t>PAJE!$K927</t>
  </si>
  <si>
    <t>PAJE!$L927</t>
  </si>
  <si>
    <t>PAJE!$D927</t>
  </si>
  <si>
    <t>PAJE!$E927</t>
  </si>
  <si>
    <t>PAJE!$J928</t>
  </si>
  <si>
    <t>PAJE!$K928</t>
  </si>
  <si>
    <t>PAJE!$L928</t>
  </si>
  <si>
    <t>PAJE!$E1749</t>
  </si>
  <si>
    <t>PAJE!$J1750</t>
  </si>
  <si>
    <t>PAJE!$K1750</t>
  </si>
  <si>
    <t>PAJE!$L1750</t>
  </si>
  <si>
    <t>PAJE!$D1750</t>
  </si>
  <si>
    <t>PAJE!$E1750</t>
  </si>
  <si>
    <t>PAJE!$J1751</t>
  </si>
  <si>
    <t>PAJE!$K1751</t>
  </si>
  <si>
    <t>PAJE!$L1751</t>
  </si>
  <si>
    <t>PAJE!$D1751</t>
  </si>
  <si>
    <t>PAJE!$E1751</t>
  </si>
  <si>
    <t>PAJE!$D1890</t>
  </si>
  <si>
    <t>PAJE!$J1098</t>
  </si>
  <si>
    <t>PAJE!$K1098</t>
  </si>
  <si>
    <t>PAJE!$L1098</t>
  </si>
  <si>
    <t>PAJE!$D1098</t>
  </si>
  <si>
    <t>PAJE!$E1098</t>
  </si>
  <si>
    <t>PAJE!$J1099</t>
  </si>
  <si>
    <t>PAJE!$K1099</t>
  </si>
  <si>
    <t>PAJE!$L1099</t>
  </si>
  <si>
    <t>PAJE!$D1099</t>
  </si>
  <si>
    <t>PAJE!$E1099</t>
  </si>
  <si>
    <t>PAJE!$J1100</t>
  </si>
  <si>
    <t>PAJE!$K1100</t>
  </si>
  <si>
    <t>PAJE!$L1100</t>
  </si>
  <si>
    <t>PAJE!$D1100</t>
  </si>
  <si>
    <t>PAJE!$E1100</t>
  </si>
  <si>
    <t>PAJE!$J1101</t>
  </si>
  <si>
    <t>PAJE!$K1101</t>
  </si>
  <si>
    <t>PAJE!$L1101</t>
  </si>
  <si>
    <t>PAJE!$D1101</t>
  </si>
  <si>
    <t>PAJE!$E1101</t>
  </si>
  <si>
    <t>PAJE!$J1102</t>
  </si>
  <si>
    <t>PAJE!$J1274</t>
  </si>
  <si>
    <t>PAJE!$K1274</t>
  </si>
  <si>
    <t>PAJE!$L1274</t>
  </si>
  <si>
    <t>PAJE!$D1274</t>
  </si>
  <si>
    <t>PAJE!$E1274</t>
  </si>
  <si>
    <t>PAJE!$J1275</t>
  </si>
  <si>
    <t>PAJE!$K1275</t>
  </si>
  <si>
    <t>PAJE!$L1275</t>
  </si>
  <si>
    <t>PAJE!$D1275</t>
  </si>
  <si>
    <t>PAJE!$E1275</t>
  </si>
  <si>
    <t>PAJE!$J1276</t>
  </si>
  <si>
    <t>PAJE!$K1276</t>
  </si>
  <si>
    <t>PAJE!$L1276</t>
  </si>
  <si>
    <t>Điều chỉnh thu nhập từ việc thanh lý các công ty con, góp vốn liên doanh, công ty liên kết, các khoản đầu tư khác (+)</t>
  </si>
  <si>
    <t>+ Các loại thuế khác</t>
  </si>
  <si>
    <t>PAJE!$K584</t>
  </si>
  <si>
    <t>PAJE!$L584</t>
  </si>
  <si>
    <t>PAJE!$D584</t>
  </si>
  <si>
    <t>PAJE!$E584</t>
  </si>
  <si>
    <t>PAJE!$J585</t>
  </si>
  <si>
    <t>PAJE!$J473</t>
  </si>
  <si>
    <t>PAJE!$L1020</t>
  </si>
  <si>
    <t>PAJE!$D1020</t>
  </si>
  <si>
    <t>PAJE!$E1020</t>
  </si>
  <si>
    <t>PAJE!$J1021</t>
  </si>
  <si>
    <t>PAJE!$K1021</t>
  </si>
  <si>
    <t>PAJE!$L1021</t>
  </si>
  <si>
    <t>PAJE!$D1021</t>
  </si>
  <si>
    <t>PAJE!$E1021</t>
  </si>
  <si>
    <t>PAJE!$J1022</t>
  </si>
  <si>
    <t>PAJE!$J1170</t>
  </si>
  <si>
    <t>PAJE!$K1170</t>
  </si>
  <si>
    <t>PAJE!$L1170</t>
  </si>
  <si>
    <t>PAJE!$D1170</t>
  </si>
  <si>
    <t>PAJE!$E1170</t>
  </si>
  <si>
    <t>PAJE!$J1171</t>
  </si>
  <si>
    <t>PAJE!$K1171</t>
  </si>
  <si>
    <t>PAJE!$L1171</t>
  </si>
  <si>
    <t>PAJE!$D1171</t>
  </si>
  <si>
    <t>PAJE!$E1171</t>
  </si>
  <si>
    <t>PAJE!$J1172</t>
  </si>
  <si>
    <t>PAJE!$K1172</t>
  </si>
  <si>
    <t>PAJE!$L1172</t>
  </si>
  <si>
    <t>PAJE!$D1172</t>
  </si>
  <si>
    <t>PAJE!$E1728</t>
  </si>
  <si>
    <t>PAJE!$J1729</t>
  </si>
  <si>
    <t>PAJE!$K1729</t>
  </si>
  <si>
    <t>PAJE!$L1729</t>
  </si>
  <si>
    <t>PAJE!$D1729</t>
  </si>
  <si>
    <t>PAJE!$E1729</t>
  </si>
  <si>
    <t>PAJE!$J1730</t>
  </si>
  <si>
    <t>PAJE!$K1730</t>
  </si>
  <si>
    <t>PAJE!$L1730</t>
  </si>
  <si>
    <t>PAJE!$D1730</t>
  </si>
  <si>
    <t>PAJE!$E1730</t>
  </si>
  <si>
    <t>PAJE!$J1731</t>
  </si>
  <si>
    <t>PAJE!$K1731</t>
  </si>
  <si>
    <t>PAJE!$L1731</t>
  </si>
  <si>
    <t>PAJE!$D1731</t>
  </si>
  <si>
    <t>PAJE!$E1731</t>
  </si>
  <si>
    <t>PAJE!$J1732</t>
  </si>
  <si>
    <t>PAJE!$K1732</t>
  </si>
  <si>
    <t>PAJE!$L1732</t>
  </si>
  <si>
    <t>PAJE!$D1732</t>
  </si>
  <si>
    <t>PAJE!$E1732</t>
  </si>
  <si>
    <t>PAJE!$J1733</t>
  </si>
  <si>
    <t>PAJE!$K1733</t>
  </si>
  <si>
    <t>PAJE!$L1733</t>
  </si>
  <si>
    <t>PAJE!$D1733</t>
  </si>
  <si>
    <t>PAJE!$E1733</t>
  </si>
  <si>
    <t>PAJE!$J1734</t>
  </si>
  <si>
    <t>PAJE!$K1734</t>
  </si>
  <si>
    <t>PAJE!$K1580</t>
  </si>
  <si>
    <t>PAJE!$L1580</t>
  </si>
  <si>
    <t>PAJE!$D1580</t>
  </si>
  <si>
    <t>PAJE!$E1580</t>
  </si>
  <si>
    <t>PAJE!$J1581</t>
  </si>
  <si>
    <t>PAJE!$K1581</t>
  </si>
  <si>
    <t>PAJE!$L1581</t>
  </si>
  <si>
    <t>PAJE!$D1581</t>
  </si>
  <si>
    <t>PAJE!$E1581</t>
  </si>
  <si>
    <t>PAJE!$J1582</t>
  </si>
  <si>
    <t>PAJE!$K1582</t>
  </si>
  <si>
    <t>PAJE!$L1582</t>
  </si>
  <si>
    <t>PAJE!$D1052</t>
  </si>
  <si>
    <t>PAJE!$E1052</t>
  </si>
  <si>
    <t>PAJE!$J1053</t>
  </si>
  <si>
    <t>PAJE!$K1053</t>
  </si>
  <si>
    <t>PAJE!$L1053</t>
  </si>
  <si>
    <t>PAJE!$D1053</t>
  </si>
  <si>
    <t>PAJE!$E415</t>
  </si>
  <si>
    <t>PAJE!$J416</t>
  </si>
  <si>
    <t>PAJE!$K416</t>
  </si>
  <si>
    <t>Ban điều hành</t>
  </si>
  <si>
    <t>Các cá nhân có liên quan</t>
  </si>
  <si>
    <t>PAJE!$L780</t>
  </si>
  <si>
    <t>PAJE!$D780</t>
  </si>
  <si>
    <t>PAJE!$E780</t>
  </si>
  <si>
    <t>PAJE!$J781</t>
  </si>
  <si>
    <t>PAJE!$K781</t>
  </si>
  <si>
    <t>PAJE!$L781</t>
  </si>
  <si>
    <t>PAJE!$D357</t>
  </si>
  <si>
    <t>PAJE!$E357</t>
  </si>
  <si>
    <t>PAJE!$J358</t>
  </si>
  <si>
    <t>PAJE!$K358</t>
  </si>
  <si>
    <t>PAJE!$L358</t>
  </si>
  <si>
    <t>PAJE!$D358</t>
  </si>
  <si>
    <t>PAJE!$E358</t>
  </si>
  <si>
    <t>PAJE!$J359</t>
  </si>
  <si>
    <t>PAJE!$K359</t>
  </si>
  <si>
    <t>PAJE!$L359</t>
  </si>
  <si>
    <t>PAJE!$D359</t>
  </si>
  <si>
    <t>PAJE!$E359</t>
  </si>
  <si>
    <t>PAJE!$J360</t>
  </si>
  <si>
    <t>PAJE!$K360</t>
  </si>
  <si>
    <t>PAJE!$L497</t>
  </si>
  <si>
    <t>PAJE!$D497</t>
  </si>
  <si>
    <t>PAJE!$E497</t>
  </si>
  <si>
    <t>PAJE!$J498</t>
  </si>
  <si>
    <t>PAJE!$K498</t>
  </si>
  <si>
    <t>PAJE!$L498</t>
  </si>
  <si>
    <t>PAJE!$K350</t>
  </si>
  <si>
    <t>PAJE!$L350</t>
  </si>
  <si>
    <t>PAJE!$D350</t>
  </si>
  <si>
    <t>PAJE!$E350</t>
  </si>
  <si>
    <t>PAJE!$J351</t>
  </si>
  <si>
    <t>PAJE!$K351</t>
  </si>
  <si>
    <t>PAJE!$L351</t>
  </si>
  <si>
    <t>USD</t>
  </si>
  <si>
    <t>PAJE!$L1479</t>
  </si>
  <si>
    <t>PAJE!$D1479</t>
  </si>
  <si>
    <t>PAJE!$E1479</t>
  </si>
  <si>
    <t>PAJE!$J1480</t>
  </si>
  <si>
    <t>PAJE!$K1480</t>
  </si>
  <si>
    <t>PAJE!$L1480</t>
  </si>
  <si>
    <t>PAJE!$D1786</t>
  </si>
  <si>
    <t>Tỷ suất lợi nhuận trước thuế trên tổng tài sản</t>
  </si>
  <si>
    <t>Tỷ suất lợi nhuận sau thuế trên tổng tài sản</t>
  </si>
  <si>
    <t>Tỷ suất lợi nhuận sau thuế trên vốn chủ sở hữu</t>
  </si>
  <si>
    <t>(Theo phương pháp trực tiếp)</t>
  </si>
  <si>
    <t>Check</t>
  </si>
  <si>
    <t>PAJE!$D2217</t>
  </si>
  <si>
    <t>PAJE!$E2217</t>
  </si>
  <si>
    <t>PAJE!$J2218</t>
  </si>
  <si>
    <t>PAJE!$K2218</t>
  </si>
  <si>
    <t>PAJE!$L2218</t>
  </si>
  <si>
    <t>PAJE!$D2218</t>
  </si>
  <si>
    <t>PAJE!$D1526</t>
  </si>
  <si>
    <t>Nêu các sự kiện sau ngày kết thúc năm tài chính/kỳ kế toán không yêu cầu phải điều chỉnh Báo cáo tài chính theo hướng dẫn tại Chuẩn mực kế toán số 23 “Các sự kiện phát sinh sau ngày kết thúc kỳ kế toán năm”.</t>
  </si>
  <si>
    <r>
      <t xml:space="preserve">Vào ngày .. tháng .. năm ... nhà xưởng của </t>
    </r>
    <r>
      <rPr>
        <sz val="11"/>
        <color indexed="8"/>
        <rFont val="Times New Roman"/>
        <family val="1"/>
      </rPr>
      <t>Công ty/Doanh nghiệp</t>
    </r>
    <r>
      <rPr>
        <sz val="11"/>
        <rFont val="Times New Roman"/>
        <family val="1"/>
      </rPr>
      <t xml:space="preserve"> đã bị hỏa hoạn. Thiệt hại đã được công ty bảo hiểm bồi thường nhưng chi phí sửa chữa để phục hồi hoạt động của nhà xưởng này vượt số tiền mà bảo hiểm bồi thường là ....... VND.</t>
    </r>
  </si>
  <si>
    <t>Vào ngày .. tháng .. năm ... Công ty/Doanh nghiệp đã ký kết một hợp đồng mua bán bằng tiền mặt 60% cổ phiếu của Công ty ........ với số tiền ....... VND. Giá trị hợp lý của tài sản thuần có thể xác định được của công ty này tại ngày mua là ....... VND và lợi thế thương mại là ....... VND.</t>
  </si>
  <si>
    <r>
      <t xml:space="preserve">Sau ngày kết thúc năm tài chính/kỳ kế toán một trong những khách hàng chính của </t>
    </r>
    <r>
      <rPr>
        <sz val="11"/>
        <color indexed="8"/>
        <rFont val="Times New Roman"/>
        <family val="1"/>
      </rPr>
      <t>Công ty/Doanh nghiệp</t>
    </r>
    <r>
      <rPr>
        <sz val="11"/>
        <rFont val="Times New Roman"/>
        <family val="1"/>
      </rPr>
      <t xml:space="preserve"> đã bị phá sản. </t>
    </r>
    <r>
      <rPr>
        <sz val="11"/>
        <color indexed="8"/>
        <rFont val="Times New Roman"/>
        <family val="1"/>
      </rPr>
      <t>Công ty/Doanh nghiệp</t>
    </r>
    <r>
      <rPr>
        <sz val="11"/>
        <rFont val="Times New Roman"/>
        <family val="1"/>
      </rPr>
      <t xml:space="preserve"> ước tính chỉ có thể thu được khoảng ....... VND trong số nợ phải thu ....... VND. Báo cáo tài chính giữa niên độ chưa lập dự phòng cho số dư này. </t>
    </r>
  </si>
  <si>
    <t>Thuyết minh trong sheet TS Bộ Phận</t>
  </si>
  <si>
    <t>Thuyết minh như báo cáo TC 6 tháng</t>
  </si>
  <si>
    <t>Dự  phòng phải thu khó đòi</t>
  </si>
  <si>
    <t>Tài sản cố định HH</t>
  </si>
  <si>
    <t>PAJE!$J711</t>
  </si>
  <si>
    <t>PAJE!$K711</t>
  </si>
  <si>
    <t>PAJE!$L711</t>
  </si>
  <si>
    <t>PAJE!$D711</t>
  </si>
  <si>
    <t>PAJE!$E711</t>
  </si>
  <si>
    <t>PAJE!$K2336</t>
  </si>
  <si>
    <t>PAJE!$L2336</t>
  </si>
  <si>
    <t>PAJE!$D2336</t>
  </si>
  <si>
    <t>PAJE!$E2336</t>
  </si>
  <si>
    <t>PAJE!$J2337</t>
  </si>
  <si>
    <t>PAJE!$K2337</t>
  </si>
  <si>
    <t>PAJE!$L2337</t>
  </si>
  <si>
    <t>PAJE!$D2337</t>
  </si>
  <si>
    <t>PAJE!$E2337</t>
  </si>
  <si>
    <t>PAJE!$J2338</t>
  </si>
  <si>
    <t>PAJE!$K2338</t>
  </si>
  <si>
    <t>PAJE!$L2338</t>
  </si>
  <si>
    <t>PAJE!$D2338</t>
  </si>
  <si>
    <t>PAJE!$E2338</t>
  </si>
  <si>
    <t>PAJE!$J2339</t>
  </si>
  <si>
    <t>PAJE!$K2339</t>
  </si>
  <si>
    <t>+ Cầm cố, ký quỹ, ký cược ngắn hạn</t>
  </si>
  <si>
    <t>16</t>
  </si>
  <si>
    <t>+ Tài sản thiếu chờ xử lý</t>
  </si>
  <si>
    <t>B -</t>
  </si>
  <si>
    <t>TÀI SẢN DÀI HẠN</t>
  </si>
  <si>
    <t>Các khoản phải thu dài hạn</t>
  </si>
  <si>
    <t>Phải thu dài hạn của khách hàng</t>
  </si>
  <si>
    <t>PAJE!$K319</t>
  </si>
  <si>
    <t>PAJE!$L319</t>
  </si>
  <si>
    <t>PAJE!$K916</t>
  </si>
  <si>
    <t>PAJE!$L897</t>
  </si>
  <si>
    <t>PAJE!$D897</t>
  </si>
  <si>
    <t>PAJE!$E897</t>
  </si>
  <si>
    <t>PAJE!$J898</t>
  </si>
  <si>
    <t>PAJE!$K898</t>
  </si>
  <si>
    <t>PAJE!$L898</t>
  </si>
  <si>
    <t>PAJE!$J1889</t>
  </si>
  <si>
    <t>PAJE!$K1889</t>
  </si>
  <si>
    <t>PAJE!$K1251</t>
  </si>
  <si>
    <t>PAJE!$L1251</t>
  </si>
  <si>
    <t>PAJE!$L710</t>
  </si>
  <si>
    <t>PAJE!$D710</t>
  </si>
  <si>
    <t>PAJE!$E710</t>
  </si>
  <si>
    <t>PAJE!$J240</t>
  </si>
  <si>
    <t>PAJE!$D407</t>
  </si>
  <si>
    <t>PAJE!$E407</t>
  </si>
  <si>
    <t>PAJE!$D2019</t>
  </si>
  <si>
    <t>PAJE!$E2019</t>
  </si>
  <si>
    <t>PAJE!$E1051</t>
  </si>
  <si>
    <t>PAJE!$J1052</t>
  </si>
  <si>
    <t>PAJE!$L2482</t>
  </si>
  <si>
    <t>PAJE!$D2482</t>
  </si>
  <si>
    <t>PAJE!$E2482</t>
  </si>
  <si>
    <t>PAJE!$J2483</t>
  </si>
  <si>
    <t>PAJE!$K2483</t>
  </si>
  <si>
    <t>PAJE!$L2483</t>
  </si>
  <si>
    <t>PAJE!$D2483</t>
  </si>
  <si>
    <t>PAJE!$E2483</t>
  </si>
  <si>
    <t>PAJE!$J2484</t>
  </si>
  <si>
    <t>PAJE!$K2484</t>
  </si>
  <si>
    <t>PAJE!$L2484</t>
  </si>
  <si>
    <t>PAJE!$D2484</t>
  </si>
  <si>
    <t>PAJE!$E2484</t>
  </si>
  <si>
    <t>PAJE!$J2485</t>
  </si>
  <si>
    <t>PAJE!$K2485</t>
  </si>
  <si>
    <t>PAJE!$L2485</t>
  </si>
  <si>
    <t>PAJE!$D2485</t>
  </si>
  <si>
    <t>PAJE!$E2485</t>
  </si>
  <si>
    <t>PAJE!$L1039</t>
  </si>
  <si>
    <t>PAJE!$L1178</t>
  </si>
  <si>
    <t>PAJE!$D1178</t>
  </si>
  <si>
    <t>PAJE!$E1178</t>
  </si>
  <si>
    <t>PAJE!$K2001</t>
  </si>
  <si>
    <t>PAJE!$D446</t>
  </si>
  <si>
    <t>PAJE!$E446</t>
  </si>
  <si>
    <t>PAJE!$J447</t>
  </si>
  <si>
    <t>PAJE!$K447</t>
  </si>
  <si>
    <t>PAJE!$L447</t>
  </si>
  <si>
    <t>PAJE!$D447</t>
  </si>
  <si>
    <t>PAJE!$E447</t>
  </si>
  <si>
    <t>PAJE!$D31</t>
  </si>
  <si>
    <t>PAJE!$E31</t>
  </si>
  <si>
    <t>PAJE!$J32</t>
  </si>
  <si>
    <t>PAJE!$K32</t>
  </si>
  <si>
    <t>PAJE!$J1897</t>
  </si>
  <si>
    <t>PAJE!$K1897</t>
  </si>
  <si>
    <t>PAJE!$L1897</t>
  </si>
  <si>
    <t>PAJE!$D1897</t>
  </si>
  <si>
    <t>PAJE!$E1897</t>
  </si>
  <si>
    <t>PAJE!$J1898</t>
  </si>
  <si>
    <t>PAJE!$K1898</t>
  </si>
  <si>
    <t>PAJE!$L1898</t>
  </si>
  <si>
    <t>PAJE!$D1898</t>
  </si>
  <si>
    <t>PAJE!$E1898</t>
  </si>
  <si>
    <t>PAJE!$J1899</t>
  </si>
  <si>
    <t>PAJE!$J1184</t>
  </si>
  <si>
    <t>PAJE!$K1184</t>
  </si>
  <si>
    <t>PAJE!$L1184</t>
  </si>
  <si>
    <t>PAJE!$K1202</t>
  </si>
  <si>
    <t>PAJE!$K1591</t>
  </si>
  <si>
    <t>PAJE!$L1591</t>
  </si>
  <si>
    <t>PAJE!$D1591</t>
  </si>
  <si>
    <t>PAJE!$E1591</t>
  </si>
  <si>
    <t>PAJE!$J1592</t>
  </si>
  <si>
    <t>PAJE!$K1592</t>
  </si>
  <si>
    <t>PAJE!$L1592</t>
  </si>
  <si>
    <t>PAJE!$D1592</t>
  </si>
  <si>
    <t>PAJE!$E1592</t>
  </si>
  <si>
    <t>PAJE!$J1593</t>
  </si>
  <si>
    <t>PAJE!$K1593</t>
  </si>
  <si>
    <t>PAJE!$L1593</t>
  </si>
  <si>
    <t>PAJE!$D1593</t>
  </si>
  <si>
    <t>PAJE!$E1593</t>
  </si>
  <si>
    <t>PAJE!$J1594</t>
  </si>
  <si>
    <t>PAJE!$K1594</t>
  </si>
  <si>
    <t>PAJE!$L1594</t>
  </si>
  <si>
    <t>PAJE!$D1594</t>
  </si>
  <si>
    <t>PAJE!$D957</t>
  </si>
  <si>
    <t>PAJE!$D1470</t>
  </si>
  <si>
    <t>PAJE!$E1470</t>
  </si>
  <si>
    <t>PAJE!$J1471</t>
  </si>
  <si>
    <t>Số liệu lấy từ chỉ tiêu MS 22 trong Báo cáo kết quả hoạt động kinh doanh hợp nhất</t>
  </si>
  <si>
    <t>PAJE!$L2232</t>
  </si>
  <si>
    <t>PAJE!$D2232</t>
  </si>
  <si>
    <t>PAJE!$E2232</t>
  </si>
  <si>
    <t>PAJE!$J2233</t>
  </si>
  <si>
    <t>PAJE!$K2233</t>
  </si>
  <si>
    <t>PAJE!$L2233</t>
  </si>
  <si>
    <t>PAJE!$D2233</t>
  </si>
  <si>
    <t>PAJE!$E2233</t>
  </si>
  <si>
    <t>PAJE!$J2234</t>
  </si>
  <si>
    <t>PAJE!$K2234</t>
  </si>
  <si>
    <t>PAJE!$L2234</t>
  </si>
  <si>
    <t>PAJE!$D2234</t>
  </si>
  <si>
    <t>PAJE!$E2234</t>
  </si>
  <si>
    <t>PAJE!$J2235</t>
  </si>
  <si>
    <t>PAJE!$K2235</t>
  </si>
  <si>
    <t>PAJE!$L2235</t>
  </si>
  <si>
    <t>PAJE!$D2235</t>
  </si>
  <si>
    <t>PAJE!$E2235</t>
  </si>
  <si>
    <t>PAJE!$J2236</t>
  </si>
  <si>
    <t>PAJE!$K2236</t>
  </si>
  <si>
    <t>PAJE!$L197</t>
  </si>
  <si>
    <t>PAJE!$D197</t>
  </si>
  <si>
    <t>PAJE!$E197</t>
  </si>
  <si>
    <t>PAJE!$J198</t>
  </si>
  <si>
    <t>PAJE!$K198</t>
  </si>
  <si>
    <t>PAJE!$L198</t>
  </si>
  <si>
    <t>PAJE!$D198</t>
  </si>
  <si>
    <t>Tài sản thuế thu nhập hoãn lại liên quan đến khoản lỗ tính thuế chưa sử dụng</t>
  </si>
  <si>
    <t>Trong trường hợp chỉ có một loại tài sản thuế thu nhập doanh nghiệp hoãn lại thì trình bày như sau:</t>
  </si>
  <si>
    <t>Tài sản thuế thu nhập hoãn lại liên quan đến...................... Chi tiết phát sinh trong năm như sau:</t>
  </si>
  <si>
    <t>Tài sản thuế thu nhập hoãn lại chưa được ghi nhận cho những khoản mục sau:</t>
  </si>
  <si>
    <t>PAJE!$K531</t>
  </si>
  <si>
    <t>PAJE!$L531</t>
  </si>
  <si>
    <t>PAJE!$D531</t>
  </si>
  <si>
    <t>PAJE!$E531</t>
  </si>
  <si>
    <t>PAJE!$J532</t>
  </si>
  <si>
    <t>PAJE!$K532</t>
  </si>
  <si>
    <t>PAJE!$L532</t>
  </si>
  <si>
    <t>PAJE!$D532</t>
  </si>
  <si>
    <t>Tăng do trích lập từ lợi nhuận</t>
  </si>
  <si>
    <t>Số cuối năm
cộng các đơn vị</t>
  </si>
  <si>
    <t>Khoản hoàn nhập thuế thu nhập doanh nghiệp hoãn lại phải trả đã được ghi nhận từ các năm trước</t>
  </si>
  <si>
    <t>Thuế thu nhập hoãn lại phải trả được ghi nhận vào vốn chủ sở hữu</t>
  </si>
  <si>
    <t>+ Nguyên liệu, vật liệu</t>
  </si>
  <si>
    <t>+ Công cụ, dụng cụ</t>
  </si>
  <si>
    <t>+ Chi phí sản xuất, kinh doanh dở dang</t>
  </si>
  <si>
    <t>+ Thành phẩm</t>
  </si>
  <si>
    <t>+ Hàng hoá</t>
  </si>
  <si>
    <t>+ Hàng gửi đi bán</t>
  </si>
  <si>
    <t>PAJE!$D266</t>
  </si>
  <si>
    <t>PAJE!$E266</t>
  </si>
  <si>
    <t>PAJE!$J267</t>
  </si>
  <si>
    <t>PAJE!$K267</t>
  </si>
  <si>
    <t>PAJE!$L267</t>
  </si>
  <si>
    <t>PAJE!$D267</t>
  </si>
  <si>
    <t>PAJE!$E267</t>
  </si>
  <si>
    <t>PAJE!$J268</t>
  </si>
  <si>
    <t>PAJE!$K268</t>
  </si>
  <si>
    <t>PAJE!$L268</t>
  </si>
  <si>
    <t>PAJE!$D268</t>
  </si>
  <si>
    <t>PAJE!$E268</t>
  </si>
  <si>
    <t>PAJE!$J269</t>
  </si>
  <si>
    <t>PAJE!$K269</t>
  </si>
  <si>
    <t>PAJE!$L269</t>
  </si>
  <si>
    <t>PAJE!$D269</t>
  </si>
  <si>
    <t>PAJE!$E269</t>
  </si>
  <si>
    <t>PAJE!$J270</t>
  </si>
  <si>
    <t>PAJE!$J1195</t>
  </si>
  <si>
    <t>PAJE!$K1195</t>
  </si>
  <si>
    <t>PAJE!$D918</t>
  </si>
  <si>
    <t>PAJE!$E918</t>
  </si>
  <si>
    <t>PAJE!$J1869</t>
  </si>
  <si>
    <t>PAJE!$K1869</t>
  </si>
  <si>
    <t>PAJE!$L1869</t>
  </si>
  <si>
    <t>PAJE!$D1869</t>
  </si>
  <si>
    <t>PAJE!$E542</t>
  </si>
  <si>
    <t>PAJE!$J543</t>
  </si>
  <si>
    <t>PAJE!$K543</t>
  </si>
  <si>
    <t>PAJE!$L543</t>
  </si>
  <si>
    <t>PAJE!$D543</t>
  </si>
  <si>
    <t>PAJE!$E543</t>
  </si>
  <si>
    <t>PAJE!$J544</t>
  </si>
  <si>
    <t>PAJE!$K544</t>
  </si>
  <si>
    <t>PAJE!$L544</t>
  </si>
  <si>
    <t>PAJE!$D544</t>
  </si>
  <si>
    <t>PAJE!$E544</t>
  </si>
  <si>
    <t>PAJE!$J545</t>
  </si>
  <si>
    <t>PAJE!$K545</t>
  </si>
  <si>
    <t>PAJE!$J769</t>
  </si>
  <si>
    <t>PAJE!$K769</t>
  </si>
  <si>
    <t>PAJE!$L769</t>
  </si>
  <si>
    <t>PAJE!$D769</t>
  </si>
  <si>
    <t>PAJE!$E769</t>
  </si>
  <si>
    <t>PAJE!$J770</t>
  </si>
  <si>
    <t>PAJE!$K770</t>
  </si>
  <si>
    <t>PAJE!$L770</t>
  </si>
  <si>
    <t>PAJE!$D770</t>
  </si>
  <si>
    <t>PAJE!$E770</t>
  </si>
  <si>
    <t>PAJE!$J771</t>
  </si>
  <si>
    <t>PAJE!$K771</t>
  </si>
  <si>
    <t>PAJE!$L771</t>
  </si>
  <si>
    <t>PAJE!$D771</t>
  </si>
  <si>
    <t>PAJE!$E771</t>
  </si>
  <si>
    <t>PAJE!$J772</t>
  </si>
  <si>
    <t>PAJE!$K772</t>
  </si>
  <si>
    <t>PAJE!$L772</t>
  </si>
  <si>
    <t>PAJE!$D772</t>
  </si>
  <si>
    <t>PAJE!$E772</t>
  </si>
  <si>
    <t>PAJE!$J773</t>
  </si>
  <si>
    <t>PAJE!$D227</t>
  </si>
  <si>
    <t>PAJE!$E227</t>
  </si>
  <si>
    <t>PAJE!$J228</t>
  </si>
  <si>
    <t>PAJE!$E2196</t>
  </si>
  <si>
    <t>PAJE!$J2197</t>
  </si>
  <si>
    <t>PAJE!$K2197</t>
  </si>
  <si>
    <t>PAJE!$L2197</t>
  </si>
  <si>
    <t>PAJE!$D2197</t>
  </si>
  <si>
    <t>PAJE!$E2197</t>
  </si>
  <si>
    <t>PAJE!$J2198</t>
  </si>
  <si>
    <t>PAJE!$K2198</t>
  </si>
  <si>
    <t>PAJE!$L2198</t>
  </si>
  <si>
    <t>PAJE!$D2198</t>
  </si>
  <si>
    <t>PAJE!$E2198</t>
  </si>
  <si>
    <t>PAJE!$J2199</t>
  </si>
  <si>
    <t>PAJE!$K2199</t>
  </si>
  <si>
    <t>PAJE!$E868</t>
  </si>
  <si>
    <t>PAJE!$J869</t>
  </si>
  <si>
    <t>PAJE!$K869</t>
  </si>
  <si>
    <t>PAJE!$L869</t>
  </si>
  <si>
    <t>PAJE!$D869</t>
  </si>
  <si>
    <t>PAJE!$J1687</t>
  </si>
  <si>
    <t>PAJE!$K1687</t>
  </si>
  <si>
    <t>PAJE!$L1687</t>
  </si>
  <si>
    <t>PAJE!$D1687</t>
  </si>
  <si>
    <t>PAJE!$E1687</t>
  </si>
  <si>
    <t>PAJE!$J1688</t>
  </si>
  <si>
    <t>PAJE!$D114</t>
  </si>
  <si>
    <t>PAJE!$E114</t>
  </si>
  <si>
    <t>PAJE!$J115</t>
  </si>
  <si>
    <t>PAJE!$K115</t>
  </si>
  <si>
    <t>PAJE!$L115</t>
  </si>
  <si>
    <t>PAJE!$D115</t>
  </si>
  <si>
    <t>PAJE!$E115</t>
  </si>
  <si>
    <t>PAJE!$J116</t>
  </si>
  <si>
    <t>PAJE!$K116</t>
  </si>
  <si>
    <t>PAJE!$L116</t>
  </si>
  <si>
    <t>PAJE!$D116</t>
  </si>
  <si>
    <t>PAJE!$E116</t>
  </si>
  <si>
    <t>PAJE!$J117</t>
  </si>
  <si>
    <t>PAJE!$K117</t>
  </si>
  <si>
    <t>PAJE!$L117</t>
  </si>
  <si>
    <t>PAJE!$D117</t>
  </si>
  <si>
    <t>PAJE!$E117</t>
  </si>
  <si>
    <t>PAJE!$J118</t>
  </si>
  <si>
    <t>PAJE!$K118</t>
  </si>
  <si>
    <t>PAJE!$L118</t>
  </si>
  <si>
    <t>PAJE!$D118</t>
  </si>
  <si>
    <t>PAJE!$E118</t>
  </si>
  <si>
    <t>PAJE!$J119</t>
  </si>
  <si>
    <t>PAJE!$K119</t>
  </si>
  <si>
    <t>PAJE!$L119</t>
  </si>
  <si>
    <t>PAJE!$D119</t>
  </si>
  <si>
    <t>PAJE!$E1986</t>
  </si>
  <si>
    <t>PAJE!$J1987</t>
  </si>
  <si>
    <t>PAJE!$K1987</t>
  </si>
  <si>
    <t>PAJE!$L1987</t>
  </si>
  <si>
    <t>PAJE!$D1987</t>
  </si>
  <si>
    <t>PAJE!$E1987</t>
  </si>
  <si>
    <t>PAJE!$L522</t>
  </si>
  <si>
    <t>PAJE!$D522</t>
  </si>
  <si>
    <t>PAJE!$E522</t>
  </si>
  <si>
    <t>PAJE!$J523</t>
  </si>
  <si>
    <t>PAJE!$K523</t>
  </si>
  <si>
    <t>PAJE!$L523</t>
  </si>
  <si>
    <t>PAJE!$D523</t>
  </si>
  <si>
    <t>PAJE!$E523</t>
  </si>
  <si>
    <t>PAJE!$J524</t>
  </si>
  <si>
    <t>PAJE!$K524</t>
  </si>
  <si>
    <t>PAJE!$L524</t>
  </si>
  <si>
    <t>PAJE!$D524</t>
  </si>
  <si>
    <t>PAJE!$E524</t>
  </si>
  <si>
    <t>PAJE!$J525</t>
  </si>
  <si>
    <t>PAJE!$K525</t>
  </si>
  <si>
    <t>PAJE!$L525</t>
  </si>
  <si>
    <t>PAJE!$D525</t>
  </si>
  <si>
    <t>PAJE!$E525</t>
  </si>
  <si>
    <t>PAJE!$J526</t>
  </si>
  <si>
    <t>PAJE!$K526</t>
  </si>
  <si>
    <t>PAJE!$L526</t>
  </si>
  <si>
    <t>PAJE!$D526</t>
  </si>
  <si>
    <t>PAJE!$E526</t>
  </si>
  <si>
    <t>PAJE!$J527</t>
  </si>
  <si>
    <t>PAJE!$K527</t>
  </si>
  <si>
    <t>PAJE!$L527</t>
  </si>
  <si>
    <t>PAJE!$D527</t>
  </si>
  <si>
    <t>PAJE!$E527</t>
  </si>
  <si>
    <t>PAJE!$J528</t>
  </si>
  <si>
    <t>PAJE!$K528</t>
  </si>
  <si>
    <t>PAJE!$L528</t>
  </si>
  <si>
    <t>PAJE!$D528</t>
  </si>
  <si>
    <t>PAJE!$J686</t>
  </si>
  <si>
    <t>PAJE!$K686</t>
  </si>
  <si>
    <t>PAJE!$L686</t>
  </si>
  <si>
    <t>PAJE!$D686</t>
  </si>
  <si>
    <t>PAJE!$E686</t>
  </si>
  <si>
    <t>PAJE!$J687</t>
  </si>
  <si>
    <t>PAJE!$K687</t>
  </si>
  <si>
    <t>PAJE!$L687</t>
  </si>
  <si>
    <t>PAJE!$D687</t>
  </si>
  <si>
    <t>PAJE!$E687</t>
  </si>
  <si>
    <t>PAJE!$J688</t>
  </si>
  <si>
    <t>PAJE!$K688</t>
  </si>
  <si>
    <t>PAJE!$L545</t>
  </si>
  <si>
    <t>PAJE!$D545</t>
  </si>
  <si>
    <t>PAJE!$E545</t>
  </si>
  <si>
    <t>PAJE!$J546</t>
  </si>
  <si>
    <t>PAJE!$K546</t>
  </si>
  <si>
    <t>PAJE!$L546</t>
  </si>
  <si>
    <t>PAJE!$D546</t>
  </si>
  <si>
    <t>PAJE!$E546</t>
  </si>
  <si>
    <t>PAJE!$J547</t>
  </si>
  <si>
    <t>PAJE!$K547</t>
  </si>
  <si>
    <t>PAJE!$L547</t>
  </si>
  <si>
    <t>PAJE!$D547</t>
  </si>
  <si>
    <t>Vốn góp liên doanh</t>
  </si>
  <si>
    <t>Đầu tư vào công ty liên kết</t>
  </si>
  <si>
    <t>Vay ngắn hạn</t>
  </si>
  <si>
    <t>Nợ dài hạn đến hạn trả</t>
  </si>
  <si>
    <t>PAJE!$J210</t>
  </si>
  <si>
    <t>PAJE!$K210</t>
  </si>
  <si>
    <t>PAJE!$L210</t>
  </si>
  <si>
    <t>PAJE!$D210</t>
  </si>
  <si>
    <t>PAJE!$J1653</t>
  </si>
  <si>
    <t>PAJE!$K1653</t>
  </si>
  <si>
    <t>PAJE!$L1653</t>
  </si>
  <si>
    <t>PAJE!$D1653</t>
  </si>
  <si>
    <t>PAJE!$K2473</t>
  </si>
  <si>
    <t>PAJE!$L2473</t>
  </si>
  <si>
    <t>PAJE!$D2473</t>
  </si>
  <si>
    <t>PAJE!$E2473</t>
  </si>
  <si>
    <t>PAJE!$E564</t>
  </si>
  <si>
    <t>PAJE!$J565</t>
  </si>
  <si>
    <t>PAJE!$K565</t>
  </si>
  <si>
    <t>PAJE!$L565</t>
  </si>
  <si>
    <t>Giá vốn của hợp đồng xây dựng</t>
  </si>
  <si>
    <t>Nếu chỉ có một loại giá vốn hàng bán thì trình bày như sau:</t>
  </si>
  <si>
    <t>PAJE!$E569</t>
  </si>
  <si>
    <t>nb56</t>
  </si>
  <si>
    <t>nb57</t>
  </si>
  <si>
    <t>nb6</t>
  </si>
  <si>
    <t>nb58</t>
  </si>
  <si>
    <t>PAJE!$D565</t>
  </si>
  <si>
    <t>PAJE!$E565</t>
  </si>
  <si>
    <t>PAJE!$J566</t>
  </si>
  <si>
    <t>PAJE!$K566</t>
  </si>
  <si>
    <t>PAJE!$L566</t>
  </si>
  <si>
    <t>PAJE!$D566</t>
  </si>
  <si>
    <t>PAJE!$E566</t>
  </si>
  <si>
    <t>PAJE!$J567</t>
  </si>
  <si>
    <t>PAJE!$K567</t>
  </si>
  <si>
    <t>PAJE!$L567</t>
  </si>
  <si>
    <t>PAJE!$D567</t>
  </si>
  <si>
    <t>PAJE!$E567</t>
  </si>
  <si>
    <t>PAJE!$J568</t>
  </si>
  <si>
    <t>+ Thuế giá trị gia tăng phải nộp</t>
  </si>
  <si>
    <t>- Thuế GTGT đầu ra</t>
  </si>
  <si>
    <t>- Thuế GTGT hàng nhập khẩu</t>
  </si>
  <si>
    <t>PAJE!$D1855</t>
  </si>
  <si>
    <t>PAJE!$E1855</t>
  </si>
  <si>
    <t>PAJE!$J1856</t>
  </si>
  <si>
    <t>PAJE!$K1856</t>
  </si>
  <si>
    <t>PAJE!$D1176</t>
  </si>
  <si>
    <t>PAJE!$E1176</t>
  </si>
  <si>
    <t>PAJE!$J1177</t>
  </si>
  <si>
    <t>PAJE!$K1177</t>
  </si>
  <si>
    <t>PAJE!$L1177</t>
  </si>
  <si>
    <t>PAJE!$D1177</t>
  </si>
  <si>
    <t>PAJE!$E1177</t>
  </si>
  <si>
    <t>PAJE!$J1178</t>
  </si>
  <si>
    <t>PAJE!$J1350</t>
  </si>
  <si>
    <t>PAJE!$K1350</t>
  </si>
  <si>
    <t>PAJE!$J1854</t>
  </si>
  <si>
    <t>PAJE!$K1854</t>
  </si>
  <si>
    <t>PAJE!$L1854</t>
  </si>
  <si>
    <t>PAJE!$E2115</t>
  </si>
  <si>
    <t>PAJE!$J2116</t>
  </si>
  <si>
    <t>PAJE!$E960</t>
  </si>
  <si>
    <t>PAJE!$J961</t>
  </si>
  <si>
    <t>PAJE!$K961</t>
  </si>
  <si>
    <t>PAJE!$L961</t>
  </si>
  <si>
    <t>PAJE!$D961</t>
  </si>
  <si>
    <t>PAJE!$E961</t>
  </si>
  <si>
    <t>PAJE!$J962</t>
  </si>
  <si>
    <t>PAJE!$K962</t>
  </si>
  <si>
    <t>PAJE!$L962</t>
  </si>
  <si>
    <t>PAJE!$D962</t>
  </si>
  <si>
    <t>PAJE!$E962</t>
  </si>
  <si>
    <t>PAJE!$J963</t>
  </si>
  <si>
    <t>PAJE!$K963</t>
  </si>
  <si>
    <t>PAJE!$K2147</t>
  </si>
  <si>
    <t>PAJE!$L2147</t>
  </si>
  <si>
    <t>PAJE!$D2147</t>
  </si>
  <si>
    <t>PAJE!$E2147</t>
  </si>
  <si>
    <t>PAJE!$J2148</t>
  </si>
  <si>
    <t>PAJE!$K2148</t>
  </si>
  <si>
    <t>PAJE!$L2148</t>
  </si>
  <si>
    <t>PAJE!$D2148</t>
  </si>
  <si>
    <t>PAJE!$E2148</t>
  </si>
  <si>
    <t>PAJE!$J2149</t>
  </si>
  <si>
    <t>PAJE!$K2149</t>
  </si>
  <si>
    <t>PAJE!$E679</t>
  </si>
  <si>
    <t>PAJE!$J680</t>
  </si>
  <si>
    <t>PAJE!$K680</t>
  </si>
  <si>
    <t>PAJE!$D1782</t>
  </si>
  <si>
    <t>PAJE!$K710</t>
  </si>
  <si>
    <t>PAJE!$E1956</t>
  </si>
  <si>
    <t>PAJE!$J1957</t>
  </si>
  <si>
    <t>PAJE!$D1504</t>
  </si>
  <si>
    <t>PAJE!$E1504</t>
  </si>
  <si>
    <t>PAJE!$J1505</t>
  </si>
  <si>
    <t>PAJE!$K1505</t>
  </si>
  <si>
    <t>PAJE!$L674</t>
  </si>
  <si>
    <t>PAJE!$D674</t>
  </si>
  <si>
    <t>PAJE!$E674</t>
  </si>
  <si>
    <t>PAJE!$J675</t>
  </si>
  <si>
    <t>PAJE!$K675</t>
  </si>
  <si>
    <t>PAJE!$L675</t>
  </si>
  <si>
    <t>PAJE!$D675</t>
  </si>
  <si>
    <t>PAJE!$E675</t>
  </si>
  <si>
    <t>PAJE!$J676</t>
  </si>
  <si>
    <t>PAJE!$K676</t>
  </si>
  <si>
    <t>PAJE!$L676</t>
  </si>
  <si>
    <t>PAJE!$D676</t>
  </si>
  <si>
    <t>PAJE!$E676</t>
  </si>
  <si>
    <t>PAJE!$J677</t>
  </si>
  <si>
    <t>PAJE!$K677</t>
  </si>
  <si>
    <t>PAJE!$L677</t>
  </si>
  <si>
    <t>PAJE!$D677</t>
  </si>
  <si>
    <t>PAJE!$E677</t>
  </si>
  <si>
    <t>PAJE!$J678</t>
  </si>
  <si>
    <t>PAJE!$K678</t>
  </si>
  <si>
    <t>PAJE!$L678</t>
  </si>
  <si>
    <t>PAJE!$D678</t>
  </si>
  <si>
    <t>PAJE!$E678</t>
  </si>
  <si>
    <t>+ Dư Nợ trả trước cho người bán về mua các công cụ nợ trên các TK công nợ phải trả (331,338…)</t>
  </si>
  <si>
    <t>Chỉ tiêu 09 sau điều chỉnh</t>
  </si>
  <si>
    <t>Tăng, giảm hàng tồn kho</t>
  </si>
  <si>
    <t>Chỉ tiêu 10 sau điều chỉnh</t>
  </si>
  <si>
    <t xml:space="preserve">Tăng, giảm các khoản phải trả </t>
  </si>
  <si>
    <t>Nợ phải trả</t>
  </si>
  <si>
    <t>Loại trừ "Vay và nợ ngắn hạn"</t>
  </si>
  <si>
    <t>Loại trừ "Vay và nợ dài hạn"</t>
  </si>
  <si>
    <t>Chi phí lãi vay phải trả</t>
  </si>
  <si>
    <t>Không bao gồm các khoản</t>
  </si>
  <si>
    <t>PAJE!$K757</t>
  </si>
  <si>
    <t>PAJE!$L757</t>
  </si>
  <si>
    <t>PAJE!$D757</t>
  </si>
  <si>
    <t>PAJE!$E757</t>
  </si>
  <si>
    <t>PAJE!$J758</t>
  </si>
  <si>
    <t>PAJE!$K758</t>
  </si>
  <si>
    <t>PAJE!$L758</t>
  </si>
  <si>
    <t>PAJE!$D758</t>
  </si>
  <si>
    <t>PAJE!$E758</t>
  </si>
  <si>
    <t>Điều chỉnh thu hồi tiền đầu tư vào công ty liên kết (+)</t>
  </si>
  <si>
    <t>Điều chỉnh thu hồi tiền đầu tư dài hạn khác (đầu tư cổ phiếu, góp vốn vào đơn vị khác…) (+)</t>
  </si>
  <si>
    <t>PAJE!$E2487</t>
  </si>
  <si>
    <t>PAJE!$J2488</t>
  </si>
  <si>
    <t>PAJE!$K2488</t>
  </si>
  <si>
    <t>PAJE!$L2488</t>
  </si>
  <si>
    <t>PAJE!$D2488</t>
  </si>
  <si>
    <t>PAJE!$E2488</t>
  </si>
  <si>
    <t>PAJE!$J2489</t>
  </si>
  <si>
    <t>Chỉ tiêu 23 sau điều chỉnh</t>
  </si>
  <si>
    <t>Tiền thu hồi cho vay, bán lại các công cụ nợ của đơn vị khác</t>
  </si>
  <si>
    <t>Chỉ tiêu 24 sau điều chỉnh</t>
  </si>
  <si>
    <t>Tiền chi đầu tư, góp vốn vào đơn vị khác</t>
  </si>
  <si>
    <t>Chỉ tiêu 25 sau điều chỉnh</t>
  </si>
  <si>
    <t>x</t>
  </si>
  <si>
    <t>Tiền thu hồi đầu tư, góp vốn vào đơn vị khác</t>
  </si>
  <si>
    <t>PAJE!$E285</t>
  </si>
  <si>
    <t>PAJE!$J286</t>
  </si>
  <si>
    <t>PAJE!$K286</t>
  </si>
  <si>
    <t>PAJE!$L286</t>
  </si>
  <si>
    <t>PAJE!$D286</t>
  </si>
  <si>
    <t>PAJE!$E286</t>
  </si>
  <si>
    <t>PAJE!$J287</t>
  </si>
  <si>
    <t>PAJE!$K287</t>
  </si>
  <si>
    <t>PAJE!$L287</t>
  </si>
  <si>
    <t>PAJE!$E752</t>
  </si>
  <si>
    <t>PAJE!$J753</t>
  </si>
  <si>
    <t>PAJE!$K753</t>
  </si>
  <si>
    <t>PAJE!$D2360</t>
  </si>
  <si>
    <t>PAJE!$E2360</t>
  </si>
  <si>
    <t>PAJE!$L1684</t>
  </si>
  <si>
    <t>PAJE!$D1684</t>
  </si>
  <si>
    <t>PAJE!$E1684</t>
  </si>
  <si>
    <t>PAJE!$J1685</t>
  </si>
  <si>
    <t>PAJE!$K1685</t>
  </si>
  <si>
    <t>PAJE!$L1685</t>
  </si>
  <si>
    <t>PAJE!$E1941</t>
  </si>
  <si>
    <t>PAJE!$L105</t>
  </si>
  <si>
    <t>PAJE!$D105</t>
  </si>
  <si>
    <t>PAJE!$E105</t>
  </si>
  <si>
    <t>PAJE!$J106</t>
  </si>
  <si>
    <t>PAJE!$K106</t>
  </si>
  <si>
    <t>PAJE!$L106</t>
  </si>
  <si>
    <t>PAJE!$D106</t>
  </si>
  <si>
    <t>PAJE!$E106</t>
  </si>
  <si>
    <t>PAJE!$J107</t>
  </si>
  <si>
    <t>PAJE!$K107</t>
  </si>
  <si>
    <t>PAJE!$L107</t>
  </si>
  <si>
    <t>PAJE!$D107</t>
  </si>
  <si>
    <t>PAJE!$E107</t>
  </si>
  <si>
    <t>PAJE!$D2129</t>
  </si>
  <si>
    <t>PAJE!$E2129</t>
  </si>
  <si>
    <t>PAJE!$J1823</t>
  </si>
  <si>
    <t>PAJE!$K1823</t>
  </si>
  <si>
    <t>PAJE!$L1823</t>
  </si>
  <si>
    <t>PAJE!$D1823</t>
  </si>
  <si>
    <t>PAJE!$D2370</t>
  </si>
  <si>
    <t>PAJE!$E2370</t>
  </si>
  <si>
    <t>PAJE!$J2371</t>
  </si>
  <si>
    <t>PAJE!$K2371</t>
  </si>
  <si>
    <t>PAJE!$L2371</t>
  </si>
  <si>
    <t>PAJE!$D2371</t>
  </si>
  <si>
    <t>PAJE!$E2371</t>
  </si>
  <si>
    <t>PAJE!$J2372</t>
  </si>
  <si>
    <t>PAJE!$K2372</t>
  </si>
  <si>
    <t>PAJE!$L2372</t>
  </si>
  <si>
    <t>PAJE!$D2372</t>
  </si>
  <si>
    <t>PAJE!$E2372</t>
  </si>
  <si>
    <t>PAJE!$J2373</t>
  </si>
  <si>
    <t>PAJE!$K2373</t>
  </si>
  <si>
    <t>PAJE!$L2373</t>
  </si>
  <si>
    <t>Tiền được các tổ chức, cá nhân bên ngoài thưởng, hỗ trợ ghi tăng các quỹ của doanh nghiệp, tiền nhận được ghi tăng các quỹ do cấp trên cấp hoặc cấp dưới nộp (111,112/431)</t>
  </si>
  <si>
    <t>Chỉ tiêu 15 sau điều chỉnh</t>
  </si>
  <si>
    <t>PAJE!$D29</t>
  </si>
  <si>
    <t>PAJE!$E29</t>
  </si>
  <si>
    <t>PAJE!$J30</t>
  </si>
  <si>
    <t>PAJE!$K30</t>
  </si>
  <si>
    <t>PAJE!$L30</t>
  </si>
  <si>
    <t>PAJE!$D30</t>
  </si>
  <si>
    <t>PAJE!$E30</t>
  </si>
  <si>
    <t>PAJE!$J31</t>
  </si>
  <si>
    <t>PAJE!$K31</t>
  </si>
  <si>
    <t>PAJE!$L31</t>
  </si>
  <si>
    <t>PAJE!$K1424</t>
  </si>
  <si>
    <t>PAJE!$L1424</t>
  </si>
  <si>
    <t>PAJE!$D1424</t>
  </si>
  <si>
    <t>PAJE!$E1424</t>
  </si>
  <si>
    <t>PAJE!$J1425</t>
  </si>
  <si>
    <t>PAJE!$K1425</t>
  </si>
  <si>
    <t>PAJE!$L1425</t>
  </si>
  <si>
    <t>PAJE!$D1425</t>
  </si>
  <si>
    <t>PAJE!$J2224</t>
  </si>
  <si>
    <t>PAJE!$K2224</t>
  </si>
  <si>
    <t>PAJE!$E1388</t>
  </si>
  <si>
    <t>PAJE!$J1389</t>
  </si>
  <si>
    <t>PAJE!$K1389</t>
  </si>
  <si>
    <t>PAJE!$L1389</t>
  </si>
  <si>
    <t>PAJE!$D1389</t>
  </si>
  <si>
    <t>PAJE!$E1389</t>
  </si>
  <si>
    <t>PAJE!$J1390</t>
  </si>
  <si>
    <t>PAJE!$K1390</t>
  </si>
  <si>
    <t>PAJE!$L1390</t>
  </si>
  <si>
    <t>PAJE!$D1390</t>
  </si>
  <si>
    <t>PAJE!$E1390</t>
  </si>
  <si>
    <t>PAJE!$J1391</t>
  </si>
  <si>
    <t>PAJE!$L1867</t>
  </si>
  <si>
    <t>PAJE!$E157</t>
  </si>
  <si>
    <t>PAJE!$J158</t>
  </si>
  <si>
    <t>PAJE!$K158</t>
  </si>
  <si>
    <t>PAJE!$K1911</t>
  </si>
  <si>
    <t>PAJE!$L1911</t>
  </si>
  <si>
    <t>PAJE!$D1911</t>
  </si>
  <si>
    <t>PAJE!$E1911</t>
  </si>
  <si>
    <t>PAJE!$J1912</t>
  </si>
  <si>
    <t>PAJE!$J1924</t>
  </si>
  <si>
    <t>PAJE!$K1924</t>
  </si>
  <si>
    <t>PAJE!$L1924</t>
  </si>
  <si>
    <t>PAJE!$D1924</t>
  </si>
  <si>
    <t>PAJE!$E1924</t>
  </si>
  <si>
    <t>PAJE!$J1925</t>
  </si>
  <si>
    <t>PAJE!$K1925</t>
  </si>
  <si>
    <t>PAJE!$L1925</t>
  </si>
  <si>
    <t>PAJE!$D1925</t>
  </si>
  <si>
    <t>PAJE!$E1925</t>
  </si>
  <si>
    <t>PAJE!$J1926</t>
  </si>
  <si>
    <t>PAJE!$K1926</t>
  </si>
  <si>
    <t>PAJE!$D1183</t>
  </si>
  <si>
    <t>PAJE!$E1183</t>
  </si>
  <si>
    <t>PAJE!$J1035</t>
  </si>
  <si>
    <t>PAJE!$K1035</t>
  </si>
  <si>
    <t>PAJE!$L1035</t>
  </si>
  <si>
    <t>PAJE!$D1035</t>
  </si>
  <si>
    <t>PAJE!$E1035</t>
  </si>
  <si>
    <t>PAJE!$J1036</t>
  </si>
  <si>
    <t>PAJE!$K1036</t>
  </si>
  <si>
    <t>PAJE!$L1036</t>
  </si>
  <si>
    <t>PAJE!$D1036</t>
  </si>
  <si>
    <t>PAJE!$E1036</t>
  </si>
  <si>
    <t>PAJE!$J1037</t>
  </si>
  <si>
    <t>PAJE!$K1037</t>
  </si>
  <si>
    <t>PAJE!$L1037</t>
  </si>
  <si>
    <t>PAJE!$D1037</t>
  </si>
  <si>
    <t>PAJE!$E1037</t>
  </si>
  <si>
    <t>PAJE!$J1038</t>
  </si>
  <si>
    <t>PAJE!$K1038</t>
  </si>
  <si>
    <t>PAJE!$L1038</t>
  </si>
  <si>
    <t>PAJE!$D1038</t>
  </si>
  <si>
    <t>PAJE!$E1038</t>
  </si>
  <si>
    <t>PAJE!$J1039</t>
  </si>
  <si>
    <t>PAJE!$K1039</t>
  </si>
  <si>
    <t>PAJE!$E253</t>
  </si>
  <si>
    <t>PAJE!$J254</t>
  </si>
  <si>
    <t>PAJE!$K254</t>
  </si>
  <si>
    <t>PAJE!$L254</t>
  </si>
  <si>
    <t>PAJE!$D254</t>
  </si>
  <si>
    <t>PAJE!$E254</t>
  </si>
  <si>
    <t>PAJE!$J255</t>
  </si>
  <si>
    <t>PAJE!$K255</t>
  </si>
  <si>
    <t>PAJE!$L255</t>
  </si>
  <si>
    <t>PAJE!$L1279</t>
  </si>
  <si>
    <t>PAJE!$K973</t>
  </si>
  <si>
    <t>PAJE!$L973</t>
  </si>
  <si>
    <t>PAJE!$D973</t>
  </si>
  <si>
    <t>PAJE!$E973</t>
  </si>
  <si>
    <t>PAJE!$J974</t>
  </si>
  <si>
    <t>PAJE!$K974</t>
  </si>
  <si>
    <t>PAJE!$L974</t>
  </si>
  <si>
    <t>PAJE!$D974</t>
  </si>
  <si>
    <t>PAJE!$E974</t>
  </si>
  <si>
    <t>PAJE!$J975</t>
  </si>
  <si>
    <t>PAJE!$K975</t>
  </si>
  <si>
    <t>PAJE!$D2011</t>
  </si>
  <si>
    <t>PAJE!$E2011</t>
  </si>
  <si>
    <t>PAJE!$J2012</t>
  </si>
  <si>
    <t>PAJE!$K2012</t>
  </si>
  <si>
    <t>PAJE!$L2012</t>
  </si>
  <si>
    <t>PAJE!$D2012</t>
  </si>
  <si>
    <t>PAJE!$E2012</t>
  </si>
  <si>
    <t>PAJE!$J2013</t>
  </si>
  <si>
    <t>PAJE!$K2013</t>
  </si>
  <si>
    <t>PAJE!$L2013</t>
  </si>
  <si>
    <t>PAJE!$D2013</t>
  </si>
  <si>
    <t>PAJE!$E2013</t>
  </si>
  <si>
    <t>PAJE!$J2014</t>
  </si>
  <si>
    <t>PAJE!$K2014</t>
  </si>
  <si>
    <t>PAJE!$L2014</t>
  </si>
  <si>
    <t>PAJE!$D2014</t>
  </si>
  <si>
    <t>PAJE!$E1045</t>
  </si>
  <si>
    <t>PAJE!$J1046</t>
  </si>
  <si>
    <t>PAJE!$K1046</t>
  </si>
  <si>
    <t>PAJE!$L1046</t>
  </si>
  <si>
    <t>PAJE!$D1046</t>
  </si>
  <si>
    <t>PAJE!$E1046</t>
  </si>
  <si>
    <t>PAJE!$E391</t>
  </si>
  <si>
    <t>PAJE!$J392</t>
  </si>
  <si>
    <t>PAJE!$K392</t>
  </si>
  <si>
    <t>PAJE!$L392</t>
  </si>
  <si>
    <t>PAJE!$D392</t>
  </si>
  <si>
    <t>PAJE!$E392</t>
  </si>
  <si>
    <t>PAJE!$J393</t>
  </si>
  <si>
    <t>PAJE!$K393</t>
  </si>
  <si>
    <t>Team member 11</t>
  </si>
  <si>
    <t>Team member 12</t>
  </si>
  <si>
    <t>Team member 13</t>
  </si>
  <si>
    <t>Team member 14</t>
  </si>
  <si>
    <t>Team member 15</t>
  </si>
  <si>
    <t>PAJE!$E1413</t>
  </si>
  <si>
    <t>PAJE!$J1414</t>
  </si>
  <si>
    <t>PAJE!$K1414</t>
  </si>
  <si>
    <t>PAJE!$L1414</t>
  </si>
  <si>
    <t>PAJE!$D1414</t>
  </si>
  <si>
    <t>PAJE!$E1414</t>
  </si>
  <si>
    <t>PAJE!$J1415</t>
  </si>
  <si>
    <t>PAJE!$K1415</t>
  </si>
  <si>
    <t>PAJE!$L1415</t>
  </si>
  <si>
    <t>PAJE!$D1415</t>
  </si>
  <si>
    <t>PAJE!$E1415</t>
  </si>
  <si>
    <t>PAJE!$J1416</t>
  </si>
  <si>
    <t>PAJE!$K1416</t>
  </si>
  <si>
    <t>PAJE!$L1416</t>
  </si>
  <si>
    <t>PAJE!$D1416</t>
  </si>
  <si>
    <t>PAJE!$E1416</t>
  </si>
  <si>
    <t>PAJE!$J1417</t>
  </si>
  <si>
    <t>PAJE!$K1417</t>
  </si>
  <si>
    <t>PAJE!$L1417</t>
  </si>
  <si>
    <t>PAJE!$D1417</t>
  </si>
  <si>
    <t>PAJE!$E1417</t>
  </si>
  <si>
    <t>PAJE!$J1418</t>
  </si>
  <si>
    <t>PAJE!$K1418</t>
  </si>
  <si>
    <t>PAJE!$L1418</t>
  </si>
  <si>
    <t>PAJE!$D1418</t>
  </si>
  <si>
    <t>PAJE!$E1418</t>
  </si>
  <si>
    <t>PAJE!$J1419</t>
  </si>
  <si>
    <t>PAJE!$K1419</t>
  </si>
  <si>
    <t>PAJE!$D2259</t>
  </si>
  <si>
    <t>PAJE!$E2259</t>
  </si>
  <si>
    <t>PAJE!$L2217</t>
  </si>
  <si>
    <t>PAJE!$L1533</t>
  </si>
  <si>
    <t>PAJE!$D1533</t>
  </si>
  <si>
    <t>PAJE!$E1533</t>
  </si>
  <si>
    <t>PAJE!$J1534</t>
  </si>
  <si>
    <t>PAJE!$K1534</t>
  </si>
  <si>
    <t>PAJE!$L1534</t>
  </si>
  <si>
    <t>PAJE!$D1534</t>
  </si>
  <si>
    <t>PAJE!$E1534</t>
  </si>
  <si>
    <t>PAJE!$J1535</t>
  </si>
  <si>
    <t>PAJE!$E1637</t>
  </si>
  <si>
    <t>PAJE!$J1638</t>
  </si>
  <si>
    <t>PAJE!$K1638</t>
  </si>
  <si>
    <t>PAJE!$L1638</t>
  </si>
  <si>
    <t>PAJE!$D1638</t>
  </si>
  <si>
    <t>PAJE!$E1638</t>
  </si>
  <si>
    <t>PAJE!$J1639</t>
  </si>
  <si>
    <t>PAJE!$K1639</t>
  </si>
  <si>
    <t>PAJE!$L1639</t>
  </si>
  <si>
    <t>PAJE!$D1639</t>
  </si>
  <si>
    <t>PAJE!$E1639</t>
  </si>
  <si>
    <t>PAJE!$J1640</t>
  </si>
  <si>
    <t>PAJE!$K1640</t>
  </si>
  <si>
    <t>PAJE!$L1640</t>
  </si>
  <si>
    <t>PAJE!$D1640</t>
  </si>
  <si>
    <t>PAJE!$E1640</t>
  </si>
  <si>
    <t>PAJE!$J1641</t>
  </si>
  <si>
    <t>PAJE!$L1304</t>
  </si>
  <si>
    <t>PAJE!$D1304</t>
  </si>
  <si>
    <t>PAJE!$E1304</t>
  </si>
  <si>
    <t>PAJE!$J1305</t>
  </si>
  <si>
    <t>PAJE!$K1305</t>
  </si>
  <si>
    <t>PAJE!$L1305</t>
  </si>
  <si>
    <t>PAJE!$D1305</t>
  </si>
  <si>
    <t>PAJE!$K661</t>
  </si>
  <si>
    <t>PAJE!$L661</t>
  </si>
  <si>
    <t>PAJE!$D661</t>
  </si>
  <si>
    <t>PAJE!$E661</t>
  </si>
  <si>
    <t>PAJE!$D1482</t>
  </si>
  <si>
    <t>PAJE!$E1482</t>
  </si>
  <si>
    <t>PAJE!$J1483</t>
  </si>
  <si>
    <t>PAJE!$K1483</t>
  </si>
  <si>
    <t>PAJE!$L1483</t>
  </si>
  <si>
    <t>PAJE!$D1483</t>
  </si>
  <si>
    <t>PAJE!$K650</t>
  </si>
  <si>
    <t>PAJE!$L322</t>
  </si>
  <si>
    <t>PAJE!$D322</t>
  </si>
  <si>
    <t>PAJE!$E322</t>
  </si>
  <si>
    <t>PAJE!$J323</t>
  </si>
  <si>
    <t>PAJE!$K323</t>
  </si>
  <si>
    <t>PAJE!$L323</t>
  </si>
  <si>
    <t>PAJE!$D323</t>
  </si>
  <si>
    <t>PAJE!$E323</t>
  </si>
  <si>
    <t>PAJE!$J324</t>
  </si>
  <si>
    <t>PAJE!$K324</t>
  </si>
  <si>
    <t>PAJE!$L324</t>
  </si>
  <si>
    <t>PAJE!$D324</t>
  </si>
  <si>
    <t>PAJE!$E324</t>
  </si>
  <si>
    <t>PAJE!$J325</t>
  </si>
  <si>
    <t>PAJE!$D68</t>
  </si>
  <si>
    <t>PAJE!$E68</t>
  </si>
  <si>
    <t>PAJE!$J69</t>
  </si>
  <si>
    <t>PAJE!$K69</t>
  </si>
  <si>
    <t>PAJE!$L69</t>
  </si>
  <si>
    <t>PAJE!$D69</t>
  </si>
  <si>
    <t>PAJE!$E69</t>
  </si>
  <si>
    <t>Thuế và các khoản khác phải thu Nhà nước</t>
  </si>
  <si>
    <t>154</t>
  </si>
  <si>
    <t>+ Tạm ứng</t>
  </si>
  <si>
    <t>Số dư cuối năm trước</t>
  </si>
  <si>
    <t>Số dư đầu năm nay</t>
  </si>
  <si>
    <t>PAJE!$D1272</t>
  </si>
  <si>
    <t>PAJE!$D655</t>
  </si>
  <si>
    <t>PAJE!$E655</t>
  </si>
  <si>
    <t>PAJE!$J656</t>
  </si>
  <si>
    <t>PAJE!$K656</t>
  </si>
  <si>
    <t>PAJE!$L656</t>
  </si>
  <si>
    <t>PAJE!$D656</t>
  </si>
  <si>
    <t>PAJE!$E656</t>
  </si>
  <si>
    <t>PAJE!$J657</t>
  </si>
  <si>
    <t>PAJE!$K657</t>
  </si>
  <si>
    <t>PAJE!$L657</t>
  </si>
  <si>
    <t>PAJE!$D657</t>
  </si>
  <si>
    <t>PAJE!$E657</t>
  </si>
  <si>
    <t>PAJE!$J658</t>
  </si>
  <si>
    <t>PAJE!$K658</t>
  </si>
  <si>
    <t>PAJE!$L658</t>
  </si>
  <si>
    <t>138cvkl</t>
  </si>
  <si>
    <t>+ Cho vay dài hạn</t>
  </si>
  <si>
    <t>228cv</t>
  </si>
  <si>
    <t>228tpkp</t>
  </si>
  <si>
    <t>+ Đầu tư tín phiếu, kỳ phiếu</t>
  </si>
  <si>
    <t>+ Ký quỹ, ký cược dài hạn</t>
  </si>
  <si>
    <t>Thuế GTGT hàng bán nội địa</t>
  </si>
  <si>
    <t>Thuế GTGT hàng nhập khẩu</t>
  </si>
  <si>
    <t>Thuế xuất, nhập khẩu</t>
  </si>
  <si>
    <t>PAJE!$K434</t>
  </si>
  <si>
    <t>PAJE!$L434</t>
  </si>
  <si>
    <t>PAJE!$D434</t>
  </si>
  <si>
    <t>PAJE!$E434</t>
  </si>
  <si>
    <t>PAJE!$J435</t>
  </si>
  <si>
    <t>PAJE!$K435</t>
  </si>
  <si>
    <t>PAJE!$E1179</t>
  </si>
  <si>
    <t>PAJE!$J1180</t>
  </si>
  <si>
    <t>PAJE!$K1180</t>
  </si>
  <si>
    <t>PAJE!$L1180</t>
  </si>
  <si>
    <t>PAJE!$D1180</t>
  </si>
  <si>
    <t>PAJE!$E1180</t>
  </si>
  <si>
    <t>PAJE!$J1181</t>
  </si>
  <si>
    <t>PAJE!$K1181</t>
  </si>
  <si>
    <t>PAJE!$L1181</t>
  </si>
  <si>
    <t>PAJE!$D1181</t>
  </si>
  <si>
    <t>PAJE!$E1181</t>
  </si>
  <si>
    <t>PAJE!$J1182</t>
  </si>
  <si>
    <t>PAJE!$K1182</t>
  </si>
  <si>
    <t>PAJE!$L1182</t>
  </si>
  <si>
    <t>PAJE!$D1182</t>
  </si>
  <si>
    <t>PAJE!$E1182</t>
  </si>
  <si>
    <t>PAJE!$J1183</t>
  </si>
  <si>
    <t>PAJE!$D1306</t>
  </si>
  <si>
    <t>PAJE!$E1306</t>
  </si>
  <si>
    <t>PAJE!$J1307</t>
  </si>
  <si>
    <t>PAJE!$K1307</t>
  </si>
  <si>
    <t>PAJE!$E478</t>
  </si>
  <si>
    <t>PAJE!$J479</t>
  </si>
  <si>
    <t>PAJE!$K479</t>
  </si>
  <si>
    <t>PAJE!$L479</t>
  </si>
  <si>
    <t>PAJE!$D479</t>
  </si>
  <si>
    <t>PAJE!$E479</t>
  </si>
  <si>
    <t>PAJE!$J480</t>
  </si>
  <si>
    <t>PAJE!$K480</t>
  </si>
  <si>
    <t>PAJE!$L480</t>
  </si>
  <si>
    <t>PAJE!$E1309</t>
  </si>
  <si>
    <t>PAJE!$J1310</t>
  </si>
  <si>
    <t>PAJE!$K1310</t>
  </si>
  <si>
    <t>PAJE!$L1310</t>
  </si>
  <si>
    <t>PAJE!$D1310</t>
  </si>
  <si>
    <t>PAJE!$E1310</t>
  </si>
  <si>
    <t>PAJE!$J496</t>
  </si>
  <si>
    <t>PAJE!$K496</t>
  </si>
  <si>
    <t>PAJE!$L496</t>
  </si>
  <si>
    <t>PAJE!$D496</t>
  </si>
  <si>
    <t>PAJE!$E496</t>
  </si>
  <si>
    <t>PAJE!$J497</t>
  </si>
  <si>
    <t>PAJE!$K497</t>
  </si>
  <si>
    <t>BE</t>
  </si>
  <si>
    <t>PAJE!$J1113</t>
  </si>
  <si>
    <t>PAJE!$K1113</t>
  </si>
  <si>
    <t>PAJE!$L270</t>
  </si>
  <si>
    <t>PAJE!$D270</t>
  </si>
  <si>
    <t>PAJE!$E270</t>
  </si>
  <si>
    <t>PAJE!$J271</t>
  </si>
  <si>
    <t>PAJE!$K271</t>
  </si>
  <si>
    <t>PAJE!$L271</t>
  </si>
  <si>
    <t>Tên giao dịch tiếng anh của Doanh nghiệp</t>
  </si>
  <si>
    <t>PAJE!$E1303</t>
  </si>
  <si>
    <t>PAJE!$J1304</t>
  </si>
  <si>
    <t>PAJE!$K1304</t>
  </si>
  <si>
    <t>PAJE!$L192</t>
  </si>
  <si>
    <t>PAJE!$D192</t>
  </si>
  <si>
    <t>PAJE!$E192</t>
  </si>
  <si>
    <t>PAJE!$J193</t>
  </si>
  <si>
    <t>PAJE!$K193</t>
  </si>
  <si>
    <t>PAJE!$L193</t>
  </si>
  <si>
    <t>PAJE!$D193</t>
  </si>
  <si>
    <t>PAJE!$E193</t>
  </si>
  <si>
    <t>PAJE!$J194</t>
  </si>
  <si>
    <t>PAJE!$L1419</t>
  </si>
  <si>
    <t>PAJE!$D1419</t>
  </si>
  <si>
    <t>PAJE!$E1419</t>
  </si>
  <si>
    <t>PAJE!$J1420</t>
  </si>
  <si>
    <t>PAJE!$K1420</t>
  </si>
  <si>
    <t>PAJE!$L1420</t>
  </si>
  <si>
    <t>PAJE!$D1420</t>
  </si>
  <si>
    <t>PAJE!$E1420</t>
  </si>
  <si>
    <t>PAJE!$E176</t>
  </si>
  <si>
    <t>PAJE!$E1869</t>
  </si>
  <si>
    <t>PAJE!$J1870</t>
  </si>
  <si>
    <t>PAJE!$K1870</t>
  </si>
  <si>
    <t>PAJE!$L1870</t>
  </si>
  <si>
    <t>PAJE!$D1870</t>
  </si>
  <si>
    <t>PAJE!$E1870</t>
  </si>
  <si>
    <t>PAJE!$J1871</t>
  </si>
  <si>
    <t>PAJE!$K1871</t>
  </si>
  <si>
    <t>PAJE!$L1871</t>
  </si>
  <si>
    <t>PAJE!$D1871</t>
  </si>
  <si>
    <t>PAJE!$E1871</t>
  </si>
  <si>
    <t>PAJE!$J1382</t>
  </si>
  <si>
    <t>PAJE!$E2477</t>
  </si>
  <si>
    <t>PAJE!$J2478</t>
  </si>
  <si>
    <t>PAJE!$K2478</t>
  </si>
  <si>
    <t>PAJE!$L2478</t>
  </si>
  <si>
    <t>PAJE!$D2478</t>
  </si>
  <si>
    <t>PAJE!$E2478</t>
  </si>
  <si>
    <t>PAJE!$J2479</t>
  </si>
  <si>
    <t>PAJE!$K2479</t>
  </si>
  <si>
    <t>PAJE!$L2479</t>
  </si>
  <si>
    <t>PAJE!$D2479</t>
  </si>
  <si>
    <t>PAJE!$E2479</t>
  </si>
  <si>
    <t>PAJE!$J2480</t>
  </si>
  <si>
    <t>PAJE!$K2480</t>
  </si>
  <si>
    <t>PAJE!$L2480</t>
  </si>
  <si>
    <t>PAJE!$K2395</t>
  </si>
  <si>
    <t>PAJE!$L2395</t>
  </si>
  <si>
    <t>PAJE!$D2395</t>
  </si>
  <si>
    <t>PAJE!$D291</t>
  </si>
  <si>
    <t>PAJE!$K2433</t>
  </si>
  <si>
    <t>PAJE!$L2433</t>
  </si>
  <si>
    <t>PAJE!$D2433</t>
  </si>
  <si>
    <t>PAJE!$E2433</t>
  </si>
  <si>
    <t>PAJE!$J2434</t>
  </si>
  <si>
    <t>BÁO CÁO TÀI CHÍNH</t>
  </si>
  <si>
    <t>Cổ tức, lợi nhuận đã trả cho chủ sở hữu</t>
  </si>
  <si>
    <t>36</t>
  </si>
  <si>
    <t>Mua tài sản cố định bằng cách nhận các khoản nợ</t>
  </si>
  <si>
    <t>Mua tài sản thông qua nghiệp vụ cho thuê tài chính</t>
  </si>
  <si>
    <t>Nhận góp vốn bằng tài sản</t>
  </si>
  <si>
    <t>PAJE!$E362</t>
  </si>
  <si>
    <t>PAJE!$J363</t>
  </si>
  <si>
    <t>PAJE!$K363</t>
  </si>
  <si>
    <t>PAJE!$L363</t>
  </si>
  <si>
    <t>PAJE!$D363</t>
  </si>
  <si>
    <t>PAJE!$E363</t>
  </si>
  <si>
    <t>PAJE!$J364</t>
  </si>
  <si>
    <t>PAJE!$K364</t>
  </si>
  <si>
    <t>PAJE!$L364</t>
  </si>
  <si>
    <t>PAJE!$D364</t>
  </si>
  <si>
    <t>PAJE!$E364</t>
  </si>
  <si>
    <t>PAJE!$J365</t>
  </si>
  <si>
    <t>PAJE!$K365</t>
  </si>
  <si>
    <t>PAJE!$L365</t>
  </si>
  <si>
    <t>Cổ tức năm trước</t>
  </si>
  <si>
    <t>Tạm ứng cổ tức năm nay</t>
  </si>
  <si>
    <t>Sau ngày kết thúc năm tài chính Hội đồng quản trị đã công bố cổ tức như sau:</t>
  </si>
  <si>
    <t>Số cuối năm
(Số đơn vị)</t>
  </si>
  <si>
    <t>PAJE!$L2095</t>
  </si>
  <si>
    <t>PAJE!$D2095</t>
  </si>
  <si>
    <t>PAJE!$E2095</t>
  </si>
  <si>
    <t>PAJE!$J2096</t>
  </si>
  <si>
    <t>PAJE!$K2096</t>
  </si>
  <si>
    <t>PAJE!$L2096</t>
  </si>
  <si>
    <t>PAJE!$E1272</t>
  </si>
  <si>
    <t>PAJE!$J1273</t>
  </si>
  <si>
    <t>PAJE!$K1273</t>
  </si>
  <si>
    <t>PAJE!$L1273</t>
  </si>
  <si>
    <t>PAJE!$D1273</t>
  </si>
  <si>
    <t>PAJE!$E1273</t>
  </si>
  <si>
    <t>PAJE!$K707</t>
  </si>
  <si>
    <t>PAJE!$L707</t>
  </si>
  <si>
    <t>PAJE!$D1824</t>
  </si>
  <si>
    <t>PAJE!$E1824</t>
  </si>
  <si>
    <t>PAJE!$J1825</t>
  </si>
  <si>
    <t>PAJE!$K1825</t>
  </si>
  <si>
    <t>PAJE!$L1825</t>
  </si>
  <si>
    <t>PAJE!$K1874</t>
  </si>
  <si>
    <t>PAJE!$L1874</t>
  </si>
  <si>
    <t>PAJE!$D1874</t>
  </si>
  <si>
    <t>PAJE!$E1874</t>
  </si>
  <si>
    <t>PAJE!$J1875</t>
  </si>
  <si>
    <t>PAJE!$K1875</t>
  </si>
  <si>
    <t>PAJE!$L1875</t>
  </si>
  <si>
    <t>PAJE!$E2486</t>
  </si>
  <si>
    <t>Doanh thu bán hàng và cung cấp dịch vụ trong năm là doanh thu của hàng hóa/dịch vụ/thành phẩm/... đã tiêu thụ.</t>
  </si>
  <si>
    <t>Doanh thu hợp đồng xây dựng</t>
  </si>
  <si>
    <t>Doanh thu của hợp đồng xây dựng được ghi nhận trong năm</t>
  </si>
  <si>
    <t>Dự phòng nợ phải trả ngắn hạn liên quan đến ............................ Chi tiết phát sinh như sau:</t>
  </si>
  <si>
    <t>Vay dài hạn nội bộ</t>
  </si>
  <si>
    <t>Phải trả dài hạn nội bộ khác</t>
  </si>
  <si>
    <t>PAJE!$D1083</t>
  </si>
  <si>
    <t>PAJE!$E1083</t>
  </si>
  <si>
    <t>PAJE!$J1084</t>
  </si>
  <si>
    <t>PAJE!$K1084</t>
  </si>
  <si>
    <t>PAJE!$L1084</t>
  </si>
  <si>
    <t>PAJE!$D1084</t>
  </si>
  <si>
    <t>PAJE!$L1202</t>
  </si>
  <si>
    <t>PAJE!$D1202</t>
  </si>
  <si>
    <t>PAJE!$E1202</t>
  </si>
  <si>
    <t>PAJE!$J1203</t>
  </si>
  <si>
    <t>PAJE!$K1203</t>
  </si>
  <si>
    <t>PAJE!$L1203</t>
  </si>
  <si>
    <t>PAJE!$D1203</t>
  </si>
  <si>
    <t>PAJE!$E1203</t>
  </si>
  <si>
    <t>PAJE!$J1204</t>
  </si>
  <si>
    <t>PAJE!$D2362</t>
  </si>
  <si>
    <t>PAJE!$D1413</t>
  </si>
  <si>
    <t>PAJE!$J1049</t>
  </si>
  <si>
    <t>PAJE!$K1049</t>
  </si>
  <si>
    <t>PAJE!$L1049</t>
  </si>
  <si>
    <t>PAJE!$D1049</t>
  </si>
  <si>
    <t>PAJE!$E198</t>
  </si>
  <si>
    <t>PAJE!$J199</t>
  </si>
  <si>
    <t>PAJE!$K199</t>
  </si>
  <si>
    <t>PAJE!$L2108</t>
  </si>
  <si>
    <t>PAJE!$D2108</t>
  </si>
  <si>
    <t>PAJE!$E2108</t>
  </si>
  <si>
    <t>PAJE!$J2109</t>
  </si>
  <si>
    <t>PAJE!$K2109</t>
  </si>
  <si>
    <t>PAJE!$E1906</t>
  </si>
  <si>
    <t>PAJE!$J1907</t>
  </si>
  <si>
    <t>PAJE!$K1907</t>
  </si>
  <si>
    <t>Giá vốn hàng bán trong năm là giá vốn của hàng hóa/dịch vụ/thành phẩm/... cung cấp. Chi tiết như sau:</t>
  </si>
  <si>
    <t>PAJE!$J2441</t>
  </si>
  <si>
    <t>PAJE!$K2441</t>
  </si>
  <si>
    <t>PAJE!$L2441</t>
  </si>
  <si>
    <t>PAJE!$D2441</t>
  </si>
  <si>
    <t>PAJE!$E2441</t>
  </si>
  <si>
    <t>PAJE!$J2442</t>
  </si>
  <si>
    <t>Quỹ đầu tư phát triển</t>
  </si>
  <si>
    <t>Quỹ dự phòng tài chính</t>
  </si>
  <si>
    <t>PAJE!$L405</t>
  </si>
  <si>
    <t>PAJE!$D405</t>
  </si>
  <si>
    <t>PAJE!$E405</t>
  </si>
  <si>
    <t>PAJE!$E414</t>
  </si>
  <si>
    <t>PAJE!$J415</t>
  </si>
  <si>
    <t>PAJE!$K415</t>
  </si>
  <si>
    <t>PAJE!$L415</t>
  </si>
  <si>
    <t>PAJE!$K1076</t>
  </si>
  <si>
    <t>PAJE!$L1342</t>
  </si>
  <si>
    <t>PAJE!$D1342</t>
  </si>
  <si>
    <t>PAJE!$E1342</t>
  </si>
  <si>
    <t>PAJE!$J1343</t>
  </si>
  <si>
    <t>PAJE!$D1044</t>
  </si>
  <si>
    <t>PAJE!$E1044</t>
  </si>
  <si>
    <t>PAJE!$E282</t>
  </si>
  <si>
    <t>PAJE!$J283</t>
  </si>
  <si>
    <t>PAJE!$K283</t>
  </si>
  <si>
    <t>PAJE!$L283</t>
  </si>
  <si>
    <t>PAJE!$D283</t>
  </si>
  <si>
    <t>PAJE!$E283</t>
  </si>
  <si>
    <t>PAJE!$J284</t>
  </si>
  <si>
    <t>PAJE!$L691</t>
  </si>
  <si>
    <t>PAJE!$D691</t>
  </si>
  <si>
    <t>PAJE!$E691</t>
  </si>
  <si>
    <t>PAJE!$E1351</t>
  </si>
  <si>
    <t>PAJE!$J1352</t>
  </si>
  <si>
    <t>PAJE!$K1352</t>
  </si>
  <si>
    <t>PAJE!$L1352</t>
  </si>
  <si>
    <t>PAJE!$D1352</t>
  </si>
  <si>
    <t>PAJE!$E1352</t>
  </si>
  <si>
    <t>PAJE!$J1353</t>
  </si>
  <si>
    <t>PAJE!$K1353</t>
  </si>
  <si>
    <t>PAJE!$L1353</t>
  </si>
  <si>
    <t>Doanh thu thuần</t>
  </si>
  <si>
    <t>Trong đó:</t>
  </si>
  <si>
    <t>PAJE!$L2209</t>
  </si>
  <si>
    <t>PAJE!$D2209</t>
  </si>
  <si>
    <t>PAJE!$E2209</t>
  </si>
  <si>
    <t>PAJE!$E1715</t>
  </si>
  <si>
    <t>PAJE!$J1716</t>
  </si>
  <si>
    <t>PAJE!$K1716</t>
  </si>
  <si>
    <t>PAJE!$L1716</t>
  </si>
  <si>
    <t>PAJE!$D1716</t>
  </si>
  <si>
    <t>PAJE!$E1716</t>
  </si>
  <si>
    <t>PAJE!$J1717</t>
  </si>
  <si>
    <t>PAJE!$K1717</t>
  </si>
  <si>
    <t>PAJE!$L1717</t>
  </si>
  <si>
    <t>PAJE!$D1717</t>
  </si>
  <si>
    <t>PAJE!$E1717</t>
  </si>
  <si>
    <t>PAJE!$J1718</t>
  </si>
  <si>
    <t>PAJE!$K1718</t>
  </si>
  <si>
    <t>PAJE!$L1718</t>
  </si>
  <si>
    <t>PAJE!$E356</t>
  </si>
  <si>
    <t>PAJE!$J357</t>
  </si>
  <si>
    <t>PAJE!$L82</t>
  </si>
  <si>
    <t>PAJE!$D82</t>
  </si>
  <si>
    <t>PAJE!$E82</t>
  </si>
  <si>
    <t>PAJE!$J83</t>
  </si>
  <si>
    <t>PAJE!$K83</t>
  </si>
  <si>
    <t>PAJE!$L83</t>
  </si>
  <si>
    <t>PAJE!$D83</t>
  </si>
  <si>
    <t>PAJE!$E83</t>
  </si>
  <si>
    <t>PAJE!$J84</t>
  </si>
  <si>
    <t>PAJE!$K84</t>
  </si>
  <si>
    <t>PAJE!$L84</t>
  </si>
  <si>
    <t>PAJE!$D84</t>
  </si>
  <si>
    <t>PAJE!$E84</t>
  </si>
  <si>
    <t>PAJE!$J85</t>
  </si>
  <si>
    <t>PAJE!$K85</t>
  </si>
  <si>
    <t>PAJE!$L85</t>
  </si>
  <si>
    <t>PAJE!$D85</t>
  </si>
  <si>
    <t>PAJE!$E85</t>
  </si>
  <si>
    <t>PAJE!$J86</t>
  </si>
  <si>
    <t>PAJE!$K86</t>
  </si>
  <si>
    <t>PAJE!$L86</t>
  </si>
  <si>
    <t>PAJE!$D86</t>
  </si>
  <si>
    <t>9.             Dự phòng phải thu ngắn hạn khó đòi</t>
  </si>
  <si>
    <t>10.         Hàng tồn kho</t>
  </si>
  <si>
    <t>11.         Dự phòng giảm giá hàng tồn kho</t>
  </si>
  <si>
    <t>12.         Chi phí trả trước ngắn hạn</t>
  </si>
  <si>
    <t>PAJE!$L383</t>
  </si>
  <si>
    <t>PAJE!$L1541</t>
  </si>
  <si>
    <t>PAJE!$D1541</t>
  </si>
  <si>
    <t>PAJE!$E1541</t>
  </si>
  <si>
    <t>PAJE!$J1542</t>
  </si>
  <si>
    <t>PAJE!$K1542</t>
  </si>
  <si>
    <t>PAJE!$L1542</t>
  </si>
  <si>
    <t>PAJE!$D1542</t>
  </si>
  <si>
    <t>PAJE!$E1542</t>
  </si>
  <si>
    <t>PAJE!$J1543</t>
  </si>
  <si>
    <t>PAJE!$K1543</t>
  </si>
  <si>
    <t>PAJE!$L1543</t>
  </si>
  <si>
    <t>PAJE!$D1543</t>
  </si>
  <si>
    <t>PAJE!$E1543</t>
  </si>
  <si>
    <t>PAJE!$J1544</t>
  </si>
  <si>
    <t>PAJE!$K1544</t>
  </si>
  <si>
    <t>PAJE!$L1544</t>
  </si>
  <si>
    <t>PAJE!$D1544</t>
  </si>
  <si>
    <t>PAJE!$E1544</t>
  </si>
  <si>
    <t>PAJE!$J1545</t>
  </si>
  <si>
    <t>PAJE!$K1545</t>
  </si>
  <si>
    <t>PAJE!$L1545</t>
  </si>
  <si>
    <t>PAJE!$D1545</t>
  </si>
  <si>
    <t>PAJE!$E1545</t>
  </si>
  <si>
    <t>PAJE!$J1546</t>
  </si>
  <si>
    <t>PAJE!$K1546</t>
  </si>
  <si>
    <t>Set
 Num</t>
  </si>
  <si>
    <t>Y</t>
  </si>
  <si>
    <t>BA</t>
  </si>
  <si>
    <t>N</t>
  </si>
  <si>
    <t>Có</t>
  </si>
  <si>
    <t>121nh</t>
  </si>
  <si>
    <t>BJ</t>
  </si>
  <si>
    <t>BB</t>
  </si>
  <si>
    <t>331N</t>
  </si>
  <si>
    <t>BM</t>
  </si>
  <si>
    <t>BC</t>
  </si>
  <si>
    <t>337N</t>
  </si>
  <si>
    <t>BD</t>
  </si>
  <si>
    <t>334N</t>
  </si>
  <si>
    <t>BF</t>
  </si>
  <si>
    <t>BG</t>
  </si>
  <si>
    <t>BN</t>
  </si>
  <si>
    <t>PAJE!$L1371</t>
  </si>
  <si>
    <t>PAJE!$D1371</t>
  </si>
  <si>
    <t>PAJE!$E1371</t>
  </si>
  <si>
    <t>PAJE!$J1372</t>
  </si>
  <si>
    <t>PAJE!$K1372</t>
  </si>
  <si>
    <t>PAJE!$L1372</t>
  </si>
  <si>
    <t>PAJE!$D1372</t>
  </si>
  <si>
    <t>PAJE!$J548</t>
  </si>
  <si>
    <t>PAJE!$K548</t>
  </si>
  <si>
    <t>Tiền chi khác cho hoạt động kinh doanh</t>
  </si>
  <si>
    <t>Số chi thực tế</t>
  </si>
  <si>
    <t>Chỉ tiêu 16 sau điều chỉnh</t>
  </si>
  <si>
    <t>Tiền chi để mua sắm, xây dựng tài sản cố định và các tài sản dài hạn khác</t>
  </si>
  <si>
    <t>Mua sắm mới TSCĐ hữu hình, vô hình, Xây dựng cơ bản dở dang, bất động sản đầu tư, đầu tư dài hạn khác</t>
  </si>
  <si>
    <t>PAJE!$J444</t>
  </si>
  <si>
    <t>PAJE!$D1709</t>
  </si>
  <si>
    <t>PAJE!$E1709</t>
  </si>
  <si>
    <t>PAJE!$K24</t>
  </si>
  <si>
    <t>PAJE!$L24</t>
  </si>
  <si>
    <t>PAJE!$D24</t>
  </si>
  <si>
    <t>PAJE!$E24</t>
  </si>
  <si>
    <t>PAJE!$J25</t>
  </si>
  <si>
    <t>PAJE!$K25</t>
  </si>
  <si>
    <t>PAJE!$L25</t>
  </si>
  <si>
    <t>PAJE!$D25</t>
  </si>
  <si>
    <t>PAJE!$E25</t>
  </si>
  <si>
    <t>PAJE!$J26</t>
  </si>
  <si>
    <t>PAJE!$K26</t>
  </si>
  <si>
    <t>PAJE!$L26</t>
  </si>
  <si>
    <t>PAJE!$D26</t>
  </si>
  <si>
    <t>PAJE!$J887</t>
  </si>
  <si>
    <t>PAJE!$K887</t>
  </si>
  <si>
    <t>PAJE!$L887</t>
  </si>
  <si>
    <t>PAJE!$D887</t>
  </si>
  <si>
    <t>PAJE!$E887</t>
  </si>
  <si>
    <t>PAJE!$J888</t>
  </si>
  <si>
    <t>PAJE!$K888</t>
  </si>
  <si>
    <t>35.         Thuế và các khoản phải nộp Nhà nước</t>
  </si>
  <si>
    <r>
      <t xml:space="preserve">-         </t>
    </r>
    <r>
      <rPr>
        <i/>
        <sz val="11"/>
        <rFont val="Times New Roman"/>
        <family val="1"/>
      </rPr>
      <t>Cổ phiếu phổ thông</t>
    </r>
  </si>
  <si>
    <t>PAJE!$K1964</t>
  </si>
  <si>
    <t>PAJE!$L1964</t>
  </si>
  <si>
    <t>PAJE!$D1964</t>
  </si>
  <si>
    <t>PAJE!$E1964</t>
  </si>
  <si>
    <t>PAJE!$J1965</t>
  </si>
  <si>
    <t>PAJE!$K1965</t>
  </si>
  <si>
    <t>PAJE!$L1965</t>
  </si>
  <si>
    <t>PAJE!$D1965</t>
  </si>
  <si>
    <t>PAJE!$E1965</t>
  </si>
  <si>
    <t>PAJE!$J1134</t>
  </si>
  <si>
    <t>PAJE!$K1134</t>
  </si>
  <si>
    <t>PAJE!$L1134</t>
  </si>
  <si>
    <t>PAJE!$D1134</t>
  </si>
  <si>
    <t>PAJE!$E1134</t>
  </si>
  <si>
    <t>PAJE!$J1135</t>
  </si>
  <si>
    <t>PAJE!$K1135</t>
  </si>
  <si>
    <t>PAJE!$L1135</t>
  </si>
  <si>
    <t>PAJE!$D1135</t>
  </si>
  <si>
    <t>PAJE!$E1135</t>
  </si>
  <si>
    <t>PAJE!$J1136</t>
  </si>
  <si>
    <t>PAJE!$K1136</t>
  </si>
  <si>
    <t>PAJE!$L1136</t>
  </si>
  <si>
    <t>Cho vay ngắn hạn nội bộ</t>
  </si>
  <si>
    <t>Phải thu ngắn hạn nội bộ khác</t>
  </si>
  <si>
    <t>Hợp đồng số...... ngày... tháng... năm.... ký với Công ty...............</t>
  </si>
  <si>
    <t>...</t>
  </si>
  <si>
    <t>PAJE!$E355</t>
  </si>
  <si>
    <t>PAJE!$J356</t>
  </si>
  <si>
    <t>PAJE!$K356</t>
  </si>
  <si>
    <t>PAJE!$L356</t>
  </si>
  <si>
    <t>PAJE!$K1563</t>
  </si>
  <si>
    <t>PAJE!$L1563</t>
  </si>
  <si>
    <t>PAJE!$D1563</t>
  </si>
  <si>
    <t>PAJE!$E1563</t>
  </si>
  <si>
    <t>PAJE!$J1564</t>
  </si>
  <si>
    <t>PAJE!$K1564</t>
  </si>
  <si>
    <t>Tổng chi phí thuế thu nhập doanh nghiệp hiện hành</t>
  </si>
  <si>
    <t>Phải trả công nhân viên</t>
  </si>
  <si>
    <t>PAJE!$K559</t>
  </si>
  <si>
    <t>PAJE!$L559</t>
  </si>
  <si>
    <t>PAJE!$D559</t>
  </si>
  <si>
    <t>PAJE!$E559</t>
  </si>
  <si>
    <t>PAJE!$J777</t>
  </si>
  <si>
    <t>PAJE!$K777</t>
  </si>
  <si>
    <t>PAJE!$L777</t>
  </si>
  <si>
    <t>PAJE!$D777</t>
  </si>
  <si>
    <t>PAJE!$E777</t>
  </si>
  <si>
    <t>PAJE!$J778</t>
  </si>
  <si>
    <t>PAJE!$D2193</t>
  </si>
  <si>
    <t>PAJE!$E2193</t>
  </si>
  <si>
    <t>PAJE!$J2194</t>
  </si>
  <si>
    <t>PAJE!$K2194</t>
  </si>
  <si>
    <t>Số cuối kỳ</t>
  </si>
  <si>
    <t>PAJE!$D1215</t>
  </si>
  <si>
    <t>PAJE!$E1215</t>
  </si>
  <si>
    <t>PAJE!$J1216</t>
  </si>
  <si>
    <t>PAJE!$K1216</t>
  </si>
  <si>
    <t>PAJE!$L1216</t>
  </si>
  <si>
    <t>PAJE!$D1216</t>
  </si>
  <si>
    <t>PAJE!$E1216</t>
  </si>
  <si>
    <t>PAJE!$J1217</t>
  </si>
  <si>
    <t>PAJE!$K1217</t>
  </si>
  <si>
    <t>PAJE!$L1217</t>
  </si>
  <si>
    <t>PAJE!$D1217</t>
  </si>
  <si>
    <t>PAJE!$J564</t>
  </si>
  <si>
    <t>PAJE!$K564</t>
  </si>
  <si>
    <t>PAJE!$L564</t>
  </si>
  <si>
    <t>PAJE!$D564</t>
  </si>
  <si>
    <t>PAJE!$D2440</t>
  </si>
  <si>
    <t>PAJE!$E2440</t>
  </si>
  <si>
    <t>CÔNG TY CỔ PHẦN TẬP ĐOÀN ĐẠI CHÂU</t>
  </si>
  <si>
    <t>BÁO CÁO TÀI CHÍNH GIỮA NIÊN ĐỘ</t>
  </si>
  <si>
    <t>6 tháng đầu của năm tài chính kết thúc ngày 31 tháng 12 năm 2012</t>
  </si>
  <si>
    <t>PAJE!$E1223</t>
  </si>
  <si>
    <t>PAJE!$J1224</t>
  </si>
  <si>
    <t>PAJE!$J2062</t>
  </si>
  <si>
    <t>PAJE!$K2062</t>
  </si>
  <si>
    <t>PAJE!$L2062</t>
  </si>
  <si>
    <t>PAJE!$D2062</t>
  </si>
  <si>
    <t>PAJE!$E2062</t>
  </si>
  <si>
    <t>PAJE!$J2063</t>
  </si>
  <si>
    <t>PAJE!$K2063</t>
  </si>
  <si>
    <t>PAJE!$L261</t>
  </si>
  <si>
    <t>PAJE!$D261</t>
  </si>
  <si>
    <t>PAJE!$E261</t>
  </si>
  <si>
    <t>PAJE!$J262</t>
  </si>
  <si>
    <t>PAJE!$K262</t>
  </si>
  <si>
    <t>PAJE!$L262</t>
  </si>
  <si>
    <t>PAJE!$D262</t>
  </si>
  <si>
    <t>PAJE!$E262</t>
  </si>
  <si>
    <t>PAJE!$J263</t>
  </si>
  <si>
    <t>PAJE!$K263</t>
  </si>
  <si>
    <t>PAJE!$L263</t>
  </si>
  <si>
    <t>PAJE!$D263</t>
  </si>
  <si>
    <t>PAJE!$E263</t>
  </si>
  <si>
    <t>PAJE!$J264</t>
  </si>
  <si>
    <t>PAJE!$K264</t>
  </si>
  <si>
    <t>PAJE!$L264</t>
  </si>
  <si>
    <t>PAJE!$D264</t>
  </si>
  <si>
    <t>PAJE!$E264</t>
  </si>
  <si>
    <t>PAJE!$L1775</t>
  </si>
  <si>
    <t>PAJE!$J791</t>
  </si>
  <si>
    <t>PAJE!$K791</t>
  </si>
  <si>
    <t>PAJE!$L791</t>
  </si>
  <si>
    <t>PAJE!$D791</t>
  </si>
  <si>
    <t>PAJE!$E791</t>
  </si>
  <si>
    <t>PAJE!$J792</t>
  </si>
  <si>
    <t>PAJE!$K792</t>
  </si>
  <si>
    <t>PAJE!$L792</t>
  </si>
  <si>
    <t>PAJE!$D792</t>
  </si>
  <si>
    <t>PAJE!$E792</t>
  </si>
  <si>
    <t>PAJE!$J793</t>
  </si>
  <si>
    <t>PAJE!$K793</t>
  </si>
  <si>
    <t>PAJE!$D1276</t>
  </si>
  <si>
    <r>
      <t xml:space="preserve">Giảm khác </t>
    </r>
    <r>
      <rPr>
        <b/>
        <sz val="11"/>
        <color indexed="10"/>
        <rFont val="Times New Roman"/>
        <family val="1"/>
      </rPr>
      <t>(ghi cụ thể)</t>
    </r>
  </si>
  <si>
    <t>BÚT TOÁN HỢP NHẤT</t>
  </si>
  <si>
    <t>Doanh thu chưa thực hiện</t>
  </si>
  <si>
    <t>PAJE!$D2100</t>
  </si>
  <si>
    <t>PAJE!$E2100</t>
  </si>
  <si>
    <t>PAJE!$J2101</t>
  </si>
  <si>
    <t>PAJE!$K2101</t>
  </si>
  <si>
    <t>PAJE!$L2101</t>
  </si>
  <si>
    <t>PAJE!$D2101</t>
  </si>
  <si>
    <t>PAJE!$E2101</t>
  </si>
  <si>
    <t>PAJE!$J2102</t>
  </si>
  <si>
    <t>PAJE!$K2102</t>
  </si>
  <si>
    <t>PAJE!$L2102</t>
  </si>
  <si>
    <t>PAJE!$D2102</t>
  </si>
  <si>
    <t>PAJE!$E2102</t>
  </si>
  <si>
    <t>PAJE!$J2103</t>
  </si>
  <si>
    <t>PAJE!$K2103</t>
  </si>
  <si>
    <t>PAJE!$L2103</t>
  </si>
  <si>
    <t>PAJE!$D2103</t>
  </si>
  <si>
    <t>PAJE!$E2103</t>
  </si>
  <si>
    <t>Cổ phiếu phổ thông đang lưu hành bình quân trong năm</t>
  </si>
  <si>
    <t>Cổ phiếu phổ thông đang lưu hành bình quân trong năm được tính như sau:</t>
  </si>
  <si>
    <t>Cổ phiếu phổ thông đang lưu hành đầu năm</t>
  </si>
  <si>
    <t>PAJE!$D480</t>
  </si>
  <si>
    <t>PAJE!$E480</t>
  </si>
  <si>
    <t>PAJE!$J481</t>
  </si>
  <si>
    <t>PAJE!$K481</t>
  </si>
  <si>
    <t>PAJE!$L481</t>
  </si>
  <si>
    <t>PAJE!$D481</t>
  </si>
  <si>
    <t>PAJE!$D377</t>
  </si>
  <si>
    <t>PAJE!$E377</t>
  </si>
  <si>
    <t>PAJE!$J378</t>
  </si>
  <si>
    <t>PAJE!$K378</t>
  </si>
  <si>
    <t>PAJE!$L378</t>
  </si>
  <si>
    <t>PAJE!$D378</t>
  </si>
  <si>
    <t>PAJE!$E378</t>
  </si>
  <si>
    <t>PAJE!$K1620</t>
  </si>
  <si>
    <t>PAJE!$L1620</t>
  </si>
  <si>
    <t>PAJE!$K599</t>
  </si>
  <si>
    <t>PAJE!$L599</t>
  </si>
  <si>
    <t>PAJE!$D599</t>
  </si>
  <si>
    <t>PAJE!$E599</t>
  </si>
  <si>
    <t>PAJE!$J177</t>
  </si>
  <si>
    <t>PAJE!$K177</t>
  </si>
  <si>
    <t>PAJE!$L177</t>
  </si>
  <si>
    <t>PAJE!$D177</t>
  </si>
  <si>
    <t>PAJE!$E177</t>
  </si>
  <si>
    <t>131dh</t>
  </si>
  <si>
    <t>Lãi tiền gửi có kỳ hạn (-)</t>
  </si>
  <si>
    <t>Giá vốn của hoạt động kinh doanh khác</t>
  </si>
  <si>
    <t>PAJE!$L1506</t>
  </si>
  <si>
    <t>PAJE!$D2099</t>
  </si>
  <si>
    <t>PAJE!$E2099</t>
  </si>
  <si>
    <t>PAJE!$J2100</t>
  </si>
  <si>
    <t>PAJE!$K2100</t>
  </si>
  <si>
    <t>PAJE!$L2100</t>
  </si>
  <si>
    <t>PAJE!$D1380</t>
  </si>
  <si>
    <t>PAJE!$E1380</t>
  </si>
  <si>
    <t>PAJE!$J1381</t>
  </si>
  <si>
    <t>PAJE!$K1381</t>
  </si>
  <si>
    <t>PAJE!$L1381</t>
  </si>
  <si>
    <t>PAJE!$D1381</t>
  </si>
  <si>
    <t>PAJE!$E1381</t>
  </si>
  <si>
    <t>PAJE!$L793</t>
  </si>
  <si>
    <t>PAJE!$D793</t>
  </si>
  <si>
    <t>PAJE!$E793</t>
  </si>
  <si>
    <t>PAJE!$J794</t>
  </si>
  <si>
    <t>PAJE!$K794</t>
  </si>
  <si>
    <t>Tổng doanh thu</t>
  </si>
  <si>
    <t>PAJE!$J394</t>
  </si>
  <si>
    <t>PAJE!$K394</t>
  </si>
  <si>
    <t>PAJE!$L394</t>
  </si>
  <si>
    <t>PAJE!$D394</t>
  </si>
  <si>
    <t>PAJE!$E394</t>
  </si>
  <si>
    <t>PAJE!$J395</t>
  </si>
  <si>
    <t>PAJE!$K395</t>
  </si>
  <si>
    <t>PAJE!$L395</t>
  </si>
  <si>
    <t>PAJE!$D395</t>
  </si>
  <si>
    <t>PAJE!$E395</t>
  </si>
  <si>
    <t>PAJE!$J396</t>
  </si>
  <si>
    <t>PAJE!$K396</t>
  </si>
  <si>
    <t>PAJE!$L396</t>
  </si>
  <si>
    <t>PAJE!$D396</t>
  </si>
  <si>
    <t>PAJE!$E396</t>
  </si>
  <si>
    <t>PAJE!$J397</t>
  </si>
  <si>
    <t>PAJE!$K397</t>
  </si>
  <si>
    <t>PAJE!$L397</t>
  </si>
  <si>
    <t>PAJE!$D397</t>
  </si>
  <si>
    <t>PAJE!$E397</t>
  </si>
  <si>
    <t>PAJE!$J398</t>
  </si>
  <si>
    <t>PAJE!$D2344</t>
  </si>
  <si>
    <t>PAJE!$D646</t>
  </si>
  <si>
    <t>PAJE!$E646</t>
  </si>
  <si>
    <t>Giá vốn của hoạt động kinh doanh bất động sản</t>
  </si>
  <si>
    <t>Lãi/Lỗ bán các khoản đầu tư vốn</t>
  </si>
  <si>
    <t>26</t>
  </si>
  <si>
    <t>PAJE!$E869</t>
  </si>
  <si>
    <t>PAJE!$J870</t>
  </si>
  <si>
    <t>PAJE!$K870</t>
  </si>
  <si>
    <t>PAJE!$L870</t>
  </si>
  <si>
    <t>PAJE!$D870</t>
  </si>
  <si>
    <t>PAJE!$E870</t>
  </si>
  <si>
    <t>PAJE!$J871</t>
  </si>
  <si>
    <t>PAJE!$K871</t>
  </si>
  <si>
    <t>PAJE!$J1453</t>
  </si>
  <si>
    <t>PAJE!$K77</t>
  </si>
  <si>
    <t>PAJE!$L158</t>
  </si>
  <si>
    <t>PAJE!$D158</t>
  </si>
  <si>
    <t>PAJE!$E158</t>
  </si>
  <si>
    <t>PAJE!$J159</t>
  </si>
  <si>
    <t>PAJE!$K159</t>
  </si>
  <si>
    <t>PAJE!$E1628</t>
  </si>
  <si>
    <t>PAJE!$J1629</t>
  </si>
  <si>
    <t>Số liệu lấy tại chỉ tiêu MS 334</t>
  </si>
  <si>
    <t>Trái phiếu dài hạn hạn có lãi suất cố định</t>
  </si>
  <si>
    <t>Vay và nợ dài hạn khác có lãi suất thả nổi</t>
  </si>
  <si>
    <t>Vay và nợ dài hạn khác có lãi suất cố định</t>
  </si>
  <si>
    <t>Lấy theo giá trị sổ sách</t>
  </si>
  <si>
    <t>Phải trả người bán ngắn hạn</t>
  </si>
  <si>
    <t>Số liệu lấy tại chỉ tiêu MS 312</t>
  </si>
  <si>
    <t>Số liệu lấy tại chỉ tiêu MS 331</t>
  </si>
  <si>
    <t>Các khoản phải trả khác</t>
  </si>
  <si>
    <t>Số liệu lấy tại chỉ tiêu MS 315</t>
  </si>
  <si>
    <t>Số liệu lấy tại chỉ tiêu MS 316</t>
  </si>
  <si>
    <t>Số liệu lấy tại chỉ tiêu MS 319</t>
  </si>
  <si>
    <t>Số liệu lấy tại chỉ tiêu MS 320</t>
  </si>
  <si>
    <t>Số liệu lấy tại chỉ tiêu MS 333</t>
  </si>
  <si>
    <t>Số liệu lấy tại chỉ tiêu MS 336</t>
  </si>
  <si>
    <t>Số liệu lấy tại chỉ tiêu MS 337</t>
  </si>
  <si>
    <t>Chi phí phải trả</t>
  </si>
  <si>
    <t>OA1</t>
  </si>
  <si>
    <t>Trên 1 năm 
đến 5 năm</t>
  </si>
  <si>
    <t>PAJE!$D1143</t>
  </si>
  <si>
    <t>PAJE!$E1143</t>
  </si>
  <si>
    <t>PAJE!$J1144</t>
  </si>
  <si>
    <t>PAJE!$E2316</t>
  </si>
  <si>
    <t>PAJE!$J2317</t>
  </si>
  <si>
    <t>PAJE!$K2317</t>
  </si>
  <si>
    <t>PAJE!$L2317</t>
  </si>
  <si>
    <t>PAJE!$D2317</t>
  </si>
  <si>
    <t>PAJE!$E2317</t>
  </si>
  <si>
    <t>PAJE!$J2318</t>
  </si>
  <si>
    <t>PAJE!$K2318</t>
  </si>
  <si>
    <t>PAJE!$L2318</t>
  </si>
  <si>
    <t>PAJE!$D2318</t>
  </si>
  <si>
    <t>PAJE!$E2318</t>
  </si>
  <si>
    <t>PAJE!$J2319</t>
  </si>
  <si>
    <t>PAJE!$K2319</t>
  </si>
  <si>
    <t>PAJE!$L2319</t>
  </si>
  <si>
    <t>PAJE!$D2319</t>
  </si>
  <si>
    <t>PAJE!$E2319</t>
  </si>
  <si>
    <t>PAJE!$J2320</t>
  </si>
  <si>
    <t>PAJE!$L2311</t>
  </si>
  <si>
    <t>PAJE!$D2311</t>
  </si>
  <si>
    <t>PAJE!$E2311</t>
  </si>
  <si>
    <t>PAJE!$J2312</t>
  </si>
  <si>
    <t>PAJE!$K2312</t>
  </si>
  <si>
    <t>PAJE!$L2312</t>
  </si>
  <si>
    <t>PAJE!$J2304</t>
  </si>
  <si>
    <t>PAJE!$K2304</t>
  </si>
  <si>
    <t>PAJE!$L2304</t>
  </si>
  <si>
    <t>PAJE!$D2304</t>
  </si>
  <si>
    <t>PAJE!$E2304</t>
  </si>
  <si>
    <t>PAJE!$J2305</t>
  </si>
  <si>
    <t>PAJE!$K2305</t>
  </si>
  <si>
    <t>PAJE!$L2305</t>
  </si>
  <si>
    <t>PAJE!$D2305</t>
  </si>
  <si>
    <t>PAJE!$E2305</t>
  </si>
  <si>
    <t>PAJE!$J2306</t>
  </si>
  <si>
    <t>3.            Các sự kiện phát sinh sau ngày kết thúc năm tài chính/kỳ kế toán</t>
  </si>
  <si>
    <t>PAJE!$K1331</t>
  </si>
  <si>
    <t>PAJE!$E457</t>
  </si>
  <si>
    <t>PAJE!$J458</t>
  </si>
  <si>
    <t>PAJE!$K458</t>
  </si>
  <si>
    <t>PAJE!$L458</t>
  </si>
  <si>
    <t>PAJE!$D458</t>
  </si>
  <si>
    <t>PAJE!$E458</t>
  </si>
  <si>
    <t>PAJE!$J459</t>
  </si>
  <si>
    <t>PAJE!$D2410</t>
  </si>
  <si>
    <t>PAJE!$E2410</t>
  </si>
  <si>
    <t>PAJE!$J2411</t>
  </si>
  <si>
    <t>PAJE!$K2411</t>
  </si>
  <si>
    <t>PAJE!$L2411</t>
  </si>
  <si>
    <t>PAJE!$D2411</t>
  </si>
  <si>
    <t>PAJE!$E2411</t>
  </si>
  <si>
    <t>PAJE!$J2412</t>
  </si>
  <si>
    <t>PAJE!$K2412</t>
  </si>
  <si>
    <t>PAJE!$L2412</t>
  </si>
  <si>
    <t>PAJE!$D2412</t>
  </si>
  <si>
    <t>PAJE!$E2412</t>
  </si>
  <si>
    <t>PAJE!$K1343</t>
  </si>
  <si>
    <t>PAJE!$L1343</t>
  </si>
  <si>
    <t>PAJE!$D1343</t>
  </si>
  <si>
    <t>PAJE!$E1343</t>
  </si>
  <si>
    <t>PAJE!$J1344</t>
  </si>
  <si>
    <t>PAJE!$K1344</t>
  </si>
  <si>
    <t>PAJE!$L1344</t>
  </si>
  <si>
    <t>PAJE!$D1344</t>
  </si>
  <si>
    <t>PAJE!$E1344</t>
  </si>
  <si>
    <t>PAJE!$J1345</t>
  </si>
  <si>
    <t>PAJE!$K1345</t>
  </si>
  <si>
    <t>PAJE!$L1345</t>
  </si>
  <si>
    <t>PAJE!$D1345</t>
  </si>
  <si>
    <t>Điều chỉnh Tiền thu do nhận ký quỹ, ký cược dài hạn (C344)</t>
  </si>
  <si>
    <t>Điều chỉnh Tiền thu từ nguồn kinh phí sự nghiệp, dự án (C461,C466)</t>
  </si>
  <si>
    <t>PAJE!$E1095</t>
  </si>
  <si>
    <t>PAJE!$J1096</t>
  </si>
  <si>
    <t>Tổng giá thành sản xuất</t>
  </si>
  <si>
    <t>Chênh lệch tồn kho thành phẩm</t>
  </si>
  <si>
    <t>Giá vốn của thành phẩm đã cung cấp</t>
  </si>
  <si>
    <r>
      <t>(b)</t>
    </r>
    <r>
      <rPr>
        <sz val="11"/>
        <color indexed="8"/>
        <rFont val="Times New Roman"/>
        <family val="1"/>
      </rPr>
      <t xml:space="preserve">  Giá vốn hợp đồng xây dựng trong năm như sau:</t>
    </r>
  </si>
  <si>
    <t>Chi phí trả trước dài hạn</t>
  </si>
  <si>
    <t>Tài sản thuế thu nhập hoãn lại</t>
  </si>
  <si>
    <t>VI.</t>
  </si>
  <si>
    <t>Lợi thế thương mại</t>
  </si>
  <si>
    <t>269</t>
  </si>
  <si>
    <t>TỔNG CỘNG TÀI SẢN</t>
  </si>
  <si>
    <t>NGUỒN VỐN</t>
  </si>
  <si>
    <t>NỢ PHẢI TRẢ</t>
  </si>
  <si>
    <t>Nợ ngắn hạn</t>
  </si>
  <si>
    <t>Vay và nợ ngắn hạn</t>
  </si>
  <si>
    <t>33</t>
  </si>
  <si>
    <t>+ Vay ngắn hạn</t>
  </si>
  <si>
    <t>+ Nợ dài hạn đến hạn trả</t>
  </si>
  <si>
    <t>Phải trả người bán</t>
  </si>
  <si>
    <t>11</t>
  </si>
  <si>
    <t>Người mua trả tiền trước</t>
  </si>
  <si>
    <t>+ Người mua trả tiền trước</t>
  </si>
  <si>
    <t>+ Doanh thu chưa thực hiện</t>
  </si>
  <si>
    <t>PAJE!$L1759</t>
  </si>
  <si>
    <t>PAJE!$D1759</t>
  </si>
  <si>
    <t>PAJE!$E1759</t>
  </si>
  <si>
    <t>PAJE!$J1760</t>
  </si>
  <si>
    <t>PAJE!$K1760</t>
  </si>
  <si>
    <t>PAJE!$L1760</t>
  </si>
  <si>
    <t>PAJE!$D1760</t>
  </si>
  <si>
    <t>Dự toán chi sự nghiệp, dự án</t>
  </si>
  <si>
    <t>____________________</t>
  </si>
  <si>
    <t>___________________</t>
  </si>
  <si>
    <t>BÁO CÁO KẾT QUẢ HOẠT ĐỘNG KINH DOANH</t>
  </si>
  <si>
    <t>PAJE!$D1015</t>
  </si>
  <si>
    <t>PAJE!$E1015</t>
  </si>
  <si>
    <t>PAJE!$J1016</t>
  </si>
  <si>
    <t>PAJE!$J2254</t>
  </si>
  <si>
    <t>PAJE!$K2254</t>
  </si>
  <si>
    <t>PAJE!$L2254</t>
  </si>
  <si>
    <t>PAJE!$D2254</t>
  </si>
  <si>
    <t>PAJE!$E2254</t>
  </si>
  <si>
    <t>PAJE!$J2255</t>
  </si>
  <si>
    <t>PAJE!$J2393</t>
  </si>
  <si>
    <t>PAJE!$K1475</t>
  </si>
  <si>
    <t>PAJE!$L759</t>
  </si>
  <si>
    <t>PAJE!$D759</t>
  </si>
  <si>
    <t>PAJE!$E759</t>
  </si>
  <si>
    <t>PAJE!$J760</t>
  </si>
  <si>
    <t>PAJE!$K760</t>
  </si>
  <si>
    <t>PAJE!$L760</t>
  </si>
  <si>
    <t>PAJE!$D760</t>
  </si>
  <si>
    <t>PAJE!$E760</t>
  </si>
  <si>
    <t>PAJE!$J761</t>
  </si>
  <si>
    <t>PAJE!$K761</t>
  </si>
  <si>
    <t>PAJE!$L761</t>
  </si>
  <si>
    <t>PAJE!$D761</t>
  </si>
  <si>
    <t>PAJE!$E761</t>
  </si>
  <si>
    <t>PAJE!$J692</t>
  </si>
  <si>
    <t>PAJE!$K692</t>
  </si>
  <si>
    <t>PAJE!$L692</t>
  </si>
  <si>
    <t>PAJE!$D692</t>
  </si>
  <si>
    <t>PAJE!$E692</t>
  </si>
  <si>
    <t>PAJE!$D2070</t>
  </si>
  <si>
    <t>PAJE!$E2070</t>
  </si>
  <si>
    <t>PAJE!$J2071</t>
  </si>
  <si>
    <t>PAJE!$K2071</t>
  </si>
  <si>
    <t>PAJE!$L2071</t>
  </si>
  <si>
    <t>PAJE!$D2071</t>
  </si>
  <si>
    <t>PAJE!$E2071</t>
  </si>
  <si>
    <t>PAJE!$J2072</t>
  </si>
  <si>
    <t>PAJE!$K2072</t>
  </si>
  <si>
    <t>PAJE!$L2072</t>
  </si>
  <si>
    <t>PAJE!$D2072</t>
  </si>
  <si>
    <t>PAJE!$E2072</t>
  </si>
  <si>
    <t>PAJE!$J2073</t>
  </si>
  <si>
    <t>PAJE!$J112</t>
  </si>
  <si>
    <t>PAJE!$K112</t>
  </si>
  <si>
    <t>PAJE!$L112</t>
  </si>
  <si>
    <t>PAJE!$J2413</t>
  </si>
  <si>
    <t>PAJE!$K2413</t>
  </si>
  <si>
    <t>PAJE!$L2413</t>
  </si>
  <si>
    <t>PAJE!$D2413</t>
  </si>
  <si>
    <t>PAJE!$E2413</t>
  </si>
  <si>
    <t>PAJE!$J2414</t>
  </si>
  <si>
    <t>PAJE!$K2414</t>
  </si>
  <si>
    <t>PAJE!$K1704</t>
  </si>
  <si>
    <t>PAJE!$L1704</t>
  </si>
  <si>
    <t>PAJE!$D1704</t>
  </si>
  <si>
    <t>PAJE!$E1704</t>
  </si>
  <si>
    <t>PAJE!$J1705</t>
  </si>
  <si>
    <t>PAJE!$K1705</t>
  </si>
  <si>
    <t>PAJE!$L1705</t>
  </si>
  <si>
    <t>PAJE!$D1705</t>
  </si>
  <si>
    <t>PAJE!$E1705</t>
  </si>
  <si>
    <t>PAJE!$J1706</t>
  </si>
  <si>
    <t>PAJE!$K1706</t>
  </si>
  <si>
    <t>PAJE!$L1706</t>
  </si>
  <si>
    <t>PAJE!$K2203</t>
  </si>
  <si>
    <t>PAJE!$L2203</t>
  </si>
  <si>
    <t>PAJE!$D2203</t>
  </si>
  <si>
    <t>PAJE!$E2203</t>
  </si>
  <si>
    <t>PAJE!$J2204</t>
  </si>
  <si>
    <t>PAJE!$K2204</t>
  </si>
  <si>
    <t>PAJE!$L2204</t>
  </si>
  <si>
    <t>PAJE!$D2204</t>
  </si>
  <si>
    <t>PAJE!$E2204</t>
  </si>
  <si>
    <t>PAJE!$J2205</t>
  </si>
  <si>
    <t>PAJE!$K2205</t>
  </si>
  <si>
    <t>PAJE!$L2205</t>
  </si>
  <si>
    <t>PAJE!$D2205</t>
  </si>
  <si>
    <t>PAJE!$E2205</t>
  </si>
  <si>
    <t>PAJE!$J2206</t>
  </si>
  <si>
    <t>PAJE!$K2206</t>
  </si>
  <si>
    <t>PAJE!$L2206</t>
  </si>
  <si>
    <t>PAJE!$D2206</t>
  </si>
  <si>
    <t>PAJE!$E2206</t>
  </si>
  <si>
    <t>PAJE!$J2207</t>
  </si>
  <si>
    <t>PAJE!$K2207</t>
  </si>
  <si>
    <t>PAJE!$L2207</t>
  </si>
  <si>
    <t>PAJE!$D2207</t>
  </si>
  <si>
    <t>PAJE!$E2207</t>
  </si>
  <si>
    <t>PAJE!$E1934</t>
  </si>
  <si>
    <t>PAJE!$K1107</t>
  </si>
  <si>
    <t>PAJE!$L1107</t>
  </si>
  <si>
    <t>PAJE!$D1107</t>
  </si>
  <si>
    <t>PAJE!$E1107</t>
  </si>
  <si>
    <t>PAJE!$J1108</t>
  </si>
  <si>
    <t>PAJE!$K1108</t>
  </si>
  <si>
    <t>PAJE!$L1108</t>
  </si>
  <si>
    <t>PAJE!$D1108</t>
  </si>
  <si>
    <t>PAJE!$E1108</t>
  </si>
  <si>
    <t>PAJE!$J1109</t>
  </si>
  <si>
    <t>PAJE!$L1194</t>
  </si>
  <si>
    <t>PAJE!$D1194</t>
  </si>
  <si>
    <t>PAJE!$E1194</t>
  </si>
  <si>
    <t>PAJE!$D222</t>
  </si>
  <si>
    <t>PAJE!$E222</t>
  </si>
  <si>
    <t>Tài sản phân bổ cho bộ phận</t>
  </si>
  <si>
    <t>+Điều chỉnh Dư Có người mua trả tiền trước về mua bất động sản đầu trên các TK công nợ phải thu (131,138…)</t>
  </si>
  <si>
    <t>Điều chỉnh Phải trả về cổ tức, lợi nhuận đã trả cho chủ sở hữu</t>
  </si>
  <si>
    <t>Điều chỉnh Đánh giá lại các khoản phải trả</t>
  </si>
  <si>
    <t>+ Doanh thu cung cấp dịch vụ</t>
  </si>
  <si>
    <t>+ Doanh thu hợp đồng xây dựng</t>
  </si>
  <si>
    <t>+ Doanh thu hoạt động kinh doanh khác</t>
  </si>
  <si>
    <t>+ Doanh thu trợ cấp, trợ giá</t>
  </si>
  <si>
    <t>+ Doanh thu hoạt động kinh doanh bất động sản</t>
  </si>
  <si>
    <t>Phải thu người lao động</t>
  </si>
  <si>
    <t>PAJE!$K2432</t>
  </si>
  <si>
    <t>PAJE!$L2432</t>
  </si>
  <si>
    <t>PAJE!$D2432</t>
  </si>
  <si>
    <t>PAJE!$E2432</t>
  </si>
  <si>
    <t>PAJE!$J2433</t>
  </si>
  <si>
    <t>PAJE!$E1494</t>
  </si>
  <si>
    <t>PAJE!$J1495</t>
  </si>
  <si>
    <t>PAJE!$K1495</t>
  </si>
  <si>
    <t>PAJE!$L1495</t>
  </si>
  <si>
    <t>PAJE!$D1495</t>
  </si>
  <si>
    <t>PAJE!$E1495</t>
  </si>
  <si>
    <t>PAJE!$J1496</t>
  </si>
  <si>
    <t>PAJE!$K1496</t>
  </si>
  <si>
    <t>PAJE!$L1496</t>
  </si>
  <si>
    <t>PAJE!$D1496</t>
  </si>
  <si>
    <t>PAJE!$E1496</t>
  </si>
  <si>
    <t>PAJE!$J1497</t>
  </si>
  <si>
    <t>PAJE!$J1077</t>
  </si>
  <si>
    <t>PAJE!$K1077</t>
  </si>
  <si>
    <t>Tiền thu  khác từ hoạt động kinh doanh</t>
  </si>
  <si>
    <t>Số thu thực tế</t>
  </si>
  <si>
    <t>15</t>
  </si>
  <si>
    <t>Chỉ tiêu 13 Sau điều chỉnh</t>
  </si>
  <si>
    <t>Thuế thu nhập doanh nghiệp đã nộp</t>
  </si>
  <si>
    <t xml:space="preserve">Số nộp thực tế </t>
  </si>
  <si>
    <t>14</t>
  </si>
  <si>
    <t>Chỉ tiêu 14 Sau điều chỉnh</t>
  </si>
  <si>
    <t>PAJE!$D472</t>
  </si>
  <si>
    <t>PAJE!$E472</t>
  </si>
  <si>
    <t>PAJE!$J2242</t>
  </si>
  <si>
    <t>PAJE!$K2242</t>
  </si>
  <si>
    <t>PAJE!$L2258</t>
  </si>
  <si>
    <t>PAJE!$D2258</t>
  </si>
  <si>
    <t>PAJE!$E2258</t>
  </si>
  <si>
    <t>PAJE!$J2259</t>
  </si>
  <si>
    <t>PAJE!$K1210</t>
  </si>
  <si>
    <t>PAJE!$L1210</t>
  </si>
  <si>
    <t>PAJE!$D1210</t>
  </si>
  <si>
    <t>Một số bất động sản đầu tư có nguyên giá và giá trị còn lại theo sổ sách lần lượt là...........VND và.......... VND đã được thế chấp để đảm bảo cho các khoản vay/nợ của......................................</t>
  </si>
  <si>
    <t>PAJE!$D1692</t>
  </si>
  <si>
    <t>PAJE!$E1630</t>
  </si>
  <si>
    <t>PAJE!$J1631</t>
  </si>
  <si>
    <t>PAJE!$K1631</t>
  </si>
  <si>
    <t>PAJE!$L1631</t>
  </si>
  <si>
    <t>PAJE!$D1631</t>
  </si>
  <si>
    <t>Lãi bán ngoại tệ</t>
  </si>
  <si>
    <t>Lãi chênh lệch tỷ giá đã thực hiện</t>
  </si>
  <si>
    <t>Lãi bán hàng trả chậm</t>
  </si>
  <si>
    <t/>
  </si>
  <si>
    <t>PAJE!$J1692</t>
  </si>
  <si>
    <t>PAJE!$K2408</t>
  </si>
  <si>
    <t>PAJE!$L2408</t>
  </si>
  <si>
    <t>PAJE!$D2408</t>
  </si>
  <si>
    <t>PAJE!$E2408</t>
  </si>
  <si>
    <t>PAJE!$J2409</t>
  </si>
  <si>
    <t>PAJE!$K2409</t>
  </si>
  <si>
    <t>PAJE!$L2409</t>
  </si>
  <si>
    <t>PAJE!$D2409</t>
  </si>
  <si>
    <t>PAJE!$E2409</t>
  </si>
  <si>
    <t>PAJE!$J2410</t>
  </si>
  <si>
    <t>PAJE!$K2410</t>
  </si>
  <si>
    <t>PAJE!$L2410</t>
  </si>
  <si>
    <t>PAJE!$K1983</t>
  </si>
  <si>
    <t>PAJE!$L1983</t>
  </si>
  <si>
    <t>PAJE!$D1983</t>
  </si>
  <si>
    <t>PAJE!$E1983</t>
  </si>
  <si>
    <t>PAJE!$J1984</t>
  </si>
  <si>
    <t>PAJE!$K1984</t>
  </si>
  <si>
    <t>PAJE!$L1984</t>
  </si>
  <si>
    <t>PAJE!$D1984</t>
  </si>
  <si>
    <t>PAJE!$E1984</t>
  </si>
  <si>
    <t>PAJE!$J1985</t>
  </si>
  <si>
    <t>PAJE!$E1147</t>
  </si>
  <si>
    <t>PAJE!$J1148</t>
  </si>
  <si>
    <t>PAJE!$K1148</t>
  </si>
  <si>
    <t>PAJE!$D2096</t>
  </si>
  <si>
    <t>PAJE!$E2096</t>
  </si>
  <si>
    <t>PAJE!$J2097</t>
  </si>
  <si>
    <t>PAJE!$K2097</t>
  </si>
  <si>
    <t>PAJE!$L2097</t>
  </si>
  <si>
    <t>PAJE!$D2097</t>
  </si>
  <si>
    <t>PAJE!$E2097</t>
  </si>
  <si>
    <t>PAJE!$J2098</t>
  </si>
  <si>
    <t>PAJE!$K2098</t>
  </si>
  <si>
    <t>PAJE!$L2098</t>
  </si>
  <si>
    <t>PAJE!$D2098</t>
  </si>
  <si>
    <t>PAJE!$E2098</t>
  </si>
  <si>
    <t>PAJE!$J2099</t>
  </si>
  <si>
    <t>PAJE!$J1504</t>
  </si>
  <si>
    <t>PAJE!$K1504</t>
  </si>
  <si>
    <t>PAJE!$L1504</t>
  </si>
  <si>
    <r>
      <t xml:space="preserve">Thu nhập của </t>
    </r>
    <r>
      <rPr>
        <sz val="11"/>
        <rFont val="Times New Roman"/>
        <family val="1"/>
      </rPr>
      <t>các thành viên quản lý chủ chốt như sau:</t>
    </r>
  </si>
  <si>
    <t>Tiền lương</t>
  </si>
  <si>
    <t>Phụ cấp</t>
  </si>
  <si>
    <t>Tiền thưởng</t>
  </si>
  <si>
    <t>Các bên liên quan khác với Công ty/Doanh nghiệp gồm:</t>
  </si>
  <si>
    <t>Bên liên quan</t>
  </si>
  <si>
    <t>Mối quan hệ</t>
  </si>
  <si>
    <t>PAJE!$K1832</t>
  </si>
  <si>
    <t>PAJE!$L1832</t>
  </si>
  <si>
    <t>PAJE!$D1832</t>
  </si>
  <si>
    <t>PAJE!$E1832</t>
  </si>
  <si>
    <t>PAJE!$J1833</t>
  </si>
  <si>
    <t>PAJE!$K1833</t>
  </si>
  <si>
    <t>PAJE!$L1833</t>
  </si>
  <si>
    <t>PAJE!$D1833</t>
  </si>
  <si>
    <t>PAJE!$E1833</t>
  </si>
  <si>
    <t>PAJE!$L1009</t>
  </si>
  <si>
    <t>PAJE!$D1009</t>
  </si>
  <si>
    <t>PAJE!$E1009</t>
  </si>
  <si>
    <t>PAJE!$J1010</t>
  </si>
  <si>
    <t>PAJE!$K1010</t>
  </si>
  <si>
    <t>PAJE!$L1010</t>
  </si>
  <si>
    <t>PAJE!$D1010</t>
  </si>
  <si>
    <t>PAJE!$E1010</t>
  </si>
  <si>
    <t>PAJE!$J1011</t>
  </si>
  <si>
    <t>PAJE!$K1011</t>
  </si>
  <si>
    <t>PAJE!$L1011</t>
  </si>
  <si>
    <t>PAJE!$D1011</t>
  </si>
  <si>
    <t>PAJE!$E1011</t>
  </si>
  <si>
    <t>PAJE!$J1012</t>
  </si>
  <si>
    <t>PAJE!$K1012</t>
  </si>
  <si>
    <t>-         Các khoản điều chỉnh giảm</t>
  </si>
  <si>
    <t>36.         Phải trả người lao động</t>
  </si>
  <si>
    <t xml:space="preserve">37.         Chi phí phải trả </t>
  </si>
  <si>
    <t>Chi phí chưa hoàn chứng từ</t>
  </si>
  <si>
    <t>Công ty Cổ phần Cavico Năng lượng</t>
  </si>
  <si>
    <t>40.         Các khoản phải trả, phải nộp ngắn hạn khác</t>
  </si>
  <si>
    <t>41.         Dự phòng phải trả ngắn hạn</t>
  </si>
  <si>
    <t>Kinh phí nghỉ dưỡng sức</t>
  </si>
  <si>
    <t>PAJE!$J1507</t>
  </si>
  <si>
    <t>PAJE!$K1507</t>
  </si>
  <si>
    <t>PAJE!$L1507</t>
  </si>
  <si>
    <t>PAJE!$D1507</t>
  </si>
  <si>
    <t>Tăng, giảm chi phí trả trước</t>
  </si>
  <si>
    <t>Chỉ tiêu 12 sau điều chỉnh</t>
  </si>
  <si>
    <t>PAJE!$L1395</t>
  </si>
  <si>
    <t>PAJE!$D1395</t>
  </si>
  <si>
    <t>PAJE!$E1395</t>
  </si>
  <si>
    <t>PAJE!$J1396</t>
  </si>
  <si>
    <t>PAJE!$E712</t>
  </si>
  <si>
    <t>PAJE!$J713</t>
  </si>
  <si>
    <t>PAJE!$K713</t>
  </si>
  <si>
    <t>PAJE!$K2152</t>
  </si>
  <si>
    <t>PAJE!$L2152</t>
  </si>
  <si>
    <t>PAJE!$D2152</t>
  </si>
  <si>
    <t>PAJE!$E2152</t>
  </si>
  <si>
    <t>PAJE!$J2153</t>
  </si>
  <si>
    <t>PAJE!$K2153</t>
  </si>
  <si>
    <t>PAJE!$L2153</t>
  </si>
  <si>
    <t>PAJE!$D2153</t>
  </si>
  <si>
    <t>PAJE!$E2153</t>
  </si>
  <si>
    <t>PAJE!$J2154</t>
  </si>
  <si>
    <t>PAJE!$K2154</t>
  </si>
  <si>
    <t>PAJE!$L2154</t>
  </si>
  <si>
    <t>PAJE!$D2154</t>
  </si>
  <si>
    <t>PAJE!$E2154</t>
  </si>
  <si>
    <t>PAJE!$J2155</t>
  </si>
  <si>
    <t>PAJE!$J1326</t>
  </si>
  <si>
    <t>PAJE!$K1326</t>
  </si>
  <si>
    <t>PAJE!$L1326</t>
  </si>
  <si>
    <t>PAJE!$D1326</t>
  </si>
  <si>
    <t>PAJE!$E1326</t>
  </si>
  <si>
    <t>PAJE!$J1327</t>
  </si>
  <si>
    <t>PAJE!$K1327</t>
  </si>
  <si>
    <t>PAJE!$L1327</t>
  </si>
  <si>
    <t>PAJE!$D1327</t>
  </si>
  <si>
    <t>PAJE!$E1327</t>
  </si>
  <si>
    <t>PAJE!$J1328</t>
  </si>
  <si>
    <t>PAJE!$K1328</t>
  </si>
  <si>
    <t>PAJE!$L1328</t>
  </si>
  <si>
    <t>PAJE!$D1328</t>
  </si>
  <si>
    <t>PAJE!$E1328</t>
  </si>
  <si>
    <t>PAJE!$D1392</t>
  </si>
  <si>
    <t>PAJE!$E1392</t>
  </si>
  <si>
    <t>PAJE!$J1393</t>
  </si>
  <si>
    <t>PAJE!$K1393</t>
  </si>
  <si>
    <t>PAJE!$D1778</t>
  </si>
  <si>
    <t>PAJE!$E1778</t>
  </si>
  <si>
    <t>Địa chỉ: Tổ 23, Cụm 4, phường Nhật Tân, quận Tây Hồ, thành phố Hà Nội</t>
  </si>
  <si>
    <t>Tuy nhiên, Công ty/Doanh nghiệp ………. và các công ty khác trong cùng tập đoàn cam kết sẽ tiếp tục cung cấp nguyên vật liệu và hỗ trợ tài chính cho Công ty/Doanh nghiệp bằng cách bảo lãnh các khoản nợ vay, không yêu cầu Công ty/Doanh nghiệp hoàn trả tiền nợ mua nguyên vật liệu và tài sản cố định cho đến khi Công ty/Doanh nghiệp có khả năng trả nợ. Do vậy Báo cáo tài chính tổng hợp giữa niên độ cho năm tài chính kết thúc ngày … tháng … năm …./Tháng …/Quí .../... tháng đầu (cuối) của năm tài chính kết thúc ngày ... tháng ... năm ..../Từ ngày ... tháng ... năm .... đến ngày ... tháng ... năm .... vẫn được lập dựa trên giả thiết Công ty/Doanh nghiệp hoạt động kinh doanh liên tục.</t>
  </si>
  <si>
    <t>11.        Một số chỉ tiêu đánh giá khái quát thực trạng tài chính và kết quả hoạt động kinh doanh của Công ty/Doanh nghiệp</t>
  </si>
  <si>
    <t>Các chỉ tiêu này chỉ trình bày khi khách hàng yêu cầu.</t>
  </si>
  <si>
    <t>12.        Những thông tin khác</t>
  </si>
  <si>
    <t xml:space="preserve">Trình bày những thông tin khác chưa được trình bày ở các phần trên. </t>
  </si>
  <si>
    <t>8.            Giá trị hợp lý của tài sản và nợ phải trả tài chính</t>
  </si>
  <si>
    <t>Phải trả cho người bán</t>
  </si>
  <si>
    <t>Công ty TNHH Thương mại - XNK Đại Châu</t>
  </si>
  <si>
    <t>Hoạt động SX KD</t>
  </si>
  <si>
    <t>Hoạt động chuyển nhượng BĐS</t>
  </si>
  <si>
    <t>PAJE!$D1279</t>
  </si>
  <si>
    <t>PAJE!$E1279</t>
  </si>
  <si>
    <t>PAJE!$J1280</t>
  </si>
  <si>
    <t>PAJE!$K1280</t>
  </si>
  <si>
    <t>PAJE!$L1280</t>
  </si>
  <si>
    <t>PAJE!$L2500</t>
  </si>
  <si>
    <t>PAJE!$D2500</t>
  </si>
  <si>
    <t>PAJE!$E2500</t>
  </si>
  <si>
    <t>PAJE!$E1890</t>
  </si>
  <si>
    <t>PAJE!$J1891</t>
  </si>
  <si>
    <t>PAJE!$K1891</t>
  </si>
  <si>
    <t>PAJE!$L1891</t>
  </si>
  <si>
    <t>PAJE!$D1891</t>
  </si>
  <si>
    <t>PAJE!$E1891</t>
  </si>
  <si>
    <t>PAJE!$J1892</t>
  </si>
  <si>
    <t>PAJE!$K1892</t>
  </si>
  <si>
    <t>PAJE!$L1892</t>
  </si>
  <si>
    <t>PAJE!$D1892</t>
  </si>
  <si>
    <t>PAJE!$E1892</t>
  </si>
  <si>
    <t>PAJE!$J830</t>
  </si>
  <si>
    <t>PAJE!$K830</t>
  </si>
  <si>
    <t>PAJE!$L830</t>
  </si>
  <si>
    <t>PAJE!$D830</t>
  </si>
  <si>
    <t>PAJE!$E830</t>
  </si>
  <si>
    <t>PAJE!$J831</t>
  </si>
  <si>
    <t>PAJE!$K624</t>
  </si>
  <si>
    <t>PAJE!$L624</t>
  </si>
  <si>
    <t>PAJE!$D624</t>
  </si>
  <si>
    <t>PAJE!$L476</t>
  </si>
  <si>
    <t>PAJE!$D948</t>
  </si>
  <si>
    <t>PAJE!$E948</t>
  </si>
  <si>
    <t>PAJE!$J949</t>
  </si>
  <si>
    <t>PAJE!$K949</t>
  </si>
  <si>
    <t>PAJE!$L949</t>
  </si>
  <si>
    <t>PAJE!$D949</t>
  </si>
  <si>
    <t>PAJE!$E949</t>
  </si>
  <si>
    <t>PAJE!$J950</t>
  </si>
  <si>
    <t>PAJE!$K1770</t>
  </si>
  <si>
    <t>PAJE!$L1770</t>
  </si>
  <si>
    <t>PAJE!$D1770</t>
  </si>
  <si>
    <t>PAJE!$E1770</t>
  </si>
  <si>
    <t>PAJE!$J1034</t>
  </si>
  <si>
    <t>PAJE!$D317</t>
  </si>
  <si>
    <t>PAJE!$E317</t>
  </si>
  <si>
    <t>PAJE!$J318</t>
  </si>
  <si>
    <t>PAJE!$K318</t>
  </si>
  <si>
    <t>PAJE!$L318</t>
  </si>
  <si>
    <t>PAJE!$D318</t>
  </si>
  <si>
    <t>PAJE!$E232</t>
  </si>
  <si>
    <t>PAJE!$J233</t>
  </si>
  <si>
    <t>PAJE!$K233</t>
  </si>
  <si>
    <t>PAJE!$L233</t>
  </si>
  <si>
    <t>PAJE!$D233</t>
  </si>
  <si>
    <t>PAJE!$E233</t>
  </si>
  <si>
    <t>PAJE!$J234</t>
  </si>
  <si>
    <t>PAJE!$K234</t>
  </si>
  <si>
    <t>PAJE!$L234</t>
  </si>
  <si>
    <t>PAJE!$D234</t>
  </si>
  <si>
    <t>PAJE!$E234</t>
  </si>
  <si>
    <t>PAJE!$E15</t>
  </si>
  <si>
    <t>PAJE!$J16</t>
  </si>
  <si>
    <t>PAJE!$K16</t>
  </si>
  <si>
    <t>PAJE!$L16</t>
  </si>
  <si>
    <t>PAJE!$D16</t>
  </si>
  <si>
    <t>PAJE!$K1700</t>
  </si>
  <si>
    <t>PAJE!$K1896</t>
  </si>
  <si>
    <t>PAJE!$L1896</t>
  </si>
  <si>
    <t>PAJE!$D1896</t>
  </si>
  <si>
    <t>Vay ngắn hạn ngân hàng</t>
  </si>
  <si>
    <t>Vay ngắn hạn các tổ chức và cá nhân khác</t>
  </si>
  <si>
    <t>Phần lãi hoặc lỗ trong công ty liên kết, liên doanh</t>
  </si>
  <si>
    <t xml:space="preserve">Vay dài hạn đến hạn trả </t>
  </si>
  <si>
    <t>PAJE!$K425</t>
  </si>
  <si>
    <t>PAJE!$L425</t>
  </si>
  <si>
    <t>PAJE!$D425</t>
  </si>
  <si>
    <t>PAJE!$E425</t>
  </si>
  <si>
    <t>PAJE!$J426</t>
  </si>
  <si>
    <t>PAJE!$K426</t>
  </si>
  <si>
    <t>PAJE!$L426</t>
  </si>
  <si>
    <t>PAJE!$D426</t>
  </si>
  <si>
    <t>PAJE!$E426</t>
  </si>
  <si>
    <t>PAJE!$J427</t>
  </si>
  <si>
    <t>PAJE!$K427</t>
  </si>
  <si>
    <t>PAJE!$L427</t>
  </si>
  <si>
    <t>PAJE!$D427</t>
  </si>
  <si>
    <t>PAJE!$E427</t>
  </si>
  <si>
    <t>PAJE!$J428</t>
  </si>
  <si>
    <t>PAJE!$K428</t>
  </si>
  <si>
    <t>PAJE!$L428</t>
  </si>
  <si>
    <t>PAJE!$D428</t>
  </si>
  <si>
    <t>PAJE!$E428</t>
  </si>
  <si>
    <t>PAJE!$J429</t>
  </si>
  <si>
    <t>PAJE!$K429</t>
  </si>
  <si>
    <t>PAJE!$L429</t>
  </si>
  <si>
    <t>PAJE!$D429</t>
  </si>
  <si>
    <t>PAJE!$E429</t>
  </si>
  <si>
    <t>PAJE!$J430</t>
  </si>
  <si>
    <t>PAJE!$K430</t>
  </si>
  <si>
    <t>PAJE!$L430</t>
  </si>
  <si>
    <t>PAJE!$D430</t>
  </si>
  <si>
    <t>PAJE!$E430</t>
  </si>
  <si>
    <t>PAJE!$J431</t>
  </si>
  <si>
    <t>PAJE!$K431</t>
  </si>
  <si>
    <t>PAJE!$L431</t>
  </si>
  <si>
    <t>PAJE!$D431</t>
  </si>
  <si>
    <t>PAJE!$E431</t>
  </si>
  <si>
    <t>PAJE!$J432</t>
  </si>
  <si>
    <t>PAJE!$K432</t>
  </si>
  <si>
    <t>PAJE!$L432</t>
  </si>
  <si>
    <t>PAJE!$D432</t>
  </si>
  <si>
    <t>PAJE!$E432</t>
  </si>
  <si>
    <t>Từ 1 năm trở xuống</t>
  </si>
  <si>
    <t>Trên 1 năm đến 5 năm</t>
  </si>
  <si>
    <t>Trên 5 năm</t>
  </si>
  <si>
    <t>Trường hợp chỉ có một khoản vay hoặc nợ dài hạn thì trình bày như sau:</t>
  </si>
  <si>
    <t>PAJE!$D628</t>
  </si>
  <si>
    <t>PAJE!$E628</t>
  </si>
  <si>
    <t>PAJE!$J629</t>
  </si>
  <si>
    <t>PAJE!$E1766</t>
  </si>
  <si>
    <t>PAJE!$L1131</t>
  </si>
  <si>
    <t>PAJE!$J1767</t>
  </si>
  <si>
    <t>PAJE!$K1767</t>
  </si>
  <si>
    <t>PAJE!$L1767</t>
  </si>
  <si>
    <t>PAJE!$K1332</t>
  </si>
  <si>
    <t>PAJE!$L1332</t>
  </si>
  <si>
    <t>PAJE!$D1332</t>
  </si>
  <si>
    <t>PAJE!$E1332</t>
  </si>
  <si>
    <t>PAJE!$J1333</t>
  </si>
  <si>
    <t>PAJE!$K1333</t>
  </si>
  <si>
    <t>PAJE!$L1333</t>
  </si>
  <si>
    <t>PAJE!$D1333</t>
  </si>
  <si>
    <t>PAJE!$E1333</t>
  </si>
  <si>
    <t>PAJE!$J1334</t>
  </si>
  <si>
    <t>PAJE!$K1334</t>
  </si>
  <si>
    <t>PAJE!$L1334</t>
  </si>
  <si>
    <t>PAJE!$D1334</t>
  </si>
  <si>
    <t>PAJE!$E1334</t>
  </si>
  <si>
    <t>PAJE!$J1335</t>
  </si>
  <si>
    <t>PAJE!$D2434</t>
  </si>
  <si>
    <t>PAJE!$E2434</t>
  </si>
  <si>
    <t>PAJE!$J2435</t>
  </si>
  <si>
    <t>PAJE!$K2435</t>
  </si>
  <si>
    <t>PAJE!$E1867</t>
  </si>
  <si>
    <t>PAJE!$J1868</t>
  </si>
  <si>
    <t>PAJE!$K1868</t>
  </si>
  <si>
    <t>PAJE!$L1868</t>
  </si>
  <si>
    <t>PAJE!$D1868</t>
  </si>
  <si>
    <t>PAJE!$K629</t>
  </si>
  <si>
    <t>PAJE!$L629</t>
  </si>
  <si>
    <t>PAJE!$D629</t>
  </si>
  <si>
    <t>PAJE!$K2374</t>
  </si>
  <si>
    <t>PAJE!$L2374</t>
  </si>
  <si>
    <t>PAJE!$D2374</t>
  </si>
  <si>
    <t>PAJE!$E2374</t>
  </si>
  <si>
    <t>PAJE!$J2375</t>
  </si>
  <si>
    <t>PAJE!$K2375</t>
  </si>
  <si>
    <t>PAJE!$L2375</t>
  </si>
  <si>
    <t>PAJE!$E784</t>
  </si>
  <si>
    <t>PAJE!$J785</t>
  </si>
  <si>
    <t>PAJE!$K785</t>
  </si>
  <si>
    <t>PAJE!$L785</t>
  </si>
  <si>
    <t>PAJE!$D785</t>
  </si>
  <si>
    <t>PAJE!$E785</t>
  </si>
  <si>
    <t>PAJE!$J786</t>
  </si>
  <si>
    <t>PAJE!$K786</t>
  </si>
  <si>
    <t>PAJE!$L786</t>
  </si>
  <si>
    <t>PAJE!$D786</t>
  </si>
  <si>
    <t>PAJE!$E786</t>
  </si>
  <si>
    <t>PAJE!$J787</t>
  </si>
  <si>
    <t>PAJE!$K787</t>
  </si>
  <si>
    <t>PAJE!$L787</t>
  </si>
  <si>
    <t>PAJE!$D787</t>
  </si>
  <si>
    <t>PAJE!$E787</t>
  </si>
  <si>
    <t>PAJE!$J788</t>
  </si>
  <si>
    <t>PAJE!$K788</t>
  </si>
  <si>
    <t>PAJE!$L788</t>
  </si>
  <si>
    <t>PAJE!$D788</t>
  </si>
  <si>
    <t>PAJE!$E788</t>
  </si>
  <si>
    <t>PAJE!$J789</t>
  </si>
  <si>
    <t>PAJE!$J2280</t>
  </si>
  <si>
    <t>PAJE!$K2280</t>
  </si>
  <si>
    <t>Dự toán chi sự nghiệp, dự án đã sử dụng trong năm</t>
  </si>
  <si>
    <t>PAJE!$K1168</t>
  </si>
  <si>
    <t>PAJE!$D1291</t>
  </si>
  <si>
    <t>PAJE!$E1291</t>
  </si>
  <si>
    <t>PAJE!$J1292</t>
  </si>
  <si>
    <t>PAJE!$L1097</t>
  </si>
  <si>
    <t>PAJE!$D1097</t>
  </si>
  <si>
    <t>PAJE!$E1097</t>
  </si>
  <si>
    <t>OD</t>
  </si>
  <si>
    <t>PAJE!$K1912</t>
  </si>
  <si>
    <t>PAJE!$D1112</t>
  </si>
  <si>
    <t>PAJE!$E1112</t>
  </si>
  <si>
    <t>PAJE!$E1780</t>
  </si>
  <si>
    <t>PAJE!$J1781</t>
  </si>
  <si>
    <t>PAJE!$K1781</t>
  </si>
  <si>
    <t>PAJE!$L1781</t>
  </si>
  <si>
    <t>PAJE!$D1781</t>
  </si>
  <si>
    <t>PAJE!$E1781</t>
  </si>
  <si>
    <t>PAJE!$J1782</t>
  </si>
  <si>
    <t>PAJE!$K1782</t>
  </si>
  <si>
    <t>PAJE!$L1782</t>
  </si>
  <si>
    <t>PAJE!$J1589</t>
  </si>
  <si>
    <t>42.         Phải trả dài hạn người bán</t>
  </si>
  <si>
    <t>43.         Phải trả dài hạn nội bộ</t>
  </si>
  <si>
    <t>PAJE!$L2416</t>
  </si>
  <si>
    <t>PAJE!$D2416</t>
  </si>
  <si>
    <t>PAJE!$E2416</t>
  </si>
  <si>
    <t>PAJE!$J2417</t>
  </si>
  <si>
    <t>PAJE!$K2417</t>
  </si>
  <si>
    <t>PAJE!$L2417</t>
  </si>
  <si>
    <t>PAJE!$D2417</t>
  </si>
  <si>
    <t>PAJE!$J285</t>
  </si>
  <si>
    <t>PAJE!$K285</t>
  </si>
  <si>
    <t>PAJE!$L285</t>
  </si>
  <si>
    <t>PAJE!$D285</t>
  </si>
  <si>
    <t>PAJE!$E1129</t>
  </si>
  <si>
    <t>PAJE!$J1130</t>
  </si>
  <si>
    <t>PAJE!$K1130</t>
  </si>
  <si>
    <t>PAJE!$L1130</t>
  </si>
  <si>
    <t>PAJE!$L393</t>
  </si>
  <si>
    <t>PAJE!$D393</t>
  </si>
  <si>
    <t>PAJE!$K847</t>
  </si>
  <si>
    <t>PAJE!$L847</t>
  </si>
  <si>
    <t>PAJE!$D847</t>
  </si>
  <si>
    <t>PAJE!$E847</t>
  </si>
  <si>
    <t>PAJE!$J848</t>
  </si>
  <si>
    <t>PAJE!$K848</t>
  </si>
  <si>
    <t>PAJE!$K2416</t>
  </si>
  <si>
    <t>PAJE!$J1680</t>
  </si>
  <si>
    <t>PAJE!$K1680</t>
  </si>
  <si>
    <t>PAJE!$L1680</t>
  </si>
  <si>
    <t>PAJE!$D1680</t>
  </si>
  <si>
    <t>PAJE!$E1680</t>
  </si>
  <si>
    <t>PAJE!$J1681</t>
  </si>
  <si>
    <t>PAJE!$K1681</t>
  </si>
  <si>
    <t>PAJE!$K1192</t>
  </si>
  <si>
    <t>PAJE!$L1192</t>
  </si>
  <si>
    <t>PAJE!$D1192</t>
  </si>
  <si>
    <t>PAJE!$K937</t>
  </si>
  <si>
    <t>PAJE!$L937</t>
  </si>
  <si>
    <t>PAJE!$K2293</t>
  </si>
  <si>
    <t>PAJE!$L2293</t>
  </si>
  <si>
    <t>PAJE!$D2293</t>
  </si>
  <si>
    <t>PAJE!$E2293</t>
  </si>
  <si>
    <t>PAJE!$J2294</t>
  </si>
  <si>
    <t>PAJE!$K2294</t>
  </si>
  <si>
    <t>PAJE!$E2263</t>
  </si>
  <si>
    <t>PAJE!$J2264</t>
  </si>
  <si>
    <t>PAJE!$K2264</t>
  </si>
  <si>
    <t>PAJE!$L2264</t>
  </si>
  <si>
    <t>PAJE!$D2264</t>
  </si>
  <si>
    <t>PAJE!$E476</t>
  </si>
  <si>
    <t>PAJE!$J477</t>
  </si>
  <si>
    <t>PAJE!$K477</t>
  </si>
  <si>
    <t>PAJE!$L477</t>
  </si>
  <si>
    <t>PAJE!$D477</t>
  </si>
  <si>
    <t>PAJE!$E477</t>
  </si>
  <si>
    <t>PAJE!$J478</t>
  </si>
  <si>
    <t>PAJE!$K478</t>
  </si>
  <si>
    <t>PAJE!$L478</t>
  </si>
  <si>
    <t>PAJE!$D478</t>
  </si>
  <si>
    <t>Trường hợp chỉ có một khoản dự phòng thì trình bày như sau:</t>
  </si>
  <si>
    <t>PAJE!$J1679</t>
  </si>
  <si>
    <t>PAJE!$K1679</t>
  </si>
  <si>
    <t>PAJE!$L1679</t>
  </si>
  <si>
    <t>PAJE!$D1679</t>
  </si>
  <si>
    <t>PAJE!$E1679</t>
  </si>
  <si>
    <t>PAJE!$D541</t>
  </si>
  <si>
    <t>PAJE!$E541</t>
  </si>
  <si>
    <t>PAJE!$J542</t>
  </si>
  <si>
    <t>PAJE!$K542</t>
  </si>
  <si>
    <t>PAJE!$L542</t>
  </si>
  <si>
    <t>PAJE!$D542</t>
  </si>
  <si>
    <t>Dự phòng giảm giá hàng tồn kho</t>
  </si>
  <si>
    <t>V.</t>
  </si>
  <si>
    <t>Tài sản ngắn hạn khác</t>
  </si>
  <si>
    <t>Chi phí trả trước ngắn hạn</t>
  </si>
  <si>
    <t>12</t>
  </si>
  <si>
    <t>Thuế giá trị gia tăng được khấu trừ</t>
  </si>
  <si>
    <t>Nguồn kinh phí được cấp trong năm</t>
  </si>
  <si>
    <t>PAJE!$D2156</t>
  </si>
  <si>
    <t>PAJE!$E2156</t>
  </si>
  <si>
    <t>PAJE!$J2157</t>
  </si>
  <si>
    <t>PAJE!$K2157</t>
  </si>
  <si>
    <t>PAJE!$L2157</t>
  </si>
  <si>
    <t>Các khoản ký quỹ, ký cược dài hạn</t>
  </si>
  <si>
    <t>Các khoản tiền nhận ủy thác</t>
  </si>
  <si>
    <t>Cho vay không có lãi</t>
  </si>
  <si>
    <t>Xây dựng cơ bản</t>
  </si>
  <si>
    <t>Sửa chữa lớn tài sản cố định</t>
  </si>
  <si>
    <t>PAJE!$E1804</t>
  </si>
  <si>
    <t>PAJE!$J1805</t>
  </si>
  <si>
    <t>PAJE!$K1805</t>
  </si>
  <si>
    <t>PAJE!$L1805</t>
  </si>
  <si>
    <t>PAJE!$D1805</t>
  </si>
  <si>
    <t>PAJE!$E1805</t>
  </si>
  <si>
    <t>PAJE!$J1806</t>
  </si>
  <si>
    <t>PAJE!$K1806</t>
  </si>
  <si>
    <t>PAJE!$L1806</t>
  </si>
  <si>
    <t>PAJE!$D1806</t>
  </si>
  <si>
    <t>PAJE!$E1806</t>
  </si>
  <si>
    <t>PAJE!$L617</t>
  </si>
  <si>
    <t>PAJE!$D617</t>
  </si>
  <si>
    <t>PAJE!$E617</t>
  </si>
  <si>
    <t>PAJE!$J618</t>
  </si>
  <si>
    <t>PAJE!$K618</t>
  </si>
  <si>
    <t>PAJE!$L618</t>
  </si>
  <si>
    <t>PAJE!$D618</t>
  </si>
  <si>
    <t>PAJE!$E618</t>
  </si>
  <si>
    <t>PAJE!$J619</t>
  </si>
  <si>
    <t>PAJE!$K619</t>
  </si>
  <si>
    <t>PAJE!$D1445</t>
  </si>
  <si>
    <t>PAJE!$E1445</t>
  </si>
  <si>
    <t>PAJE!$J1446</t>
  </si>
  <si>
    <t>PAJE!$K1446</t>
  </si>
  <si>
    <t>PAJE!$L1446</t>
  </si>
  <si>
    <t>PAJE!$L1359</t>
  </si>
  <si>
    <t>PAJE!$D1359</t>
  </si>
  <si>
    <t>PAJE!$E1359</t>
  </si>
  <si>
    <t>PAJE!$J1360</t>
  </si>
  <si>
    <t>PAJE!$K1360</t>
  </si>
  <si>
    <t>PAJE!$L1360</t>
  </si>
  <si>
    <t>PAJE!$D1360</t>
  </si>
  <si>
    <t>PAJE!$E1360</t>
  </si>
  <si>
    <t>PAJE!$J1361</t>
  </si>
  <si>
    <t>PAJE!$J1474</t>
  </si>
  <si>
    <t>PAJE!$K1474</t>
  </si>
  <si>
    <t>Công ty Cavico Năng lượng</t>
  </si>
  <si>
    <t>Công ty Cavico Giao thông</t>
  </si>
  <si>
    <t>Công ty Cổ phần Bê tông và XD Vinaconex Xuân Mai</t>
  </si>
  <si>
    <t xml:space="preserve">Số liệu các cột (trừ cột "Các khoản loại trừ") là nguyên giá các TSCĐ hữu hình, TSCĐ thuê tài chính, TSCĐ vô hình, bất động sản đầu tư, chi phí XDCB dở dang được mua và chi phí trả trước dài hạn phát sinh trong kỳ để sử </t>
  </si>
  <si>
    <t>PAJE!$L1394</t>
  </si>
  <si>
    <t>PAJE!$D1394</t>
  </si>
  <si>
    <t>PAJE!$E1394</t>
  </si>
  <si>
    <t>PAJE!$J1395</t>
  </si>
  <si>
    <t>PAJE!$K1395</t>
  </si>
  <si>
    <t>Doanh thu kinh doanh bất động sản (-)</t>
  </si>
  <si>
    <t>PAJE!$J1846</t>
  </si>
  <si>
    <t>PAJE!$K1846</t>
  </si>
  <si>
    <t>PAJE!$L1846</t>
  </si>
  <si>
    <t>PAJE!$D1846</t>
  </si>
  <si>
    <t>PAJE!$E1846</t>
  </si>
  <si>
    <t>PAJE!$J1847</t>
  </si>
  <si>
    <t>PAJE!$K1847</t>
  </si>
  <si>
    <t>PAJE!$L1847</t>
  </si>
  <si>
    <t>PAJE!$K1031</t>
  </si>
  <si>
    <t>PAJE!$L1031</t>
  </si>
  <si>
    <t>PAJE!$D1031</t>
  </si>
  <si>
    <t>PAJE!$E1031</t>
  </si>
  <si>
    <t>PAJE!$J1032</t>
  </si>
  <si>
    <t>PAJE!$K1032</t>
  </si>
  <si>
    <t>PAJE!$L1032</t>
  </si>
  <si>
    <t>PAJE!$D1032</t>
  </si>
  <si>
    <t>PAJE!$E1032</t>
  </si>
  <si>
    <t>PAJE!$J1033</t>
  </si>
  <si>
    <t>PAJE!$K1033</t>
  </si>
  <si>
    <t>PAJE!$L1033</t>
  </si>
  <si>
    <t>PAJE!$D1033</t>
  </si>
  <si>
    <t>PAJE!$E1033</t>
  </si>
  <si>
    <t>PAJE!$D232</t>
  </si>
  <si>
    <t>PAJE!$J605</t>
  </si>
  <si>
    <t>PAJE!$K605</t>
  </si>
  <si>
    <t>PAJE!$L605</t>
  </si>
  <si>
    <t>PAJE!$D605</t>
  </si>
  <si>
    <t>PAJE!$E605</t>
  </si>
  <si>
    <t>PAJE!$J606</t>
  </si>
  <si>
    <t>PAJE!$K606</t>
  </si>
  <si>
    <t>PAJE!$L606</t>
  </si>
  <si>
    <t>PAJE!$D606</t>
  </si>
  <si>
    <t>PAJE!$E606</t>
  </si>
  <si>
    <t>PAJE!$J607</t>
  </si>
  <si>
    <t>PAJE!$K607</t>
  </si>
  <si>
    <t>PAJE!$L607</t>
  </si>
  <si>
    <t>Chỉ tiêu 22 sau điều chỉnh</t>
  </si>
  <si>
    <t>PAJE!$D287</t>
  </si>
  <si>
    <t>PAJE!$E287</t>
  </si>
  <si>
    <t>PAJE!$J288</t>
  </si>
  <si>
    <t>PAJE!$K288</t>
  </si>
  <si>
    <t>PAJE!$L288</t>
  </si>
  <si>
    <t>PAJE!$D288</t>
  </si>
  <si>
    <t>PAJE!$E288</t>
  </si>
  <si>
    <t>PAJE!$J289</t>
  </si>
  <si>
    <t>PAJE!$K289</t>
  </si>
  <si>
    <t>PAJE!$L289</t>
  </si>
  <si>
    <t>PAJE!$D289</t>
  </si>
  <si>
    <t>PAJE!$E289</t>
  </si>
  <si>
    <t>PAJE!$J290</t>
  </si>
  <si>
    <t>PAJE!$K290</t>
  </si>
  <si>
    <t>PAJE!$L290</t>
  </si>
  <si>
    <t>PAJE!$D290</t>
  </si>
  <si>
    <t>PAJE!$E290</t>
  </si>
  <si>
    <t>PAJE!$J291</t>
  </si>
  <si>
    <t>PAJE!$K291</t>
  </si>
  <si>
    <t>PAJE!$L291</t>
  </si>
  <si>
    <t>PAJE!$E1566</t>
  </si>
  <si>
    <t>PAJE!$J1567</t>
  </si>
  <si>
    <t>PAJE!$K1567</t>
  </si>
  <si>
    <t>PAJE!$L1567</t>
  </si>
  <si>
    <t>PAJE!$D1567</t>
  </si>
  <si>
    <t>PAJE!$E1567</t>
  </si>
  <si>
    <t>PAJE!$J1568</t>
  </si>
  <si>
    <t>PAJE!$K1568</t>
  </si>
  <si>
    <t>PAJE!$L1568</t>
  </si>
  <si>
    <t>PAJE!$D1568</t>
  </si>
  <si>
    <t>PAJE!$E1568</t>
  </si>
  <si>
    <t>PAJE!$L2094</t>
  </si>
  <si>
    <t>PAJE!$D2094</t>
  </si>
  <si>
    <t>PAJE!$E2094</t>
  </si>
  <si>
    <t>PAJE!$J2095</t>
  </si>
  <si>
    <t>PAJE!$K2095</t>
  </si>
  <si>
    <t>PAJE!$E1971</t>
  </si>
  <si>
    <t>PAJE!$J1972</t>
  </si>
  <si>
    <t>PAJE!$K1972</t>
  </si>
  <si>
    <t>PAJE!$L1972</t>
  </si>
  <si>
    <t>PAJE!$D1972</t>
  </si>
  <si>
    <t>PAJE!$E1972</t>
  </si>
  <si>
    <t>PAJE!$J1973</t>
  </si>
  <si>
    <t>PAJE!$K1973</t>
  </si>
  <si>
    <t>44.         Phải trả dài hạn khác</t>
  </si>
  <si>
    <t>45.         Vay và nợ dài hạn</t>
  </si>
  <si>
    <t>46.         Thuế thu nhập hoãn lại phải trả</t>
  </si>
  <si>
    <t>47.         Dự phòng trợ cấp mất việc làm</t>
  </si>
  <si>
    <t>48.         Dự phòng phải trả dài hạn</t>
  </si>
  <si>
    <t>49.         Vốn chủ sở hữu</t>
  </si>
  <si>
    <t>-         Cổ tức đã công bố trên cổ phiếu phổ thông:</t>
  </si>
  <si>
    <t>-         Cổ tức đã công bố trên cổ phiếu ưu đãi:</t>
  </si>
  <si>
    <t xml:space="preserve">Thông tin bộ phận được trình bày theo lĩnh vực kinh doanh và khu vực địa lý của Công ty/Doanh nghiệp. Báo cáo bộ phận chính yếu là theo lĩnh vực kinh doanh dựa trên cơ cấu tổ chức và quản lý nội bộ và hệ thống Báo cáo tài chính nội bộ của Công ty/Doanh nghiệp. </t>
  </si>
  <si>
    <t>PAJE!$L521</t>
  </si>
  <si>
    <t>PAJE!$D521</t>
  </si>
  <si>
    <t>PAJE!$E521</t>
  </si>
  <si>
    <t>PAJE!$J522</t>
  </si>
  <si>
    <t>PAJE!$K522</t>
  </si>
  <si>
    <t>Số liệu các cột (trừ cột "Các khoản loại trừ") là số khấu hao và phân bổ chi phí trả trước dài hạn của các TSCĐ hữu hình, TSCĐ thuê tài chính, TSCĐ vô hình, bất động sản đầu tư và chi phí trả trước dài hạn sử dụng tr</t>
  </si>
  <si>
    <t xml:space="preserve">Số liệu các cột (trừ cột "Các khoản loại trừ") được lấy từ chi tiết các TK 632, TK 641 và TK 642 (phần chi phí ghi nhận cho bộ phận) cho các khoản chi phí lớn không phải bằng tiền (trừ chi phí khấu hao và phân bổ chi phí </t>
  </si>
  <si>
    <t>+ Các khoản phải thu dài hạn khác</t>
  </si>
  <si>
    <t>Dự phòng phải thu dài hạn khó đòi</t>
  </si>
  <si>
    <t>Tài sản cố định</t>
  </si>
  <si>
    <t>220</t>
  </si>
  <si>
    <t>Tài sản cố định hữu hình</t>
  </si>
  <si>
    <t>Nguyên giá TSCĐ hữu hình</t>
  </si>
  <si>
    <t>21</t>
  </si>
  <si>
    <t>PAJE!$K831</t>
  </si>
  <si>
    <t>PAJE!$L831</t>
  </si>
  <si>
    <t>PAJE!$D831</t>
  </si>
  <si>
    <t>PAJE!$E831</t>
  </si>
  <si>
    <t>PAJE!$J832</t>
  </si>
  <si>
    <t>PAJE!$L801</t>
  </si>
  <si>
    <t>PAJE!$D801</t>
  </si>
  <si>
    <t>PAJE!$K1573</t>
  </si>
  <si>
    <t>PAJE!$L1573</t>
  </si>
  <si>
    <t>PAJE!$D1573</t>
  </si>
  <si>
    <t>PAJE!$E1573</t>
  </si>
  <si>
    <t>PAJE!$J1574</t>
  </si>
  <si>
    <t>PAJE!$K1574</t>
  </si>
  <si>
    <t>PAJE!$L1574</t>
  </si>
  <si>
    <t>PAJE!$D1574</t>
  </si>
  <si>
    <t>PAJE!$E1574</t>
  </si>
  <si>
    <t>PAJE!$J1575</t>
  </si>
  <si>
    <t>PAJE!$K1575</t>
  </si>
  <si>
    <t>PAJE!$L1575</t>
  </si>
  <si>
    <t>PAJE!$K2335</t>
  </si>
  <si>
    <t>PAJE!$L2335</t>
  </si>
  <si>
    <t>PAJE!$D2335</t>
  </si>
  <si>
    <t>PAJE!$E2335</t>
  </si>
  <si>
    <t>PAJE!$J2336</t>
  </si>
  <si>
    <t>Lợi nhuận theo BCTC đã kiểm toán / Profit as per audited financial statements</t>
  </si>
  <si>
    <t>Số cuối năm</t>
  </si>
  <si>
    <t>Số đầu năm</t>
  </si>
  <si>
    <t>Tăng/Giảm</t>
  </si>
  <si>
    <t>TM</t>
  </si>
  <si>
    <t>V.1</t>
  </si>
  <si>
    <t>PAJE!$E630</t>
  </si>
  <si>
    <t>PAJE!$J631</t>
  </si>
  <si>
    <t>PAJE!$K631</t>
  </si>
  <si>
    <t>Loại trừ "Dự phòng phải thu dài hạn khó đòi"</t>
  </si>
  <si>
    <t>Các tài sản dài hạn khác</t>
  </si>
  <si>
    <t>Đầu tư cổ phiếu</t>
  </si>
  <si>
    <t>Cộng</t>
  </si>
  <si>
    <t>PAJE!$J2292</t>
  </si>
  <si>
    <t>PAJE!$K2292</t>
  </si>
  <si>
    <t>PAJE!$L2292</t>
  </si>
  <si>
    <t>PAJE!$E504</t>
  </si>
  <si>
    <t>PAJE!$J505</t>
  </si>
  <si>
    <t>PAJE!$K505</t>
  </si>
  <si>
    <t>PAJE!$L505</t>
  </si>
  <si>
    <t>PAJE!$D505</t>
  </si>
  <si>
    <t>PAJE!$E505</t>
  </si>
  <si>
    <t>PAJE!$J506</t>
  </si>
  <si>
    <t>PAJE!$K506</t>
  </si>
  <si>
    <t>PAJE!$L506</t>
  </si>
  <si>
    <t>PAJE!$D506</t>
  </si>
  <si>
    <t>PAJE!$E506</t>
  </si>
  <si>
    <t>PAJE!$J507</t>
  </si>
  <si>
    <t>PAJE!$K507</t>
  </si>
  <si>
    <t>PAJE!$L507</t>
  </si>
  <si>
    <t>PAJE!$D507</t>
  </si>
  <si>
    <t>PAJE!$K886</t>
  </si>
  <si>
    <t>PAJE!$L886</t>
  </si>
  <si>
    <t>PAJE!$D886</t>
  </si>
  <si>
    <t>PAJE!$K2277</t>
  </si>
  <si>
    <t>PAJE!$L2277</t>
  </si>
  <si>
    <t>PAJE!$D2277</t>
  </si>
  <si>
    <t>PAJE!$E2277</t>
  </si>
  <si>
    <t>PAJE!$J2278</t>
  </si>
  <si>
    <t>PAJE!$K2278</t>
  </si>
  <si>
    <t>PAJE!$L2278</t>
  </si>
  <si>
    <t>PAJE!$D2278</t>
  </si>
  <si>
    <t>PAJE!$E2278</t>
  </si>
  <si>
    <t>PAJE!$J2279</t>
  </si>
  <si>
    <t>PAJE!$K2279</t>
  </si>
  <si>
    <t>PAJE!$L2279</t>
  </si>
  <si>
    <t>PAJE!$D2279</t>
  </si>
  <si>
    <t>PAJE!$E2279</t>
  </si>
  <si>
    <t>PAJE!$J178</t>
  </si>
  <si>
    <t>PAJE!$K178</t>
  </si>
  <si>
    <t>PAJE!$L178</t>
  </si>
  <si>
    <t>PAJE!$D178</t>
  </si>
  <si>
    <t>PAJE!$E178</t>
  </si>
  <si>
    <t>PAJE!$J179</t>
  </si>
  <si>
    <t>PAJE!$K179</t>
  </si>
  <si>
    <t>PAJE!$L179</t>
  </si>
  <si>
    <t>PAJE!$D179</t>
  </si>
  <si>
    <t>PAJE!$D1718</t>
  </si>
  <si>
    <t>PAJE!$E1718</t>
  </si>
  <si>
    <t>PAJE!$J1719</t>
  </si>
  <si>
    <t>PAJE!$K1719</t>
  </si>
  <si>
    <t>PAJE!$D849</t>
  </si>
  <si>
    <t>PAJE!$E849</t>
  </si>
  <si>
    <t>PAJE!$J850</t>
  </si>
  <si>
    <t>PAJE!$K850</t>
  </si>
  <si>
    <t>PAJE!$L850</t>
  </si>
  <si>
    <t>PAJE!$D850</t>
  </si>
  <si>
    <t>PAJE!$D365</t>
  </si>
  <si>
    <t>PAJE!$E365</t>
  </si>
  <si>
    <t>PAJE!$J366</t>
  </si>
  <si>
    <t>PAJE!$K366</t>
  </si>
  <si>
    <t>PAJE!$L366</t>
  </si>
  <si>
    <t>PAJE!$D366</t>
  </si>
  <si>
    <t>PAJE!$E366</t>
  </si>
  <si>
    <t>PAJE!$J367</t>
  </si>
  <si>
    <t>PAJE!$K367</t>
  </si>
  <si>
    <t>PAJE!$L367</t>
  </si>
  <si>
    <t>PAJE!$D367</t>
  </si>
  <si>
    <t>PAJE!$E367</t>
  </si>
  <si>
    <t>PAJE!$J368</t>
  </si>
  <si>
    <t>PAJE!$K368</t>
  </si>
  <si>
    <t>PAJE!$L368</t>
  </si>
  <si>
    <t>PAJE!$D368</t>
  </si>
  <si>
    <t>PAJE!$E368</t>
  </si>
  <si>
    <t>PAJE!$J369</t>
  </si>
  <si>
    <t>PAJE!$K369</t>
  </si>
  <si>
    <t>PAJE!$L369</t>
  </si>
  <si>
    <t>PAJE!$D369</t>
  </si>
  <si>
    <t>PAJE!$E369</t>
  </si>
  <si>
    <t>PAJE!$J370</t>
  </si>
  <si>
    <t>PAJE!$K370</t>
  </si>
  <si>
    <t>PAJE!$L370</t>
  </si>
  <si>
    <t>PAJE!$D370</t>
  </si>
  <si>
    <t>PAJE!$E370</t>
  </si>
  <si>
    <t>PAJE!$J371</t>
  </si>
  <si>
    <t>PAJE!$K371</t>
  </si>
  <si>
    <t>PAJE!$L371</t>
  </si>
  <si>
    <t>PAJE!$D371</t>
  </si>
  <si>
    <t>PAJE!$E371</t>
  </si>
  <si>
    <t>PAJE!$J372</t>
  </si>
  <si>
    <t>PAJE!$K372</t>
  </si>
  <si>
    <t>PAJE!$L372</t>
  </si>
  <si>
    <t>PAJE!$D372</t>
  </si>
  <si>
    <t>PAJE!$E372</t>
  </si>
  <si>
    <t>PAJE!$J373</t>
  </si>
  <si>
    <t>PAJE!$K373</t>
  </si>
  <si>
    <t>PAJE!$L373</t>
  </si>
  <si>
    <t>PAJE!$D373</t>
  </si>
  <si>
    <t>PAJE!$D2063</t>
  </si>
  <si>
    <t>PAJE!$E2063</t>
  </si>
  <si>
    <t>PAJE!$J2064</t>
  </si>
  <si>
    <t>PAJE!$K2064</t>
  </si>
  <si>
    <t>PAJE!$L2064</t>
  </si>
  <si>
    <t>PAJE!$D2064</t>
  </si>
  <si>
    <t>PAJE!$E2064</t>
  </si>
  <si>
    <t>PAJE!$J2065</t>
  </si>
  <si>
    <t>PAJE!$K2065</t>
  </si>
  <si>
    <t>PAJE!$L2065</t>
  </si>
  <si>
    <t>PAJE!$D2065</t>
  </si>
  <si>
    <t>PAJE!$E2065</t>
  </si>
  <si>
    <t>PAJE!$J2066</t>
  </si>
  <si>
    <t>PAJE!$K2066</t>
  </si>
  <si>
    <t>PAJE!$L2066</t>
  </si>
  <si>
    <t>PAJE!$D2066</t>
  </si>
  <si>
    <t>PAJE!$E2066</t>
  </si>
  <si>
    <t>PAJE!$J2067</t>
  </si>
  <si>
    <t>PAJE!$K2067</t>
  </si>
  <si>
    <t>PAJE!$L2067</t>
  </si>
  <si>
    <t>PAJE!$J64</t>
  </si>
  <si>
    <t>PAJE!$K64</t>
  </si>
  <si>
    <t>PAJE!$L64</t>
  </si>
  <si>
    <t>PAJE!$D64</t>
  </si>
  <si>
    <t>PAJE!$K1016</t>
  </si>
  <si>
    <t>PAJE!$L1016</t>
  </si>
  <si>
    <t>PAJE!$D1016</t>
  </si>
  <si>
    <t>PAJE!$E1093</t>
  </si>
  <si>
    <t>PAJE!$J1094</t>
  </si>
  <si>
    <t>PAJE!$K1094</t>
  </si>
  <si>
    <t>PAJE!$L1094</t>
  </si>
  <si>
    <t>PAJE!$D1094</t>
  </si>
  <si>
    <t>PAJE!$E1094</t>
  </si>
  <si>
    <t>PAJE!$J1095</t>
  </si>
  <si>
    <t>PAJE!$K1095</t>
  </si>
  <si>
    <t>PAJE!$L1095</t>
  </si>
  <si>
    <t>PAJE!$D1095</t>
  </si>
  <si>
    <t>Chi phí tài chính khác</t>
  </si>
  <si>
    <t>PAJE!$E2455</t>
  </si>
  <si>
    <t>PAJE!$J2456</t>
  </si>
  <si>
    <t>PAJE!$K2456</t>
  </si>
  <si>
    <t>PAJE!$L2456</t>
  </si>
  <si>
    <t>PAJE!$D2456</t>
  </si>
  <si>
    <t>PAJE!$E2456</t>
  </si>
  <si>
    <t>PAJE!$D2465</t>
  </si>
  <si>
    <t>PAJE!$E2465</t>
  </si>
  <si>
    <t>PAJE!$J2466</t>
  </si>
  <si>
    <t>PAJE!$K2466</t>
  </si>
  <si>
    <t>PAJE!$L2466</t>
  </si>
  <si>
    <t>PAJE!$D2466</t>
  </si>
  <si>
    <t>PAJE!$E2466</t>
  </si>
  <si>
    <t>PAJE!$J2467</t>
  </si>
  <si>
    <t>PAJE!$K2467</t>
  </si>
  <si>
    <t>PAJE!$J1600</t>
  </si>
  <si>
    <t>PAJE!$K1600</t>
  </si>
  <si>
    <t>PAJE!$L1600</t>
  </si>
  <si>
    <t>PAJE!$D1600</t>
  </si>
  <si>
    <t>PAJE!$E1600</t>
  </si>
  <si>
    <t>PAJE!$J1601</t>
  </si>
  <si>
    <t>PAJE!$K1899</t>
  </si>
  <si>
    <t>PAJE!$L1899</t>
  </si>
  <si>
    <t>PAJE!$D1899</t>
  </si>
  <si>
    <t>PAJE!$E1899</t>
  </si>
  <si>
    <t>PAJE!$J1900</t>
  </si>
  <si>
    <t>PAJE!$K1900</t>
  </si>
  <si>
    <t>PAJE!$L1900</t>
  </si>
  <si>
    <t>PAJE!$D1900</t>
  </si>
  <si>
    <t>PAJE!$E1900</t>
  </si>
  <si>
    <t>PAJE!$J1901</t>
  </si>
  <si>
    <t>PAJE!$K1901</t>
  </si>
  <si>
    <t>PAJE!$L1901</t>
  </si>
  <si>
    <t>PAJE!$D1901</t>
  </si>
  <si>
    <t>PAJE!$E1901</t>
  </si>
  <si>
    <t>PAJE!$J1902</t>
  </si>
  <si>
    <t>PAJE!$K1902</t>
  </si>
  <si>
    <t>PAJE!$L1902</t>
  </si>
  <si>
    <t>PAJE!$D1902</t>
  </si>
  <si>
    <t>PAJE!$E1902</t>
  </si>
  <si>
    <t>PAJE!$L1564</t>
  </si>
  <si>
    <t>PAJE!$D1564</t>
  </si>
  <si>
    <t>PAJE!$E1564</t>
  </si>
  <si>
    <t>PAJE!$J1565</t>
  </si>
  <si>
    <t>PAJE!$K1565</t>
  </si>
  <si>
    <t>PAJE!$L1565</t>
  </si>
  <si>
    <t>PAJE!$D1565</t>
  </si>
  <si>
    <t>PAJE!$E1565</t>
  </si>
  <si>
    <t>PAJE!$L2406</t>
  </si>
  <si>
    <t>PAJE!$D2406</t>
  </si>
  <si>
    <t>PAJE!$D845</t>
  </si>
  <si>
    <t>PAJE!$E845</t>
  </si>
  <si>
    <t>PAJE!$L2236</t>
  </si>
  <si>
    <t>PAJE!$D2236</t>
  </si>
  <si>
    <t>PAJE!$E2236</t>
  </si>
  <si>
    <t>PAJE!$J2237</t>
  </si>
  <si>
    <t>PAJE!$K2237</t>
  </si>
  <si>
    <t>PAJE!$L2237</t>
  </si>
  <si>
    <t>PAJE!$D2237</t>
  </si>
  <si>
    <t>PAJE!$E2237</t>
  </si>
  <si>
    <t>PAJE!$J2238</t>
  </si>
  <si>
    <t>PAJE!$K2238</t>
  </si>
  <si>
    <t>PAJE!$L2238</t>
  </si>
  <si>
    <t>PAJE!$D2238</t>
  </si>
  <si>
    <t>PAJE!$E2238</t>
  </si>
  <si>
    <t>PAJE!$J2239</t>
  </si>
  <si>
    <t>PAJE!$K2239</t>
  </si>
  <si>
    <t>PAJE!$L2239</t>
  </si>
  <si>
    <t>PAJE!$D2239</t>
  </si>
  <si>
    <t>PAJE!$E2239</t>
  </si>
  <si>
    <t>PAJE!$J2240</t>
  </si>
  <si>
    <t>PAJE!$K2240</t>
  </si>
  <si>
    <t>PAJE!$L2240</t>
  </si>
  <si>
    <t>PAJE!$D2240</t>
  </si>
  <si>
    <t>PAJE!$E2240</t>
  </si>
  <si>
    <t>PAJE!$J2241</t>
  </si>
  <si>
    <t>PAJE!$K2241</t>
  </si>
  <si>
    <t>PAJE!$L2241</t>
  </si>
  <si>
    <t>PAJE!$D2241</t>
  </si>
  <si>
    <t>PAJE!$E2241</t>
  </si>
  <si>
    <t>PAJE!$D644</t>
  </si>
  <si>
    <t>PAJE!$L741</t>
  </si>
  <si>
    <t>PAJE!$D741</t>
  </si>
  <si>
    <t>PAJE!$E741</t>
  </si>
  <si>
    <t>PAJE!$K1102</t>
  </si>
  <si>
    <t>PAJE!$K2271</t>
  </si>
  <si>
    <t>PAJE!$L2271</t>
  </si>
  <si>
    <t>PAJE!$D2271</t>
  </si>
  <si>
    <t>PAJE!$E2271</t>
  </si>
  <si>
    <t>PAJE!$J2272</t>
  </si>
  <si>
    <t>PAJE!$K2272</t>
  </si>
  <si>
    <t>PAJE!$L2272</t>
  </si>
  <si>
    <t>PAJE!$D2272</t>
  </si>
  <si>
    <t>PAJE!$E2272</t>
  </si>
  <si>
    <t>PAJE!$J2273</t>
  </si>
  <si>
    <t>PAJE!$K2273</t>
  </si>
  <si>
    <t>PAJE!$L2273</t>
  </si>
  <si>
    <t>PAJE!$D2273</t>
  </si>
  <si>
    <t>PAJE!$E2273</t>
  </si>
  <si>
    <t>PAJE!$J2274</t>
  </si>
  <si>
    <t>PAJE!$K2274</t>
  </si>
  <si>
    <t>PAJE!$L2274</t>
  </si>
  <si>
    <t>PAJE!$D2274</t>
  </si>
  <si>
    <t>PAJE!$E2274</t>
  </si>
  <si>
    <t>PAJE!$J2275</t>
  </si>
  <si>
    <t>PAJE!$K2275</t>
  </si>
  <si>
    <t>PAJE!$L2275</t>
  </si>
  <si>
    <t>PAJE!$D2275</t>
  </si>
  <si>
    <t>PAJE!$E2275</t>
  </si>
  <si>
    <t>PAJE!$J2276</t>
  </si>
  <si>
    <t>PAJE!$K2276</t>
  </si>
  <si>
    <t>PAJE!$K767</t>
  </si>
  <si>
    <t>PAJE!$L767</t>
  </si>
  <si>
    <t>PAJE!$L2194</t>
  </si>
  <si>
    <t>PAJE!$D2194</t>
  </si>
  <si>
    <t>PAJE!$J2180</t>
  </si>
  <si>
    <t>PAJE!$K2180</t>
  </si>
  <si>
    <t>PAJE!$L2180</t>
  </si>
  <si>
    <t>PAJE!$D2180</t>
  </si>
  <si>
    <t>PAJE!$E2180</t>
  </si>
  <si>
    <t>PAJE!$J2181</t>
  </si>
  <si>
    <t>PAJE!$K2181</t>
  </si>
  <si>
    <t>PAJE!$L2181</t>
  </si>
  <si>
    <t>PAJE!$D2181</t>
  </si>
  <si>
    <t>PAJE!$E2181</t>
  </si>
  <si>
    <t>PAJE!$J2182</t>
  </si>
  <si>
    <t>PAJE!$K2182</t>
  </si>
  <si>
    <t>PAJE!$L2182</t>
  </si>
  <si>
    <t>PAJE!$D2182</t>
  </si>
  <si>
    <t>PAJE!$E2182</t>
  </si>
  <si>
    <t>PAJE!$J2183</t>
  </si>
  <si>
    <t>PAJE!$K2183</t>
  </si>
  <si>
    <t>PAJE!$L2183</t>
  </si>
  <si>
    <t>PAJE!$D2183</t>
  </si>
  <si>
    <t>PAJE!$E2183</t>
  </si>
  <si>
    <t>PAJE!$J2184</t>
  </si>
  <si>
    <t>PAJE!$K2184</t>
  </si>
  <si>
    <t>PAJE!$L2184</t>
  </si>
  <si>
    <t>PAJE!$D2184</t>
  </si>
  <si>
    <t>PAJE!$E2184</t>
  </si>
  <si>
    <t>PAJE!$J2185</t>
  </si>
  <si>
    <t>PAJE!$K2185</t>
  </si>
  <si>
    <t>PAJE!$L2185</t>
  </si>
  <si>
    <t>PAJE!$D2185</t>
  </si>
  <si>
    <t>PAJE!$E2185</t>
  </si>
  <si>
    <t>PAJE!$K1022</t>
  </si>
  <si>
    <t>PAJE!$L1022</t>
  </si>
  <si>
    <t>PAJE!$D1022</t>
  </si>
  <si>
    <t>PAJE!$L1531</t>
  </si>
  <si>
    <t>PAJE!$D1531</t>
  </si>
  <si>
    <t>PAJE!$E1531</t>
  </si>
  <si>
    <t>PAJE!$J1532</t>
  </si>
  <si>
    <t>PAJE!$K1532</t>
  </si>
  <si>
    <t>PAJE!$L1532</t>
  </si>
  <si>
    <t>PAJE!$D1532</t>
  </si>
  <si>
    <t>PAJE!$E1532</t>
  </si>
  <si>
    <t>PAJE!$J1533</t>
  </si>
  <si>
    <t>PAJE!$K1533</t>
  </si>
  <si>
    <t>PAJE!$J2351</t>
  </si>
  <si>
    <t>PAJE!$K2351</t>
  </si>
  <si>
    <t>PAJE!$L2351</t>
  </si>
  <si>
    <t>PAJE!$D2351</t>
  </si>
  <si>
    <t>PAJE!$D873</t>
  </si>
  <si>
    <t>PAJE!$E873</t>
  </si>
  <si>
    <t>PAJE!$K1694</t>
  </si>
  <si>
    <t>PAJE!$K1249</t>
  </si>
  <si>
    <t>PAJE!$L1249</t>
  </si>
  <si>
    <t>PAJE!$D1249</t>
  </si>
  <si>
    <t>PAJE!$E1249</t>
  </si>
  <si>
    <t>PAJE!$J1250</t>
  </si>
  <si>
    <t>PAJE!$K1250</t>
  </si>
  <si>
    <t>PAJE!$L1250</t>
  </si>
  <si>
    <t>PAJE!$D1250</t>
  </si>
  <si>
    <t>PAJE!$E1250</t>
  </si>
  <si>
    <t>PAJE!$J1251</t>
  </si>
  <si>
    <t>PAJE!$E1725</t>
  </si>
  <si>
    <t>PAJE!$J1726</t>
  </si>
  <si>
    <t>PAJE!$D1576</t>
  </si>
  <si>
    <t>PAJE!$E1576</t>
  </si>
  <si>
    <t>PAJE!$J1577</t>
  </si>
  <si>
    <t>PAJE!$K1577</t>
  </si>
  <si>
    <t>PAJE!$L1577</t>
  </si>
  <si>
    <t>PAJE!$D1577</t>
  </si>
  <si>
    <t>PAJE!$E1577</t>
  </si>
  <si>
    <t>PAJE!$J1578</t>
  </si>
  <si>
    <t>PAJE!$K1578</t>
  </si>
  <si>
    <t>PAJE!$L1578</t>
  </si>
  <si>
    <t>PAJE!$D1578</t>
  </si>
  <si>
    <t>PAJE!$E1578</t>
  </si>
  <si>
    <t>PAJE!$E989</t>
  </si>
  <si>
    <t>PAJE!$L131</t>
  </si>
  <si>
    <t>PAJE!$D131</t>
  </si>
  <si>
    <t>PAJE!$E492</t>
  </si>
  <si>
    <t>PAJE!$J493</t>
  </si>
  <si>
    <t>PAJE!$K493</t>
  </si>
  <si>
    <t>PAJE!$L493</t>
  </si>
  <si>
    <t>PAJE!$D493</t>
  </si>
  <si>
    <t>PAJE!$E493</t>
  </si>
  <si>
    <t>PAJE!$J494</t>
  </si>
  <si>
    <t>PAJE!$K132</t>
  </si>
  <si>
    <t>PAJE!$L132</t>
  </si>
  <si>
    <t>PAJE!$D132</t>
  </si>
  <si>
    <t>PAJE!$E132</t>
  </si>
  <si>
    <t>PAJE!$J133</t>
  </si>
  <si>
    <t>PAJE!$K133</t>
  </si>
  <si>
    <t>PAJE!$J846</t>
  </si>
  <si>
    <t>PAJE!$K846</t>
  </si>
  <si>
    <t>PAJE!$K1595</t>
  </si>
  <si>
    <t>PAJE!$L1595</t>
  </si>
  <si>
    <t>PAJE!$D1595</t>
  </si>
  <si>
    <t>PAJE!$E1595</t>
  </si>
  <si>
    <t>PAJE!$J1596</t>
  </si>
  <si>
    <t>PAJE!$K1596</t>
  </si>
  <si>
    <t>PAJE!$L1596</t>
  </si>
  <si>
    <t>PAJE!$D1596</t>
  </si>
  <si>
    <t>PAJE!$E1596</t>
  </si>
  <si>
    <t>PAJE!$J1597</t>
  </si>
  <si>
    <t>PAJE!$K1597</t>
  </si>
  <si>
    <t>PAJE!$L1597</t>
  </si>
  <si>
    <t>PAJE!$D1597</t>
  </si>
  <si>
    <t>PAJE!$E1597</t>
  </si>
  <si>
    <t>Điều chỉnh Cổ tức đã trả trong năm (bao gồm từ năm trước và năm nay)</t>
  </si>
  <si>
    <t>PAJE!$K2073</t>
  </si>
  <si>
    <t>PAJE!$L2073</t>
  </si>
  <si>
    <t>PAJE!$D2073</t>
  </si>
  <si>
    <t>PAJE!$E2073</t>
  </si>
  <si>
    <t>PAJE!$J2074</t>
  </si>
  <si>
    <t>PAJE!$K2074</t>
  </si>
  <si>
    <t>PAJE!$L2074</t>
  </si>
  <si>
    <t>PAJE!$D2074</t>
  </si>
  <si>
    <t>PAJE!$E2074</t>
  </si>
  <si>
    <t>PAJE!$J2075</t>
  </si>
  <si>
    <t>PAJE!$K2075</t>
  </si>
  <si>
    <t>PAJE!$L2075</t>
  </si>
  <si>
    <t>PAJE!$D2075</t>
  </si>
  <si>
    <t>PAJE!$E2075</t>
  </si>
  <si>
    <t>PAJE!$J2076</t>
  </si>
  <si>
    <t>PAJE!$K2076</t>
  </si>
  <si>
    <t>PAJE!$L2076</t>
  </si>
  <si>
    <t>PAJE!$D2076</t>
  </si>
  <si>
    <t>PAJE!$E2076</t>
  </si>
  <si>
    <t>PAJE!$J2077</t>
  </si>
  <si>
    <t>PAJE!$K2077</t>
  </si>
  <si>
    <t>PAJE!$L2077</t>
  </si>
  <si>
    <t>PAJE!$D2077</t>
  </si>
  <si>
    <t>PAJE!$D1665</t>
  </si>
  <si>
    <t>PAJE!$E1665</t>
  </si>
  <si>
    <t>+ Đầu tư dài hạn khác</t>
  </si>
  <si>
    <t>Dự phòng giảm giá đầu tư tài chính dài hạn</t>
  </si>
  <si>
    <t>Tài sản dài hạn khác</t>
  </si>
  <si>
    <t>PAJE!$K2255</t>
  </si>
  <si>
    <t>PAJE!$K459</t>
  </si>
  <si>
    <t>PAJE!$L459</t>
  </si>
  <si>
    <t>PAJE!$D459</t>
  </si>
  <si>
    <t>PAJE!$E459</t>
  </si>
  <si>
    <t>PAJE!$J460</t>
  </si>
  <si>
    <t>PAJE!$K460</t>
  </si>
  <si>
    <t>PAJE!$L460</t>
  </si>
  <si>
    <t>PAJE!$D460</t>
  </si>
  <si>
    <t>PAJE!$J665</t>
  </si>
  <si>
    <t>PAJE!$K665</t>
  </si>
  <si>
    <t>Chấp nhận khách hàng</t>
  </si>
  <si>
    <t>Ngày ký hợp đồng</t>
  </si>
  <si>
    <t>Ngày lập kế hoạch</t>
  </si>
  <si>
    <t>Ngày Review lập kế hoạch</t>
  </si>
  <si>
    <t>Ngày họp nhóm kiểm toán</t>
  </si>
  <si>
    <t>Ngày triển khai cuộc kiểm toán</t>
  </si>
  <si>
    <t>8.             Chi phí khác</t>
  </si>
  <si>
    <t xml:space="preserve">9.             Chi phí thuế thu nhập doanh nghiệp hoãn lại </t>
  </si>
  <si>
    <t>10.         Lãi cơ bản trên cổ phiếu</t>
  </si>
  <si>
    <t>Ảnh hưởng của cổ phiếu phổ thông phát hành trong năm</t>
  </si>
  <si>
    <t>11.         Chi phí sản xuất kinh doanh theo yếu tố</t>
  </si>
  <si>
    <t>III.      THÔNG TIN BỔ SUNG CHO CÁC KHOẢN MỤC TRÌNH BÀY TRONG BÁO CÁO LƯU CHUYỂN TIỀN TỆ</t>
  </si>
  <si>
    <t>1.            Các giao dịch không bằng tiền</t>
  </si>
  <si>
    <t>PAJE!$L859</t>
  </si>
  <si>
    <t>PAJE!$D859</t>
  </si>
  <si>
    <t>PAJE!$E859</t>
  </si>
  <si>
    <t>PAJE!$J860</t>
  </si>
  <si>
    <t>PAJE!$K860</t>
  </si>
  <si>
    <t>PAJE!$L860</t>
  </si>
  <si>
    <t>PAJE!$D860</t>
  </si>
  <si>
    <t>PAJE!$E860</t>
  </si>
  <si>
    <t>PAJE!$J861</t>
  </si>
  <si>
    <t>PAJE!$K861</t>
  </si>
  <si>
    <t>PAJE!$L861</t>
  </si>
  <si>
    <t>PAJE!$D861</t>
  </si>
  <si>
    <t>PAJE!$E861</t>
  </si>
  <si>
    <t>PAJE!$J862</t>
  </si>
  <si>
    <t>PAJE!$K862</t>
  </si>
  <si>
    <t>PAJE!$L862</t>
  </si>
  <si>
    <t>PAJE!$D862</t>
  </si>
  <si>
    <t>PAJE!$E862</t>
  </si>
  <si>
    <t>PAJE!$J863</t>
  </si>
  <si>
    <t>PAJE!$K863</t>
  </si>
  <si>
    <t>PAJE!$L863</t>
  </si>
  <si>
    <t>PAJE!$D863</t>
  </si>
  <si>
    <t>PAJE!$E863</t>
  </si>
  <si>
    <t>Thuê tài chính trong năm</t>
  </si>
  <si>
    <t>Mua lại TSCĐ thuê tài chính</t>
  </si>
  <si>
    <t>Trả lại TSCĐ thuê tài chính</t>
  </si>
  <si>
    <t xml:space="preserve">Mua lại TSCĐ thuê tài chính </t>
  </si>
  <si>
    <t>Quyền sử dụng đất</t>
  </si>
  <si>
    <t>Bản quyền, bằng sáng chế</t>
  </si>
  <si>
    <t>Hệ thống thông tin điện tử</t>
  </si>
  <si>
    <t>PAJE!$L1158</t>
  </si>
  <si>
    <t>PAJE!$D1158</t>
  </si>
  <si>
    <t>PAJE!$E1158</t>
  </si>
  <si>
    <t>PAJE!$J1159</t>
  </si>
  <si>
    <t>PAJE!$L249</t>
  </si>
  <si>
    <t>PAJE!$D249</t>
  </si>
  <si>
    <t>PAJE!$E249</t>
  </si>
  <si>
    <t>PAJE!$J250</t>
  </si>
  <si>
    <t>PAJE!$K250</t>
  </si>
  <si>
    <t>PAJE!$L250</t>
  </si>
  <si>
    <t>PAJE!$D250</t>
  </si>
  <si>
    <t>PAJE!$E250</t>
  </si>
  <si>
    <t>PAJE!$J251</t>
  </si>
  <si>
    <t>PAJE!$L723</t>
  </si>
  <si>
    <t>PAJE!$D723</t>
  </si>
  <si>
    <t>PAJE!$E723</t>
  </si>
  <si>
    <t>PAJE!$J724</t>
  </si>
  <si>
    <t>PAJE!$K724</t>
  </si>
  <si>
    <t>PAJE!$L724</t>
  </si>
  <si>
    <t>PAJE!$D724</t>
  </si>
  <si>
    <t>PAJE!$E724</t>
  </si>
  <si>
    <t>PAJE!$J725</t>
  </si>
  <si>
    <t>PAJE!$J661</t>
  </si>
  <si>
    <t>Tăng do trích lập trong năm</t>
  </si>
  <si>
    <t>Tăng do lãi chiết khấu và thay đổi tỷ lệ chiết khấu</t>
  </si>
  <si>
    <t>Số đã sử dụng trong năm</t>
  </si>
  <si>
    <t>PAJE!$J455</t>
  </si>
  <si>
    <t>PAJE!$K455</t>
  </si>
  <si>
    <t>PAJE!$L455</t>
  </si>
  <si>
    <t>PAJE!$D455</t>
  </si>
  <si>
    <t>PAJE!$E455</t>
  </si>
  <si>
    <t>C -</t>
  </si>
  <si>
    <t>LỢI ÍCH CỔ ĐÔNG THIỂU SỐ</t>
  </si>
  <si>
    <t>439</t>
  </si>
  <si>
    <t>TỔNG CỘNG NGUỒN VỐN</t>
  </si>
  <si>
    <t>440</t>
  </si>
  <si>
    <t>PAJE!$J1311</t>
  </si>
  <si>
    <t>PAJE!$K1311</t>
  </si>
  <si>
    <t>PAJE!$K1895</t>
  </si>
  <si>
    <t>PAJE!$L1895</t>
  </si>
  <si>
    <t>PAJE!$D1895</t>
  </si>
  <si>
    <t>PAJE!$E1895</t>
  </si>
  <si>
    <t>PAJE!$J662</t>
  </si>
  <si>
    <t>PAJE!$K662</t>
  </si>
  <si>
    <t>Hợp đồng số ..... ngày .. tháng .. năm ... ký với Công ty ..............</t>
  </si>
  <si>
    <t>6.04 &amp; 3.14</t>
  </si>
  <si>
    <t>DK</t>
  </si>
  <si>
    <t>PAJE!$L753</t>
  </si>
  <si>
    <t>PAJE!$D753</t>
  </si>
  <si>
    <t>PAJE!$E753</t>
  </si>
  <si>
    <t>PAJE!$J754</t>
  </si>
  <si>
    <t>PAJE!$K754</t>
  </si>
  <si>
    <t>PAJE!$L754</t>
  </si>
  <si>
    <t>PAJE!$D754</t>
  </si>
  <si>
    <t>PAJE!$E754</t>
  </si>
  <si>
    <t>PAJE!$J755</t>
  </si>
  <si>
    <t>Tại ngày kết thúc năm tài chính/kỳ kế toán, công nợ với các thành viên quản lý chủ chốt và các cá nhân có liên quan như sau:</t>
  </si>
  <si>
    <t xml:space="preserve">Số cuối năm </t>
  </si>
  <si>
    <t>Cộng nợ phải thu</t>
  </si>
  <si>
    <t xml:space="preserve">Cộng nợ phải trả </t>
  </si>
  <si>
    <t>PAJE!$K472</t>
  </si>
  <si>
    <t>PAJE!$L472</t>
  </si>
  <si>
    <t>PAJE!$D2168</t>
  </si>
  <si>
    <t>PAJE!$E2168</t>
  </si>
  <si>
    <t>PAJE!$J2169</t>
  </si>
  <si>
    <t>PAJE!$K2169</t>
  </si>
  <si>
    <t>PAJE!$L2169</t>
  </si>
  <si>
    <t>PAJE!$D2169</t>
  </si>
  <si>
    <t>PAJE!$E2169</t>
  </si>
  <si>
    <t>PAJE!$J2170</t>
  </si>
  <si>
    <t>PAJE!$K2170</t>
  </si>
  <si>
    <t>PAJE!$L2170</t>
  </si>
  <si>
    <t>PAJE!$D2170</t>
  </si>
  <si>
    <t>PAJE!$E2170</t>
  </si>
  <si>
    <t>PAJE!$J2171</t>
  </si>
  <si>
    <t>PAJE!$K2171</t>
  </si>
  <si>
    <t>PAJE!$L2171</t>
  </si>
  <si>
    <t>PAJE!$D2171</t>
  </si>
  <si>
    <t>PAJE!$E2171</t>
  </si>
  <si>
    <t>PAJE!$J2172</t>
  </si>
  <si>
    <t>PAJE!$K2172</t>
  </si>
  <si>
    <t>PAJE!$L2172</t>
  </si>
  <si>
    <t>PAJE!$D2172</t>
  </si>
  <si>
    <t>PAJE!$E2172</t>
  </si>
  <si>
    <t>PAJE!$K685</t>
  </si>
  <si>
    <t>PAJE!$L685</t>
  </si>
  <si>
    <t>PAJE!$D685</t>
  </si>
  <si>
    <t>PAJE!$E685</t>
  </si>
  <si>
    <t>Số liệu các cột (trừ cột "Các khoản loại trừ") được lấy từ chi tiết các TK 632, TK 641 và TK 642 cho các khoản chi phí liên quan trực tiếp đến hoạt động sản xuất, kinh doanh của bộ phận trước khi loại trừ chi phí hàng hó</t>
  </si>
  <si>
    <t>Số liệu các cột (trừ cột "Các khoản loại trừ") được lấy từ chi tiết của GVHB, chi phí bán hàng và chi phí quản lý liên quan trực tiếp đến hoạt động sản xuất, kinh doanh của bộ phận trước khi loại trừ chi phí hàng hóa,</t>
  </si>
  <si>
    <t>Thu nhập tính thuế</t>
  </si>
  <si>
    <t>Tổng thuế thu nhập doanh nghiệp phải nộp</t>
  </si>
  <si>
    <t>Thuế được miễn giảm (30%)</t>
  </si>
  <si>
    <t>Cho Công ty vay không tính lãi</t>
  </si>
  <si>
    <t>Tạm ứng thực hiện dự án</t>
  </si>
  <si>
    <t>Ban kiểm soát</t>
  </si>
  <si>
    <t>PAJE!$J1559</t>
  </si>
  <si>
    <t>PAJE!$K1559</t>
  </si>
  <si>
    <t>PAJE!$L1559</t>
  </si>
  <si>
    <t>PAJE!$D1559</t>
  </si>
  <si>
    <t>PAJE!$E1559</t>
  </si>
  <si>
    <t>PAJE!$J1560</t>
  </si>
  <si>
    <t>PAJE!$K1560</t>
  </si>
  <si>
    <t>PAJE!$L1560</t>
  </si>
  <si>
    <t>PAJE!$D1560</t>
  </si>
  <si>
    <t>PAJE!$E1560</t>
  </si>
  <si>
    <t>PAJE!$J1561</t>
  </si>
  <si>
    <t>PAJE!$K1561</t>
  </si>
  <si>
    <t>PAJE!$L1561</t>
  </si>
  <si>
    <t>PAJE!$D1561</t>
  </si>
  <si>
    <t>PAJE!$E1561</t>
  </si>
  <si>
    <t>PAJE!$J1562</t>
  </si>
  <si>
    <t>PAJE!$K1562</t>
  </si>
  <si>
    <t>PAJE!$L1562</t>
  </si>
  <si>
    <t>PAJE!$E441</t>
  </si>
  <si>
    <t>PAJE!$J442</t>
  </si>
  <si>
    <t>PAJE!$K442</t>
  </si>
  <si>
    <t>PAJE!$L442</t>
  </si>
  <si>
    <t>PAJE!$D442</t>
  </si>
  <si>
    <t>PAJE!$E442</t>
  </si>
  <si>
    <t>PAJE!$J443</t>
  </si>
  <si>
    <t>PAJE!$K443</t>
  </si>
  <si>
    <t>PAJE!$L443</t>
  </si>
  <si>
    <t>PAJE!$D443</t>
  </si>
  <si>
    <t>PAJE!$E443</t>
  </si>
  <si>
    <t>Chi phí vật liệu quản lý</t>
  </si>
  <si>
    <t>Chi phí đồ dùng văn phòng</t>
  </si>
  <si>
    <t>Thuế, phí và lệ phí</t>
  </si>
  <si>
    <t>Chi phí dự phòng</t>
  </si>
  <si>
    <t>PAJE!$E1447</t>
  </si>
  <si>
    <t>PAJE!$J1448</t>
  </si>
  <si>
    <t>PAJE!$K1448</t>
  </si>
  <si>
    <t>PAJE!$L1448</t>
  </si>
  <si>
    <t>PAJE!$D1448</t>
  </si>
  <si>
    <t>PAJE!$E622</t>
  </si>
  <si>
    <t>PAJE!$J623</t>
  </si>
  <si>
    <t>PAJE!$K623</t>
  </si>
  <si>
    <t>PAJE!$L623</t>
  </si>
  <si>
    <t>PAJE!$D623</t>
  </si>
  <si>
    <t>PAJE!$D1582</t>
  </si>
  <si>
    <t>PAJE!$E1582</t>
  </si>
  <si>
    <t>PAJE!$J1583</t>
  </si>
  <si>
    <t>PAJE!$K1583</t>
  </si>
  <si>
    <t>PAJE!$J1842</t>
  </si>
  <si>
    <t>PAJE!$K1842</t>
  </si>
  <si>
    <t>PAJE!$L1842</t>
  </si>
  <si>
    <t>PAJE!$K1455</t>
  </si>
  <si>
    <t>PAJE!$L1455</t>
  </si>
  <si>
    <t>PAJE!$D1455</t>
  </si>
  <si>
    <t>PAJE!$E1455</t>
  </si>
  <si>
    <t>PAJE!$J1456</t>
  </si>
  <si>
    <t>PAJE!$K1456</t>
  </si>
  <si>
    <t>PAJE!$L1456</t>
  </si>
  <si>
    <t>PAJE!$D1456</t>
  </si>
  <si>
    <t>PAJE!$E1456</t>
  </si>
  <si>
    <t>PAJE!$D2280</t>
  </si>
  <si>
    <t>PAJE!$E2280</t>
  </si>
  <si>
    <t>PAJE!$J2281</t>
  </si>
  <si>
    <t>PAJE!$K2281</t>
  </si>
  <si>
    <t>PAJE!$L2281</t>
  </si>
  <si>
    <t>PAJE!$E1317</t>
  </si>
  <si>
    <t>PAJE!$J1318</t>
  </si>
  <si>
    <t>PAJE!$K723</t>
  </si>
  <si>
    <t>PAJE!$K1292</t>
  </si>
  <si>
    <t>PAJE!$E2306</t>
  </si>
  <si>
    <t>PAJE!$J2307</t>
  </si>
  <si>
    <t>PAJE!$K2307</t>
  </si>
  <si>
    <t>PAJE!$L2307</t>
  </si>
  <si>
    <t>PAJE!$D2307</t>
  </si>
  <si>
    <t>PAJE!$E2307</t>
  </si>
  <si>
    <t>PAJE!$J2308</t>
  </si>
  <si>
    <t>PAJE!$K2308</t>
  </si>
  <si>
    <t>PAJE!$L2308</t>
  </si>
  <si>
    <t>PAJE!$D2308</t>
  </si>
  <si>
    <t>PAJE!$E2308</t>
  </si>
  <si>
    <t>PAJE!$J2309</t>
  </si>
  <si>
    <t>PAJE!$K2309</t>
  </si>
  <si>
    <t>PAJE!$L2309</t>
  </si>
  <si>
    <t>PAJE!$D2309</t>
  </si>
  <si>
    <t>PAJE!$E2309</t>
  </si>
  <si>
    <t>PAJE!$J2310</t>
  </si>
  <si>
    <t>PAJE!$K2310</t>
  </si>
  <si>
    <t>PAJE!$K2353</t>
  </si>
  <si>
    <t>PAJE!$L2353</t>
  </si>
  <si>
    <t>PAJE!$D2353</t>
  </si>
  <si>
    <t>PAJE!$E2353</t>
  </si>
  <si>
    <t>PAJE!$J2354</t>
  </si>
  <si>
    <t>PAJE!$K2354</t>
  </si>
  <si>
    <t>PAJE!$L2354</t>
  </si>
  <si>
    <t>PAJE!$D2354</t>
  </si>
  <si>
    <t>PAJE!$E2354</t>
  </si>
  <si>
    <t>PAJE!$J2355</t>
  </si>
  <si>
    <t>PAJE!$K2355</t>
  </si>
  <si>
    <t>PAJE!$L2355</t>
  </si>
  <si>
    <t>PAJE!$D2355</t>
  </si>
  <si>
    <t>PAJE!$E2355</t>
  </si>
  <si>
    <t>PAJE!$J2356</t>
  </si>
  <si>
    <t>PAJE!$K2356</t>
  </si>
  <si>
    <t>PAJE!$L2356</t>
  </si>
  <si>
    <t>PAJE!$D2356</t>
  </si>
  <si>
    <t>PAJE!$E2356</t>
  </si>
  <si>
    <t>PAJE!$J2174</t>
  </si>
  <si>
    <t>PAJE!$K2174</t>
  </si>
  <si>
    <t>PAJE!$L2174</t>
  </si>
  <si>
    <t>PAJE!$D2174</t>
  </si>
  <si>
    <t>PAJE!$E2174</t>
  </si>
  <si>
    <t>PAJE!$J2175</t>
  </si>
  <si>
    <t>PAJE!$K2175</t>
  </si>
  <si>
    <t>PAJE!$L2175</t>
  </si>
  <si>
    <t>PAJE!$D2175</t>
  </si>
  <si>
    <t>PAJE!$E2175</t>
  </si>
  <si>
    <t>PAJE!$J2176</t>
  </si>
  <si>
    <t>PAJE!$K2176</t>
  </si>
  <si>
    <t>PAJE!$L2176</t>
  </si>
  <si>
    <t>PAJE!$D2176</t>
  </si>
  <si>
    <t>PAJE!$E2176</t>
  </si>
  <si>
    <t>PAJE!$J2177</t>
  </si>
  <si>
    <t>PAJE!$K2177</t>
  </si>
  <si>
    <t>(Dạng đầy đủ)</t>
  </si>
  <si>
    <t>Thuyết minh</t>
  </si>
  <si>
    <t xml:space="preserve">Mã số </t>
  </si>
  <si>
    <t>VI.8</t>
  </si>
  <si>
    <t>PAJE!$D558</t>
  </si>
  <si>
    <t>PAJE!$E558</t>
  </si>
  <si>
    <t>PAJE!$J559</t>
  </si>
  <si>
    <t>PAJE!$D2389</t>
  </si>
  <si>
    <t>PAJE!$E2389</t>
  </si>
  <si>
    <t>PAJE!$J2390</t>
  </si>
  <si>
    <t>PAJE!$K2390</t>
  </si>
  <si>
    <t>PAJE!$L2390</t>
  </si>
  <si>
    <t>PAJE!$D2390</t>
  </si>
  <si>
    <t>PAJE!$D1353</t>
  </si>
  <si>
    <t>PAJE!$E1353</t>
  </si>
  <si>
    <t>PAJE!$J1354</t>
  </si>
  <si>
    <t>PAJE!$K1354</t>
  </si>
  <si>
    <t>PAJE!$L1354</t>
  </si>
  <si>
    <t>PAJE!$D1354</t>
  </si>
  <si>
    <t>PAJE!$E1354</t>
  </si>
  <si>
    <t>PAJE!$J1355</t>
  </si>
  <si>
    <t>PAJE!$K1355</t>
  </si>
  <si>
    <t>PAJE!$L1355</t>
  </si>
  <si>
    <t>PAJE!$D1355</t>
  </si>
  <si>
    <t>PAJE!$E1355</t>
  </si>
  <si>
    <t>PAJE!$J1356</t>
  </si>
  <si>
    <t>PAJE!$K896</t>
  </si>
  <si>
    <t>PAJE!$L896</t>
  </si>
  <si>
    <t>PAJE!$D896</t>
  </si>
  <si>
    <t>PAJE!$E896</t>
  </si>
  <si>
    <t>PAJE!$L902</t>
  </si>
  <si>
    <t>PAJE!$D902</t>
  </si>
  <si>
    <t>PAJE!$E902</t>
  </si>
  <si>
    <t>PAJE!$J903</t>
  </si>
  <si>
    <t>PAJE!$K903</t>
  </si>
  <si>
    <t>PAJE!$L903</t>
  </si>
  <si>
    <t>PAJE!$D903</t>
  </si>
  <si>
    <t>PAJE!$E903</t>
  </si>
  <si>
    <t>PAJE!$J904</t>
  </si>
  <si>
    <t>PAJE!$K904</t>
  </si>
  <si>
    <t>PAJE!$L904</t>
  </si>
  <si>
    <t>PAJE!$D904</t>
  </si>
  <si>
    <t>PAJE!$E904</t>
  </si>
  <si>
    <t>PAJE!$J905</t>
  </si>
  <si>
    <t>PAJE!$K905</t>
  </si>
  <si>
    <t>PAJE!$L905</t>
  </si>
  <si>
    <t>PAJE!$D905</t>
  </si>
  <si>
    <t>PAJE!$E905</t>
  </si>
  <si>
    <t>PAJE!$J906</t>
  </si>
  <si>
    <t>PAJE!$K906</t>
  </si>
  <si>
    <t>PAJE!$K2486</t>
  </si>
  <si>
    <t>PAJE!$L2486</t>
  </si>
  <si>
    <t>PAJE!$D2486</t>
  </si>
  <si>
    <t>PAJE!$J1283</t>
  </si>
  <si>
    <t>PAJE!$K1283</t>
  </si>
  <si>
    <t>PAJE!$L1283</t>
  </si>
  <si>
    <t>PAJE!$L2109</t>
  </si>
  <si>
    <t>PAJE!$D2109</t>
  </si>
  <si>
    <t>PAJE!$E2109</t>
  </si>
  <si>
    <t>PAJE!$J2110</t>
  </si>
  <si>
    <t>PAJE!$K2110</t>
  </si>
  <si>
    <t>PAJE!$L2110</t>
  </si>
  <si>
    <t>PAJE!$D2110</t>
  </si>
  <si>
    <t>PAJE!$E2110</t>
  </si>
  <si>
    <t>PAJE!$J2111</t>
  </si>
  <si>
    <t>PAJE!$D865</t>
  </si>
  <si>
    <t>PAJE!$E865</t>
  </si>
  <si>
    <t>PAJE!$J866</t>
  </si>
  <si>
    <t>PAJE!$K2297</t>
  </si>
  <si>
    <t>PAJE!$E1081</t>
  </si>
  <si>
    <t>PAJE!$K1183</t>
  </si>
  <si>
    <t>PAJE!$L1183</t>
  </si>
  <si>
    <t>PAJE!$E2105</t>
  </si>
  <si>
    <t>PAJE!$J2106</t>
  </si>
  <si>
    <t>PAJE!$K2106</t>
  </si>
  <si>
    <t>PAJE!$L2106</t>
  </si>
  <si>
    <t>PAJE!$D2106</t>
  </si>
  <si>
    <t>PAJE!$E2106</t>
  </si>
  <si>
    <t>PAJE!$J2107</t>
  </si>
  <si>
    <t>PAJE!$K2107</t>
  </si>
  <si>
    <t>PAJE!$L2107</t>
  </si>
  <si>
    <t>PAJE!$D2107</t>
  </si>
  <si>
    <t>PAJE!$E2107</t>
  </si>
  <si>
    <t>Nếu chỉ có một loại doanh thu thì trình bày như sau:</t>
  </si>
  <si>
    <t>PAJE!$K853</t>
  </si>
  <si>
    <t>PAJE!$L853</t>
  </si>
  <si>
    <t>PAJE!$D853</t>
  </si>
  <si>
    <t>PAJE!$E853</t>
  </si>
  <si>
    <t>PAJE!$J854</t>
  </si>
  <si>
    <t>PAJE!$K854</t>
  </si>
  <si>
    <t>PAJE!$L854</t>
  </si>
  <si>
    <t>PAJE!$L1686</t>
  </si>
  <si>
    <t>PAJE!$D1686</t>
  </si>
  <si>
    <t>PAJE!$E1686</t>
  </si>
  <si>
    <t>3388dh</t>
  </si>
  <si>
    <t>+ Phải trả các khoản khác dài hạn</t>
  </si>
  <si>
    <t>PAJE!$D1080</t>
  </si>
  <si>
    <t>PAJE!$E1080</t>
  </si>
  <si>
    <t>PAJE!$J1081</t>
  </si>
  <si>
    <t>PAJE!$K1081</t>
  </si>
  <si>
    <t>PAJE!$L1081</t>
  </si>
  <si>
    <t>Chi phí trực tiếp không liên quan đến việc tạo ra thu nhập từ việc cho thuê</t>
  </si>
  <si>
    <t xml:space="preserve">Thuyết minh thêm nghĩa vụ chủ yếu của hợp đồng mua, xây dựng, cải tạo, nâng cấp hoặc bảo dưỡng, sửa chữa bất động sản đầu tư nếu có. </t>
  </si>
  <si>
    <t>Ví dụ:</t>
  </si>
  <si>
    <t>PAJE!$J2350</t>
  </si>
  <si>
    <t>PAJE!$K2350</t>
  </si>
  <si>
    <t>PAJE!$L2350</t>
  </si>
  <si>
    <t>PAJE!$D2350</t>
  </si>
  <si>
    <t>PAJE!$E2350</t>
  </si>
  <si>
    <t>PAJE!$J375</t>
  </si>
  <si>
    <t>PAJE!$K375</t>
  </si>
  <si>
    <t>PAJE!$L375</t>
  </si>
  <si>
    <t>PAJE!$D375</t>
  </si>
  <si>
    <t>PAJE!$E375</t>
  </si>
  <si>
    <t>PAJE!$J376</t>
  </si>
  <si>
    <t>PAJE!$K376</t>
  </si>
  <si>
    <t>PAJE!$L1694</t>
  </si>
  <si>
    <t>PAJE!$D1694</t>
  </si>
  <si>
    <t>PAJE!$E1694</t>
  </si>
  <si>
    <t>PAJE!$J1493</t>
  </si>
  <si>
    <t>PAJE!$K1493</t>
  </si>
  <si>
    <t>PAJE!$E449</t>
  </si>
  <si>
    <t>PAJE!$J450</t>
  </si>
  <si>
    <t>PAJE!$K450</t>
  </si>
  <si>
    <t>PAJE!$L450</t>
  </si>
  <si>
    <t>PAJE!$D450</t>
  </si>
  <si>
    <t>PAJE!$E450</t>
  </si>
  <si>
    <t>PAJE!$J451</t>
  </si>
  <si>
    <t>PAJE!$K451</t>
  </si>
  <si>
    <t>PAJE!$L451</t>
  </si>
  <si>
    <t>PAJE!$D451</t>
  </si>
  <si>
    <t>PAJE!$E451</t>
  </si>
  <si>
    <t>Lỗ đầu tư trái phiếu, kỳ phiếu, tín phiếu (+)</t>
  </si>
  <si>
    <t>Cổ tức, lợi nhuận được chia (-)</t>
  </si>
  <si>
    <t>Lãi cho vay (-)</t>
  </si>
  <si>
    <t>PAJE!$E2313</t>
  </si>
  <si>
    <t>PAJE!$J2314</t>
  </si>
  <si>
    <t>PAJE!$K2314</t>
  </si>
  <si>
    <t>PAJE!$L2314</t>
  </si>
  <si>
    <t>PAJE!$D2314</t>
  </si>
  <si>
    <t>PAJE!$E2314</t>
  </si>
  <si>
    <t>PAJE!$J2315</t>
  </si>
  <si>
    <t>PAJE!$K2315</t>
  </si>
  <si>
    <t>PAJE!$L2315</t>
  </si>
  <si>
    <t>PAJE!$D2315</t>
  </si>
  <si>
    <t>PAJE!$E2315</t>
  </si>
  <si>
    <t>PAJE!$J2316</t>
  </si>
  <si>
    <t>PAJE!$K2316</t>
  </si>
  <si>
    <t>PAJE!$L2316</t>
  </si>
  <si>
    <t>PAJE!$D2316</t>
  </si>
  <si>
    <t>Trình bày các giao dịch về đầu tư và tài chính không trực tiếp sử dụng tiền hay các khoản tương đương tiền không được trình bày trong Báo cáo lưu chuyển tiền tệ. Ví dụ:</t>
  </si>
  <si>
    <t>PAJE!$L1856</t>
  </si>
  <si>
    <t>PAJE!$D1856</t>
  </si>
  <si>
    <t>PAJE!$E1856</t>
  </si>
  <si>
    <t>PAJE!$J1857</t>
  </si>
  <si>
    <t>PAJE!$K1857</t>
  </si>
  <si>
    <t>PAJE!$L1857</t>
  </si>
  <si>
    <t>PAJE!$D1857</t>
  </si>
  <si>
    <t>PAJE!$K379</t>
  </si>
  <si>
    <t>PAJE!$L1734</t>
  </si>
  <si>
    <t>PAJE!$D1734</t>
  </si>
  <si>
    <t>PAJE!$E1734</t>
  </si>
  <si>
    <t>PAJE!$J1735</t>
  </si>
  <si>
    <t>PAJE!$K1735</t>
  </si>
  <si>
    <t>PAJE!$L1735</t>
  </si>
  <si>
    <t>- Điều chỉnh thu hồi các khoản đầu tư dài hạn khác (tiền gửi có kỳ hạn, cho vay dài hạn, mua các công cụ nợ của đơn vị khác (trái phiếu)…vì mục đích đầu tư) (+)</t>
  </si>
  <si>
    <t>- Điều chỉnh thu hồi các khoản đầu tư ngắn hạn khác (tiền gửi có kỳ hạn, cho vay ngắn hạn, mua trái phiếu, tín phiếu, kỳ phiếu…vì mục đích đầu tư) (+)</t>
  </si>
  <si>
    <t>Điều chỉnh giá vốn của hoạt động kinh doanh bất động sản</t>
  </si>
  <si>
    <t>Điều chỉnh chi phí thanh lý, nhượng bán tài sản cố định</t>
  </si>
  <si>
    <t>PAJE!$L1826</t>
  </si>
  <si>
    <t>PAJE!$D1826</t>
  </si>
  <si>
    <t>PAJE!$E1826</t>
  </si>
  <si>
    <t>PAJE!$J1827</t>
  </si>
  <si>
    <t>PAJE!$K1827</t>
  </si>
  <si>
    <t>PAJE!$L1827</t>
  </si>
  <si>
    <t>PAJE!$D1827</t>
  </si>
  <si>
    <t>PAJE!$E1827</t>
  </si>
  <si>
    <t>PAJE!$J1828</t>
  </si>
  <si>
    <t xml:space="preserve">Thuế thu nhập hoãn lại phải trả phát sinh từ các khoản chênh lệch tạm thời chịu thuế </t>
  </si>
  <si>
    <t>PAJE!$D2128</t>
  </si>
  <si>
    <t>PAJE!$E2128</t>
  </si>
  <si>
    <t>PAJE!$J2129</t>
  </si>
  <si>
    <t>PAJE!$K2129</t>
  </si>
  <si>
    <t>PAJE!$L2129</t>
  </si>
  <si>
    <t>PAJE!$L1299</t>
  </si>
  <si>
    <t>PAJE!$D1299</t>
  </si>
  <si>
    <t>PAJE!$E1299</t>
  </si>
  <si>
    <t>PAJE!$J1300</t>
  </si>
  <si>
    <t>PAJE!$K1300</t>
  </si>
  <si>
    <t>PAJE!$L1300</t>
  </si>
  <si>
    <t>PAJE!$K1831</t>
  </si>
  <si>
    <t>PAJE!$L1831</t>
  </si>
  <si>
    <t>PAJE!$D1831</t>
  </si>
  <si>
    <t>PAJE!$E1831</t>
  </si>
  <si>
    <t>PAJE!$J1832</t>
  </si>
  <si>
    <t>Ký quỹ, ký cược dài hạn (đặt cọc nhà 59 Quang Trung)</t>
  </si>
  <si>
    <t>Vay ngắn hạn 
ngân hàng</t>
  </si>
  <si>
    <t>PAJE!$J1164</t>
  </si>
  <si>
    <t>PAJE!$K1164</t>
  </si>
  <si>
    <t>PAJE!$L1164</t>
  </si>
  <si>
    <t>PAJE!$D1164</t>
  </si>
  <si>
    <t>PAJE!$E1164</t>
  </si>
  <si>
    <t>PAJE!$J1165</t>
  </si>
  <si>
    <t>PAJE!$K1165</t>
  </si>
  <si>
    <t>PAJE!$L1165</t>
  </si>
  <si>
    <t>PAJE!$D1165</t>
  </si>
  <si>
    <t>PAJE!$E1165</t>
  </si>
  <si>
    <t>PAJE!$J1166</t>
  </si>
  <si>
    <t>PAJE!$K1166</t>
  </si>
  <si>
    <t>PAJE!$E1857</t>
  </si>
  <si>
    <t>PAJE!$J1858</t>
  </si>
  <si>
    <t>PAJE!$E252</t>
  </si>
  <si>
    <t>PAJE!$J253</t>
  </si>
  <si>
    <t>PAJE!$K253</t>
  </si>
  <si>
    <t>PAJE!$L253</t>
  </si>
  <si>
    <t>PAJE!$D253</t>
  </si>
  <si>
    <t>PAJE!$K492</t>
  </si>
  <si>
    <t>PAJE!$L492</t>
  </si>
  <si>
    <t>PAJE!$D492</t>
  </si>
  <si>
    <t>PAJE!$K1709</t>
  </si>
  <si>
    <t>PAJE!$L1709</t>
  </si>
  <si>
    <t>PAJE!$D2324</t>
  </si>
  <si>
    <t>PAJE!$E2324</t>
  </si>
  <si>
    <t>PAJE!$J2325</t>
  </si>
  <si>
    <t>PAJE!$K2325</t>
  </si>
  <si>
    <t>PAJE!$L2325</t>
  </si>
  <si>
    <t>PAJE!$J1710</t>
  </si>
  <si>
    <t>PAJE!$K1710</t>
  </si>
  <si>
    <t>PAJE!$L1710</t>
  </si>
  <si>
    <t>PAJE!$D1710</t>
  </si>
  <si>
    <t>PAJE!$E1710</t>
  </si>
  <si>
    <t>PAJE!$J1711</t>
  </si>
  <si>
    <t>PAJE!$K1711</t>
  </si>
  <si>
    <t>PAJE!$L1711</t>
  </si>
  <si>
    <t>PAJE!$D1711</t>
  </si>
  <si>
    <t>PAJE!$E1711</t>
  </si>
  <si>
    <t>PAJE!$J1712</t>
  </si>
  <si>
    <t>PAJE!$K1712</t>
  </si>
  <si>
    <t>PAJE!$L1712</t>
  </si>
  <si>
    <t>PAJE!$D1712</t>
  </si>
  <si>
    <t>PAJE!$E1712</t>
  </si>
  <si>
    <t>PAJE!$E1672</t>
  </si>
  <si>
    <t>PAJE!$J1673</t>
  </si>
  <si>
    <t>PAJE!$K1673</t>
  </si>
  <si>
    <t>PAJE!$L1673</t>
  </si>
  <si>
    <t>PAJE!$D1673</t>
  </si>
  <si>
    <t>PAJE!$E1673</t>
  </si>
  <si>
    <t>PAJE!$J1674</t>
  </si>
  <si>
    <t>PAJE!$K1674</t>
  </si>
  <si>
    <t>PAJE!$L1674</t>
  </si>
  <si>
    <t>PAJE!$D1480</t>
  </si>
  <si>
    <t>PAJE!$E1480</t>
  </si>
  <si>
    <t>PAJE!$J1481</t>
  </si>
  <si>
    <t>PAJE!$K1481</t>
  </si>
  <si>
    <t>PAJE!$L1481</t>
  </si>
  <si>
    <t>PAJE!$D1537</t>
  </si>
  <si>
    <t>PAJE!$E1537</t>
  </si>
  <si>
    <t>PAJE!$J1538</t>
  </si>
  <si>
    <t>PAJE!$K1538</t>
  </si>
  <si>
    <t>PAJE!$L2352</t>
  </si>
  <si>
    <t>PAJE!$D2352</t>
  </si>
  <si>
    <t>PAJE!$E2352</t>
  </si>
  <si>
    <t>PAJE!$J2353</t>
  </si>
  <si>
    <t>3333pl</t>
  </si>
  <si>
    <t>IB</t>
  </si>
  <si>
    <t>IC</t>
  </si>
  <si>
    <t>ID</t>
  </si>
  <si>
    <t>IE</t>
  </si>
  <si>
    <t>PAJE!$K702</t>
  </si>
  <si>
    <t>PAJE!$L702</t>
  </si>
  <si>
    <t>PAJE!$D702</t>
  </si>
  <si>
    <t>Nhà cửa, vật kiến trúc</t>
  </si>
  <si>
    <t>Máy móc và thiết bị</t>
  </si>
  <si>
    <t>Thiết bị, dụng cụ quản lý</t>
  </si>
  <si>
    <t>Tài sản cố định khác</t>
  </si>
  <si>
    <t>PAJE!$D2373</t>
  </si>
  <si>
    <t>PAJE!$E2373</t>
  </si>
  <si>
    <t>PAJE!$J2374</t>
  </si>
  <si>
    <t>PAJE!$D1300</t>
  </si>
  <si>
    <t>PAJE!$J1848</t>
  </si>
  <si>
    <t>PAJE!$K1848</t>
  </si>
  <si>
    <t>PAJE!$L1848</t>
  </si>
  <si>
    <t>PAJE!$D607</t>
  </si>
  <si>
    <t>PAJE!$E607</t>
  </si>
  <si>
    <t>PAJE!$J608</t>
  </si>
  <si>
    <t>PAJE!$K608</t>
  </si>
  <si>
    <t>PAJE!$J1045</t>
  </si>
  <si>
    <t>PAJE!$K1045</t>
  </si>
  <si>
    <t>PAJE!$L1045</t>
  </si>
  <si>
    <t>PAJE!$D1045</t>
  </si>
  <si>
    <t>PAJE!$J1163</t>
  </si>
  <si>
    <t>PAJE!$J1598</t>
  </si>
  <si>
    <t>PAJE!$K1598</t>
  </si>
  <si>
    <t>PAJE!$L1598</t>
  </si>
  <si>
    <t>PAJE!$D1598</t>
  </si>
  <si>
    <t>PAJE!$E1598</t>
  </si>
  <si>
    <t>PAJE!$E291</t>
  </si>
  <si>
    <t>PAJE!$L1161</t>
  </si>
  <si>
    <t>PAJE!$D1161</t>
  </si>
  <si>
    <t>PAJE!$E1161</t>
  </si>
  <si>
    <t>PAJE!$J1162</t>
  </si>
  <si>
    <t>PAJE!$K1162</t>
  </si>
  <si>
    <t>PAJE!$L1162</t>
  </si>
  <si>
    <t>PAJE!$D1162</t>
  </si>
  <si>
    <t>PAJE!$E276</t>
  </si>
  <si>
    <t>PAJE!$J277</t>
  </si>
  <si>
    <t>PAJE!$K277</t>
  </si>
  <si>
    <t>PAJE!$L277</t>
  </si>
  <si>
    <t>PAJE!$D277</t>
  </si>
  <si>
    <t>PAJE!$E277</t>
  </si>
  <si>
    <t>PAJE!$J278</t>
  </si>
  <si>
    <t>PAJE!$K278</t>
  </si>
  <si>
    <t>PAJE!$L278</t>
  </si>
  <si>
    <t>PAJE!$D278</t>
  </si>
  <si>
    <t>PAJE!$E278</t>
  </si>
  <si>
    <t>PAJE!$E2392</t>
  </si>
  <si>
    <t>PAJE!$L410</t>
  </si>
  <si>
    <t>PAJE!$D410</t>
  </si>
  <si>
    <t>PAJE!$E410</t>
  </si>
  <si>
    <t>PAJE!$J411</t>
  </si>
  <si>
    <t>PAJE!$K411</t>
  </si>
  <si>
    <t>PAJE!$L411</t>
  </si>
  <si>
    <t>PAJE!$D411</t>
  </si>
  <si>
    <t>PAJE!$E411</t>
  </si>
  <si>
    <t>PAJE!$J412</t>
  </si>
  <si>
    <t>PAJE!$K412</t>
  </si>
  <si>
    <t>PAJE!$L412</t>
  </si>
  <si>
    <t>PAJE!$D412</t>
  </si>
  <si>
    <t>PAJE!$E412</t>
  </si>
  <si>
    <t>PAJE!$J413</t>
  </si>
  <si>
    <t>PAJE!$K413</t>
  </si>
  <si>
    <t>PAJE!$L413</t>
  </si>
  <si>
    <t>PAJE!$D1128</t>
  </si>
  <si>
    <t>PAJE!$E1128</t>
  </si>
  <si>
    <t>PAJE!$J1129</t>
  </si>
  <si>
    <t>PAJE!$K1129</t>
  </si>
  <si>
    <t>PAJE!$L1129</t>
  </si>
  <si>
    <t>PAJE!$D1129</t>
  </si>
  <si>
    <t>PAJE!$L1958</t>
  </si>
  <si>
    <t>PAJE!$D1958</t>
  </si>
  <si>
    <t>PAJE!$E1958</t>
  </si>
  <si>
    <t>PAJE!$J1959</t>
  </si>
  <si>
    <t>PAJE!$K1959</t>
  </si>
  <si>
    <t>PAJE!$L1959</t>
  </si>
  <si>
    <t>PAJE!$D1959</t>
  </si>
  <si>
    <t>PAJE!$E1959</t>
  </si>
  <si>
    <t>PAJE!$J1960</t>
  </si>
  <si>
    <t>PAJE!$K1960</t>
  </si>
  <si>
    <t>PAJE!$L1960</t>
  </si>
  <si>
    <t>PAJE!$D1960</t>
  </si>
  <si>
    <t>PAJE!$E1960</t>
  </si>
  <si>
    <t>PAJE!$J1961</t>
  </si>
  <si>
    <t>PAJE!$K1961</t>
  </si>
  <si>
    <t>PAJE!$L1961</t>
  </si>
  <si>
    <t>PAJE!$D1961</t>
  </si>
  <si>
    <t>PAJE!$E1961</t>
  </si>
  <si>
    <t>PAJE!$J1962</t>
  </si>
  <si>
    <t>PAJE!$K1962</t>
  </si>
  <si>
    <t>PAJE!$L1962</t>
  </si>
  <si>
    <t>PAJE!$D1962</t>
  </si>
  <si>
    <t>PAJE!$E1962</t>
  </si>
  <si>
    <t>PAJE!$J1963</t>
  </si>
  <si>
    <t>PAJE!$K1963</t>
  </si>
  <si>
    <t>PAJE!$L1963</t>
  </si>
  <si>
    <t>PAJE!$D1963</t>
  </si>
  <si>
    <t>PAJE!$E1963</t>
  </si>
  <si>
    <t>PAJE!$J1964</t>
  </si>
  <si>
    <t>PAJE!$J1769</t>
  </si>
  <si>
    <t>PAJE!$K1769</t>
  </si>
  <si>
    <t>PAJE!$L1769</t>
  </si>
  <si>
    <t>PAJE!$D112</t>
  </si>
  <si>
    <t>PAJE!$E112</t>
  </si>
  <si>
    <t>PAJE!$J113</t>
  </si>
  <si>
    <t>Phải thu về tiền nhượng bán, thanh lý TSCĐ</t>
  </si>
  <si>
    <t>Phải thu về bất động sản đầu tư</t>
  </si>
  <si>
    <t>Phải thu về tiền lãi cho vay</t>
  </si>
  <si>
    <t>Phải thu về cổ tức và lợi nhuận được chia</t>
  </si>
  <si>
    <t>Phải thu về mua các công cụ nợ</t>
  </si>
  <si>
    <t>PAJE!$D124</t>
  </si>
  <si>
    <t>PAJE!$E124</t>
  </si>
  <si>
    <t>PAJE!$J125</t>
  </si>
  <si>
    <t>PAJE!$K125</t>
  </si>
  <si>
    <t>PAJE!$L125</t>
  </si>
  <si>
    <t>PAJE!$D125</t>
  </si>
  <si>
    <t>PAJE!$E125</t>
  </si>
  <si>
    <t>PAJE!$J126</t>
  </si>
  <si>
    <t>PAJE!$K126</t>
  </si>
  <si>
    <t>PAJE!$L126</t>
  </si>
  <si>
    <t>PAJE!$D126</t>
  </si>
  <si>
    <t>PAJE!$E126</t>
  </si>
  <si>
    <t>PAJE!$J127</t>
  </si>
  <si>
    <t>PAJE!$K127</t>
  </si>
  <si>
    <t>PAJE!$L127</t>
  </si>
  <si>
    <t>PAJE!$D127</t>
  </si>
  <si>
    <t>PAJE!$E127</t>
  </si>
  <si>
    <t>PAJE!$J128</t>
  </si>
  <si>
    <t>PAJE!$K128</t>
  </si>
  <si>
    <t>PAJE!$J1377</t>
  </si>
  <si>
    <t>PAJE!$K1377</t>
  </si>
  <si>
    <t>PAJE!$L1377</t>
  </si>
  <si>
    <t>PAJE!$D1377</t>
  </si>
  <si>
    <t>PAJE!$E1377</t>
  </si>
  <si>
    <t>PAJE!$J1378</t>
  </si>
  <si>
    <t>PAJE!$K1378</t>
  </si>
  <si>
    <t>PAJE!$L1378</t>
  </si>
  <si>
    <t>PAJE!$L1907</t>
  </si>
  <si>
    <t>PAJE!$D1907</t>
  </si>
  <si>
    <t>PAJE!$E1907</t>
  </si>
  <si>
    <t>PAJE!$J1908</t>
  </si>
  <si>
    <t>PAJE!$K1908</t>
  </si>
  <si>
    <t>PAJE!$E245</t>
  </si>
  <si>
    <t>PAJE!$J246</t>
  </si>
  <si>
    <t>PAJE!$K246</t>
  </si>
  <si>
    <t>PAJE!$L246</t>
  </si>
  <si>
    <t>PAJE!$D246</t>
  </si>
  <si>
    <t>PAJE!$E246</t>
  </si>
  <si>
    <t>PAJE!$K1028</t>
  </si>
  <si>
    <t>PAJE!$J2344</t>
  </si>
  <si>
    <t>PAJE!$K2344</t>
  </si>
  <si>
    <t>PAJE!$L2344</t>
  </si>
  <si>
    <t>PAJE!$K1569</t>
  </si>
  <si>
    <t>PAJE!$L1569</t>
  </si>
  <si>
    <t>PAJE!$D1848</t>
  </si>
  <si>
    <t>PAJE!$K1281</t>
  </si>
  <si>
    <t>PAJE!$L1281</t>
  </si>
  <si>
    <t>PAJE!$L631</t>
  </si>
  <si>
    <t>PAJE!$D631</t>
  </si>
  <si>
    <t>PAJE!$E631</t>
  </si>
  <si>
    <t>PAJE!$J632</t>
  </si>
  <si>
    <t>PAJE!$K632</t>
  </si>
  <si>
    <t>PAJE!$L632</t>
  </si>
  <si>
    <t>PAJE!$D632</t>
  </si>
  <si>
    <t>PAJE!$E632</t>
  </si>
  <si>
    <t>PAJE!$J633</t>
  </si>
  <si>
    <t>PAJE!$K633</t>
  </si>
  <si>
    <t>PAJE!$L633</t>
  </si>
  <si>
    <t>PAJE!$D633</t>
  </si>
  <si>
    <t>PAJE!$E633</t>
  </si>
  <si>
    <t>PAJE!$J634</t>
  </si>
  <si>
    <t>PAJE!$K634</t>
  </si>
  <si>
    <t>PAJE!$L634</t>
  </si>
  <si>
    <t>PAJE!$D634</t>
  </si>
  <si>
    <t>PAJE!$E634</t>
  </si>
  <si>
    <t>PAJE!$J635</t>
  </si>
  <si>
    <t>PAJE!$K635</t>
  </si>
  <si>
    <t>PAJE!$L635</t>
  </si>
  <si>
    <t>PAJE!$D635</t>
  </si>
  <si>
    <t>PAJE!$E635</t>
  </si>
  <si>
    <t>PAJE!$J636</t>
  </si>
  <si>
    <t>PAJE!$K636</t>
  </si>
  <si>
    <t>PAJE!$L636</t>
  </si>
  <si>
    <t>PAJE!$D636</t>
  </si>
  <si>
    <t>PAJE!$E636</t>
  </si>
  <si>
    <t>PAJE!$J2034</t>
  </si>
  <si>
    <t>PAJE!$K2034</t>
  </si>
  <si>
    <t>PAJE!$L2034</t>
  </si>
  <si>
    <t>Theo Luật thuế thu nhập doanh nghiệp hiện hành, khoản lỗ của bất kỳ năm tính thuế nào được chuyển sang bù trừ vào thu nhập trong thời gian tối đa không quá 5 năm kể từ năm tiếp sau năm phát sinh lỗ và chênh lệch tạm thời có thể được khấu trừ không bị giới</t>
  </si>
  <si>
    <t>PAJE!$D1195</t>
  </si>
  <si>
    <t>PAJE!$D383</t>
  </si>
  <si>
    <t>PAJE!$E383</t>
  </si>
  <si>
    <t>PAJE!$J384</t>
  </si>
  <si>
    <t>PAJE!$K384</t>
  </si>
  <si>
    <t>PAJE!$L384</t>
  </si>
  <si>
    <t>PAJE!$D384</t>
  </si>
  <si>
    <t>PAJE!$E384</t>
  </si>
  <si>
    <t>PAJE!$E640</t>
  </si>
  <si>
    <t>PAJE!$J641</t>
  </si>
  <si>
    <t>PAJE!$K641</t>
  </si>
  <si>
    <t>PAJE!$L641</t>
  </si>
  <si>
    <t>PAJE!$D641</t>
  </si>
  <si>
    <t>PAJE!$E641</t>
  </si>
  <si>
    <t>PAJE!$J642</t>
  </si>
  <si>
    <t>PAJE!$K642</t>
  </si>
  <si>
    <t>PAJE!$J1754</t>
  </si>
  <si>
    <t>PAJE!$K1754</t>
  </si>
  <si>
    <t>PAJE!$L1754</t>
  </si>
  <si>
    <t>PAJE!$D1754</t>
  </si>
  <si>
    <t>PAJE!$E1754</t>
  </si>
  <si>
    <t>PAJE!$J1755</t>
  </si>
  <si>
    <t>PAJE!$K1755</t>
  </si>
  <si>
    <t>PAJE!$L1755</t>
  </si>
  <si>
    <t>PAJE!$D1755</t>
  </si>
  <si>
    <t>PAJE!$E1755</t>
  </si>
  <si>
    <t>PAJE!$J1756</t>
  </si>
  <si>
    <t>PAJE!$K1756</t>
  </si>
  <si>
    <t>PAJE!$L1756</t>
  </si>
  <si>
    <t>PAJE!$D1756</t>
  </si>
  <si>
    <t>PAJE!$E1756</t>
  </si>
  <si>
    <t>PAJE!$J1757</t>
  </si>
  <si>
    <t>PAJE!$K1757</t>
  </si>
  <si>
    <t>PAJE!$L1757</t>
  </si>
  <si>
    <t>PAJE!$D1757</t>
  </si>
  <si>
    <t>PAJE!$E1757</t>
  </si>
  <si>
    <t>PAJE!$J1758</t>
  </si>
  <si>
    <t>PAJE!$K1758</t>
  </si>
  <si>
    <t>PAJE!$L1758</t>
  </si>
  <si>
    <t>PAJE!$L490</t>
  </si>
  <si>
    <t>PAJE!$D490</t>
  </si>
  <si>
    <t>PAJE!$E490</t>
  </si>
  <si>
    <t>PAJE!$J491</t>
  </si>
  <si>
    <t>PAJE!$K491</t>
  </si>
  <si>
    <t>PAJE!$L491</t>
  </si>
  <si>
    <t>PAJE!$D491</t>
  </si>
  <si>
    <t>PAJE!$E491</t>
  </si>
  <si>
    <t>PAJE!$J492</t>
  </si>
  <si>
    <t>PAJE!$E955</t>
  </si>
  <si>
    <t>PAJE!$J956</t>
  </si>
  <si>
    <t>PAJE!$K956</t>
  </si>
  <si>
    <t>PAJE!$L956</t>
  </si>
  <si>
    <t>PAJE!$D956</t>
  </si>
  <si>
    <t>PAJE!$E96</t>
  </si>
  <si>
    <t>PAJE!$J97</t>
  </si>
  <si>
    <t>PAJE!$K97</t>
  </si>
  <si>
    <t>PAJE!$L97</t>
  </si>
  <si>
    <t>PAJE!$K931</t>
  </si>
  <si>
    <t>PAJE!$L931</t>
  </si>
  <si>
    <t>PAJE!$D931</t>
  </si>
  <si>
    <t>PAJE!$E931</t>
  </si>
  <si>
    <t>PAJE!$J932</t>
  </si>
  <si>
    <t>PAJE!$K932</t>
  </si>
  <si>
    <t>PAJE!$D2463</t>
  </si>
  <si>
    <t>PAJE!$E2463</t>
  </si>
  <si>
    <t>PAJE!$J2464</t>
  </si>
  <si>
    <t>PAJE!$K2464</t>
  </si>
  <si>
    <t>PAJE!$L2464</t>
  </si>
  <si>
    <t>PAJE!$D2464</t>
  </si>
  <si>
    <t>PAJE!$E2464</t>
  </si>
  <si>
    <t>PAJE!$J2465</t>
  </si>
  <si>
    <t>PAJE!$K2465</t>
  </si>
  <si>
    <t>PAJE!$L2465</t>
  </si>
  <si>
    <t>PAJE!$E1055</t>
  </si>
  <si>
    <t>PAJE!$J1056</t>
  </si>
  <si>
    <t>PAJE!$J1683</t>
  </si>
  <si>
    <t>PAJE!$K1683</t>
  </si>
  <si>
    <t>PAJE!$L1683</t>
  </si>
  <si>
    <t>PAJE!$D1683</t>
  </si>
  <si>
    <t>PAJE!$E1683</t>
  </si>
  <si>
    <t>PAJE!$J1684</t>
  </si>
  <si>
    <t>PAJE!$K1684</t>
  </si>
  <si>
    <t>PAJE!$D1096</t>
  </si>
  <si>
    <t>PAJE!$E1096</t>
  </si>
  <si>
    <t>PAJE!$J1097</t>
  </si>
  <si>
    <t>Lưu chuyển tiền thuần từ hoạt động đầu tư</t>
  </si>
  <si>
    <t>30</t>
  </si>
  <si>
    <t>Lưu chuyển tiền từ hoạt động tài chính</t>
  </si>
  <si>
    <t>Tiền thu từ phát hành cổ phiếu, nhận góp vốn của</t>
  </si>
  <si>
    <t>chủ sở hữu</t>
  </si>
  <si>
    <t>Tiền chi trả góp vốn cho các chủ sở hữu, mua lại</t>
  </si>
  <si>
    <t>cổ phiếu của doanh nghiệp đã phát hành</t>
  </si>
  <si>
    <t>Lưu chuyển tiền thuần từ hoạt động tài chính</t>
  </si>
  <si>
    <t>40</t>
  </si>
  <si>
    <t>Nợ khó đòi đã xử lý trong năm</t>
  </si>
  <si>
    <t>Nợ khó đòi đã được thu hồi được trong năm</t>
  </si>
  <si>
    <t>PAJE!$L1682</t>
  </si>
  <si>
    <t>PAJE!$D1682</t>
  </si>
  <si>
    <t>PAJE!$E1682</t>
  </si>
  <si>
    <t>PAJE!$L1681</t>
  </si>
  <si>
    <t>PAJE!$D1681</t>
  </si>
  <si>
    <t>PAJE!$E1681</t>
  </si>
  <si>
    <t>PAJE!$K691</t>
  </si>
  <si>
    <t>PAJE!$L1851</t>
  </si>
  <si>
    <t>PAJE!$D1851</t>
  </si>
  <si>
    <t>PAJE!$E1851</t>
  </si>
  <si>
    <t>PAJE!$J1852</t>
  </si>
  <si>
    <t>PAJE!$K1852</t>
  </si>
  <si>
    <t>PAJE!$L1852</t>
  </si>
  <si>
    <t>PAJE!$D1852</t>
  </si>
  <si>
    <t>PAJE!$E1852</t>
  </si>
  <si>
    <t>PAJE!$J1853</t>
  </si>
  <si>
    <t>PAJE!$K1853</t>
  </si>
  <si>
    <t>PAJE!$L1853</t>
  </si>
  <si>
    <t>PAJE!$D1853</t>
  </si>
  <si>
    <t>PAJE!$E1853</t>
  </si>
  <si>
    <t>PAJE!$L1166</t>
  </si>
  <si>
    <t>PAJE!$D1166</t>
  </si>
  <si>
    <t>PAJE!$E1166</t>
  </si>
  <si>
    <t>PAJE!$J1167</t>
  </si>
  <si>
    <t>PAJE!$K1167</t>
  </si>
  <si>
    <t>PAJE!$L1167</t>
  </si>
  <si>
    <t>PAJE!$D1167</t>
  </si>
  <si>
    <t>PAJE!$J452</t>
  </si>
  <si>
    <t>PAJE!$K452</t>
  </si>
  <si>
    <t>PAJE!$L452</t>
  </si>
  <si>
    <t>PAJE!$D452</t>
  </si>
  <si>
    <t>PAJE!$E452</t>
  </si>
  <si>
    <t>PAJE!$J453</t>
  </si>
  <si>
    <t>PAJE!$K453</t>
  </si>
  <si>
    <t>PAJE!$L453</t>
  </si>
  <si>
    <t>PAJE!$D453</t>
  </si>
  <si>
    <t>Lập ngày 29 tháng 03 năm 2009</t>
  </si>
  <si>
    <t>PAJE!$K1509</t>
  </si>
  <si>
    <t>PAJE!$L1509</t>
  </si>
  <si>
    <t>PAJE!$D1509</t>
  </si>
  <si>
    <t>PAJE!$E1509</t>
  </si>
  <si>
    <t>PAJE!$J1510</t>
  </si>
  <si>
    <t>PAJE!$K1659</t>
  </si>
  <si>
    <t>Lãi</t>
  </si>
  <si>
    <t>Đối chiếu BCTC của khách hàng với BCTC đã kiểm toán :</t>
  </si>
  <si>
    <t>Lỗ</t>
  </si>
  <si>
    <t>Reconcilaition of Client's Management Accounts to Audited Financial Statements</t>
  </si>
  <si>
    <t>VND</t>
  </si>
  <si>
    <t>PAJE!$E820</t>
  </si>
  <si>
    <t>PAJE!$J821</t>
  </si>
  <si>
    <t>PAJE!$K821</t>
  </si>
  <si>
    <t>PAJE!$L821</t>
  </si>
  <si>
    <t>PAJE!$D821</t>
  </si>
  <si>
    <t>PAJE!$E821</t>
  </si>
  <si>
    <t>PAJE!$J822</t>
  </si>
  <si>
    <t>PAJE!$K822</t>
  </si>
  <si>
    <t>PAJE!$L822</t>
  </si>
  <si>
    <t>PAJE!$D822</t>
  </si>
  <si>
    <t>PAJE!$K1931</t>
  </si>
  <si>
    <t>PAJE!$L1931</t>
  </si>
  <si>
    <t>PAJE!$D1931</t>
  </si>
  <si>
    <t>PAJE!$E1931</t>
  </si>
  <si>
    <t>PAJE!$J1932</t>
  </si>
  <si>
    <t>PAJE!$K1932</t>
  </si>
  <si>
    <t>PAJE!$L1932</t>
  </si>
  <si>
    <t>PAJE!$D1932</t>
  </si>
  <si>
    <t>PAJE!$E1932</t>
  </si>
  <si>
    <t>PAJE!$J1933</t>
  </si>
  <si>
    <t>PAJE!$K1933</t>
  </si>
  <si>
    <t>PAJE!$L1933</t>
  </si>
  <si>
    <t>PAJE!$J1713</t>
  </si>
  <si>
    <t>PAJE!$K1713</t>
  </si>
  <si>
    <t>PAJE!$L1713</t>
  </si>
  <si>
    <t>PAJE!$J2327</t>
  </si>
  <si>
    <t>PAJE!$K2327</t>
  </si>
  <si>
    <t>PAJE!$L2327</t>
  </si>
  <si>
    <t>PAJE!$D2327</t>
  </si>
  <si>
    <t>PAJE!$E1917</t>
  </si>
  <si>
    <t>PAJE!$J1918</t>
  </si>
  <si>
    <t>PAJE!$J1930</t>
  </si>
  <si>
    <t>PAJE!$K1930</t>
  </si>
  <si>
    <t>PAJE!$L1930</t>
  </si>
  <si>
    <t>PAJE!$D1930</t>
  </si>
  <si>
    <t>PAJE!$E1930</t>
  </si>
  <si>
    <t>PAJE!$J1931</t>
  </si>
  <si>
    <t>PAJE!$D1481</t>
  </si>
  <si>
    <t>PAJE!$E1481</t>
  </si>
  <si>
    <t>PAJE!$J1482</t>
  </si>
  <si>
    <t>PAJE!$K1476</t>
  </si>
  <si>
    <t>PAJE!$L1476</t>
  </si>
  <si>
    <t>PAJE!$D1476</t>
  </si>
  <si>
    <t>PAJE!$E1476</t>
  </si>
  <si>
    <t>PAJE!$J1477</t>
  </si>
  <si>
    <t>PAJE!$K1477</t>
  </si>
  <si>
    <t>PAJE!$L1477</t>
  </si>
  <si>
    <t>PAJE!$D1477</t>
  </si>
  <si>
    <t>PAJE!$E1477</t>
  </si>
  <si>
    <t>PAJE!$J1478</t>
  </si>
  <si>
    <t>PAJE!$K1478</t>
  </si>
  <si>
    <t>PAJE!$L1478</t>
  </si>
  <si>
    <t>PAJE!$D1478</t>
  </si>
  <si>
    <t>PAJE!$E1478</t>
  </si>
  <si>
    <t>PAJE!$J1479</t>
  </si>
  <si>
    <t>PAJE!$K1479</t>
  </si>
  <si>
    <t>PAJE!$L1464</t>
  </si>
  <si>
    <t>PAJE!$D1464</t>
  </si>
  <si>
    <t>PAJE!$E1464</t>
  </si>
  <si>
    <t>PAJE!$L558</t>
  </si>
  <si>
    <t>PAJE!$D1315</t>
  </si>
  <si>
    <t>PAJE!$E1315</t>
  </si>
  <si>
    <t>PAJE!$E186</t>
  </si>
  <si>
    <t>PAJE!$J187</t>
  </si>
  <si>
    <t>PAJE!$K187</t>
  </si>
  <si>
    <t>PAJE!$L187</t>
  </si>
  <si>
    <t>PAJE!$D187</t>
  </si>
  <si>
    <t>PAJE!$E187</t>
  </si>
  <si>
    <t>PAJE!$J188</t>
  </si>
  <si>
    <t>PAJE!$K188</t>
  </si>
  <si>
    <t>PAJE!$L188</t>
  </si>
  <si>
    <t>PAJE!$D188</t>
  </si>
  <si>
    <t>PAJE!$E188</t>
  </si>
  <si>
    <t>PAJE!$J189</t>
  </si>
  <si>
    <t>PAJE!$K189</t>
  </si>
  <si>
    <t>PAJE!$L189</t>
  </si>
  <si>
    <t>PAJE!$D189</t>
  </si>
  <si>
    <t>PAJE!$E189</t>
  </si>
  <si>
    <t>PAJE!$J190</t>
  </si>
  <si>
    <t>PAJE!$K190</t>
  </si>
  <si>
    <t>PAJE!$L190</t>
  </si>
  <si>
    <t>PAJE!$D190</t>
  </si>
  <si>
    <t>PAJE!$E190</t>
  </si>
  <si>
    <t>PAJE!$J191</t>
  </si>
  <si>
    <t>PAJE!$K191</t>
  </si>
  <si>
    <t>PAJE!$L191</t>
  </si>
  <si>
    <t>PAJE!$D191</t>
  </si>
  <si>
    <t>PAJE!$E191</t>
  </si>
  <si>
    <t>PAJE!$J192</t>
  </si>
  <si>
    <t>PAJE!$E779</t>
  </si>
  <si>
    <t>PAJE!$J780</t>
  </si>
  <si>
    <t>PAJE!$K780</t>
  </si>
  <si>
    <t>PAJE!$J2457</t>
  </si>
  <si>
    <t>PAJE!$K2457</t>
  </si>
  <si>
    <t>PAJE!$L2457</t>
  </si>
  <si>
    <t>PAJE!$D2457</t>
  </si>
  <si>
    <t>PAJE!$E2457</t>
  </si>
  <si>
    <t>PAJE!$J2458</t>
  </si>
  <si>
    <t>PAJE!$K2458</t>
  </si>
  <si>
    <t>PAJE!$L2458</t>
  </si>
  <si>
    <t>PAJE!$D2458</t>
  </si>
  <si>
    <t>PAJE!$E2458</t>
  </si>
  <si>
    <t>PAJE!$J2459</t>
  </si>
  <si>
    <t>PAJE!$K2459</t>
  </si>
  <si>
    <t>PAJE!$L2459</t>
  </si>
  <si>
    <t>PAJE!$K357</t>
  </si>
  <si>
    <t>PAJE!$L357</t>
  </si>
  <si>
    <t>PAJE!$E916</t>
  </si>
  <si>
    <t>PAJE!$J917</t>
  </si>
  <si>
    <t>PAJE!$K917</t>
  </si>
  <si>
    <t>PAJE!$L917</t>
  </si>
  <si>
    <t>PAJE!$D917</t>
  </si>
  <si>
    <t>PAJE!$E917</t>
  </si>
  <si>
    <t>PAJE!$J918</t>
  </si>
  <si>
    <t>PAJE!$K918</t>
  </si>
  <si>
    <t>PAJE!$E1448</t>
  </si>
  <si>
    <t>PAJE!$J1449</t>
  </si>
  <si>
    <t>PAJE!$K1449</t>
  </si>
  <si>
    <t>PAJE!$L1449</t>
  </si>
  <si>
    <t>PAJE!$L815</t>
  </si>
  <si>
    <t>PAJE!$D815</t>
  </si>
  <si>
    <t>PAJE!$E815</t>
  </si>
  <si>
    <t>PAJE!$J816</t>
  </si>
  <si>
    <t>PAJE!$K816</t>
  </si>
  <si>
    <t>PAJE!$L816</t>
  </si>
  <si>
    <t>PAJE!$D816</t>
  </si>
  <si>
    <t>PAJE!$E816</t>
  </si>
  <si>
    <t>PAJE!$J817</t>
  </si>
  <si>
    <t>PAJE!$K817</t>
  </si>
  <si>
    <t>PAJE!$L817</t>
  </si>
  <si>
    <t>PAJE!$J2490</t>
  </si>
  <si>
    <t>PAJE!$K2490</t>
  </si>
  <si>
    <t>PAJE!$L2490</t>
  </si>
  <si>
    <t>PAJE!$D2490</t>
  </si>
  <si>
    <t>PAJE!$E2490</t>
  </si>
  <si>
    <t>PAJE!$K1876</t>
  </si>
  <si>
    <t>PAJE!$L1876</t>
  </si>
  <si>
    <t>PAJE!$D1876</t>
  </si>
  <si>
    <t>PAJE!$E1876</t>
  </si>
  <si>
    <t>PAJE!$J1877</t>
  </si>
  <si>
    <t>PAJE!$K1877</t>
  </si>
  <si>
    <t>PAJE!$L1877</t>
  </si>
  <si>
    <t>PAJE!$D1877</t>
  </si>
  <si>
    <t>PAJE!$E1877</t>
  </si>
  <si>
    <t>PAJE!$J1878</t>
  </si>
  <si>
    <t>PAJE!$K1878</t>
  </si>
  <si>
    <t>PAJE!$L1878</t>
  </si>
  <si>
    <t>PAJE!$D1878</t>
  </si>
  <si>
    <t>PAJE!$E1878</t>
  </si>
  <si>
    <t>PAJE!$J1879</t>
  </si>
  <si>
    <t>PAJE!$K1879</t>
  </si>
  <si>
    <t>PAJE!$L1879</t>
  </si>
  <si>
    <t>PAJE!$D1879</t>
  </si>
  <si>
    <t>PAJE!$L1889</t>
  </si>
  <si>
    <t>PAJE!$D1889</t>
  </si>
  <si>
    <t>PAJE!$E1889</t>
  </si>
  <si>
    <t>PAJE!$J1890</t>
  </si>
  <si>
    <t>PAJE!$L1077</t>
  </si>
  <si>
    <t>PAJE!$D1077</t>
  </si>
  <si>
    <t>PAJE!$E1077</t>
  </si>
  <si>
    <t>PAJE!$E218</t>
  </si>
  <si>
    <t>PAJE!$J219</t>
  </si>
  <si>
    <t>PAJE!$K1497</t>
  </si>
  <si>
    <t>PAJE!$L1497</t>
  </si>
  <si>
    <t>PAJE!$D1497</t>
  </si>
  <si>
    <t>Tổng giá trị các khoản chi phí lớn không bằng tiền (trừ chi phí khấu hao và phân bổ chi phí trả trước dài hạn)</t>
  </si>
  <si>
    <t>PAJE!$E1839</t>
  </si>
  <si>
    <t>PAJE!$J1840</t>
  </si>
  <si>
    <t>PAJE!$K1840</t>
  </si>
  <si>
    <t>PAJE!$L1840</t>
  </si>
  <si>
    <t>PAJE!$D1840</t>
  </si>
  <si>
    <t>PAJE!$E1840</t>
  </si>
  <si>
    <t>PAJE!$J1841</t>
  </si>
  <si>
    <t>PAJE!$L2001</t>
  </si>
  <si>
    <t>PAJE!$D2001</t>
  </si>
  <si>
    <t>PAJE!$E2001</t>
  </si>
  <si>
    <t>PAJE!$J2002</t>
  </si>
  <si>
    <t>PAJE!$K2002</t>
  </si>
  <si>
    <t>PAJE!$L2002</t>
  </si>
  <si>
    <t>PAJE!$D2002</t>
  </si>
  <si>
    <t>PAJE!$E2002</t>
  </si>
  <si>
    <t>PAJE!$J2003</t>
  </si>
  <si>
    <t>PAJE!$K2003</t>
  </si>
  <si>
    <t>PAJE!$L2003</t>
  </si>
  <si>
    <t>PAJE!$D2003</t>
  </si>
  <si>
    <t>PAJE!$E2003</t>
  </si>
  <si>
    <t>PAJE!$J2004</t>
  </si>
  <si>
    <t>PAJE!$K2004</t>
  </si>
  <si>
    <t>PAJE!$L2004</t>
  </si>
  <si>
    <t>PAJE!$D2004</t>
  </si>
  <si>
    <t>PAJE!$E2004</t>
  </si>
  <si>
    <t>PAJE!$J2005</t>
  </si>
  <si>
    <t>PAJE!$K2005</t>
  </si>
  <si>
    <t>PAJE!$L2005</t>
  </si>
  <si>
    <t>PAJE!$D2005</t>
  </si>
  <si>
    <t>PAJE!$E2005</t>
  </si>
  <si>
    <t>PAJE!$J2006</t>
  </si>
  <si>
    <t>PAJE!$K2006</t>
  </si>
  <si>
    <t>PAJE!$L2006</t>
  </si>
  <si>
    <t>PAJE!$D2006</t>
  </si>
  <si>
    <t>PAJE!$K740</t>
  </si>
  <si>
    <t>PAJE!$L740</t>
  </si>
  <si>
    <t>PAJE!$D740</t>
  </si>
  <si>
    <t>PAJE!$E740</t>
  </si>
  <si>
    <t>PAJE!$J741</t>
  </si>
  <si>
    <t>PAJE!$K741</t>
  </si>
  <si>
    <t>Các chi phí không phân bổ theo bộ  phận</t>
  </si>
  <si>
    <t>Số liệu được lấy từ chi tiết các TK 641 và TK 642 - Các chi phí liên quan đến toàn bộ doanh nghiệp (Phần còn lại sau khi ghi nhận vào chí phí bộ phận)</t>
  </si>
  <si>
    <t>Số liệu được lấy từ chỉ tiêu MS 24 và MS 25  -  Các chi phí liên quan đến toàn bộ Tập đoàn (Phần còn lại sau khi ghi nhận vào chí phí bộ phận)</t>
  </si>
  <si>
    <t>Số liệu lấy từ chỉ tiêu MS 21 trong Báo cáo kết quả hoạt động kinh doanh</t>
  </si>
  <si>
    <t>Số liệu lấy từ chỉ tiêu MS 21 trong Báo cáo kết quả hoạt động kinh doanh hợp nhất</t>
  </si>
  <si>
    <t>Số liệu lấy từ chỉ tiêu MS 22 trong Báo cáo kết quả hoạt động kinh doanh</t>
  </si>
  <si>
    <t>PAJE!$K2026</t>
  </si>
  <si>
    <t>PAJE!$L2026</t>
  </si>
  <si>
    <t>PAJE!$D2026</t>
  </si>
  <si>
    <t>PAJE!$E2026</t>
  </si>
  <si>
    <t>PAJE!$J2027</t>
  </si>
  <si>
    <t>PAJE!$K2027</t>
  </si>
  <si>
    <t>PAJE!$L2027</t>
  </si>
  <si>
    <t>Lãi thanh lý cơ sở kinh doanh đồng kiểm soát (-)</t>
  </si>
  <si>
    <t>Lãi thanh lý công ty liên kết (-)</t>
  </si>
  <si>
    <t>Lãi thanh lý công ty con (-)</t>
  </si>
  <si>
    <t>Quỹ phát triển khoa học và công nghệ</t>
  </si>
  <si>
    <t>PAJE!$J653</t>
  </si>
  <si>
    <t>PAJE!$K653</t>
  </si>
  <si>
    <t>PAJE!$L653</t>
  </si>
  <si>
    <t>Lỗ thanh lý công ty con (+)</t>
  </si>
  <si>
    <t>Lỗ thanh lý công ty liên kết (+)</t>
  </si>
  <si>
    <t>Lỗ thanh lý cơ sở kinh doanh đồng kiểm soát (+)</t>
  </si>
  <si>
    <t>Lỗ thanh lý các khoản đầu tư dài hạn khác (+)</t>
  </si>
  <si>
    <t>Lãi thanh lý các khoản đầu tư dài hạn khác (-)</t>
  </si>
  <si>
    <t>Tài sản cố định thuê ngoài</t>
  </si>
  <si>
    <t>Tài sản khác thuê ngoài</t>
  </si>
  <si>
    <t>PAJE!$L1393</t>
  </si>
  <si>
    <t>PAJE!$D1393</t>
  </si>
  <si>
    <t>PAJE!$E1393</t>
  </si>
  <si>
    <t>PAJE!$J1394</t>
  </si>
  <si>
    <t>PAJE!$K1394</t>
  </si>
  <si>
    <t>PAJE!$K1124</t>
  </si>
  <si>
    <t>PAJE!$L1124</t>
  </si>
  <si>
    <t>PAJE!$D1124</t>
  </si>
  <si>
    <t>PAJE!$E1124</t>
  </si>
  <si>
    <t>PAJE!$J1125</t>
  </si>
  <si>
    <t>PAJE!$K1125</t>
  </si>
  <si>
    <t>PAJE!$L1125</t>
  </si>
  <si>
    <t>PAJE!$D1125</t>
  </si>
  <si>
    <t>PAJE!$E1125</t>
  </si>
  <si>
    <t>PAJE!$J1126</t>
  </si>
  <si>
    <t>PAJE!$K1126</t>
  </si>
  <si>
    <t>PAJE!$J1457</t>
  </si>
  <si>
    <t>PAJE!$K1457</t>
  </si>
  <si>
    <r>
      <t>Bảng cân đối kế toán</t>
    </r>
    <r>
      <rPr>
        <sz val="10.5"/>
        <rFont val="Times New Roman"/>
        <family val="1"/>
      </rPr>
      <t xml:space="preserve"> (tiếp theo)</t>
    </r>
  </si>
  <si>
    <t>Nguyên giá</t>
  </si>
  <si>
    <t>Giá trị hao mòn lũy kế</t>
  </si>
  <si>
    <r>
      <t xml:space="preserve">Bảng cân đối kế toán </t>
    </r>
    <r>
      <rPr>
        <sz val="10.5"/>
        <rFont val="Times New Roman"/>
        <family val="1"/>
      </rPr>
      <t>(tiếp theo)</t>
    </r>
  </si>
  <si>
    <t>Năm nay</t>
  </si>
  <si>
    <t>Năm trước</t>
  </si>
  <si>
    <t>Biến động</t>
  </si>
  <si>
    <t>VI.1</t>
  </si>
  <si>
    <t>PAJE!$D1297</t>
  </si>
  <si>
    <t>PAJE!$E1297</t>
  </si>
  <si>
    <t>PAJE!$J1298</t>
  </si>
  <si>
    <t>PAJE!$K1298</t>
  </si>
  <si>
    <t>PAJE!$L1298</t>
  </si>
  <si>
    <t>PAJE!$D1298</t>
  </si>
  <si>
    <t>PAJE!$E1298</t>
  </si>
  <si>
    <t>PAJE!$J1299</t>
  </si>
  <si>
    <t>PAJE!$K2156</t>
  </si>
  <si>
    <t>PAJE!$L2156</t>
  </si>
  <si>
    <t>PAJE!$E2424</t>
  </si>
  <si>
    <t>PAJE!$E702</t>
  </si>
  <si>
    <t>PAJE!$J703</t>
  </si>
  <si>
    <t>PAJE!$K703</t>
  </si>
  <si>
    <t>PAJE!$L703</t>
  </si>
  <si>
    <t>PAJE!$K398</t>
  </si>
  <si>
    <t>PAJE!$L398</t>
  </si>
  <si>
    <t>PAJE!$D398</t>
  </si>
  <si>
    <t>PAJE!$E398</t>
  </si>
  <si>
    <t>PAJE!$J399</t>
  </si>
  <si>
    <t>PAJE!$K399</t>
  </si>
  <si>
    <t>PAJE!$L399</t>
  </si>
  <si>
    <t>PAJE!$K1618</t>
  </si>
  <si>
    <t>PAJE!$L1618</t>
  </si>
  <si>
    <t>PAJE!$D1618</t>
  </si>
  <si>
    <t>PAJE!$E1618</t>
  </si>
  <si>
    <t>PAJE!$J1619</t>
  </si>
  <si>
    <t>PAJE!$K1619</t>
  </si>
  <si>
    <t>PAJE!$L1619</t>
  </si>
  <si>
    <t>PAJE!$D1619</t>
  </si>
  <si>
    <t>PAJE!$E1619</t>
  </si>
  <si>
    <t>PAJE!$J1620</t>
  </si>
  <si>
    <t>PAJE!$L1175</t>
  </si>
  <si>
    <t>PAJE!$D1175</t>
  </si>
  <si>
    <t>PAJE!$E1175</t>
  </si>
  <si>
    <t>PAJE!$J1176</t>
  </si>
  <si>
    <t>PAJE!$K1176</t>
  </si>
  <si>
    <t>PAJE!$L1176</t>
  </si>
  <si>
    <t>PAJE!$D2428</t>
  </si>
  <si>
    <t>PAJE!$E2428</t>
  </si>
  <si>
    <t>PAJE!$L776</t>
  </si>
  <si>
    <t>PAJE!$D776</t>
  </si>
  <si>
    <t>PAJE!$E776</t>
  </si>
  <si>
    <t>PAJE!$D2363</t>
  </si>
  <si>
    <t>PAJE!$E2363</t>
  </si>
  <si>
    <t>PAJE!$J2364</t>
  </si>
  <si>
    <t>PAJE!$K2364</t>
  </si>
  <si>
    <t>PAJE!$L2364</t>
  </si>
  <si>
    <t>PAJE!$D2364</t>
  </si>
  <si>
    <t>PAJE!$E2364</t>
  </si>
  <si>
    <t>PAJE!$J2365</t>
  </si>
  <si>
    <t>PAJE!$K2365</t>
  </si>
  <si>
    <t>PAJE!$L2365</t>
  </si>
  <si>
    <t>PAJE!$D2365</t>
  </si>
  <si>
    <t>PAJE!$E2365</t>
  </si>
  <si>
    <t>PAJE!$J2366</t>
  </si>
  <si>
    <t>PAJE!$K2366</t>
  </si>
  <si>
    <t>PAJE!$L2366</t>
  </si>
  <si>
    <t>PAJE!$D2366</t>
  </si>
  <si>
    <t>PAJE!$E2366</t>
  </si>
  <si>
    <t>PAJE!$J2367</t>
  </si>
  <si>
    <t>PAJE!$K2367</t>
  </si>
  <si>
    <t>PAJE!$L2367</t>
  </si>
  <si>
    <t>PAJE!$D2367</t>
  </si>
  <si>
    <t>PAJE!$E2367</t>
  </si>
  <si>
    <t>PAJE!$J2368</t>
  </si>
  <si>
    <t>PAJE!$K2368</t>
  </si>
  <si>
    <t>PAJE!$K539</t>
  </si>
  <si>
    <t>PAJE!$L539</t>
  </si>
  <si>
    <t>PAJE!$D539</t>
  </si>
  <si>
    <t>PAJE!$J620</t>
  </si>
  <si>
    <t>PAJE!$K620</t>
  </si>
  <si>
    <t>PAJE!$L620</t>
  </si>
  <si>
    <t>PAJE!$D620</t>
  </si>
  <si>
    <t>PAJE!$L1104</t>
  </si>
  <si>
    <t>PAJE!$D1104</t>
  </si>
  <si>
    <t>PAJE!$E1104</t>
  </si>
  <si>
    <t>PAJE!$J1105</t>
  </si>
  <si>
    <t>PAJE!$K1105</t>
  </si>
  <si>
    <t>PAJE!$L1105</t>
  </si>
  <si>
    <t>+ Lãi tiền gửi, tiền cho vay</t>
  </si>
  <si>
    <t>+ Lãi đầu tư trái phiếu, kỳ phiếu, tín phiếu</t>
  </si>
  <si>
    <t>+ Cổ tức, lợi nhuận được chia</t>
  </si>
  <si>
    <t>+ Lãi bán ngoại tệ</t>
  </si>
  <si>
    <t>PAJE!$K1589</t>
  </si>
  <si>
    <t>PAJE!$L1589</t>
  </si>
  <si>
    <t>PAJE!$D1589</t>
  </si>
  <si>
    <t>PAJE!$E1589</t>
  </si>
  <si>
    <t>PAJE!$J1590</t>
  </si>
  <si>
    <t>PAJE!$K1590</t>
  </si>
  <si>
    <t>PAJE!$L1590</t>
  </si>
  <si>
    <t>PAJE!$D1590</t>
  </si>
  <si>
    <t>PAJE!$E1590</t>
  </si>
  <si>
    <t>PAJE!$J1591</t>
  </si>
  <si>
    <t>PAJE!$D113</t>
  </si>
  <si>
    <t>PAJE!$E113</t>
  </si>
  <si>
    <t>PAJE!$J114</t>
  </si>
  <si>
    <t>PAJE!$K114</t>
  </si>
  <si>
    <t>PAJE!$L114</t>
  </si>
  <si>
    <t>PAJE!$K1861</t>
  </si>
  <si>
    <t>PAJE!$L1861</t>
  </si>
  <si>
    <t>PAJE!$D1861</t>
  </si>
  <si>
    <t>PAJE!$E1861</t>
  </si>
  <si>
    <t>PAJE!$J1862</t>
  </si>
  <si>
    <t>PAJE!$K1862</t>
  </si>
  <si>
    <t>PAJE!$L1862</t>
  </si>
  <si>
    <t>PAJE!$D1862</t>
  </si>
  <si>
    <t>PAJE!$E1862</t>
  </si>
  <si>
    <t>PAJE!$J1863</t>
  </si>
  <si>
    <t>II.         THÔNG TIN BỔ SUNG CHO CÁC KHOẢN MỤC TRÌNH BÀY TRONG BÁO CÁO KẾT QUẢ HOẠT ĐỘNG KINH DOANH</t>
  </si>
  <si>
    <t>1.             Doanh thu</t>
  </si>
  <si>
    <t>2.             Giá vốn hàng bán</t>
  </si>
  <si>
    <t>PAJE!$K1391</t>
  </si>
  <si>
    <t>PAJE!$L1391</t>
  </si>
  <si>
    <t>PAJE!$D1391</t>
  </si>
  <si>
    <t>PAJE!$K157</t>
  </si>
  <si>
    <t>PAJE!$L157</t>
  </si>
  <si>
    <t>PAJE!$D157</t>
  </si>
  <si>
    <t>PAJE!$E2091</t>
  </si>
  <si>
    <t>PAJE!$J2092</t>
  </si>
  <si>
    <t>PAJE!$K2092</t>
  </si>
  <si>
    <t>PAJE!$L2092</t>
  </si>
  <si>
    <t>PAJE!$D2092</t>
  </si>
  <si>
    <t>PAJE!$E2092</t>
  </si>
  <si>
    <t>PAJE!$J2093</t>
  </si>
  <si>
    <t>PAJE!$K2093</t>
  </si>
  <si>
    <t>PAJE!$D2296</t>
  </si>
  <si>
    <t>PAJE!$E2296</t>
  </si>
  <si>
    <t>PAJE!$J2297</t>
  </si>
  <si>
    <t>PAJE!$L1484</t>
  </si>
  <si>
    <t>PAJE!$D1484</t>
  </si>
  <si>
    <t>PAJE!$E1484</t>
  </si>
  <si>
    <t>PAJE!$J1485</t>
  </si>
  <si>
    <t>PAJE!$K1485</t>
  </si>
  <si>
    <t>PAJE!$L1485</t>
  </si>
  <si>
    <t>PAJE!$D1485</t>
  </si>
  <si>
    <t>PAJE!$E1485</t>
  </si>
  <si>
    <t>PAJE!$J1486</t>
  </si>
  <si>
    <t>PAJE!$K1486</t>
  </si>
  <si>
    <t>PAJE!$L1486</t>
  </si>
  <si>
    <t>PAJE!$D1486</t>
  </si>
  <si>
    <t>PAJE!$E1486</t>
  </si>
  <si>
    <t>PAJE!$D653</t>
  </si>
  <si>
    <t>PAJE!$E653</t>
  </si>
  <si>
    <t>PAJE!$J654</t>
  </si>
  <si>
    <t>PAJE!$K654</t>
  </si>
  <si>
    <t>PAJE!$L654</t>
  </si>
  <si>
    <t>PAJE!$D654</t>
  </si>
  <si>
    <t>PAJE!$E654</t>
  </si>
  <si>
    <t>PAJE!$J655</t>
  </si>
  <si>
    <t>PAJE!$K655</t>
  </si>
  <si>
    <t>PAJE!$L655</t>
  </si>
  <si>
    <t>PAJE!$J14</t>
  </si>
  <si>
    <t>PAJE!$K14</t>
  </si>
  <si>
    <t>PAJE!$L14</t>
  </si>
  <si>
    <t>PAJE!$D14</t>
  </si>
  <si>
    <t>PAJE!$E14</t>
  </si>
  <si>
    <t>PAJE!$J15</t>
  </si>
  <si>
    <t>PAJE!$K15</t>
  </si>
  <si>
    <t>PAJE!$L15</t>
  </si>
  <si>
    <t>PAJE!$D15</t>
  </si>
  <si>
    <t>PAJE!$J876</t>
  </si>
  <si>
    <t>PAJE!$K876</t>
  </si>
  <si>
    <t>PAJE!$L876</t>
  </si>
  <si>
    <t>PAJE!$D876</t>
  </si>
  <si>
    <t>PAJE!$E876</t>
  </si>
  <si>
    <t>PAJE!$J877</t>
  </si>
  <si>
    <t>PAJE!$K877</t>
  </si>
  <si>
    <t>PAJE!$L877</t>
  </si>
  <si>
    <t>PAJE!$D877</t>
  </si>
  <si>
    <t>PAJE!$E877</t>
  </si>
  <si>
    <t>PAJE!$J878</t>
  </si>
  <si>
    <t>PAJE!$K878</t>
  </si>
  <si>
    <t>PAJE!$L878</t>
  </si>
  <si>
    <t>PAJE!$D878</t>
  </si>
  <si>
    <t>PAJE!$E878</t>
  </si>
  <si>
    <t>PAJE!$J879</t>
  </si>
  <si>
    <t>PAJE!$K879</t>
  </si>
  <si>
    <t>PAJE!$L879</t>
  </si>
  <si>
    <t>PAJE!$D879</t>
  </si>
  <si>
    <t>PAJE!$K1881</t>
  </si>
  <si>
    <t>PAJE!$L1881</t>
  </si>
  <si>
    <t>PAJE!$D1881</t>
  </si>
  <si>
    <t>PAJE!$E1881</t>
  </si>
  <si>
    <t>PAJE!$J1882</t>
  </si>
  <si>
    <t>PAJE!$K1882</t>
  </si>
  <si>
    <t>PAJE!$L1882</t>
  </si>
  <si>
    <t>PAJE!$J379</t>
  </si>
  <si>
    <t>PAJE!$J1371</t>
  </si>
  <si>
    <t>PAJE!$K1097</t>
  </si>
  <si>
    <t>PAJE!$E1696</t>
  </si>
  <si>
    <t>PAJE!$J1697</t>
  </si>
  <si>
    <t>PAJE!$K1697</t>
  </si>
  <si>
    <t>Cổ phiếu</t>
  </si>
  <si>
    <t>Số lượng cổ phiếu đăng ký phát hành</t>
  </si>
  <si>
    <t>Số lượng cổ phiếu đã bán ra công chúng</t>
  </si>
  <si>
    <t>PAJE!$K1266</t>
  </si>
  <si>
    <t>PAJE!$L1266</t>
  </si>
  <si>
    <t>PAJE!$D1266</t>
  </si>
  <si>
    <t>PAJE!$E1266</t>
  </si>
  <si>
    <t>PAJE!$J1267</t>
  </si>
  <si>
    <t>PAJE!$K1267</t>
  </si>
  <si>
    <t>PAJE!$L1267</t>
  </si>
  <si>
    <t>PAJE!$D1267</t>
  </si>
  <si>
    <t>PAJE!$E1267</t>
  </si>
  <si>
    <t>PAJE!$J1268</t>
  </si>
  <si>
    <t>PAJE!$K1268</t>
  </si>
  <si>
    <t>PAJE!$L1268</t>
  </si>
  <si>
    <t>PAJE!$D1268</t>
  </si>
  <si>
    <t>PAJE!$E1268</t>
  </si>
  <si>
    <t>PAJE!$J1269</t>
  </si>
  <si>
    <t>PAJE!$K1269</t>
  </si>
  <si>
    <t>PAJE!$L1269</t>
  </si>
  <si>
    <t>PAJE!$D1269</t>
  </si>
  <si>
    <t>PAJE!$E1269</t>
  </si>
  <si>
    <t>PAJE!$J1270</t>
  </si>
  <si>
    <t>PAJE!$K1270</t>
  </si>
  <si>
    <t>PAJE!$L1270</t>
  </si>
  <si>
    <t>PAJE!$J389</t>
  </si>
  <si>
    <t>PAJE!$K389</t>
  </si>
  <si>
    <t>PAJE!$L389</t>
  </si>
  <si>
    <t>PAJE!$D389</t>
  </si>
  <si>
    <t>PAJE!$E389</t>
  </si>
  <si>
    <t>PAJE!$J390</t>
  </si>
  <si>
    <t>PAJE!$K390</t>
  </si>
  <si>
    <t>PAJE!$L390</t>
  </si>
  <si>
    <t>PAJE!$D390</t>
  </si>
  <si>
    <t>PAJE!$E390</t>
  </si>
  <si>
    <t>PAJE!$J391</t>
  </si>
  <si>
    <t>PAJE!$K391</t>
  </si>
  <si>
    <t>PAJE!$L391</t>
  </si>
  <si>
    <t>PAJE!$D391</t>
  </si>
  <si>
    <t>PAJE!$K1185</t>
  </si>
  <si>
    <t>PAJE!$L1185</t>
  </si>
  <si>
    <t>PAJE!$D1185</t>
  </si>
  <si>
    <t>PAJE!$E1185</t>
  </si>
  <si>
    <t>PAJE!$L650</t>
  </si>
  <si>
    <t>PAJE!$D650</t>
  </si>
  <si>
    <t>PAJE!$J762</t>
  </si>
  <si>
    <t>PAJE!$K762</t>
  </si>
  <si>
    <t>PAJE!$L762</t>
  </si>
  <si>
    <t>PAJE!$D762</t>
  </si>
  <si>
    <t>PAJE!$E762</t>
  </si>
  <si>
    <t>PAJE!$E822</t>
  </si>
  <si>
    <t>PAJE!$J823</t>
  </si>
  <si>
    <t>PAJE!$K823</t>
  </si>
  <si>
    <t>PAJE!$L823</t>
  </si>
  <si>
    <t>PAJE!$D823</t>
  </si>
  <si>
    <t>PAJE!$E1172</t>
  </si>
  <si>
    <t>PAJE!$J1173</t>
  </si>
  <si>
    <t>PAJE!$J335</t>
  </si>
  <si>
    <t>PAJE!$K335</t>
  </si>
  <si>
    <t>PAJE!$L335</t>
  </si>
  <si>
    <t>PAJE!$D335</t>
  </si>
  <si>
    <t>PAJE!$E335</t>
  </si>
  <si>
    <t>PAJE!$J336</t>
  </si>
  <si>
    <t>PAJE!$K336</t>
  </si>
  <si>
    <t>PAJE!$L336</t>
  </si>
  <si>
    <t>PAJE!$D336</t>
  </si>
  <si>
    <t>PAJE!$E336</t>
  </si>
  <si>
    <t>PAJE!$J337</t>
  </si>
  <si>
    <t>PAJE!$K337</t>
  </si>
  <si>
    <t>PAJE!$L337</t>
  </si>
  <si>
    <t>PAJE!$D337</t>
  </si>
  <si>
    <t>PAJE!$E337</t>
  </si>
  <si>
    <t>PAJE!$J338</t>
  </si>
  <si>
    <t>PAJE!$J1179</t>
  </si>
  <si>
    <t>PAJE!$K1179</t>
  </si>
  <si>
    <t>PAJE!$L1179</t>
  </si>
  <si>
    <t>Chỉ tiêu</t>
  </si>
  <si>
    <t>Đơn vị tính</t>
  </si>
  <si>
    <t>Năm nay/Kỳ này</t>
  </si>
  <si>
    <t>Năm/Kỳ trước</t>
  </si>
  <si>
    <t>PAJE!$K682</t>
  </si>
  <si>
    <t>Các khoản chi phí vượt mức bình thường</t>
  </si>
  <si>
    <r>
      <t>(a)</t>
    </r>
    <r>
      <rPr>
        <sz val="11"/>
        <color indexed="8"/>
        <rFont val="Times New Roman"/>
        <family val="1"/>
      </rPr>
      <t xml:space="preserve">  Giá vốn của thành phẩm đã cung cấp trong năm như sau:</t>
    </r>
  </si>
  <si>
    <t>Chi phí nguyên vật liệu trực tiếp</t>
  </si>
  <si>
    <t>Chi nhân công trực tiếp</t>
  </si>
  <si>
    <t>Chi phí sản xuất chung</t>
  </si>
  <si>
    <t>Tổng chi phí sản xuất</t>
  </si>
  <si>
    <t>Chênh lệch chi phí sản xuất kinh doanh dở dang</t>
  </si>
  <si>
    <t>PAJE!$L965</t>
  </si>
  <si>
    <t>PAJE!$D965</t>
  </si>
  <si>
    <t>PAJE!$E965</t>
  </si>
  <si>
    <t>PAJE!$J966</t>
  </si>
  <si>
    <t>PAJE!$K966</t>
  </si>
  <si>
    <t>PAJE!$L966</t>
  </si>
  <si>
    <t>PAJE!$D966</t>
  </si>
  <si>
    <t>PAJE!$E966</t>
  </si>
  <si>
    <t>PAJE!$J967</t>
  </si>
  <si>
    <t>PAJE!$K967</t>
  </si>
  <si>
    <t>PAJE!$L967</t>
  </si>
  <si>
    <t>PAJE!$D967</t>
  </si>
  <si>
    <t>PAJE!$E967</t>
  </si>
  <si>
    <t>PAJE!$J968</t>
  </si>
  <si>
    <t>PAJE!$K968</t>
  </si>
  <si>
    <t>PAJE!$L968</t>
  </si>
  <si>
    <t>PAJE!$D968</t>
  </si>
  <si>
    <t>PAJE!$E968</t>
  </si>
  <si>
    <t>PAJE!$J969</t>
  </si>
  <si>
    <t>PAJE!$K969</t>
  </si>
  <si>
    <t>PAJE!$L969</t>
  </si>
  <si>
    <t>Yên Nhật (¥)</t>
  </si>
  <si>
    <t>Dollar Úc (AUD)</t>
  </si>
  <si>
    <t>Bảng Anh (£)</t>
  </si>
  <si>
    <t>Dollar Canada (CAD)</t>
  </si>
  <si>
    <t>…</t>
  </si>
  <si>
    <t>PAJE!$K91</t>
  </si>
  <si>
    <t>PAJE!$L91</t>
  </si>
  <si>
    <t>PAJE!$L1294</t>
  </si>
  <si>
    <t>PAJE!$D1294</t>
  </si>
  <si>
    <t>PAJE!$E1294</t>
  </si>
  <si>
    <t>PAJE!$J1295</t>
  </si>
  <si>
    <t>PAJE!$K1295</t>
  </si>
  <si>
    <t>PAJE!$L1295</t>
  </si>
  <si>
    <t>PAJE!$D1295</t>
  </si>
  <si>
    <t>PAJE!$E1295</t>
  </si>
  <si>
    <t>PAJE!$J1296</t>
  </si>
  <si>
    <t>PAJE!$K1296</t>
  </si>
  <si>
    <t>PAJE!$L1296</t>
  </si>
  <si>
    <t>PAJE!$D1296</t>
  </si>
  <si>
    <t>PAJE!$E1296</t>
  </si>
  <si>
    <t>PAJE!$J1297</t>
  </si>
  <si>
    <t>PAJE!$K1297</t>
  </si>
  <si>
    <t>PAJE!$L1297</t>
  </si>
  <si>
    <t>PAJE!$E1119</t>
  </si>
  <si>
    <t>PAJE!$J1120</t>
  </si>
  <si>
    <t>PAJE!$K1120</t>
  </si>
  <si>
    <t>PAJE!$L1120</t>
  </si>
  <si>
    <t>PAJE!$D1120</t>
  </si>
  <si>
    <t>PAJE!$E1120</t>
  </si>
  <si>
    <t>PAJE!$J1121</t>
  </si>
  <si>
    <t>PAJE!$J70</t>
  </si>
  <si>
    <t>PAJE!$K70</t>
  </si>
  <si>
    <t>PAJE!$L70</t>
  </si>
  <si>
    <t>PAJE!$D70</t>
  </si>
  <si>
    <t>PAJE!$E70</t>
  </si>
  <si>
    <t>PAJE!$J71</t>
  </si>
  <si>
    <t>PAJE!$K71</t>
  </si>
  <si>
    <t>PAJE!$L71</t>
  </si>
  <si>
    <t>PAJE!$D71</t>
  </si>
  <si>
    <t>PAJE!$E71</t>
  </si>
  <si>
    <t>PAJE!$J72</t>
  </si>
  <si>
    <t>PAJE!$K72</t>
  </si>
  <si>
    <t>PAJE!$L72</t>
  </si>
  <si>
    <t>PAJE!$D72</t>
  </si>
  <si>
    <t>PAJE!$E72</t>
  </si>
  <si>
    <t>PAJE!$J73</t>
  </si>
  <si>
    <t>I.            THÔNG TIN BỔ SUNG CHO CÁC KHOẢN MỤC TRÌNH BÀY TRONG BẢNG CÂN ĐỐI KẾ TOÁN</t>
  </si>
  <si>
    <t>1.            Tiền và các khoản tương đương tiền</t>
  </si>
  <si>
    <t>2.             Các khoản đầu tư tài chính ngắn hạn</t>
  </si>
  <si>
    <t>Chi tiết</t>
  </si>
  <si>
    <t>Số đơn vị</t>
  </si>
  <si>
    <t>Điều chỉnh</t>
  </si>
  <si>
    <t>PAJE!$J74</t>
  </si>
  <si>
    <t>PAJE!$K74</t>
  </si>
  <si>
    <t>PAJE!$L74</t>
  </si>
  <si>
    <t>PAJE!$D74</t>
  </si>
  <si>
    <t>PAJE!$E74</t>
  </si>
  <si>
    <t>PAJE!$J75</t>
  </si>
  <si>
    <t>PAJE!$K75</t>
  </si>
  <si>
    <t>PAJE!$L75</t>
  </si>
  <si>
    <t>PAJE!$D75</t>
  </si>
  <si>
    <t>PAJE!$E75</t>
  </si>
  <si>
    <t>PAJE!$J925</t>
  </si>
  <si>
    <t>PAJE!$K925</t>
  </si>
  <si>
    <t>PAJE!$L925</t>
  </si>
  <si>
    <t>PAJE!$D925</t>
  </si>
  <si>
    <t>PAJE!$E925</t>
  </si>
  <si>
    <t>PAJE!$J926</t>
  </si>
  <si>
    <t>PAJE!$K926</t>
  </si>
  <si>
    <t>PAJE!$L926</t>
  </si>
  <si>
    <t>PAJE!$L1102</t>
  </si>
  <si>
    <t>PAJE!$D1102</t>
  </si>
  <si>
    <t>PAJE!$E1102</t>
  </si>
  <si>
    <t>PAJE!$J1103</t>
  </si>
  <si>
    <t>PAJE!$K1103</t>
  </si>
  <si>
    <t>PAJE!$L1103</t>
  </si>
  <si>
    <t>PAJE!$D1179</t>
  </si>
  <si>
    <t>PAJE!$J919</t>
  </si>
  <si>
    <t>PAJE!$K919</t>
  </si>
  <si>
    <t>Ban điều hành dự án Bản Vẽ</t>
  </si>
  <si>
    <t>Ban điều hành dự án Srêpok 3</t>
  </si>
  <si>
    <t>Ban điều hành dự án Bản chát</t>
  </si>
  <si>
    <t>Ban điều hành dự án Cửa đạt</t>
  </si>
  <si>
    <t>Công ty Neddi 2 - dự án Ngòi Phát</t>
  </si>
  <si>
    <t>Ban điều hành dự án Nho Quế</t>
  </si>
  <si>
    <t>Tổng Công ty lắp máy Việt Nam - Dự án Hủa Na</t>
  </si>
  <si>
    <t>Công ty CP Điện Vietracimex Lào Cai - Dự án Tà Thàng</t>
  </si>
  <si>
    <t>PAJE!$K270</t>
  </si>
  <si>
    <t>PAJE!$L1771</t>
  </si>
  <si>
    <t>PAJE!$D1771</t>
  </si>
  <si>
    <t>Tài sản cố định thuê tài chính</t>
  </si>
  <si>
    <t>Nguyên giá tài sản cố định thuê tài chính</t>
  </si>
  <si>
    <t>Giá trị hao mòn lũy kế TSCĐ thuê tài chính</t>
  </si>
  <si>
    <t>Tài sản cố định vô hình</t>
  </si>
  <si>
    <t>Nguyên giá TSCĐ vô hình</t>
  </si>
  <si>
    <t>Giá trị hao mòn lũy kế TSCĐ vô hình</t>
  </si>
  <si>
    <t>Chi phí xây dựng cơ bản dở dang</t>
  </si>
  <si>
    <t>+ Mua sắm TSCĐ</t>
  </si>
  <si>
    <t>+ Xây dựng cơ bản</t>
  </si>
  <si>
    <t>+ Sửa chữa lớn tài sản cố định</t>
  </si>
  <si>
    <t>Bất động sản đầu tư</t>
  </si>
  <si>
    <t>Sửa chữa lớn TSCĐ</t>
  </si>
  <si>
    <t>Tài sản ngắn hạn/Tổng số tài sản</t>
  </si>
  <si>
    <t>%</t>
  </si>
  <si>
    <t>+ Doanh thu bán hàng hóa</t>
  </si>
  <si>
    <t>+ Doanh thu bán thành phẩm</t>
  </si>
  <si>
    <t>PAJE!$E834</t>
  </si>
  <si>
    <t>PAJE!$J835</t>
  </si>
  <si>
    <t>PAJE!$K835</t>
  </si>
  <si>
    <t>PAJE!$L835</t>
  </si>
  <si>
    <t>PAJE!$D835</t>
  </si>
  <si>
    <t>PAJE!$E835</t>
  </si>
  <si>
    <t>PAJE!$J836</t>
  </si>
  <si>
    <t>PAJE!$K836</t>
  </si>
  <si>
    <t>PAJE!$L836</t>
  </si>
  <si>
    <t>PAJE!$D836</t>
  </si>
  <si>
    <t>PAJE!$E836</t>
  </si>
  <si>
    <t>PAJE!$J837</t>
  </si>
  <si>
    <t>PAJE!$K837</t>
  </si>
  <si>
    <t>PAJE!$L837</t>
  </si>
  <si>
    <t>PAJE!$D837</t>
  </si>
  <si>
    <t>PAJE!$E837</t>
  </si>
  <si>
    <t>PAJE!$J838</t>
  </si>
  <si>
    <t>PAJE!$K838</t>
  </si>
  <si>
    <t>PAJE!$L838</t>
  </si>
  <si>
    <t>PAJE!$D838</t>
  </si>
  <si>
    <t>PAJE!$E838</t>
  </si>
  <si>
    <t>PAJE!$J839</t>
  </si>
  <si>
    <t>PAJE!$K839</t>
  </si>
  <si>
    <t>PAJE!$L839</t>
  </si>
  <si>
    <t>PAJE!$D839</t>
  </si>
  <si>
    <t>PAJE!$E839</t>
  </si>
  <si>
    <t>PAJE!$J840</t>
  </si>
  <si>
    <t>PAJE!$E473</t>
  </si>
  <si>
    <t>PAJE!$J474</t>
  </si>
  <si>
    <t>PAJE!$K474</t>
  </si>
  <si>
    <t>PAJE!$L474</t>
  </si>
  <si>
    <t>PAJE!$D474</t>
  </si>
  <si>
    <t>PAJE!$E474</t>
  </si>
  <si>
    <t>PAJE!$J475</t>
  </si>
  <si>
    <t>PAJE!$K475</t>
  </si>
  <si>
    <t>PAJE!$L475</t>
  </si>
  <si>
    <t>PAJE!$D475</t>
  </si>
  <si>
    <t>PAJE!$E475</t>
  </si>
  <si>
    <t>PAJE!$J476</t>
  </si>
  <si>
    <t>PAJE!$K476</t>
  </si>
  <si>
    <t>PAJE!$D1030</t>
  </si>
  <si>
    <t>PAJE!$E1030</t>
  </si>
  <si>
    <t>PAJE!$D1571</t>
  </si>
  <si>
    <t>PAJE!$E2393</t>
  </si>
  <si>
    <t>PAJE!$J2394</t>
  </si>
  <si>
    <t>PAJE!$K2394</t>
  </si>
  <si>
    <t>PAJE!$L2394</t>
  </si>
  <si>
    <t>PAJE!$D2394</t>
  </si>
  <si>
    <t>PAJE!$E2394</t>
  </si>
  <si>
    <t>PAJE!$J2395</t>
  </si>
  <si>
    <t>Lợi nhuận sau thuế của cổ đông thiểu số</t>
  </si>
  <si>
    <t>Lợi nhuận sau thuế của cổ đông của công ty mẹ</t>
  </si>
  <si>
    <t>18.1.</t>
  </si>
  <si>
    <t>18.2.</t>
  </si>
  <si>
    <t>Ảnh hưởng của thay đổi tỷ giá hối đoái quy đổi ngoại tệ</t>
  </si>
  <si>
    <t>Điều chỉnh các khoản: Chênh lệch tỷ giá hối đoái do đánh giá lại số dư cuối kỳ của tiền (mã số 110) và các khoản tương đương tiền</t>
  </si>
  <si>
    <t>Chỉ tiêu 61 sau điều chỉnh</t>
  </si>
  <si>
    <t>Tăng, giảm các khoản phải thu</t>
  </si>
  <si>
    <t>Loại trừ "Dự phòng phải thu ngắn hạn khó đòi"</t>
  </si>
  <si>
    <t>Tạm ứng</t>
  </si>
  <si>
    <t>PAJE!$L2257</t>
  </si>
  <si>
    <t>PAJE!$D2257</t>
  </si>
  <si>
    <t>PAJE!$L1196</t>
  </si>
  <si>
    <t>PAJE!$D1196</t>
  </si>
  <si>
    <t>PAJE!$E1196</t>
  </si>
  <si>
    <t>PAJE!$J1197</t>
  </si>
  <si>
    <t>PAJE!$K219</t>
  </si>
  <si>
    <t>PAJE!$L219</t>
  </si>
  <si>
    <t>PAJE!$D219</t>
  </si>
  <si>
    <t>PAJE!$E219</t>
  </si>
  <si>
    <t>PAJE!$L1065</t>
  </si>
  <si>
    <t>PAJE!$D1065</t>
  </si>
  <si>
    <t>PAJE!$E1065</t>
  </si>
  <si>
    <t>PAJE!$J1066</t>
  </si>
  <si>
    <t>PAJE!$K1066</t>
  </si>
  <si>
    <t>PAJE!$L1066</t>
  </si>
  <si>
    <t>PAJE!$D1066</t>
  </si>
  <si>
    <t>PAJE!$E1066</t>
  </si>
  <si>
    <t>PAJE!$J1067</t>
  </si>
  <si>
    <t>PAJE!$K1067</t>
  </si>
  <si>
    <t>PAJE!$L1067</t>
  </si>
  <si>
    <t>PAJE!$D1067</t>
  </si>
  <si>
    <t>PAJE!$E1067</t>
  </si>
  <si>
    <t>PAJE!$J1068</t>
  </si>
  <si>
    <t>PAJE!$K1068</t>
  </si>
  <si>
    <t>PAJE!$L1068</t>
  </si>
  <si>
    <t>PAJE!$D1068</t>
  </si>
  <si>
    <t>PAJE!$E1068</t>
  </si>
  <si>
    <t>PAJE!$J1069</t>
  </si>
  <si>
    <t>PAJE!$K1069</t>
  </si>
  <si>
    <t>PAJE!$L1069</t>
  </si>
  <si>
    <t>PAJE!$D1069</t>
  </si>
  <si>
    <t>PAJE!$E1069</t>
  </si>
  <si>
    <t>PAJE!$J1070</t>
  </si>
  <si>
    <t>PAJE!$K1070</t>
  </si>
  <si>
    <t>PAJE!$L1070</t>
  </si>
  <si>
    <t>PAJE!$D1070</t>
  </si>
  <si>
    <t>PAJE!$E1070</t>
  </si>
  <si>
    <t>CÔNG TY TNHH KIỂM TOÁN NHÂN VIỆT (VP AUDIT)</t>
  </si>
  <si>
    <t>Trương Mai Quân</t>
  </si>
  <si>
    <t>TMQ</t>
  </si>
  <si>
    <t>CÔNG TY TNHH KIỂM TOÁN NHÂN VIỆT</t>
  </si>
  <si>
    <t>41. Quỹ khen thưởng, phúc lợi</t>
  </si>
  <si>
    <t>PAJE!$K183</t>
  </si>
  <si>
    <t>PAJE!$L183</t>
  </si>
  <si>
    <t>PAJE!$D183</t>
  </si>
  <si>
    <t>PAJE!$E183</t>
  </si>
  <si>
    <t>PAJE!$J184</t>
  </si>
  <si>
    <t>PAJE!$K184</t>
  </si>
  <si>
    <t>PAJE!$L184</t>
  </si>
  <si>
    <t>PAJE!$D184</t>
  </si>
  <si>
    <t>PAJE!$E184</t>
  </si>
  <si>
    <t>PAJE!$J185</t>
  </si>
  <si>
    <t>PAJE!$K185</t>
  </si>
  <si>
    <t>PAJE!$L185</t>
  </si>
  <si>
    <t>PAJE!$D185</t>
  </si>
  <si>
    <t>Top</t>
  </si>
  <si>
    <t>LEFT</t>
  </si>
  <si>
    <t>Bottom</t>
  </si>
  <si>
    <t>Footer</t>
  </si>
  <si>
    <t>RIGHT</t>
  </si>
  <si>
    <t>Header</t>
  </si>
  <si>
    <t>Print</t>
  </si>
  <si>
    <t>CDPS</t>
  </si>
  <si>
    <t>BẢNG CÂN ĐỐI KẾ TOÁN</t>
  </si>
  <si>
    <t>Công ty ABC</t>
  </si>
  <si>
    <t>Bút toán Hợp nhất</t>
  </si>
  <si>
    <t>Hợp nhất trước điều chỉnh</t>
  </si>
  <si>
    <t>Điều chỉnh</t>
  </si>
  <si>
    <t>TÀI SẢN</t>
  </si>
  <si>
    <t xml:space="preserve">Mã 
số </t>
  </si>
  <si>
    <t>Thuyết
 minh</t>
  </si>
  <si>
    <t>PAJE!$J720</t>
  </si>
  <si>
    <t>PAJE!$K720</t>
  </si>
  <si>
    <t>PAJE!$L720</t>
  </si>
  <si>
    <t>PAJE!$D720</t>
  </si>
  <si>
    <t>PAJE!$E720</t>
  </si>
  <si>
    <t>PAJE!$J721</t>
  </si>
  <si>
    <t>PAJE!$K721</t>
  </si>
  <si>
    <t>PAJE!$L721</t>
  </si>
  <si>
    <t>PAJE!$D721</t>
  </si>
  <si>
    <t>Phải trả, phải nộp khác</t>
  </si>
  <si>
    <t>PAJE!$J924</t>
  </si>
  <si>
    <t>PAJE!$K924</t>
  </si>
  <si>
    <t>PAJE!$L924</t>
  </si>
  <si>
    <t>PAJE!$D924</t>
  </si>
  <si>
    <t>PAJE!$E924</t>
  </si>
  <si>
    <t>PAJE!$J1844</t>
  </si>
  <si>
    <t>PAJE!$K1844</t>
  </si>
  <si>
    <t>+ Lợi nhuận chưa phân phối năm nay</t>
  </si>
  <si>
    <t>11.</t>
  </si>
  <si>
    <t>Nguồn vốn đầu tư xây dựng cơ bản</t>
  </si>
  <si>
    <t>421</t>
  </si>
  <si>
    <t>Nguồn kinh phí và quỹ khác</t>
  </si>
  <si>
    <t>430</t>
  </si>
  <si>
    <t>PAJE!$D881</t>
  </si>
  <si>
    <t>PAJE!$E881</t>
  </si>
  <si>
    <t>PAJE!$J882</t>
  </si>
  <si>
    <t>PAJE!$K882</t>
  </si>
  <si>
    <t>PAJE!$L882</t>
  </si>
  <si>
    <t>PAJE!$D882</t>
  </si>
  <si>
    <t>PAJE!$E882</t>
  </si>
  <si>
    <t>PAJE!$J883</t>
  </si>
  <si>
    <t>PAJE!$K883</t>
  </si>
  <si>
    <t>PAJE!$L883</t>
  </si>
  <si>
    <t>PAJE!$D883</t>
  </si>
  <si>
    <t>PAJE!$E883</t>
  </si>
  <si>
    <t>PAJE!$J884</t>
  </si>
  <si>
    <t>PAJE!$K884</t>
  </si>
  <si>
    <t>PAJE!$L884</t>
  </si>
  <si>
    <t>PAJE!$D884</t>
  </si>
  <si>
    <t>PAJE!$E884</t>
  </si>
  <si>
    <t>PAJE!$J885</t>
  </si>
  <si>
    <t>PAJE!$K885</t>
  </si>
  <si>
    <t>PAJE!$L885</t>
  </si>
  <si>
    <t>PAJE!$D885</t>
  </si>
  <si>
    <t>PAJE!$E885</t>
  </si>
  <si>
    <t>PAJE!$J886</t>
  </si>
  <si>
    <t>PAJE!$E87</t>
  </si>
  <si>
    <t>PAJE!$J88</t>
  </si>
  <si>
    <t>PAJE!$J1405</t>
  </si>
  <si>
    <t>PAJE!$K1405</t>
  </si>
  <si>
    <t>PAJE!$L1405</t>
  </si>
  <si>
    <t>PAJE!$D1405</t>
  </si>
  <si>
    <t>PAJE!$E1405</t>
  </si>
  <si>
    <t>PAJE!$J1406</t>
  </si>
  <si>
    <t>PAJE!$K1406</t>
  </si>
  <si>
    <t>PAJE!$L1406</t>
  </si>
  <si>
    <t>PAJE!$D1406</t>
  </si>
  <si>
    <t>PAJE!$E1406</t>
  </si>
  <si>
    <t>PAJE!$J1407</t>
  </si>
  <si>
    <t>PAJE!$E180</t>
  </si>
  <si>
    <t>PAJE!$J181</t>
  </si>
  <si>
    <t>PAJE!$K181</t>
  </si>
  <si>
    <t>PAJE!$L181</t>
  </si>
  <si>
    <t>PAJE!$D181</t>
  </si>
  <si>
    <t>PAJE!$E181</t>
  </si>
  <si>
    <t>PAJE!$J182</t>
  </si>
  <si>
    <t>PAJE!$K182</t>
  </si>
  <si>
    <t>PAJE!$L182</t>
  </si>
  <si>
    <t>PAJE!$D182</t>
  </si>
  <si>
    <t>PAJE!$E182</t>
  </si>
  <si>
    <t>PAJE!$J183</t>
  </si>
  <si>
    <t>PAJE!$K62</t>
  </si>
  <si>
    <t>PAJE!$L62</t>
  </si>
  <si>
    <t>PAJE!$D62</t>
  </si>
  <si>
    <t>PAJE!$E62</t>
  </si>
  <si>
    <t>PAJE!$J63</t>
  </si>
  <si>
    <t>PAJE!$K63</t>
  </si>
  <si>
    <t>PAJE!$L63</t>
  </si>
  <si>
    <t>PAJE!$D63</t>
  </si>
  <si>
    <t>BẢNG CÂN ĐỐI TÀI KHOẢN CHI TIẾT SAU ĐIỀU CHỈNH</t>
  </si>
  <si>
    <t>PAJE!$J2208</t>
  </si>
  <si>
    <t>PAJE!$K2208</t>
  </si>
  <si>
    <t>PAJE!$L2208</t>
  </si>
  <si>
    <t>PAJE!$D2208</t>
  </si>
  <si>
    <t>PAJE!$E2208</t>
  </si>
  <si>
    <t>PAJE!$J2209</t>
  </si>
  <si>
    <t>PAJE!$K2209</t>
  </si>
  <si>
    <t>PAJE!$L1404</t>
  </si>
  <si>
    <t>PAJE!$D1404</t>
  </si>
  <si>
    <t>PAJE!$E1404</t>
  </si>
  <si>
    <t>PAJE!$E1809</t>
  </si>
  <si>
    <t>PAJE!$J1810</t>
  </si>
  <si>
    <t>PAJE!$K1810</t>
  </si>
  <si>
    <t>PAJE!$L1810</t>
  </si>
  <si>
    <t>PAJE!$D1810</t>
  </si>
  <si>
    <t>PAJE!$D2037</t>
  </si>
  <si>
    <t>PAJE!$E2037</t>
  </si>
  <si>
    <t>PAJE!$J2038</t>
  </si>
  <si>
    <t>PAJE!$K2038</t>
  </si>
  <si>
    <t>PAJE!$L2038</t>
  </si>
  <si>
    <t>PAJE!$D2038</t>
  </si>
  <si>
    <t>PAJE!$E2038</t>
  </si>
  <si>
    <t>PAJE!$J2039</t>
  </si>
  <si>
    <t>PAJE!$K2039</t>
  </si>
  <si>
    <t>PAJE!$L2039</t>
  </si>
  <si>
    <t>PAJE!$D2039</t>
  </si>
  <si>
    <t>PAJE!$E2039</t>
  </si>
  <si>
    <t>PAJE!$J2040</t>
  </si>
  <si>
    <t>PAJE!$K2040</t>
  </si>
  <si>
    <t>PAJE!$L2040</t>
  </si>
  <si>
    <t>PAJE!$D2040</t>
  </si>
  <si>
    <t>PAJE!$E2040</t>
  </si>
  <si>
    <t>PAJE!$J2041</t>
  </si>
  <si>
    <t>PAJE!$K2041</t>
  </si>
  <si>
    <t>PAJE!$L2041</t>
  </si>
  <si>
    <t>PAJE!$D2041</t>
  </si>
  <si>
    <t>PAJE!$E2041</t>
  </si>
  <si>
    <t>PAJE!$J2042</t>
  </si>
  <si>
    <t>PAJE!$K2042</t>
  </si>
  <si>
    <t>PAJE!$L2042</t>
  </si>
  <si>
    <t>PAJE!$D2042</t>
  </si>
  <si>
    <t>PAJE!$E2042</t>
  </si>
  <si>
    <t>PAJE!$J2043</t>
  </si>
  <si>
    <t>PAJE!$K2043</t>
  </si>
  <si>
    <t>PAJE!$L2043</t>
  </si>
  <si>
    <t>PAJE!$D2043</t>
  </si>
  <si>
    <t>PAJE!$E2043</t>
  </si>
  <si>
    <t>PAJE!$J2044</t>
  </si>
  <si>
    <t>PAJE!$K2044</t>
  </si>
  <si>
    <t>PAJE!$L2044</t>
  </si>
  <si>
    <t>PAJE!$D2044</t>
  </si>
  <si>
    <t>PAJE!$J1374</t>
  </si>
  <si>
    <t>PAJE!$E86</t>
  </si>
  <si>
    <t>PAJE!$J87</t>
  </si>
  <si>
    <t>PAJE!$K87</t>
  </si>
  <si>
    <t>PAJE!$L87</t>
  </si>
  <si>
    <t>PAJE!$D87</t>
  </si>
  <si>
    <t>13.         Thuế và các khoản khác phải thu Nhà nước</t>
  </si>
  <si>
    <r>
      <t xml:space="preserve">-         </t>
    </r>
    <r>
      <rPr>
        <i/>
        <sz val="11"/>
        <rFont val="Times New Roman"/>
        <family val="1"/>
      </rPr>
      <t>Cổ phiếu ưu đãi</t>
    </r>
  </si>
  <si>
    <r>
      <t xml:space="preserve">-         </t>
    </r>
    <r>
      <rPr>
        <i/>
        <sz val="11"/>
        <rFont val="Times New Roman"/>
        <family val="1"/>
      </rPr>
      <t xml:space="preserve">Cổ phiếu ưu đãi </t>
    </r>
  </si>
  <si>
    <r>
      <t xml:space="preserve">Phụ lục </t>
    </r>
    <r>
      <rPr>
        <b/>
        <sz val="11"/>
        <color indexed="10"/>
        <rFont val="Times New Roman"/>
        <family val="1"/>
      </rPr>
      <t>1</t>
    </r>
    <r>
      <rPr>
        <b/>
        <sz val="11"/>
        <rFont val="Times New Roman"/>
        <family val="1"/>
      </rPr>
      <t>: Tình hình tăng giảm tài sản cố định</t>
    </r>
  </si>
  <si>
    <r>
      <t>21.</t>
    </r>
    <r>
      <rPr>
        <b/>
        <sz val="7"/>
        <color indexed="8"/>
        <rFont val="Times New Roman"/>
        <family val="1"/>
      </rPr>
      <t xml:space="preserve">         </t>
    </r>
    <r>
      <rPr>
        <b/>
        <sz val="11"/>
        <color indexed="8"/>
        <rFont val="Times New Roman"/>
        <family val="1"/>
      </rPr>
      <t>Tăng, giảm tài sản cố định thuê tài chính</t>
    </r>
  </si>
  <si>
    <r>
      <t xml:space="preserve">Tăng khác </t>
    </r>
    <r>
      <rPr>
        <i/>
        <sz val="11"/>
        <color indexed="10"/>
        <rFont val="Times New Roman"/>
        <family val="1"/>
      </rPr>
      <t>(ghi cụ thể)</t>
    </r>
  </si>
  <si>
    <t>PAJE!$D351</t>
  </si>
  <si>
    <t>PAJE!$E351</t>
  </si>
  <si>
    <t>PAJE!$J352</t>
  </si>
  <si>
    <t>PAJE!$K352</t>
  </si>
  <si>
    <t>PAJE!$L352</t>
  </si>
  <si>
    <t>PAJE!$D352</t>
  </si>
  <si>
    <t>PAJE!$E352</t>
  </si>
  <si>
    <t>PAJE!$J353</t>
  </si>
  <si>
    <t>PAJE!$K353</t>
  </si>
  <si>
    <t>PAJE!$L353</t>
  </si>
  <si>
    <t>PAJE!$D353</t>
  </si>
  <si>
    <t>PAJE!$E353</t>
  </si>
  <si>
    <t>PAJE!$J354</t>
  </si>
  <si>
    <t>PAJE!$E1287</t>
  </si>
  <si>
    <t>PAJE!$J1288</t>
  </si>
  <si>
    <t>PAJE!$D2323</t>
  </si>
  <si>
    <t>PAJE!$E2323</t>
  </si>
  <si>
    <t>PAJE!$J2324</t>
  </si>
  <si>
    <t>PAJE!$K2324</t>
  </si>
  <si>
    <t>PAJE!$L2324</t>
  </si>
  <si>
    <t>PAJE!$K1506</t>
  </si>
  <si>
    <t>PAJE!$L2323</t>
  </si>
  <si>
    <t>PAJE!$E2460</t>
  </si>
  <si>
    <t>PAJE!$J2461</t>
  </si>
  <si>
    <t>PAJE!$E131</t>
  </si>
  <si>
    <t>PAJE!$J132</t>
  </si>
  <si>
    <t>PAJE!$E1006</t>
  </si>
  <si>
    <t>PAJE!$J1007</t>
  </si>
  <si>
    <t>PAJE!$K1007</t>
  </si>
  <si>
    <t>PAJE!$L1007</t>
  </si>
  <si>
    <t>PAJE!$K1453</t>
  </si>
  <si>
    <t>PAJE!$L1453</t>
  </si>
  <si>
    <t>PAJE!$D1453</t>
  </si>
  <si>
    <t>PAJE!$E1453</t>
  </si>
  <si>
    <t>PAJE!$J1454</t>
  </si>
  <si>
    <t>PAJE!$K1454</t>
  </si>
  <si>
    <t>PAJE!$L1454</t>
  </si>
  <si>
    <t>PAJE!$D1454</t>
  </si>
  <si>
    <t>PAJE!$E1454</t>
  </si>
  <si>
    <t>PAJE!$J1455</t>
  </si>
  <si>
    <t>PAJE!$K2080</t>
  </si>
  <si>
    <t>PAJE!$L2080</t>
  </si>
  <si>
    <t>PAJE!$D2080</t>
  </si>
  <si>
    <t>PAJE!$E2080</t>
  </si>
  <si>
    <t>PAJE!$J2081</t>
  </si>
  <si>
    <t>PAJE!$K2081</t>
  </si>
  <si>
    <t>PAJE!$L2081</t>
  </si>
  <si>
    <t>PAJE!$D2081</t>
  </si>
  <si>
    <t>PAJE!$E2081</t>
  </si>
  <si>
    <t>PAJE!$J2082</t>
  </si>
  <si>
    <t>PAJE!$K2082</t>
  </si>
  <si>
    <t>PAJE!$L2082</t>
  </si>
  <si>
    <t>PAJE!$D2082</t>
  </si>
  <si>
    <t>PAJE!$E2082</t>
  </si>
  <si>
    <t>+ Quỹ phát triển khoa học và công nghệ</t>
  </si>
  <si>
    <t>+ Quỹ phát triển khoa học và công nghệ đã hình thành TSCĐ</t>
  </si>
  <si>
    <t>Quỹ phát triển khoa học và công nghệ đã hình thành TSCĐ</t>
  </si>
  <si>
    <t>Bảo hiểm thất nghiệp</t>
  </si>
  <si>
    <t>+ Bảo hiểm thất nghiệp</t>
  </si>
  <si>
    <t>PAJE!$L630</t>
  </si>
  <si>
    <t>PAJE!$D630</t>
  </si>
  <si>
    <t>PAJE!$K881</t>
  </si>
  <si>
    <t>PAJE!$L881</t>
  </si>
  <si>
    <t>PAJE!$L1028</t>
  </si>
  <si>
    <t>PAJE!$D1028</t>
  </si>
  <si>
    <t>PAJE!$E1028</t>
  </si>
  <si>
    <t>PAJE!$J560</t>
  </si>
  <si>
    <t>PAJE!$K560</t>
  </si>
  <si>
    <t>PAJE!$L560</t>
  </si>
  <si>
    <t>PAJE!$D560</t>
  </si>
  <si>
    <t>PAJE!$E560</t>
  </si>
  <si>
    <t>PAJE!$J561</t>
  </si>
  <si>
    <t>PAJE!$K561</t>
  </si>
  <si>
    <t>PAJE!$L561</t>
  </si>
  <si>
    <t>PAJE!$D561</t>
  </si>
  <si>
    <t>PAJE!$E561</t>
  </si>
  <si>
    <t>PAJE!$J562</t>
  </si>
  <si>
    <t>PAJE!$K562</t>
  </si>
  <si>
    <t>PAJE!$L562</t>
  </si>
  <si>
    <t>PAJE!$J1330</t>
  </si>
  <si>
    <t>PAJE!$K1330</t>
  </si>
  <si>
    <t>PAJE!$L1330</t>
  </si>
  <si>
    <t>PAJE!$D1330</t>
  </si>
  <si>
    <t>PAJE!$L244</t>
  </si>
  <si>
    <t>PAJE!$D244</t>
  </si>
  <si>
    <t>PAJE!$E244</t>
  </si>
  <si>
    <t>PAJE!$J245</t>
  </si>
  <si>
    <t>PAJE!$K245</t>
  </si>
  <si>
    <t>PAJE!$L245</t>
  </si>
  <si>
    <t>PAJE!$D245</t>
  </si>
  <si>
    <t>PAJE!$L2449</t>
  </si>
  <si>
    <t>PAJE!$D2449</t>
  </si>
  <si>
    <t>PAJE!$E2449</t>
  </si>
  <si>
    <t>PAJE!$J2450</t>
  </si>
  <si>
    <t>PAJE!$K2450</t>
  </si>
  <si>
    <t>PAJE!$L2450</t>
  </si>
  <si>
    <t>PAJE!$D2450</t>
  </si>
  <si>
    <t>PAJE!$E2450</t>
  </si>
  <si>
    <t>PAJE!$J2451</t>
  </si>
  <si>
    <t>PAJE!$K2451</t>
  </si>
  <si>
    <t>PAJE!$L2451</t>
  </si>
  <si>
    <t>PAJE!$D2451</t>
  </si>
  <si>
    <t>PAJE!$E2451</t>
  </si>
  <si>
    <t>PAJE!$J2452</t>
  </si>
  <si>
    <t>PAJE!$K2452</t>
  </si>
  <si>
    <t>PAJE!$L2452</t>
  </si>
  <si>
    <t>PAJE!$D2452</t>
  </si>
  <si>
    <t>PAJE!$E2452</t>
  </si>
  <si>
    <t>PAJE!$J1834</t>
  </si>
  <si>
    <t>PAJE!$K1834</t>
  </si>
  <si>
    <t>PAJE!$L1834</t>
  </si>
  <si>
    <t>PAJE!$D1834</t>
  </si>
  <si>
    <t>PAJE!$E1834</t>
  </si>
  <si>
    <t>PAJE!$J1835</t>
  </si>
  <si>
    <t>PAJE!$K1835</t>
  </si>
  <si>
    <t>PAJE!$L1835</t>
  </si>
  <si>
    <t>PAJE!$D1835</t>
  </si>
  <si>
    <t>PAJE!$E1835</t>
  </si>
  <si>
    <t>PAJE!$J1836</t>
  </si>
  <si>
    <t>PAJE!$K1836</t>
  </si>
  <si>
    <t>PAJE!$L1836</t>
  </si>
  <si>
    <t>PAJE!$D1836</t>
  </si>
  <si>
    <t>PAJE!$E1836</t>
  </si>
  <si>
    <t>PAJE!$J1837</t>
  </si>
  <si>
    <t>PAJE!$K1837</t>
  </si>
  <si>
    <t>PAJE!$L1837</t>
  </si>
  <si>
    <t>PAJE!$D1837</t>
  </si>
  <si>
    <t>PAJE!$E1837</t>
  </si>
  <si>
    <t>PAJE!$J1838</t>
  </si>
  <si>
    <t>PAJE!$K1838</t>
  </si>
  <si>
    <t>PAJE!$L1838</t>
  </si>
  <si>
    <t>PAJE!$D1838</t>
  </si>
  <si>
    <t>Lợi nhuận theo BCTC của khách hàng / Profit as per client management accounts</t>
  </si>
  <si>
    <t>PAJE!$D1223</t>
  </si>
  <si>
    <t>PAJE!$L92</t>
  </si>
  <si>
    <t>PAJE!$D92</t>
  </si>
  <si>
    <t>PAJE!$E92</t>
  </si>
  <si>
    <t>PAJE!$J93</t>
  </si>
  <si>
    <t>PAJE!$K93</t>
  </si>
  <si>
    <t>PAJE!$L93</t>
  </si>
  <si>
    <t>PAJE!$D93</t>
  </si>
  <si>
    <t>PAJE!$E93</t>
  </si>
  <si>
    <t>PAJE!$J94</t>
  </si>
  <si>
    <t>PAJE!$K94</t>
  </si>
  <si>
    <t>PAJE!$L94</t>
  </si>
  <si>
    <t>PAJE!$D94</t>
  </si>
  <si>
    <t>PAJE!$E94</t>
  </si>
  <si>
    <t>PAJE!$J95</t>
  </si>
  <si>
    <t>PAJE!$K95</t>
  </si>
  <si>
    <t>PAJE!$L95</t>
  </si>
  <si>
    <t>PAJE!$D95</t>
  </si>
  <si>
    <t>PAJE!$E95</t>
  </si>
  <si>
    <t>PAJE!$J96</t>
  </si>
  <si>
    <t>PAJE!$K96</t>
  </si>
  <si>
    <t>PAJE!$L96</t>
  </si>
  <si>
    <t>PAJE!$D96</t>
  </si>
  <si>
    <t>Tiền chi trả góp vốn cho các chủ sở hữu, mua lại cổ phiếu của doanh nghiệp đã phát hành</t>
  </si>
  <si>
    <t>PAJE!$J1569</t>
  </si>
  <si>
    <t>PAJE!$K2259</t>
  </si>
  <si>
    <t>PAJE!$L2259</t>
  </si>
  <si>
    <t>PAJE!$L2059</t>
  </si>
  <si>
    <t>PAJE!$D2059</t>
  </si>
  <si>
    <t>PAJE!$E2059</t>
  </si>
  <si>
    <t>PAJE!$J2060</t>
  </si>
  <si>
    <t>PAJE!$K2060</t>
  </si>
  <si>
    <t>PAJE!$L2060</t>
  </si>
  <si>
    <t>PAJE!$D2060</t>
  </si>
  <si>
    <t>PAJE!$E2060</t>
  </si>
  <si>
    <t>PAJE!$J2061</t>
  </si>
  <si>
    <t>PAJE!$K2061</t>
  </si>
  <si>
    <t>PAJE!$L2061</t>
  </si>
  <si>
    <t>PAJE!$D2061</t>
  </si>
  <si>
    <t>PAJE!$E2061</t>
  </si>
  <si>
    <t>PAJE!$E258</t>
  </si>
  <si>
    <t>PAJE!$J259</t>
  </si>
  <si>
    <t>PAJE!$K259</t>
  </si>
  <si>
    <t>PAJE!$L259</t>
  </si>
  <si>
    <t>PAJE!$D259</t>
  </si>
  <si>
    <t>PAJE!$E259</t>
  </si>
  <si>
    <t>PAJE!$J260</t>
  </si>
  <si>
    <t>PAJE!$J1772</t>
  </si>
  <si>
    <t>PAJE!$K1772</t>
  </si>
  <si>
    <t>PAJE!$L1772</t>
  </si>
  <si>
    <t>PAJE!$D1772</t>
  </si>
  <si>
    <t>PAJE!$E1772</t>
  </si>
  <si>
    <t>PAJE!$J1773</t>
  </si>
  <si>
    <t>PAJE!$K1773</t>
  </si>
  <si>
    <t>PAJE!$L1773</t>
  </si>
  <si>
    <t>PAJE!$D1773</t>
  </si>
  <si>
    <t>PAJE!$E1773</t>
  </si>
  <si>
    <t>PAJE!$J1774</t>
  </si>
  <si>
    <t>PAJE!$K1774</t>
  </si>
  <si>
    <t>PAJE!$L1774</t>
  </si>
  <si>
    <t>PAJE!$D1774</t>
  </si>
  <si>
    <t>PAJE!$E1774</t>
  </si>
  <si>
    <t>PAJE!$J1775</t>
  </si>
  <si>
    <t>PAJE!$E956</t>
  </si>
  <si>
    <t>PAJE!$J957</t>
  </si>
  <si>
    <t>PAJE!$K957</t>
  </si>
  <si>
    <t>PAJE!$L957</t>
  </si>
  <si>
    <t>Chi góp vốn TK 221 (đã phân loại sang 228)</t>
  </si>
  <si>
    <t>PAJE!$L563</t>
  </si>
  <si>
    <t>PAJE!$D563</t>
  </si>
  <si>
    <t>PAJE!$E563</t>
  </si>
  <si>
    <t>PAJE!$J1427</t>
  </si>
  <si>
    <t>PAJE!$K1427</t>
  </si>
  <si>
    <t>PAJE!$L1427</t>
  </si>
  <si>
    <t>PAJE!$D1427</t>
  </si>
  <si>
    <t>PAJE!$E1427</t>
  </si>
  <si>
    <t>PAJE!$J1428</t>
  </si>
  <si>
    <t>PAJE!$K1428</t>
  </si>
  <si>
    <t>PAJE!$L1428</t>
  </si>
  <si>
    <t>PAJE!$J637</t>
  </si>
  <si>
    <t>PAJE!$K637</t>
  </si>
  <si>
    <t>PAJE!$L637</t>
  </si>
  <si>
    <t>PAJE!$D637</t>
  </si>
  <si>
    <t>PAJE!$E637</t>
  </si>
  <si>
    <t>Diff.</t>
  </si>
  <si>
    <t>Lợi nhuận phân bổ cho cổ đông sở hữu cổ phiếu phổ thông</t>
  </si>
  <si>
    <t>Số đơn vị</t>
  </si>
  <si>
    <t>Chi phí trực tiếp liên quan đến việc tạo ra thu nhập từ việc cho thuê</t>
  </si>
  <si>
    <t>Ký quỹ, ký cược dài hạn</t>
  </si>
  <si>
    <t>Chênh lệch tỷ giá hối đoái</t>
  </si>
  <si>
    <t>PAJE!$L2177</t>
  </si>
  <si>
    <t>PAJE!$D2177</t>
  </si>
  <si>
    <t>PAJE!$E2177</t>
  </si>
  <si>
    <t>PAJE!$J2178</t>
  </si>
  <si>
    <t>PAJE!$K2178</t>
  </si>
  <si>
    <t>PAJE!$J1780</t>
  </si>
  <si>
    <t>PAJE!$K1780</t>
  </si>
  <si>
    <t>PAJE!$L1780</t>
  </si>
  <si>
    <t>PAJE!$D1780</t>
  </si>
  <si>
    <t>Tỷ suất lợi nhuận trên doanh thu</t>
  </si>
  <si>
    <t>Tỷ suất lợi nhuận trước thuế trên doanh thu thuần</t>
  </si>
  <si>
    <t>Tỷ suất lợi nhuận sau thuế trên doanh thu thuần</t>
  </si>
  <si>
    <t>Tỷ suất lợi nhuận trên tổng tài sản</t>
  </si>
  <si>
    <t>Điều chỉnh Tiền chi trực tiếp từ quỹ khen thưởng, phúc lợi (số điều chỉnh từ chi khác)</t>
  </si>
  <si>
    <t>Điều chỉnh Thu nhập từ nhượng bán, thanh lý tài sản cố định</t>
  </si>
  <si>
    <t>Điều chỉnh Lãi cho vay</t>
  </si>
  <si>
    <t>Điều chỉnh Cổ tức, lợi nhuận được chia (+)</t>
  </si>
  <si>
    <t>Điều chỉnh Lãi tiền gửi (+)</t>
  </si>
  <si>
    <t>Điều chỉnh Lãi đầu tư trái phiếu, kỳ phiếu, tín phiếu (+)</t>
  </si>
  <si>
    <t>PAJE!$J256</t>
  </si>
  <si>
    <t>PAJE!$K256</t>
  </si>
  <si>
    <t>PAJE!$L256</t>
  </si>
  <si>
    <t>PAJE!$D256</t>
  </si>
  <si>
    <t>PAJE!$E1330</t>
  </si>
  <si>
    <t>PAJE!$J1331</t>
  </si>
  <si>
    <t>PAJE!$J2470</t>
  </si>
  <si>
    <t>PAJE!$K2470</t>
  </si>
  <si>
    <t>PAJE!$K1691</t>
  </si>
  <si>
    <t>PAJE!$L1691</t>
  </si>
  <si>
    <t>PAJE!$D1691</t>
  </si>
  <si>
    <t>PAJE!$E1691</t>
  </si>
  <si>
    <t>Phát sinh trong năm</t>
  </si>
  <si>
    <t>Hoàn nhập trong năm</t>
  </si>
  <si>
    <t>PAJE!$L457</t>
  </si>
  <si>
    <t>PAJE!$D457</t>
  </si>
  <si>
    <t>PAJE!$K1986</t>
  </si>
  <si>
    <t>PAJE!$L1986</t>
  </si>
  <si>
    <t>PAJE!$D1986</t>
  </si>
  <si>
    <t>07</t>
  </si>
  <si>
    <t>Chỉ tiêu 11 sau điều chỉnh</t>
  </si>
  <si>
    <t>PAJE!$K338</t>
  </si>
  <si>
    <t>PAJE!$L338</t>
  </si>
  <si>
    <t>PAJE!$D338</t>
  </si>
  <si>
    <t>PAJE!$E338</t>
  </si>
  <si>
    <t>PAJE!$J339</t>
  </si>
  <si>
    <t>PAJE!$K339</t>
  </si>
  <si>
    <t>PAJE!$L339</t>
  </si>
  <si>
    <t>PAJE!$D339</t>
  </si>
  <si>
    <t>PAJE!$E339</t>
  </si>
  <si>
    <t>PAJE!$J340</t>
  </si>
  <si>
    <t>PAJE!$K340</t>
  </si>
  <si>
    <t>PAJE!$L340</t>
  </si>
  <si>
    <t>PAJE!$D340</t>
  </si>
  <si>
    <t>- Các khoản đầu tư dài hạn khác (tiền gửi có kỳ hạn, cho vay dài hạn, mua các công cụ nợ của đơn vị khác (trái phiếu)…vì mục đích đầu tư) (228) (-)</t>
  </si>
  <si>
    <t>Chi tiền để đầu tư vào công ty con (N221) (-)</t>
  </si>
  <si>
    <t>Chi tiền để góp vốn liên doanh (N222) (-)</t>
  </si>
  <si>
    <t>Chi tiền để đầu tư vào công ty liên kết (N223) (-)</t>
  </si>
  <si>
    <t>Chi tiền để đầu tư dài hạn khác (đầu tư cổ phiếu, góp vốn vào đơn vị khác..) (N228) (-)</t>
  </si>
  <si>
    <t>PAJE!$J448</t>
  </si>
  <si>
    <t>PAJE!$K448</t>
  </si>
  <si>
    <t>PAJE!$L448</t>
  </si>
  <si>
    <t>PAJE!$D448</t>
  </si>
  <si>
    <t>PAJE!$D1204</t>
  </si>
  <si>
    <t>PAJE!$E1204</t>
  </si>
  <si>
    <t>PAJE!$E957</t>
  </si>
  <si>
    <t>PAJE!$J958</t>
  </si>
  <si>
    <t>PAJE!$K958</t>
  </si>
  <si>
    <t>PAJE!$L958</t>
  </si>
  <si>
    <t>PAJE!$E280</t>
  </si>
  <si>
    <t>PAJE!$J281</t>
  </si>
  <si>
    <t>PAJE!$K281</t>
  </si>
  <si>
    <t>PAJE!$L281</t>
  </si>
  <si>
    <t>PAJE!$D281</t>
  </si>
  <si>
    <t>PAJE!$E281</t>
  </si>
  <si>
    <t>PAJE!$J282</t>
  </si>
  <si>
    <t>PAJE!$K282</t>
  </si>
  <si>
    <t>PAJE!$L282</t>
  </si>
  <si>
    <t>PAJE!$D282</t>
  </si>
  <si>
    <t>PAJE!$K1554</t>
  </si>
  <si>
    <t>PAJE!$L1554</t>
  </si>
  <si>
    <t>PAJE!$D1554</t>
  </si>
  <si>
    <t>PAJE!$E1554</t>
  </si>
  <si>
    <t>PAJE!$J1555</t>
  </si>
  <si>
    <t>PAJE!$K1555</t>
  </si>
  <si>
    <t>PAJE!$L1555</t>
  </si>
  <si>
    <t>PAJE!$D1555</t>
  </si>
  <si>
    <t>PAJE!$E1555</t>
  </si>
  <si>
    <t>PAJE!$J1556</t>
  </si>
  <si>
    <t>Điều chỉnh Thuế GTGT mua sắm TSCĐ</t>
  </si>
  <si>
    <t>PAJE!$K73</t>
  </si>
  <si>
    <t>PAJE!$L73</t>
  </si>
  <si>
    <t>PAJE!$D73</t>
  </si>
  <si>
    <t>PAJE!$E73</t>
  </si>
  <si>
    <t>Điều chỉnh Lãi/ lỗ chênh lệch tỷ giá hối đoái chưa thực hiện của việc Đánh giá lại các khoản vay</t>
  </si>
  <si>
    <t>Điều chỉnh Nợ thuê tài chính đến hạn trả</t>
  </si>
  <si>
    <t>PAJE!$J1942</t>
  </si>
  <si>
    <t>PAJE!$K1942</t>
  </si>
  <si>
    <t>PAJE!$L1942</t>
  </si>
  <si>
    <t>PAJE!$D1942</t>
  </si>
  <si>
    <t>PAJE!$E1942</t>
  </si>
  <si>
    <t>PAJE!$J1943</t>
  </si>
  <si>
    <t>PAJE!$K1943</t>
  </si>
  <si>
    <t>PAJE!$L1943</t>
  </si>
  <si>
    <t>PAJE!$D1943</t>
  </si>
  <si>
    <t>PAJE!$E1943</t>
  </si>
  <si>
    <t>PAJE!$J1944</t>
  </si>
  <si>
    <t>PAJE!$K1944</t>
  </si>
  <si>
    <t>PAJE!$L1944</t>
  </si>
  <si>
    <t>PAJE!$D1944</t>
  </si>
  <si>
    <t>PAJE!$E1944</t>
  </si>
  <si>
    <t>PAJE!$J1945</t>
  </si>
  <si>
    <t>PAJE!$K1945</t>
  </si>
  <si>
    <t>PAJE!$L1945</t>
  </si>
  <si>
    <t>PAJE!$D1945</t>
  </si>
  <si>
    <t>PAJE!$E1945</t>
  </si>
  <si>
    <t>PAJE!$J1946</t>
  </si>
  <si>
    <t>PAJE!$K1946</t>
  </si>
  <si>
    <t>PAJE!$L1946</t>
  </si>
  <si>
    <t>PAJE!$D1946</t>
  </si>
  <si>
    <t>PAJE!$E1946</t>
  </si>
  <si>
    <t>PAJE!$J1947</t>
  </si>
  <si>
    <t>PAJE!$K1947</t>
  </si>
  <si>
    <t>PAJE!$L1947</t>
  </si>
  <si>
    <t>PAJE!$D1947</t>
  </si>
  <si>
    <t>PAJE!$E1947</t>
  </si>
  <si>
    <t>PAJE!$J1948</t>
  </si>
  <si>
    <t>PAJE!$K1948</t>
  </si>
  <si>
    <t>PAJE!$L1948</t>
  </si>
  <si>
    <t>PAJE!$D1948</t>
  </si>
  <si>
    <t>PAJE!$E1948</t>
  </si>
  <si>
    <t>PAJE!$J1949</t>
  </si>
  <si>
    <t>PAJE!$K1949</t>
  </si>
  <si>
    <t>PAJE!$L1949</t>
  </si>
  <si>
    <t>PAJE!$L704</t>
  </si>
  <si>
    <t>PAJE!$L919</t>
  </si>
  <si>
    <t>PAJE!$D919</t>
  </si>
  <si>
    <t>PAJE!$E919</t>
  </si>
  <si>
    <t>PAJE!$J920</t>
  </si>
  <si>
    <t>PAJE!$K920</t>
  </si>
  <si>
    <t>PAJE!$L920</t>
  </si>
  <si>
    <t>PAJE!$D920</t>
  </si>
  <si>
    <t>PAJE!$E920</t>
  </si>
  <si>
    <t>PAJE!$E63</t>
  </si>
  <si>
    <t>PAJE!$D415</t>
  </si>
  <si>
    <t>Chênh lệch tạm thời được khấu trừ</t>
  </si>
  <si>
    <t>Lỗ tính thuế</t>
  </si>
  <si>
    <t>Giảm khác</t>
  </si>
  <si>
    <t>Quỹ khen thưởng</t>
  </si>
  <si>
    <t>Quỹ phúc lợi</t>
  </si>
  <si>
    <t>PAJE!$J763</t>
  </si>
  <si>
    <t>PAJE!$K763</t>
  </si>
  <si>
    <t>PAJE!$L763</t>
  </si>
  <si>
    <t>PAJE!$D763</t>
  </si>
  <si>
    <t>PAJE!$E763</t>
  </si>
  <si>
    <t>PAJE!$J764</t>
  </si>
  <si>
    <t>PAJE!$D276</t>
  </si>
  <si>
    <t>PAJE!$K2434</t>
  </si>
  <si>
    <t>Quality control reviewer:</t>
  </si>
  <si>
    <t>Team member</t>
  </si>
  <si>
    <t>Team member 2</t>
  </si>
  <si>
    <t>Team member 3</t>
  </si>
  <si>
    <t>Team member 4</t>
  </si>
  <si>
    <t>Team member 5</t>
  </si>
  <si>
    <t>Team member 6</t>
  </si>
  <si>
    <t>Team member 7</t>
  </si>
  <si>
    <t>Team member 8</t>
  </si>
  <si>
    <t>Team member 9</t>
  </si>
  <si>
    <t>Team member 10</t>
  </si>
  <si>
    <t>PAJE!$E1029</t>
  </si>
  <si>
    <t>PAJE!$J1030</t>
  </si>
  <si>
    <t>PAJE!$K1030</t>
  </si>
  <si>
    <t>PAJE!$L1030</t>
  </si>
  <si>
    <t>PAJE!$K798</t>
  </si>
  <si>
    <t>PAJE!$L798</t>
  </si>
  <si>
    <t>PAJE!$D798</t>
  </si>
  <si>
    <t>PAJE!$E798</t>
  </si>
  <si>
    <t>PAJE!$J799</t>
  </si>
  <si>
    <t>PAJE!$K799</t>
  </si>
  <si>
    <t>PAJE!$L799</t>
  </si>
  <si>
    <t>PAJE!$D799</t>
  </si>
  <si>
    <t>PAJE!$E799</t>
  </si>
  <si>
    <t>PAJE!$J800</t>
  </si>
  <si>
    <t>PAJE!$K800</t>
  </si>
  <si>
    <t>PAJE!$L800</t>
  </si>
  <si>
    <t>PAJE!$D800</t>
  </si>
  <si>
    <t>PAJE!$E800</t>
  </si>
  <si>
    <t>PAJE!$J801</t>
  </si>
  <si>
    <t>PAJE!$K801</t>
  </si>
  <si>
    <t>PAJE!$D875</t>
  </si>
  <si>
    <t>PAJE!$E875</t>
  </si>
  <si>
    <t>PAJE!$E204</t>
  </si>
  <si>
    <t>PAJE!$J205</t>
  </si>
  <si>
    <t>PAJE!$K205</t>
  </si>
  <si>
    <t>PAJE!$L205</t>
  </si>
  <si>
    <t>PAJE!$D205</t>
  </si>
  <si>
    <t>PAJE!$E205</t>
  </si>
  <si>
    <t>PAJE!$J206</t>
  </si>
  <si>
    <t>PAJE!$K206</t>
  </si>
  <si>
    <t>PAJE!$L206</t>
  </si>
  <si>
    <t>PAJE!$D206</t>
  </si>
  <si>
    <t>PAJE!$E206</t>
  </si>
  <si>
    <t>PAJE!$J207</t>
  </si>
  <si>
    <t>PAJE!$K207</t>
  </si>
  <si>
    <t>PAJE!$L207</t>
  </si>
  <si>
    <t>PAJE!$D207</t>
  </si>
  <si>
    <t>PAJE!$E207</t>
  </si>
  <si>
    <t>PAJE!$J208</t>
  </si>
  <si>
    <t>PAJE!$K208</t>
  </si>
  <si>
    <t>PAJE!$L208</t>
  </si>
  <si>
    <t>PAJE!$E203</t>
  </si>
  <si>
    <t>PAJE!$J204</t>
  </si>
  <si>
    <t>PAJE!$K204</t>
  </si>
  <si>
    <t>PAJE!$L204</t>
  </si>
  <si>
    <t>PAJE!$D204</t>
  </si>
  <si>
    <t>PAJE!$L133</t>
  </si>
  <si>
    <t>PAJE!$D133</t>
  </si>
  <si>
    <t>PAJE!$E133</t>
  </si>
  <si>
    <t>PAJE!$J134</t>
  </si>
  <si>
    <t>PAJE!$K134</t>
  </si>
  <si>
    <t>PAJE!$L134</t>
  </si>
  <si>
    <t>PAJE!$D134</t>
  </si>
  <si>
    <t>PAJE!$E134</t>
  </si>
  <si>
    <t>PAJE!$J135</t>
  </si>
  <si>
    <t>PAJE!$K135</t>
  </si>
  <si>
    <t>PAJE!$L135</t>
  </si>
  <si>
    <t>PAJE!$D135</t>
  </si>
  <si>
    <t>PAJE!$D1449</t>
  </si>
  <si>
    <t>PAJE!$E1449</t>
  </si>
  <si>
    <t>PAJE!$J1450</t>
  </si>
  <si>
    <t>PAJE!$K1450</t>
  </si>
  <si>
    <t>PAJE!$L1450</t>
  </si>
  <si>
    <t>PAJE!$D1450</t>
  </si>
  <si>
    <t>PAJE!$E1450</t>
  </si>
  <si>
    <t>PAJE!$J1451</t>
  </si>
  <si>
    <t>PAJE!$K1451</t>
  </si>
  <si>
    <t>PAJE!$L1451</t>
  </si>
  <si>
    <t>PAJE!$D1451</t>
  </si>
  <si>
    <t>PAJE!$E1451</t>
  </si>
  <si>
    <t>PAJE!$J1452</t>
  </si>
  <si>
    <t>PAJE!$K1452</t>
  </si>
  <si>
    <t>PAJE!$L1452</t>
  </si>
  <si>
    <t>PAJE!$D1452</t>
  </si>
  <si>
    <t>PAJE!$E1452</t>
  </si>
  <si>
    <t>PAJE!$K1708</t>
  </si>
  <si>
    <t>PAJE!$L1708</t>
  </si>
  <si>
    <t>PAJE!$D1708</t>
  </si>
  <si>
    <t>Cổ tức đã trả trong năm (bao gồm từ năm trước và năm nay)</t>
  </si>
  <si>
    <t>Chỉ tiêu 36 sau điều chỉnh</t>
  </si>
  <si>
    <t>PAJE!$J1990</t>
  </si>
  <si>
    <t>PAJE!$K1990</t>
  </si>
  <si>
    <t>PAJE!$L1990</t>
  </si>
  <si>
    <t>PAJE!$D1990</t>
  </si>
  <si>
    <t>PAJE!$E1990</t>
  </si>
  <si>
    <t>PAJE!$J1991</t>
  </si>
  <si>
    <t>PAJE!$K1991</t>
  </si>
  <si>
    <t>PAJE!$L1991</t>
  </si>
  <si>
    <t>PAJE!$D1991</t>
  </si>
  <si>
    <t>PAJE!$E1991</t>
  </si>
  <si>
    <t>PAJE!$J1992</t>
  </si>
  <si>
    <t>PAJE!$K2193</t>
  </si>
  <si>
    <t>PAJE!$L2193</t>
  </si>
  <si>
    <t>PAJE!$L2256</t>
  </si>
  <si>
    <t>PAJE!$D2256</t>
  </si>
  <si>
    <t>PAJE!$E2256</t>
  </si>
  <si>
    <t>PAJE!$J2257</t>
  </si>
  <si>
    <t>PAJE!$K2257</t>
  </si>
  <si>
    <t>PAJE!$K44</t>
  </si>
  <si>
    <t>PAJE!$L44</t>
  </si>
  <si>
    <t>PAJE!$D44</t>
  </si>
  <si>
    <t>PAJE!$E44</t>
  </si>
  <si>
    <t>PAJE!$J45</t>
  </si>
  <si>
    <t>PAJE!$K45</t>
  </si>
  <si>
    <t>PAJE!$E1262</t>
  </si>
  <si>
    <t>PAJE!$J1263</t>
  </si>
  <si>
    <t>PAJE!$K1263</t>
  </si>
  <si>
    <t>PAJE!$L1263</t>
  </si>
  <si>
    <t>PAJE!$D1263</t>
  </si>
  <si>
    <t>PAJE!$E1263</t>
  </si>
  <si>
    <t>PAJE!$J223</t>
  </si>
  <si>
    <t>PAJE!$K223</t>
  </si>
  <si>
    <t>PAJE!$L223</t>
  </si>
  <si>
    <t>PAJE!$L45</t>
  </si>
  <si>
    <t>PAJE!$D45</t>
  </si>
  <si>
    <t>PAJE!$E45</t>
  </si>
  <si>
    <t>PAJE!$J46</t>
  </si>
  <si>
    <t>PAJE!$K46</t>
  </si>
  <si>
    <t>PAJE!$L46</t>
  </si>
  <si>
    <t>PAJE!$D46</t>
  </si>
  <si>
    <t>PAJE!$E46</t>
  </si>
  <si>
    <t>PAJE!$J47</t>
  </si>
  <si>
    <t>PAJE!$K47</t>
  </si>
  <si>
    <t>PAJE!$L47</t>
  </si>
  <si>
    <t>PAJE!$D47</t>
  </si>
  <si>
    <t>PAJE!$D2427</t>
  </si>
  <si>
    <t>PAJE!$E2427</t>
  </si>
  <si>
    <t>PAJE!$J2428</t>
  </si>
  <si>
    <t>PAJE!$K2428</t>
  </si>
  <si>
    <t>PAJE!$E1813</t>
  </si>
  <si>
    <t>PAJE!$J1814</t>
  </si>
  <si>
    <t>PAJE!$K1814</t>
  </si>
  <si>
    <t>PAJE!$L1814</t>
  </si>
  <si>
    <t>PAJE!$E1210</t>
  </si>
  <si>
    <t>PAJE!$J1211</t>
  </si>
  <si>
    <t>PAJE!$K1211</t>
  </si>
  <si>
    <t>PAJE!$L1211</t>
  </si>
  <si>
    <t>PAJE!$D1211</t>
  </si>
  <si>
    <t>PAJE!$E1211</t>
  </si>
  <si>
    <t>PAJE!$J1212</t>
  </si>
  <si>
    <t>PAJE!$K1212</t>
  </si>
  <si>
    <t>PAJE!$L1212</t>
  </si>
  <si>
    <t>PAJE!$D1212</t>
  </si>
  <si>
    <t>PAJE!$E1212</t>
  </si>
  <si>
    <t>PAJE!$J1213</t>
  </si>
  <si>
    <t>PAJE!$K1213</t>
  </si>
  <si>
    <t>PAJE!$L1213</t>
  </si>
  <si>
    <t>PAJE!$D1213</t>
  </si>
  <si>
    <t>PAJE!$E1213</t>
  </si>
  <si>
    <t>PAJE!$J1214</t>
  </si>
  <si>
    <t>PAJE!$K1214</t>
  </si>
  <si>
    <t>PAJE!$L1214</t>
  </si>
  <si>
    <t>PAJE!$D1214</t>
  </si>
  <si>
    <t>PAJE!$E1214</t>
  </si>
  <si>
    <t>PAJE!$J1215</t>
  </si>
  <si>
    <t>PAJE!$K1215</t>
  </si>
  <si>
    <t>PAJE!$L1215</t>
  </si>
  <si>
    <t>PAJE!$L846</t>
  </si>
  <si>
    <t>PAJE!$D846</t>
  </si>
  <si>
    <t>PAJE!$E846</t>
  </si>
  <si>
    <t>PAJE!$J847</t>
  </si>
  <si>
    <t>PAJE!$L1047</t>
  </si>
  <si>
    <t>PAJE!$D1047</t>
  </si>
  <si>
    <t>PAJE!$E1047</t>
  </si>
  <si>
    <t>Lãi tiền gửi có kỳ hạn</t>
  </si>
  <si>
    <t>Công cụ dụng cụ</t>
  </si>
  <si>
    <t>Chi phí quản lý chờ phân bổ</t>
  </si>
  <si>
    <t>Giảm giá hàng bán</t>
  </si>
  <si>
    <t>Tăng do nhận góp vốn bằng tài sản</t>
  </si>
  <si>
    <t>Giảm theo báo cáo định giá</t>
  </si>
  <si>
    <t>VI.4</t>
  </si>
  <si>
    <t>VI.2</t>
  </si>
  <si>
    <t>VI.5</t>
  </si>
  <si>
    <t>VI.6</t>
  </si>
  <si>
    <t>VI.7</t>
  </si>
  <si>
    <t>VI.3</t>
  </si>
  <si>
    <t>Tăng vốn chủ sở hữu (+)</t>
  </si>
  <si>
    <t>Thu từ lợi nhuận sau thuế</t>
  </si>
  <si>
    <t>Điều chỉnh trích quỹ từ lợi nhuận</t>
  </si>
  <si>
    <t>Tăng do đánh giá lại</t>
  </si>
  <si>
    <t>Tăng vốn từ lợi nhuận sau thuế</t>
  </si>
  <si>
    <t>Chi mua TSCĐ</t>
  </si>
  <si>
    <t>PAJE!$D223</t>
  </si>
  <si>
    <t>PAJE!$E223</t>
  </si>
  <si>
    <t>PAJE!$J224</t>
  </si>
  <si>
    <t>PAJE!$K224</t>
  </si>
  <si>
    <t>PAJE!$L224</t>
  </si>
  <si>
    <t>PAJE!$L1012</t>
  </si>
  <si>
    <t>PAJE!$D1012</t>
  </si>
  <si>
    <t>PAJE!$E1012</t>
  </si>
  <si>
    <t>PAJE!$J1013</t>
  </si>
  <si>
    <t>PAJE!$K1013</t>
  </si>
  <si>
    <t>PAJE!$L1013</t>
  </si>
  <si>
    <t>PAJE!$D1013</t>
  </si>
  <si>
    <t>PAJE!$E1013</t>
  </si>
  <si>
    <t>PAJE!$J1014</t>
  </si>
  <si>
    <t>PAJE!$K1014</t>
  </si>
  <si>
    <t>PAJE!$L1014</t>
  </si>
  <si>
    <t>PAJE!$D1014</t>
  </si>
  <si>
    <t>PAJE!$E1014</t>
  </si>
  <si>
    <t>PAJE!$J1015</t>
  </si>
  <si>
    <t>PAJE!$K1015</t>
  </si>
  <si>
    <t>PAJE!$L1015</t>
  </si>
  <si>
    <t>PAJE!$K1056</t>
  </si>
  <si>
    <t>PAJE!$D928</t>
  </si>
  <si>
    <t>PAJE!$E928</t>
  </si>
  <si>
    <t>PAJE!$J929</t>
  </si>
  <si>
    <t>PAJE!$K929</t>
  </si>
  <si>
    <t>PAJE!$L929</t>
  </si>
  <si>
    <t>PAJE!$D929</t>
  </si>
  <si>
    <t>PAJE!$E929</t>
  </si>
  <si>
    <t>PAJE!$J930</t>
  </si>
  <si>
    <t>PAJE!$K930</t>
  </si>
  <si>
    <t>PAJE!$L930</t>
  </si>
  <si>
    <t>PAJE!$D930</t>
  </si>
  <si>
    <t>PAJE!$E930</t>
  </si>
  <si>
    <t>PAJE!$J931</t>
  </si>
  <si>
    <t>PAJE!$E1217</t>
  </si>
  <si>
    <t>PAJE!$J1218</t>
  </si>
  <si>
    <t>PAJE!$K1218</t>
  </si>
  <si>
    <t>PAJE!$K994</t>
  </si>
  <si>
    <t>PAJE!$L994</t>
  </si>
  <si>
    <t>PAJE!$D994</t>
  </si>
  <si>
    <t>PAJE!$L2117</t>
  </si>
  <si>
    <t>PAJE!$D2117</t>
  </si>
  <si>
    <t>PAJE!$E2117</t>
  </si>
  <si>
    <t>PAJE!$K1916</t>
  </si>
  <si>
    <t>PAJE!$D898</t>
  </si>
  <si>
    <t>PAJE!$E898</t>
  </si>
  <si>
    <t>PAJE!$J899</t>
  </si>
  <si>
    <t>PAJE!$K899</t>
  </si>
  <si>
    <t>PAJE!$L899</t>
  </si>
  <si>
    <t>PAJE!$D899</t>
  </si>
  <si>
    <t>PAJE!$E899</t>
  </si>
  <si>
    <t>PAJE!$J900</t>
  </si>
  <si>
    <t>PAJE!$K900</t>
  </si>
  <si>
    <t>PAJE!$L900</t>
  </si>
  <si>
    <t>PAJE!$D900</t>
  </si>
  <si>
    <t>PAJE!$E900</t>
  </si>
  <si>
    <t>PAJE!$J901</t>
  </si>
  <si>
    <t>Tài sản thừa chờ giải quyết</t>
  </si>
  <si>
    <t>Bảo hiểm xã hội</t>
  </si>
  <si>
    <t>Bảo hiểm y tế</t>
  </si>
  <si>
    <t>Kinh phí công đoàn</t>
  </si>
  <si>
    <t>Cổ tức, lợi nhuận phải trả</t>
  </si>
  <si>
    <t>Phải trả về cổ phần hóa</t>
  </si>
  <si>
    <t>PAJE!$D683</t>
  </si>
  <si>
    <t>PAJE!$E683</t>
  </si>
  <si>
    <t>PAJE!$K1313</t>
  </si>
  <si>
    <t>PAJE!$L1313</t>
  </si>
  <si>
    <t>PAJE!$D1313</t>
  </si>
  <si>
    <t>PAJE!$E1313</t>
  </si>
  <si>
    <t>PAJE!$J1314</t>
  </si>
  <si>
    <t>PAJE!$K1314</t>
  </si>
  <si>
    <t>PAJE!$L1314</t>
  </si>
  <si>
    <t>PAJE!$D1314</t>
  </si>
  <si>
    <t>PAJE!$E1314</t>
  </si>
  <si>
    <t>PAJE!$L784</t>
  </si>
  <si>
    <t>PAJE!$D784</t>
  </si>
  <si>
    <t>PAJE!$D413</t>
  </si>
  <si>
    <t>PAJE!$E413</t>
  </si>
  <si>
    <t>PAJE!$J414</t>
  </si>
  <si>
    <t>PAJE!$K414</t>
  </si>
  <si>
    <t>PAJE!$E994</t>
  </si>
  <si>
    <t>PAJE!$J995</t>
  </si>
  <si>
    <t>PAJE!$K995</t>
  </si>
  <si>
    <t>PAJE!$L995</t>
  </si>
  <si>
    <t>PAJE!$D995</t>
  </si>
  <si>
    <t>PAJE!$E995</t>
  </si>
  <si>
    <t>PAJE!$J996</t>
  </si>
  <si>
    <t>PAJE!$K996</t>
  </si>
  <si>
    <t>PAJE!$L996</t>
  </si>
  <si>
    <t>PAJE!$D996</t>
  </si>
  <si>
    <t>PAJE!$E996</t>
  </si>
  <si>
    <t>PAJE!$J997</t>
  </si>
  <si>
    <t>PAJE!$K997</t>
  </si>
  <si>
    <t>PAJE!$L997</t>
  </si>
  <si>
    <t>PAJE!$D997</t>
  </si>
  <si>
    <t>PAJE!$E997</t>
  </si>
  <si>
    <t>PAJE!$J998</t>
  </si>
  <si>
    <t>PAJE!$K998</t>
  </si>
  <si>
    <t>PAJE!$L998</t>
  </si>
  <si>
    <t>PAJE!$D998</t>
  </si>
  <si>
    <t>PAJE!$E998</t>
  </si>
  <si>
    <t>PAJE!$J999</t>
  </si>
  <si>
    <t>PAJE!$K999</t>
  </si>
  <si>
    <t>PAJE!$L999</t>
  </si>
  <si>
    <t>PAJE!$D999</t>
  </si>
  <si>
    <t>PAJE!$E999</t>
  </si>
  <si>
    <t>PAJE!$J1000</t>
  </si>
  <si>
    <t>PAJE!$K1000</t>
  </si>
  <si>
    <t>PAJE!$L1000</t>
  </si>
  <si>
    <t>PAJE!$D1000</t>
  </si>
  <si>
    <t>PAJE!$L987</t>
  </si>
  <si>
    <t>PAJE!$D987</t>
  </si>
  <si>
    <t>PAJE!$E987</t>
  </si>
  <si>
    <t>PAJE!$J988</t>
  </si>
  <si>
    <t>PAJE!$L1487</t>
  </si>
  <si>
    <t>PAJE!$D937</t>
  </si>
  <si>
    <t>PAJE!$E937</t>
  </si>
  <si>
    <t>PAJE!$J938</t>
  </si>
  <si>
    <t>PAJE!$K938</t>
  </si>
  <si>
    <t>PAJE!$L938</t>
  </si>
  <si>
    <t>PAJE!$L79</t>
  </si>
  <si>
    <t>PAJE!$D79</t>
  </si>
  <si>
    <t>PAJE!$E79</t>
  </si>
  <si>
    <t>PAJE!$J80</t>
  </si>
  <si>
    <t>PAJE!$K80</t>
  </si>
  <si>
    <t>PAJE!$L80</t>
  </si>
  <si>
    <t>PAJE!$D80</t>
  </si>
  <si>
    <t>PAJE!$E80</t>
  </si>
  <si>
    <t>PAJE!$J81</t>
  </si>
  <si>
    <t>PAJE!$L1364</t>
  </si>
  <si>
    <t>PAJE!$D1364</t>
  </si>
  <si>
    <t>Khả năng thanh toán</t>
  </si>
  <si>
    <t>Khả năng thanh toán hiện hành</t>
  </si>
  <si>
    <t>Lần</t>
  </si>
  <si>
    <t>Khả năng thanh toán nợ ngắn hạn</t>
  </si>
  <si>
    <t>Khả năng thanh toán nhanh</t>
  </si>
  <si>
    <t>Tỷ suất sinh lời</t>
  </si>
  <si>
    <t>PAJE!$K1535</t>
  </si>
  <si>
    <t>PAJE!$L1535</t>
  </si>
  <si>
    <t>PAJE!$L713</t>
  </si>
  <si>
    <t>PAJE!$D713</t>
  </si>
  <si>
    <t>PAJE!$E713</t>
  </si>
  <si>
    <t>PAJE!$J714</t>
  </si>
  <si>
    <t>PAJE!$K714</t>
  </si>
  <si>
    <t>PAJE!$L714</t>
  </si>
  <si>
    <t>Người lập biểu</t>
  </si>
  <si>
    <t>Tổng Giám đốc</t>
  </si>
  <si>
    <t>Vương Thị Ánh Duyên</t>
  </si>
  <si>
    <t>Đường Đức Hóa</t>
  </si>
  <si>
    <t>Lũy kế từ đầu năm đến cuối kỳ này</t>
  </si>
  <si>
    <t>Tập đoàn Đại Châu</t>
  </si>
  <si>
    <t>Thặng dư vốn
 cổ phần</t>
  </si>
  <si>
    <t>Quỹ đầu tư
 phát triển</t>
  </si>
  <si>
    <t>Quỹ dự phòng
 tài chính</t>
  </si>
  <si>
    <t>Số đầu năm trước</t>
  </si>
  <si>
    <r>
      <t xml:space="preserve">Phụ lục </t>
    </r>
    <r>
      <rPr>
        <b/>
        <sz val="10.5"/>
        <color indexed="10"/>
        <rFont val="Times New Roman"/>
        <family val="1"/>
      </rPr>
      <t>1</t>
    </r>
    <r>
      <rPr>
        <b/>
        <sz val="10.5"/>
        <rFont val="Times New Roman"/>
        <family val="1"/>
      </rPr>
      <t>: Bảng đối chiếu biến động của vốn chủ sở hữu</t>
    </r>
  </si>
  <si>
    <t>Địa chỉ: Tầng 5 tòa nhà 59, phố Quang Trung, phường Nguyễn Du, quận Hai Bà Trưng, thành phố Hà Nội</t>
  </si>
  <si>
    <t>Lĩnh vực thương mại</t>
  </si>
  <si>
    <t>Lĩnh vực sản xuất</t>
  </si>
  <si>
    <t>Lĩnh vực …</t>
  </si>
  <si>
    <t>Số liệu các cột (trừ cột "Các khoản loại trừ") được lấy từ chi tiết các TK 511, TK 521, TK 531 và TK 532 cho các khoản doanh thu của từng bộ phận bán ra bên ngoài đơn vị {TK 511 - [TK 521 - TK 531 - TK 532]}. Số liệu cột "Các kh</t>
  </si>
  <si>
    <t>Giá trị hợp lý của các tài sản tài chính và nợ phải trả tài chính được phản ánh theo giá trị mà công cụ tài chính có thể được chuyển đổi trong một giao dịch hiện tại giữa các bên có đầy đủ hiểu biết và mong muốn giao dịch.</t>
  </si>
  <si>
    <t>IV.        NHỮNG THÔNG TIN KHÁC</t>
  </si>
  <si>
    <t>1.            Tài sản, nợ tiềm tàng</t>
  </si>
  <si>
    <t>Nêu các khoản tài sản, nợ tiềm tàng theo hướng dẫn tại Chuẩn mực kế toán số 18 “Các khoản dự phòng, tài sản và nợ tiềm tàng” như các vụ kiện tụng chưa có phán quyết cuối cùng, khiếu nại về thuế,...</t>
  </si>
  <si>
    <t>Công ty/Doanh nghiệp đã bị kiện vì vi phạm bản quyền. Hiện tại chưa có phán quyết cuối cùng về vấn đề này tuy nhiên trong trường hợp Công ty/Doanh nghiệp bị thua kiện thì sẽ phải thanh toán số tiền lên đến ...... VND.</t>
  </si>
  <si>
    <t xml:space="preserve">Công ty/Doanh nghiệp đã kiện đối thủ cạnh tranh vì đã vi phạm bản quyền và hy vọng sẽ được thanh toán một khoản tiền từ khoảng ...... VND đến ..... VND. Mặc dù đã thắng kiện nhưng khoản bồi thường vẫn chưa được xác định cụ thể. </t>
  </si>
  <si>
    <t>Sau ngày kết thúc năm tài chính/kỳ kế toán, Công ty/Doanh nghiệp đã bị một khách hàng kiện về việc sản phẩm đã gây ra một vụ hỏa hoạn lớn tại trụ sở của họ vào ngày .. tháng .. năm .... Tổng thiệt hại của vụ hỏa hoạn này được dự tính là ......... VND và khách hàng yêu cầu Công ty/Doanh nghiệp thanh toán lại số thiệt hại này. Hiện tại chưa có phán quyết cuối cùng của Tòa án về vấn đề này nhưng luật sư của Công ty/Doanh nghiệp cho rằng khả năng Công ty/Doanh nghiệp bị thua kiện là rất thấp.</t>
  </si>
  <si>
    <t>2.            Các khoản cam kết</t>
  </si>
  <si>
    <t>Trình bày các cam kết của Công ty/Doanh nghiệp như: bảo lãnh khoản vay cho công ty khác, thuê tài sản, góp vốn,...</t>
  </si>
  <si>
    <t>Tổng doanh thu lũy kế của hợp đồng xây dựng được ghi nhận đến cuối năm</t>
  </si>
  <si>
    <t>PAJE!$D2143</t>
  </si>
  <si>
    <t>PAJE!$E2143</t>
  </si>
  <si>
    <t>PAJE!$J2144</t>
  </si>
  <si>
    <t>PAJE!$K2144</t>
  </si>
  <si>
    <t>PAJE!$L2144</t>
  </si>
  <si>
    <t>Giá trị hao mòn lũy kế bất động sản đầu tư</t>
  </si>
  <si>
    <t>Các khoản đầu tư tài chính dài hạn</t>
  </si>
  <si>
    <t>Đầu tư vào công ty con</t>
  </si>
  <si>
    <t>25</t>
  </si>
  <si>
    <t>Đầu tư vào công ty liên kết, liên doanh</t>
  </si>
  <si>
    <t>+ Vốn góp liên doanh</t>
  </si>
  <si>
    <t>+ Đầu tư vào công ty liên kết</t>
  </si>
  <si>
    <t>Đầu tư dài hạn khác</t>
  </si>
  <si>
    <t>PAJE!$E1201</t>
  </si>
  <si>
    <t>PAJE!$J1969</t>
  </si>
  <si>
    <t>PAJE!$K1969</t>
  </si>
  <si>
    <t>PAJE!$L1969</t>
  </si>
  <si>
    <t>PAJE!$D1969</t>
  </si>
  <si>
    <t>PAJE!$E1969</t>
  </si>
  <si>
    <t>PAJE!$J1970</t>
  </si>
  <si>
    <t>PAJE!$K1970</t>
  </si>
  <si>
    <t>PAJE!$L1970</t>
  </si>
  <si>
    <t>PAJE!$D1970</t>
  </si>
  <si>
    <t>PAJE!$E1970</t>
  </si>
  <si>
    <t>PAJE!$J1971</t>
  </si>
  <si>
    <t>PAJE!$K1971</t>
  </si>
  <si>
    <t>PAJE!$L1971</t>
  </si>
  <si>
    <t>PAJE!$D1971</t>
  </si>
  <si>
    <t>PAJE!$L1645</t>
  </si>
  <si>
    <t>PAJE!$D1645</t>
  </si>
  <si>
    <t>PAJE!$E1645</t>
  </si>
  <si>
    <t>PAJE!$J1646</t>
  </si>
  <si>
    <t>PAJE!$K1646</t>
  </si>
  <si>
    <t>PAJE!$L1646</t>
  </si>
  <si>
    <t>PAJE!$D1646</t>
  </si>
  <si>
    <t>PAJE!$E1646</t>
  </si>
  <si>
    <t>PAJE!$J1647</t>
  </si>
  <si>
    <t>PAJE!$K1647</t>
  </si>
  <si>
    <t>PAJE!$L1647</t>
  </si>
  <si>
    <t>PAJE!$D1647</t>
  </si>
  <si>
    <t>PAJE!$E1647</t>
  </si>
  <si>
    <t>PAJE!$J1648</t>
  </si>
  <si>
    <t>PAJE!$K1648</t>
  </si>
  <si>
    <t>PAJE!$L1648</t>
  </si>
  <si>
    <t>PAJE!$D1648</t>
  </si>
  <si>
    <t>PAJE!$E1648</t>
  </si>
  <si>
    <t>PAJE!$J1649</t>
  </si>
  <si>
    <t>PAJE!$K1649</t>
  </si>
  <si>
    <t>PAJE!$L1649</t>
  </si>
  <si>
    <t>PAJE!$D1649</t>
  </si>
  <si>
    <t>PAJE!$E1649</t>
  </si>
  <si>
    <t>PAJE!$J1650</t>
  </si>
  <si>
    <t>PAJE!$K1650</t>
  </si>
  <si>
    <t>PAJE!$L1650</t>
  </si>
  <si>
    <t>PAJE!$D1650</t>
  </si>
  <si>
    <t>PAJE!$E1650</t>
  </si>
  <si>
    <t>PAJE!$J1651</t>
  </si>
  <si>
    <t>PAJE!$K1651</t>
  </si>
  <si>
    <t>PAJE!$L1651</t>
  </si>
  <si>
    <t>PAJE!$D1651</t>
  </si>
  <si>
    <t>PAJE!$E1651</t>
  </si>
  <si>
    <t>PAJE!$J1652</t>
  </si>
  <si>
    <t>PAJE!$K1652</t>
  </si>
  <si>
    <t>PAJE!$L1652</t>
  </si>
  <si>
    <t>PAJE!$D1652</t>
  </si>
  <si>
    <t>PAJE!$E1652</t>
  </si>
  <si>
    <t>Vay dài hạn ngân hàng</t>
  </si>
  <si>
    <t>Trái phiếu</t>
  </si>
  <si>
    <t>PAJE!$K1204</t>
  </si>
  <si>
    <t>PAJE!$L1204</t>
  </si>
  <si>
    <t>PAJE!$J541</t>
  </si>
  <si>
    <t>PAJE!$K541</t>
  </si>
  <si>
    <t>PAJE!$D1765</t>
  </si>
  <si>
    <t>PAJE!$E1765</t>
  </si>
  <si>
    <t>PAJE!$J1766</t>
  </si>
  <si>
    <t>PAJE!$K1766</t>
  </si>
  <si>
    <t>PAJE!$L1766</t>
  </si>
  <si>
    <t>PAJE!$D1766</t>
  </si>
  <si>
    <t>PAJE!$K1622</t>
  </si>
  <si>
    <t>PAJE!$L1622</t>
  </si>
  <si>
    <t>PAJE!$D1622</t>
  </si>
  <si>
    <t>PAJE!$E1622</t>
  </si>
  <si>
    <t>PAJE!$J1623</t>
  </si>
  <si>
    <t>PAJE!$K1623</t>
  </si>
  <si>
    <t>PAJE!$L1623</t>
  </si>
  <si>
    <t>PAJE!$D1623</t>
  </si>
  <si>
    <t>PAJE!$E1623</t>
  </si>
  <si>
    <t>PAJE!$J1624</t>
  </si>
  <si>
    <t>PAJE!$K1624</t>
  </si>
  <si>
    <t>PAJE!$L1624</t>
  </si>
  <si>
    <t>PAJE!$D1624</t>
  </si>
  <si>
    <t>PAJE!$E1624</t>
  </si>
  <si>
    <t>PAJE!$J1625</t>
  </si>
  <si>
    <t>PAJE!$K1625</t>
  </si>
  <si>
    <t>PAJE!$L1625</t>
  </si>
  <si>
    <t>PAJE!$L975</t>
  </si>
  <si>
    <t>PAJE!$D975</t>
  </si>
  <si>
    <t>PAJE!$E975</t>
  </si>
  <si>
    <t>PAJE!$J976</t>
  </si>
  <si>
    <t>Cổ phiếu quỹ</t>
  </si>
  <si>
    <t>32</t>
  </si>
  <si>
    <t>PAJE!$K778</t>
  </si>
  <si>
    <t>PAJE!$L778</t>
  </si>
  <si>
    <t>Quỹ khác thuộc vốn chủ sở hữu</t>
  </si>
  <si>
    <t>Lợi nhuận sau thuế chưa phân phối</t>
  </si>
  <si>
    <t>420</t>
  </si>
  <si>
    <t>Chi tiết số phát sinh về các khoản vay và nợ dài hạn</t>
  </si>
  <si>
    <t>PAJE!$D1685</t>
  </si>
  <si>
    <t>PAJE!$E1685</t>
  </si>
  <si>
    <t>PAJE!$J1686</t>
  </si>
  <si>
    <t>PAJE!$K1686</t>
  </si>
  <si>
    <t>PAJE!$K225</t>
  </si>
  <si>
    <t>PAJE!$L225</t>
  </si>
  <si>
    <t>PAJE!$D225</t>
  </si>
  <si>
    <t>PAJE!$E225</t>
  </si>
  <si>
    <t>PAJE!$E209</t>
  </si>
  <si>
    <t>PAJE!$J712</t>
  </si>
  <si>
    <t>PAJE!$K712</t>
  </si>
  <si>
    <t>PAJE!$L712</t>
  </si>
  <si>
    <t>PAJE!$D712</t>
  </si>
  <si>
    <t>Doanh thu hoạt động tài chính khác</t>
  </si>
  <si>
    <t>Chiết khấu thanh toán, lãi mua hàng trả chậm</t>
  </si>
  <si>
    <t>Lỗ do thanh lý các khoản đầu tư ngắn hạn, dài hạn</t>
  </si>
  <si>
    <t>PAJE!$D2146</t>
  </si>
  <si>
    <t>PAJE!$E2146</t>
  </si>
  <si>
    <t>PAJE!$J2147</t>
  </si>
  <si>
    <t>PAJE!$L416</t>
  </si>
  <si>
    <t>PAJE!$D416</t>
  </si>
  <si>
    <t>PAJE!$E416</t>
  </si>
  <si>
    <t>PAJE!$J417</t>
  </si>
  <si>
    <t>PAJE!$K417</t>
  </si>
  <si>
    <t>PAJE!$L417</t>
  </si>
  <si>
    <t>PAJE!$D417</t>
  </si>
  <si>
    <t>PAJE!$E417</t>
  </si>
  <si>
    <t>PAJE!$J418</t>
  </si>
  <si>
    <t>PAJE!$K418</t>
  </si>
  <si>
    <t>PAJE!$L418</t>
  </si>
  <si>
    <t>PAJE!$D418</t>
  </si>
  <si>
    <r>
      <t xml:space="preserve">Dự phòng cho đầu tư </t>
    </r>
    <r>
      <rPr>
        <sz val="11"/>
        <color indexed="8"/>
        <rFont val="Times New Roman"/>
        <family val="1"/>
      </rPr>
      <t>chứng khoán ngắn hạn</t>
    </r>
  </si>
  <si>
    <r>
      <t>Dự phòng cho các khoản đầu</t>
    </r>
    <r>
      <rPr>
        <sz val="11"/>
        <color indexed="8"/>
        <rFont val="Times New Roman"/>
        <family val="1"/>
      </rPr>
      <t xml:space="preserve"> tư ngắn hạn khác</t>
    </r>
  </si>
  <si>
    <t>PAJE!$E539</t>
  </si>
  <si>
    <t>PAJE!$J540</t>
  </si>
  <si>
    <t>PAJE!$K540</t>
  </si>
  <si>
    <t>PAJE!$L540</t>
  </si>
  <si>
    <t>PAJE!$L665</t>
  </si>
  <si>
    <t>PAJE!$D665</t>
  </si>
  <si>
    <t>PAJE!$E665</t>
  </si>
  <si>
    <t>PAJE!$J666</t>
  </si>
  <si>
    <t>PAJE!$K666</t>
  </si>
  <si>
    <t>PAJE!$L666</t>
  </si>
  <si>
    <t>PAJE!$D666</t>
  </si>
  <si>
    <t>PAJE!$E666</t>
  </si>
  <si>
    <t>PAJE!$J667</t>
  </si>
  <si>
    <t>PAJE!$K667</t>
  </si>
  <si>
    <t>PAJE!$L667</t>
  </si>
  <si>
    <t>PAJE!$D667</t>
  </si>
  <si>
    <t>PAJE!$E667</t>
  </si>
  <si>
    <t>PAJE!$J668</t>
  </si>
  <si>
    <t>PAJE!$K668</t>
  </si>
  <si>
    <t>PAJE!$L668</t>
  </si>
  <si>
    <t>PAJE!$J1634</t>
  </si>
  <si>
    <t>PAJE!$K1634</t>
  </si>
  <si>
    <t>PAJE!$L1634</t>
  </si>
  <si>
    <t>PAJE!$D1634</t>
  </si>
  <si>
    <t>PAJE!$E1634</t>
  </si>
  <si>
    <t>PAJE!$J1635</t>
  </si>
  <si>
    <t>PAJE!$K1635</t>
  </si>
  <si>
    <t>PAJE!$L1635</t>
  </si>
  <si>
    <t>PAJE!$D1635</t>
  </si>
  <si>
    <t>PAJE!$E1635</t>
  </si>
  <si>
    <t>PAJE!$J1636</t>
  </si>
  <si>
    <t>PAJE!$K1636</t>
  </si>
  <si>
    <t>PAJE!$L1636</t>
  </si>
  <si>
    <t>PAJE!$D1636</t>
  </si>
  <si>
    <t>PAJE!$E1636</t>
  </si>
  <si>
    <t>PAJE!$J1637</t>
  </si>
  <si>
    <t>PAJE!$K1637</t>
  </si>
  <si>
    <t>PAJE!$L1637</t>
  </si>
  <si>
    <t>PAJE!$D1637</t>
  </si>
  <si>
    <t>PAJE!$J513</t>
  </si>
  <si>
    <t>PAJE!$K513</t>
  </si>
  <si>
    <t>PAJE!$L513</t>
  </si>
  <si>
    <t>PAJE!$D513</t>
  </si>
  <si>
    <t>PAJE!$E513</t>
  </si>
  <si>
    <t>PAJE!$J514</t>
  </si>
  <si>
    <t>PAJE!$K514</t>
  </si>
  <si>
    <t>PAJE!$L514</t>
  </si>
  <si>
    <t>PAJE!$D514</t>
  </si>
  <si>
    <t>Chi tiết vốn đầu tư của chủ sở hữu</t>
  </si>
  <si>
    <t>Vốn đầu tư của Nhà nước</t>
  </si>
  <si>
    <t>Vốn góp của các cổ đông, thành viên,...</t>
  </si>
  <si>
    <t>Cổ tức</t>
  </si>
  <si>
    <t>Cổ tức đã chi trả trong năm như sau:</t>
  </si>
  <si>
    <t>PAJE!$D520</t>
  </si>
  <si>
    <t>PAJE!$E1193</t>
  </si>
  <si>
    <t>PAJE!$J1194</t>
  </si>
  <si>
    <t>PAJE!$K1194</t>
  </si>
  <si>
    <t>PAJE!$D1502</t>
  </si>
  <si>
    <t>PAJE!$E1502</t>
  </si>
  <si>
    <t>PAJE!$J1503</t>
  </si>
  <si>
    <t>PAJE!$K1503</t>
  </si>
  <si>
    <t>PAJE!$L1503</t>
  </si>
  <si>
    <t>PAJE!$D1503</t>
  </si>
  <si>
    <t>PAJE!$E1503</t>
  </si>
  <si>
    <t>PAJE!$L1157</t>
  </si>
  <si>
    <t>PAJE!$D1157</t>
  </si>
  <si>
    <t>PAJE!$E1157</t>
  </si>
  <si>
    <t>PAJE!$J1158</t>
  </si>
  <si>
    <t>PAJE!$K1158</t>
  </si>
  <si>
    <t>Phần này không trình bày thu nhập còn phải trả cho các thành viên quản lý chủ chốt.</t>
  </si>
  <si>
    <t>Tổng thu nhập</t>
  </si>
  <si>
    <t>Giao dịch với các bên liên quan khác</t>
  </si>
  <si>
    <t>Các bên liên quan khác với Công ty/Doanh nghiệp bao gồm: các công ty liên kết, cơ sở kinh doanh đồng kiểm soát, các cá nhân có quyền trực tiếp hoặc gián tiếp biểu quyết ở Công ty/Doanh nghiệp và các thành viên mật thiết trong gia đình của họ, các doanh nghiệp do các nhân viên quản lý chủ chốt và các cá nhân có quyền trực tiếp hoặc gián tiếp biểu quyết của Công ty/Doanh nghiệp và các thành viên mật thiết trong gia đình của họ.</t>
  </si>
  <si>
    <t>Chủ tịch Hội đồng quản trị</t>
  </si>
  <si>
    <t>Ủy viên Hội đồng quản trị</t>
  </si>
  <si>
    <t>Phó Tổng Giám đốc</t>
  </si>
  <si>
    <t>Các nghiệp vụ phát sinh trong năm/kỳ giữa Công ty/Doanh nghiệp với các bên liên quan khác như sau:</t>
  </si>
  <si>
    <t>Nhận chuyển nhượng vốn của Công ty Cổ phần DC Phú Hà</t>
  </si>
  <si>
    <t>Thanh toán tiền chuyển nhượng vốn</t>
  </si>
  <si>
    <t>Vay công ty lãi suất 0.8%/tháng</t>
  </si>
  <si>
    <t>Công ty trả lại tiền vay</t>
  </si>
  <si>
    <t>Bán hàng cho bà Trần Thị Ánh Nguyệt</t>
  </si>
  <si>
    <t>Thu tiền theo hợp đồng bán hàng</t>
  </si>
  <si>
    <t>Tại ngày kết thúc năm tài chính/kỳ kế toán, công nợ với các bên liên quan khác như sau:</t>
  </si>
  <si>
    <t>Công ty con</t>
  </si>
  <si>
    <t>Công ty Cổ phần Xuân Minh SĐ Thanh Hoa</t>
  </si>
  <si>
    <t>Cho vay ngắn hạn</t>
  </si>
  <si>
    <t>Lãi cho vay ngắn hạn</t>
  </si>
  <si>
    <t>6.            Thông tin về bộ phận</t>
  </si>
  <si>
    <t>Trường hợp bộ phận chính yếu là theo lĩnh vực kinh doanh</t>
  </si>
  <si>
    <t>Lãnh thổ Việt Nam</t>
  </si>
  <si>
    <t>Xuất khẩu</t>
  </si>
  <si>
    <t>Dư nợ đầu lãi phải thu đầu năm (1388)</t>
  </si>
  <si>
    <t>Thu ký quỹ dài hạn</t>
  </si>
  <si>
    <t>Thu ký quỹ ngắn hạn</t>
  </si>
  <si>
    <t>PAJE!$L2310</t>
  </si>
  <si>
    <t>PAJE!$D2310</t>
  </si>
  <si>
    <t>PAJE!$E2310</t>
  </si>
  <si>
    <t>PAJE!$J2311</t>
  </si>
  <si>
    <t>PAJE!$K2311</t>
  </si>
  <si>
    <t>PAJE!$L2300</t>
  </si>
  <si>
    <t>PAJE!$D2300</t>
  </si>
  <si>
    <t>PAJE!$E2300</t>
  </si>
  <si>
    <t>PAJE!$J2301</t>
  </si>
  <si>
    <t>+ Giá vốn của hoạt động kinh doanh bất động sản</t>
  </si>
  <si>
    <t>PAJE!$D781</t>
  </si>
  <si>
    <t>PAJE!$E781</t>
  </si>
  <si>
    <t>PAJE!$L360</t>
  </si>
  <si>
    <t>PAJE!$D360</t>
  </si>
  <si>
    <t>PAJE!$E360</t>
  </si>
  <si>
    <t>PAJE!$J361</t>
  </si>
  <si>
    <t>PAJE!$K361</t>
  </si>
  <si>
    <t>PAJE!$L361</t>
  </si>
  <si>
    <t>PAJE!$D361</t>
  </si>
  <si>
    <t>PAJE!$E361</t>
  </si>
  <si>
    <t>PAJE!$J362</t>
  </si>
  <si>
    <t>PAJE!$K362</t>
  </si>
  <si>
    <t>PAJE!$L362</t>
  </si>
  <si>
    <t>PAJE!$D362</t>
  </si>
  <si>
    <t>PAJE!$E1633</t>
  </si>
  <si>
    <t>PAJE!$D1641</t>
  </si>
  <si>
    <t>PAJE!$E520</t>
  </si>
  <si>
    <t>PAJE!$J521</t>
  </si>
  <si>
    <t>PAJE!$K521</t>
  </si>
  <si>
    <t>PAJE!$J2455</t>
  </si>
  <si>
    <t>PAJE!$K2455</t>
  </si>
  <si>
    <t>PAJE!$L2455</t>
  </si>
  <si>
    <t>PAJE!$D2455</t>
  </si>
  <si>
    <t>PAJE!$K2463</t>
  </si>
  <si>
    <t>PAJE!$L2453</t>
  </si>
  <si>
    <t>PAJE!$L1150</t>
  </si>
  <si>
    <t>PAJE!$D1150</t>
  </si>
  <si>
    <t>PAJE!$J1903</t>
  </si>
  <si>
    <t>PAJE!$K1903</t>
  </si>
  <si>
    <t>PAJE!$L1903</t>
  </si>
  <si>
    <t>PAJE!$D1903</t>
  </si>
  <si>
    <t>PAJE!$E1903</t>
  </si>
  <si>
    <t>PAJE!$J1904</t>
  </si>
  <si>
    <t>PAJE!$K1904</t>
  </si>
  <si>
    <t>PAJE!$L1904</t>
  </si>
  <si>
    <t>PAJE!$D1904</t>
  </si>
  <si>
    <t>PAJE!$E1904</t>
  </si>
  <si>
    <t>Lưu chuyển tiền thuần trong năm</t>
  </si>
  <si>
    <t>50</t>
  </si>
  <si>
    <t>PAJE!$K1178</t>
  </si>
  <si>
    <t>PAJE!$J27</t>
  </si>
  <si>
    <t>PAJE!$K27</t>
  </si>
  <si>
    <t>PAJE!$L27</t>
  </si>
  <si>
    <t>PAJE!$K2306</t>
  </si>
  <si>
    <t>PAJE!$E696</t>
  </si>
  <si>
    <t>PAJE!$J697</t>
  </si>
  <si>
    <t>PAJE!$K697</t>
  </si>
  <si>
    <t>PAJE!$L697</t>
  </si>
  <si>
    <t>PAJE!$D697</t>
  </si>
  <si>
    <t>PAJE!$E697</t>
  </si>
  <si>
    <t>PAJE!$J698</t>
  </si>
  <si>
    <t>PAJE!$K698</t>
  </si>
  <si>
    <t>PAJE!$L698</t>
  </si>
  <si>
    <t>PAJE!$D698</t>
  </si>
  <si>
    <t>PAJE!$E698</t>
  </si>
  <si>
    <t>PAJE!$J699</t>
  </si>
  <si>
    <t>PAJE!$K699</t>
  </si>
  <si>
    <t>PAJE!$L699</t>
  </si>
  <si>
    <t>PAJE!$D699</t>
  </si>
  <si>
    <t>PAJE!$E699</t>
  </si>
  <si>
    <t>PAJE!$J700</t>
  </si>
  <si>
    <t>PAJE!$K700</t>
  </si>
  <si>
    <t>PAJE!$L700</t>
  </si>
  <si>
    <t>PAJE!$D700</t>
  </si>
  <si>
    <t>PAJE!$E700</t>
  </si>
  <si>
    <t>PAJE!$J701</t>
  </si>
  <si>
    <t>PAJE!$K701</t>
  </si>
  <si>
    <t>PAJE!$L701</t>
  </si>
  <si>
    <t>PAJE!$D701</t>
  </si>
  <si>
    <t>PAJE!$E701</t>
  </si>
  <si>
    <t>PAJE!$J702</t>
  </si>
  <si>
    <t>PAJE!$K1540</t>
  </si>
  <si>
    <t>PAJE!$L1540</t>
  </si>
  <si>
    <t>PAJE!$E1000</t>
  </si>
  <si>
    <t>PAJE!$J1001</t>
  </si>
  <si>
    <t>PAJE!$K1001</t>
  </si>
  <si>
    <t>PAJE!$L1001</t>
  </si>
  <si>
    <t>PAJE!$D1001</t>
  </si>
  <si>
    <t>PAJE!$E1001</t>
  </si>
  <si>
    <t>PAJE!$J1002</t>
  </si>
  <si>
    <t>PAJE!$K1002</t>
  </si>
  <si>
    <t>PAJE!$L1002</t>
  </si>
  <si>
    <t>PAJE!$D1002</t>
  </si>
  <si>
    <t>PAJE!$E1002</t>
  </si>
  <si>
    <t>PAJE!$J1003</t>
  </si>
  <si>
    <t>PAJE!$K1003</t>
  </si>
  <si>
    <t>PAJE!$L1003</t>
  </si>
  <si>
    <t>PAJE!$K988</t>
  </si>
  <si>
    <t>PAJE!$L988</t>
  </si>
  <si>
    <t>PAJE!$D988</t>
  </si>
  <si>
    <t>PAJE!$E988</t>
  </si>
  <si>
    <t>PAJE!$J989</t>
  </si>
  <si>
    <t>PAJE!$K989</t>
  </si>
  <si>
    <t>PAJE!$L989</t>
  </si>
  <si>
    <t>PAJE!$D989</t>
  </si>
  <si>
    <t>PAJE!$L2276</t>
  </si>
  <si>
    <t>PAJE!$D2276</t>
  </si>
  <si>
    <t>PAJE!$E2276</t>
  </si>
  <si>
    <t>PAJE!$J2277</t>
  </si>
  <si>
    <t>PAJE!$E2415</t>
  </si>
  <si>
    <t>PAJE!$J2416</t>
  </si>
  <si>
    <t>PAJE!$L1538</t>
  </si>
  <si>
    <t>PAJE!$L548</t>
  </si>
  <si>
    <t>PAJE!$D548</t>
  </si>
  <si>
    <t>PAJE!$E548</t>
  </si>
  <si>
    <t>PAJE!$J549</t>
  </si>
  <si>
    <t>PAJE!$K549</t>
  </si>
  <si>
    <t>PAJE!$L549</t>
  </si>
  <si>
    <t>PAJE!$J1375</t>
  </si>
  <si>
    <t>PAJE!$K1375</t>
  </si>
  <si>
    <t>PAJE!$L1375</t>
  </si>
  <si>
    <t>PAJE!$D1375</t>
  </si>
  <si>
    <t>PAJE!$E1375</t>
  </si>
  <si>
    <t>PAJE!$J1376</t>
  </si>
  <si>
    <t>PAJE!$K1376</t>
  </si>
  <si>
    <t>PAJE!$L1376</t>
  </si>
  <si>
    <t>PAJE!$D1376</t>
  </si>
  <si>
    <t>PAJE!$E1376</t>
  </si>
  <si>
    <t>Trích các quỹ từ lợi nhuận 421/415 (dự phòng tài chính) (+)</t>
  </si>
  <si>
    <t>Trích các quỹ từ lợi nhuận 421/431 (+)</t>
  </si>
  <si>
    <t>Chia cổ tức từ lợi nhuận 421/33… (+)</t>
  </si>
  <si>
    <t>Tăng 414 do TTNDN được miễn (+)</t>
  </si>
  <si>
    <t>PAJE!$L2021</t>
  </si>
  <si>
    <t>PAJE!$D2021</t>
  </si>
  <si>
    <t>PAJE!$E2021</t>
  </si>
  <si>
    <t>PAJE!$J2022</t>
  </si>
  <si>
    <t>PAJE!$K2022</t>
  </si>
  <si>
    <t>PAJE!$L2022</t>
  </si>
  <si>
    <t>PAJE!$D2022</t>
  </si>
  <si>
    <t>PAJE!$E2022</t>
  </si>
  <si>
    <t>PAJE!$J2023</t>
  </si>
  <si>
    <t>PAJE!$K2023</t>
  </si>
  <si>
    <t>Điều chỉnh Loại trừ C331 chưa thanh toán TSCĐ trong năm nay (+)</t>
  </si>
  <si>
    <t>PAJE!$L1914</t>
  </si>
  <si>
    <t>PAJE!$D1914</t>
  </si>
  <si>
    <t>PAJE!$E1914</t>
  </si>
  <si>
    <t>PAJE!$J1915</t>
  </si>
  <si>
    <t>PAJE!$K1915</t>
  </si>
  <si>
    <t>PAJE!$L1915</t>
  </si>
  <si>
    <t>PAJE!$D1915</t>
  </si>
  <si>
    <t>PAJE!$E1915</t>
  </si>
  <si>
    <t>PAJE!$J1916</t>
  </si>
  <si>
    <t>PAJE!$K1096</t>
  </si>
  <si>
    <t>PAJE!$D613</t>
  </si>
  <si>
    <t>PAJE!$E613</t>
  </si>
  <si>
    <t>PAJE!$J614</t>
  </si>
  <si>
    <t>PAJE!$K614</t>
  </si>
  <si>
    <t>PAJE!$L614</t>
  </si>
  <si>
    <t>PAJE!$D614</t>
  </si>
  <si>
    <t>PAJE!$E614</t>
  </si>
  <si>
    <t>PAJE!$J615</t>
  </si>
  <si>
    <t>PAJE!$K615</t>
  </si>
  <si>
    <t>PAJE!$L615</t>
  </si>
  <si>
    <t>PAJE!$D615</t>
  </si>
  <si>
    <t>PAJE!$E615</t>
  </si>
  <si>
    <t>PAJE!$J616</t>
  </si>
  <si>
    <t>PAJE!$K616</t>
  </si>
  <si>
    <t>PAJE!$L616</t>
  </si>
  <si>
    <t>PAJE!$D616</t>
  </si>
  <si>
    <t>PAJE!$E616</t>
  </si>
  <si>
    <t>PAJE!$J617</t>
  </si>
  <si>
    <t xml:space="preserve"> Số cuối năm</t>
  </si>
  <si>
    <t xml:space="preserve"> Số đầu năm</t>
  </si>
  <si>
    <t>Chuyển từ hàng tồn kho</t>
  </si>
  <si>
    <t>Vốn hóa chi phí sau ghi nhận ban đầu</t>
  </si>
  <si>
    <t xml:space="preserve">Thanh lý, nhượng bán </t>
  </si>
  <si>
    <t>Chuyển sang tài sản cố định hữu hình</t>
  </si>
  <si>
    <t>Chuyển sang hàng tồn kho</t>
  </si>
  <si>
    <r>
      <t xml:space="preserve">-         </t>
    </r>
    <r>
      <rPr>
        <i/>
        <sz val="11"/>
        <color indexed="8"/>
        <rFont val="Times New Roman"/>
        <family val="1"/>
      </rPr>
      <t>Cổ phiếu</t>
    </r>
  </si>
  <si>
    <r>
      <t xml:space="preserve">-         </t>
    </r>
    <r>
      <rPr>
        <i/>
        <sz val="11"/>
        <color indexed="8"/>
        <rFont val="Times New Roman"/>
        <family val="1"/>
      </rPr>
      <t>Trái phiếu, tín phiếu, kỳ phiếu</t>
    </r>
  </si>
  <si>
    <r>
      <t xml:space="preserve">-         </t>
    </r>
    <r>
      <rPr>
        <i/>
        <sz val="11"/>
        <color indexed="8"/>
        <rFont val="Times New Roman"/>
        <family val="1"/>
      </rPr>
      <t> </t>
    </r>
  </si>
  <si>
    <r>
      <t xml:space="preserve">-         </t>
    </r>
    <r>
      <rPr>
        <i/>
        <sz val="11"/>
        <color indexed="8"/>
        <rFont val="Times New Roman"/>
        <family val="1"/>
      </rPr>
      <t>Dự phòng cho các khoản nợ phải thu quá hạn dưới 1 năm</t>
    </r>
  </si>
  <si>
    <r>
      <t xml:space="preserve">-         </t>
    </r>
    <r>
      <rPr>
        <i/>
        <sz val="11"/>
        <color indexed="8"/>
        <rFont val="Times New Roman"/>
        <family val="1"/>
      </rPr>
      <t>Dự phòng cho các khoản nợ phải thu quá hạn từ 1 năm đến dưới 2 năm</t>
    </r>
  </si>
  <si>
    <r>
      <t xml:space="preserve">-         </t>
    </r>
    <r>
      <rPr>
        <i/>
        <sz val="11"/>
        <color indexed="8"/>
        <rFont val="Times New Roman"/>
        <family val="1"/>
      </rPr>
      <t>Dự phòng cho các khoản nợ phải thu quá hạn từ 2 năm đến dưới 3 năm</t>
    </r>
  </si>
  <si>
    <r>
      <t xml:space="preserve">-        Công </t>
    </r>
    <r>
      <rPr>
        <i/>
        <sz val="11"/>
        <color indexed="8"/>
        <rFont val="Times New Roman"/>
        <family val="1"/>
      </rPr>
      <t xml:space="preserve">trình </t>
    </r>
    <r>
      <rPr>
        <i/>
        <sz val="11"/>
        <rFont val="Times New Roman"/>
        <family val="1"/>
      </rPr>
      <t>……</t>
    </r>
  </si>
  <si>
    <t>PAJE!$K466</t>
  </si>
  <si>
    <t>PAJE!$L466</t>
  </si>
  <si>
    <t>PAJE!$D466</t>
  </si>
  <si>
    <t>PAJE!$E466</t>
  </si>
  <si>
    <t>Dự phòng khoản lỗ của các công ty liên kết, liên doanh</t>
  </si>
  <si>
    <t>PAJE!$K173</t>
  </si>
  <si>
    <t>PAJE!$L173</t>
  </si>
  <si>
    <t>PAJE!$D173</t>
  </si>
  <si>
    <t>PAJE!$E173</t>
  </si>
  <si>
    <t>PAJE!$J174</t>
  </si>
  <si>
    <t>PAJE!$K174</t>
  </si>
  <si>
    <t>PAJE!$L174</t>
  </si>
  <si>
    <t>PAJE!$D174</t>
  </si>
  <si>
    <t>PAJE!$E174</t>
  </si>
  <si>
    <t>PAJE!$J175</t>
  </si>
  <si>
    <t>PAJE!$K175</t>
  </si>
  <si>
    <t>PAJE!$L175</t>
  </si>
  <si>
    <t>PAJE!$D175</t>
  </si>
  <si>
    <t>PAJE!$E175</t>
  </si>
  <si>
    <t>PAJE!$J176</t>
  </si>
  <si>
    <t>PAJE!$K176</t>
  </si>
  <si>
    <t>PAJE!$L176</t>
  </si>
  <si>
    <t>PAJE!$D176</t>
  </si>
  <si>
    <t>PAJE!$K755</t>
  </si>
  <si>
    <t>PAJE!$L755</t>
  </si>
  <si>
    <t>PAJE!$D755</t>
  </si>
  <si>
    <t>PAJE!$E755</t>
  </si>
  <si>
    <t>PAJE!$J756</t>
  </si>
  <si>
    <t>PAJE!$K756</t>
  </si>
  <si>
    <t>PAJE!$L756</t>
  </si>
  <si>
    <t>PAJE!$D756</t>
  </si>
  <si>
    <t>PAJE!$E756</t>
  </si>
  <si>
    <t>PAJE!$J757</t>
  </si>
  <si>
    <t>PAJE!$D1585</t>
  </si>
  <si>
    <t>PAJE!$E1585</t>
  </si>
  <si>
    <t>PAJE!$J1586</t>
  </si>
  <si>
    <t>PAJE!$K1586</t>
  </si>
  <si>
    <t>PAJE!$L1586</t>
  </si>
  <si>
    <t>PAJE!$D1586</t>
  </si>
  <si>
    <t>PAJE!$E1586</t>
  </si>
  <si>
    <t>PAJE!$J1587</t>
  </si>
  <si>
    <t>PAJE!$K1941</t>
  </si>
  <si>
    <t>PAJE!$L1941</t>
  </si>
  <si>
    <t>PAJE!$D1941</t>
  </si>
  <si>
    <t>PAJE!$J684</t>
  </si>
  <si>
    <t>PAJE!$K684</t>
  </si>
  <si>
    <t>PAJE!$L684</t>
  </si>
  <si>
    <t>PAJE!$D684</t>
  </si>
  <si>
    <t>PAJE!$E684</t>
  </si>
  <si>
    <t>PAJE!$J685</t>
  </si>
  <si>
    <t>Vay dài hạn đến hạn trả (xem thuyết minh số V….)</t>
  </si>
  <si>
    <t>Giảm do đánh giá lại số dư cuối kỳ</t>
  </si>
  <si>
    <t xml:space="preserve"> </t>
  </si>
  <si>
    <t>33.         Phải trả người bán</t>
  </si>
  <si>
    <t>PAJE!$D1287</t>
  </si>
  <si>
    <t>PAJE!$E547</t>
  </si>
  <si>
    <t>27</t>
  </si>
  <si>
    <t>PAJE!$D1285</t>
  </si>
  <si>
    <t>PAJE!$E1285</t>
  </si>
  <si>
    <t>PAJE!$J1286</t>
  </si>
  <si>
    <t>PAJE!$K1286</t>
  </si>
  <si>
    <t>PAJE!$L1286</t>
  </si>
  <si>
    <t>PAJE!$D1286</t>
  </si>
  <si>
    <t>PAJE!$E1286</t>
  </si>
  <si>
    <t>PAJE!$J1287</t>
  </si>
  <si>
    <t>PAJE!$K1287</t>
  </si>
  <si>
    <t>PAJE!$L1287</t>
  </si>
  <si>
    <t>Phải trả các khoản khác dài hạn</t>
  </si>
  <si>
    <t>Vay dài hạn</t>
  </si>
  <si>
    <t>Mệnh giá trái phiếu</t>
  </si>
  <si>
    <t>Chiết khấu trái phiếu</t>
  </si>
  <si>
    <t>Phụ trội trái phiếu</t>
  </si>
  <si>
    <t>Lợi nhuận chưa phân phối năm trước</t>
  </si>
  <si>
    <t>Lợi nhuận chưa phân phối năm nay</t>
  </si>
  <si>
    <t>Quỹ phúc lợi đã hình thành TSCĐ</t>
  </si>
  <si>
    <t>Nguồn kinh phí sự nghiệp năm trước</t>
  </si>
  <si>
    <t>PAJE!$L1169</t>
  </si>
  <si>
    <t>PAJE!$D1169</t>
  </si>
  <si>
    <t>PAJE!$E1169</t>
  </si>
  <si>
    <t>PAJE!$L541</t>
  </si>
  <si>
    <t>PAJE!$D648</t>
  </si>
  <si>
    <t>PAJE!$E648</t>
  </si>
  <si>
    <t>PAJE!$J649</t>
  </si>
  <si>
    <t>PAJE!$K649</t>
  </si>
  <si>
    <t>PAJE!$J874</t>
  </si>
  <si>
    <t>PAJE!$E1782</t>
  </si>
  <si>
    <t>PAJE!$J1783</t>
  </si>
  <si>
    <t>PAJE!$K1783</t>
  </si>
  <si>
    <t>PAJE!$L1783</t>
  </si>
  <si>
    <t>PAJE!$D1783</t>
  </si>
  <si>
    <t>PAJE!$E1783</t>
  </si>
  <si>
    <t>PAJE!$J1784</t>
  </si>
  <si>
    <t>PAJE!$K1784</t>
  </si>
  <si>
    <t>PAJE!$L1784</t>
  </si>
  <si>
    <t>PAJE!$D1784</t>
  </si>
  <si>
    <t>PAJE!$E1784</t>
  </si>
  <si>
    <t>PAJE!$J1785</t>
  </si>
  <si>
    <t>PAJE!$K1785</t>
  </si>
  <si>
    <t>Tiền trả lại các khoản đã nhận ký cược, ký quỹ ngắn hạn (-)</t>
  </si>
  <si>
    <t>PAJE!$J990</t>
  </si>
  <si>
    <t>PAJE!$K990</t>
  </si>
  <si>
    <t>PAJE!$L990</t>
  </si>
  <si>
    <t>PAJE!$D990</t>
  </si>
  <si>
    <t>PAJE!$E990</t>
  </si>
  <si>
    <t>PAJE!$J991</t>
  </si>
  <si>
    <t>PAJE!$K991</t>
  </si>
  <si>
    <t>PAJE!$L991</t>
  </si>
  <si>
    <t>PAJE!$D991</t>
  </si>
  <si>
    <t>PAJE!$E991</t>
  </si>
  <si>
    <t>PAJE!$J992</t>
  </si>
  <si>
    <t>PAJE!$K992</t>
  </si>
  <si>
    <t>PAJE!$L992</t>
  </si>
  <si>
    <t>PAJE!$D992</t>
  </si>
  <si>
    <t>PAJE!$E992</t>
  </si>
  <si>
    <t>PAJE!$J993</t>
  </si>
  <si>
    <t>PAJE!$K993</t>
  </si>
  <si>
    <t>PAJE!$L993</t>
  </si>
  <si>
    <t>PAJE!$D993</t>
  </si>
  <si>
    <t>PAJE!$E993</t>
  </si>
  <si>
    <t>PAJE!$J994</t>
  </si>
  <si>
    <t>Chi góp vốn TK 228</t>
  </si>
  <si>
    <t>Chi góp vốn TK 223</t>
  </si>
  <si>
    <t>Thu hồi khoản đầu tư vào 223 (gốc)</t>
  </si>
  <si>
    <t>Thu hồi khoản đầu tư vào 223 (lãi)</t>
  </si>
  <si>
    <t>Thu hồi khoản đầu tư vào 228</t>
  </si>
  <si>
    <t>PAJE!$L2306</t>
  </si>
  <si>
    <t>PAJE!$D2306</t>
  </si>
  <si>
    <t>PAJE!$L1475</t>
  </si>
  <si>
    <t>PAJE!$D1475</t>
  </si>
  <si>
    <t>Thuế thu nhập doanh nghiệp</t>
  </si>
  <si>
    <t>Thuế thu nhập cá nhân</t>
  </si>
  <si>
    <t>Thuế tài nguyên</t>
  </si>
  <si>
    <t>Thuế nhà đất, tiền thuê đất</t>
  </si>
  <si>
    <t>Các loại thuế khác</t>
  </si>
  <si>
    <t>PAJE!$K940</t>
  </si>
  <si>
    <t>PAJE!$L940</t>
  </si>
  <si>
    <t>PAJE!$D940</t>
  </si>
  <si>
    <t>PAJE!$E940</t>
  </si>
  <si>
    <t>PAJE!$D2496</t>
  </si>
  <si>
    <t>PAJE!$E2496</t>
  </si>
  <si>
    <t>PAJE!$J2497</t>
  </si>
  <si>
    <t>PAJE!$D1863</t>
  </si>
  <si>
    <t>PAJE!$E1863</t>
  </si>
  <si>
    <t>Kỳ hạn thanh toán vay và nợ dài hạn</t>
  </si>
  <si>
    <t>Tổng nợ</t>
  </si>
  <si>
    <t>PAJE!$J806</t>
  </si>
  <si>
    <t>PAJE!$K806</t>
  </si>
  <si>
    <t>PAJE!$L806</t>
  </si>
  <si>
    <t>PAJE!$D806</t>
  </si>
  <si>
    <t>PAJE!$E806</t>
  </si>
  <si>
    <t>PAJE!$J807</t>
  </si>
  <si>
    <t>PAJE!$K807</t>
  </si>
  <si>
    <t>PAJE!$L807</t>
  </si>
  <si>
    <t>PAJE!$D807</t>
  </si>
  <si>
    <t>PAJE!$E807</t>
  </si>
  <si>
    <t>PAJE!$J808</t>
  </si>
  <si>
    <t>PAJE!$K808</t>
  </si>
  <si>
    <t>PAJE!$L808</t>
  </si>
  <si>
    <t>PAJE!$D808</t>
  </si>
  <si>
    <t>PAJE!$E808</t>
  </si>
  <si>
    <t>PAJE!$J809</t>
  </si>
  <si>
    <t>PAJE!$K809</t>
  </si>
  <si>
    <t>PAJE!$L809</t>
  </si>
  <si>
    <t>PAJE!$D809</t>
  </si>
  <si>
    <t>PAJE!$E809</t>
  </si>
  <si>
    <t>PAJE!$K602</t>
  </si>
  <si>
    <t>PAJE!$L602</t>
  </si>
  <si>
    <t>PAJE!$D602</t>
  </si>
  <si>
    <t>PAJE!$E602</t>
  </si>
  <si>
    <t>PAJE!$J603</t>
  </si>
  <si>
    <t>PAJE!$K603</t>
  </si>
  <si>
    <t>PAJE!$L766</t>
  </si>
  <si>
    <t>PAJE!$D766</t>
  </si>
  <si>
    <t>PAJE!$E766</t>
  </si>
  <si>
    <t>PAJE!$J767</t>
  </si>
  <si>
    <t>PAJE!$J225</t>
  </si>
  <si>
    <t>PAJE!$J1237</t>
  </si>
  <si>
    <t>PAJE!$K1237</t>
  </si>
  <si>
    <t>PAJE!$L1237</t>
  </si>
  <si>
    <t>PAJE!$D1237</t>
  </si>
  <si>
    <t>PAJE!$E1237</t>
  </si>
  <si>
    <t>PAJE!$J1238</t>
  </si>
  <si>
    <t>PAJE!$E2351</t>
  </si>
  <si>
    <t>PAJE!$J2352</t>
  </si>
  <si>
    <t>PAJE!$K2352</t>
  </si>
  <si>
    <t>PAJE!$E1727</t>
  </si>
  <si>
    <t>PAJE!$J1728</t>
  </si>
  <si>
    <t>PAJE!$K1728</t>
  </si>
  <si>
    <t>PAJE!$L1728</t>
  </si>
  <si>
    <t>PAJE!$D1728</t>
  </si>
  <si>
    <t>Phải thu dài hạn nội bộ</t>
  </si>
  <si>
    <t>Phải thu dài hạn khác</t>
  </si>
  <si>
    <t>218</t>
  </si>
  <si>
    <t>8.</t>
  </si>
  <si>
    <t>PAJE!$K585</t>
  </si>
  <si>
    <t>PAJE!$L585</t>
  </si>
  <si>
    <t>PAJE!$D585</t>
  </si>
  <si>
    <t>PAJE!$K1802</t>
  </si>
  <si>
    <t>PAJE!$L1802</t>
  </si>
  <si>
    <t>PAJE!$D1802</t>
  </si>
  <si>
    <t>PAJE!$D969</t>
  </si>
  <si>
    <t>PAJE!$E969</t>
  </si>
  <si>
    <t>PAJE!$J970</t>
  </si>
  <si>
    <t>PAJE!$K970</t>
  </si>
  <si>
    <t>PAJE!$L970</t>
  </si>
  <si>
    <t>PAJE!$D970</t>
  </si>
  <si>
    <t>PAJE!$E970</t>
  </si>
  <si>
    <t>PAJE!$J971</t>
  </si>
  <si>
    <t>PAJE!$K113</t>
  </si>
  <si>
    <t>PAJE!$L113</t>
  </si>
  <si>
    <t>PAJE!$K473</t>
  </si>
  <si>
    <t>PAJE!$L473</t>
  </si>
  <si>
    <t>PAJE!$D473</t>
  </si>
  <si>
    <t>PAJE!$E2194</t>
  </si>
  <si>
    <t>PAJE!$D1003</t>
  </si>
  <si>
    <t>PAJE!$E1003</t>
  </si>
  <si>
    <t>PAJE!$J1004</t>
  </si>
  <si>
    <t>PAJE!$K1004</t>
  </si>
  <si>
    <t>PAJE!$L1004</t>
  </si>
  <si>
    <t>PAJE!$D1004</t>
  </si>
  <si>
    <t>PAJE!$E1004</t>
  </si>
  <si>
    <t>PAJE!$J1005</t>
  </si>
  <si>
    <t>PAJE!$K1005</t>
  </si>
  <si>
    <t>PAJE!$L1005</t>
  </si>
  <si>
    <t>Ngày họp kiểm toán kết thúc</t>
  </si>
  <si>
    <t>Ngày trình hồ sơ cho các cấp</t>
  </si>
  <si>
    <t>Ngày lập và review WP0</t>
  </si>
  <si>
    <t>Ngày thư giải trình</t>
  </si>
  <si>
    <t>Ngày trên BCTC đã phát hành</t>
  </si>
  <si>
    <t>Ngày phát hành báo cáo</t>
  </si>
  <si>
    <t>Số báo cáo phát hành</t>
  </si>
  <si>
    <t>Số hợp đồng</t>
  </si>
  <si>
    <t>102/KT/2009</t>
  </si>
  <si>
    <t>Giá trị hợp đồng đợt kiểm sơ bộ</t>
  </si>
  <si>
    <t>Giá trị hợp đồng cả thuế</t>
  </si>
  <si>
    <t>Ngày hợp đồng</t>
  </si>
  <si>
    <t>Thời hạn phát hành báo cáo KT trong hợp đồng</t>
  </si>
  <si>
    <t>Loại hình doanh nghiệp chủ yếu</t>
  </si>
  <si>
    <t>Xây lắp</t>
  </si>
  <si>
    <t>Số lao động của doanh nghiệp cuối năm</t>
  </si>
  <si>
    <t>PAJE!$K403</t>
  </si>
  <si>
    <t>PAJE!$L403</t>
  </si>
  <si>
    <t>PAJE!$D403</t>
  </si>
  <si>
    <t>PAJE!$E403</t>
  </si>
  <si>
    <t>PAJE!$J404</t>
  </si>
  <si>
    <t>PAJE!$K404</t>
  </si>
  <si>
    <t>PAJE!$L404</t>
  </si>
  <si>
    <t>PAJE!$D404</t>
  </si>
  <si>
    <t>PAJE!$E404</t>
  </si>
  <si>
    <t>PAJE!$L1240</t>
  </si>
  <si>
    <t>PAJE!$D1240</t>
  </si>
  <si>
    <t>PAJE!$E1240</t>
  </si>
  <si>
    <t>PAJE!$J1241</t>
  </si>
  <si>
    <t>PAJE!$K1241</t>
  </si>
  <si>
    <t>PAJE!$L1241</t>
  </si>
  <si>
    <t>PAJE!$D1241</t>
  </si>
  <si>
    <t>PAJE!$E1241</t>
  </si>
  <si>
    <t>PAJE!$J1242</t>
  </si>
  <si>
    <t>PAJE!$K1242</t>
  </si>
  <si>
    <t>PAJE!$J849</t>
  </si>
  <si>
    <t>PAJE!$K849</t>
  </si>
  <si>
    <t>PAJE!$J864</t>
  </si>
  <si>
    <t>PAJE!$K864</t>
  </si>
  <si>
    <t>PAJE!$L864</t>
  </si>
  <si>
    <t>PAJE!$D864</t>
  </si>
  <si>
    <t>PAJE!$E864</t>
  </si>
  <si>
    <t>PAJE!$J865</t>
  </si>
  <si>
    <t>PAJE!$K865</t>
  </si>
  <si>
    <t>PAJE!$L865</t>
  </si>
  <si>
    <t>PAJE!$D319</t>
  </si>
  <si>
    <t>PAJE!$E319</t>
  </si>
  <si>
    <t>PAJE!$J320</t>
  </si>
  <si>
    <t>PAJE!$K1163</t>
  </si>
  <si>
    <t>PAJE!$D1584</t>
  </si>
  <si>
    <t>PAJE!$E1584</t>
  </si>
  <si>
    <t>PAJE!$J1585</t>
  </si>
  <si>
    <t>PAJE!$K1585</t>
  </si>
  <si>
    <t>PAJE!$L1585</t>
  </si>
  <si>
    <t>PAJE!$K2406</t>
  </si>
  <si>
    <t>PAJE!$L2029</t>
  </si>
  <si>
    <t>PAJE!$D2029</t>
  </si>
  <si>
    <t>PAJE!$E2029</t>
  </si>
  <si>
    <t>PAJE!$J2030</t>
  </si>
  <si>
    <t>PAJE!$K2030</t>
  </si>
  <si>
    <t>PAJE!$L2030</t>
  </si>
  <si>
    <t>PAJE!$D2030</t>
  </si>
  <si>
    <t>PAJE!$E2030</t>
  </si>
  <si>
    <t>PAJE!$J2031</t>
  </si>
  <si>
    <t>PAJE!$K2031</t>
  </si>
  <si>
    <t>PAJE!$L2031</t>
  </si>
  <si>
    <t>PAJE!$D2031</t>
  </si>
  <si>
    <t>PAJE!$E2031</t>
  </si>
  <si>
    <t>PAJE!$J2032</t>
  </si>
  <si>
    <t>PAJE!$K2032</t>
  </si>
  <si>
    <t>PAJE!$L2032</t>
  </si>
  <si>
    <t>PAJE!$D2032</t>
  </si>
  <si>
    <t>PAJE!$E2032</t>
  </si>
  <si>
    <t>PAJE!$J2033</t>
  </si>
  <si>
    <t>PAJE!$K2033</t>
  </si>
  <si>
    <t>PAJE!$L2033</t>
  </si>
  <si>
    <t>PAJE!$D2033</t>
  </si>
  <si>
    <t>PAJE!$E2033</t>
  </si>
  <si>
    <t>PAJE!$K1199</t>
  </si>
  <si>
    <t>PAJE!$L1199</t>
  </si>
  <si>
    <t>PAJE!$D1199</t>
  </si>
  <si>
    <t>PAJE!$E1199</t>
  </si>
  <si>
    <t>Phần mềm máy vi tính</t>
  </si>
  <si>
    <t xml:space="preserve">Mua mới </t>
  </si>
  <si>
    <t>Chuyển từ tài sản cố định hữu hình</t>
  </si>
  <si>
    <t>Chuyển từ tài sản cố định thuê tài chính</t>
  </si>
  <si>
    <t>Trình bày Bảng giá vốn của thành phẩm đã cung cấp hoặc Bảng giá vốn của hợp đồng xây dựng như trên.</t>
  </si>
  <si>
    <r>
      <t xml:space="preserve">Dự phòng đầu tư </t>
    </r>
    <r>
      <rPr>
        <sz val="11"/>
        <color indexed="8"/>
        <rFont val="Times New Roman"/>
        <family val="1"/>
      </rPr>
      <t>chứng khoán dài hạn</t>
    </r>
  </si>
  <si>
    <t>Dự phòng khoản lỗ của các công ty con</t>
  </si>
  <si>
    <t>PAJE!$J1666</t>
  </si>
  <si>
    <t>PAJE!$K1666</t>
  </si>
  <si>
    <t>PAJE!$L1666</t>
  </si>
  <si>
    <t>PAJE!$D1666</t>
  </si>
  <si>
    <t>PAJE!$E1666</t>
  </si>
  <si>
    <t>PAJE!$J1667</t>
  </si>
  <si>
    <t>PAJE!$K1667</t>
  </si>
  <si>
    <t>PAJE!$L1667</t>
  </si>
  <si>
    <t>PAJE!$D1667</t>
  </si>
  <si>
    <t>PAJE!$E1667</t>
  </si>
  <si>
    <t>PAJE!$J1668</t>
  </si>
  <si>
    <t>PAJE!$K1668</t>
  </si>
  <si>
    <t>PAJE!$L1668</t>
  </si>
  <si>
    <t>PAJE!$D1668</t>
  </si>
  <si>
    <t>PAJE!$E1668</t>
  </si>
  <si>
    <t>PAJE!$J1669</t>
  </si>
  <si>
    <t>PAJE!$K1669</t>
  </si>
  <si>
    <t>PAJE!$L1669</t>
  </si>
  <si>
    <t>PAJE!$D1669</t>
  </si>
  <si>
    <t>PAJE!$E1669</t>
  </si>
  <si>
    <t>PAJE!$J1670</t>
  </si>
  <si>
    <t>PAJE!$K1670</t>
  </si>
  <si>
    <t>PAJE!$E463</t>
  </si>
  <si>
    <t>PAJE!$J464</t>
  </si>
  <si>
    <t>PAJE!$K464</t>
  </si>
  <si>
    <t>PAJE!$L464</t>
  </si>
  <si>
    <t>PAJE!$D464</t>
  </si>
  <si>
    <t>PAJE!$E464</t>
  </si>
  <si>
    <t>PAJE!$J465</t>
  </si>
  <si>
    <t>PAJE!$K465</t>
  </si>
  <si>
    <t>PAJE!$L465</t>
  </si>
  <si>
    <t>PAJE!$D465</t>
  </si>
  <si>
    <t>PAJE!$E465</t>
  </si>
  <si>
    <t>PAJE!$J466</t>
  </si>
  <si>
    <t>Thuế thu nhập doanh nghiệp hoãn lại phát sinh từ các khoản chênh lệch tạm thời được khấu trừ</t>
  </si>
  <si>
    <t>Thuế thu nhập doanh nghiệp hoãn lại phát sinh từ các khoản lỗ tính thuế chưa sử dụng</t>
  </si>
  <si>
    <t>Tài sản thuế thu nhập hoãn lại liên quan đến khoản chênh lệch tạm thời được khấu trừ</t>
  </si>
  <si>
    <t>PAJE!$J405</t>
  </si>
  <si>
    <t>PAJE!$K405</t>
  </si>
  <si>
    <t>PAJE!$K194</t>
  </si>
  <si>
    <t>PAJE!$L194</t>
  </si>
  <si>
    <t>PAJE!$D194</t>
  </si>
  <si>
    <t>PAJE!$E194</t>
  </si>
  <si>
    <t>PAJE!$J195</t>
  </si>
  <si>
    <t>PAJE!$K195</t>
  </si>
  <si>
    <t>PAJE!$L195</t>
  </si>
  <si>
    <t>PAJE!$D195</t>
  </si>
  <si>
    <t>PAJE!$E195</t>
  </si>
  <si>
    <t>PAJE!$J196</t>
  </si>
  <si>
    <t>PAJE!$K196</t>
  </si>
  <si>
    <t>PAJE!$L196</t>
  </si>
  <si>
    <t>PAJE!$D196</t>
  </si>
  <si>
    <t>PAJE!$E196</t>
  </si>
  <si>
    <t>PAJE!$J197</t>
  </si>
  <si>
    <t>PAJE!$K197</t>
  </si>
  <si>
    <t>Phần lợi nhuận hoặc lỗ trong Công ty  liên kết</t>
  </si>
  <si>
    <t>Tổng lợi nhuận kế toán trước thuế</t>
  </si>
  <si>
    <t>15.</t>
  </si>
  <si>
    <t>+ Tài sản thừa chờ giải quyết</t>
  </si>
  <si>
    <t>+ Dự phòng giảm giá các khoản đầu tư ngắn hạn, dài hạn</t>
  </si>
  <si>
    <t>PAJE!$J1498</t>
  </si>
  <si>
    <t>PAJE!$K1498</t>
  </si>
  <si>
    <t>PAJE!$L1498</t>
  </si>
  <si>
    <t>PAJE!$D1498</t>
  </si>
  <si>
    <t>PAJE!$E1498</t>
  </si>
  <si>
    <t>PAJE!$J1499</t>
  </si>
  <si>
    <t>PAJE!$K1499</t>
  </si>
  <si>
    <t>PAJE!$L1499</t>
  </si>
  <si>
    <t>PAJE!$D1499</t>
  </si>
  <si>
    <t>PAJE!$E1499</t>
  </si>
  <si>
    <t>PAJE!$J1500</t>
  </si>
  <si>
    <t>PAJE!$K1500</t>
  </si>
  <si>
    <t>PAJE!$L1500</t>
  </si>
  <si>
    <t>PAJE!$D1500</t>
  </si>
  <si>
    <t>PAJE!$E1500</t>
  </si>
  <si>
    <t>PAJE!$J1501</t>
  </si>
  <si>
    <t>PAJE!$K1501</t>
  </si>
  <si>
    <t>PAJE!$L1501</t>
  </si>
  <si>
    <t>PAJE!$D1501</t>
  </si>
  <si>
    <t>PAJE!$E1501</t>
  </si>
  <si>
    <t>PAJE!$J1502</t>
  </si>
  <si>
    <t>PAJE!$K1502</t>
  </si>
  <si>
    <t>PAJE!$L1502</t>
  </si>
  <si>
    <t>PAJE!$E951</t>
  </si>
  <si>
    <t>PAJE!$J952</t>
  </si>
  <si>
    <t>PAJE!$K952</t>
  </si>
  <si>
    <t>PAJE!$L952</t>
  </si>
  <si>
    <t>PAJE!$D952</t>
  </si>
  <si>
    <t>PAJE!$E952</t>
  </si>
  <si>
    <t>PAJE!$J953</t>
  </si>
  <si>
    <t>PAJE!$K953</t>
  </si>
  <si>
    <t>PAJE!$L953</t>
  </si>
  <si>
    <t>PAJE!$D953</t>
  </si>
  <si>
    <t>PAJE!$L1311</t>
  </si>
  <si>
    <t>PAJE!$D1311</t>
  </si>
  <si>
    <t>PAJE!$E1311</t>
  </si>
  <si>
    <t>PAJE!$J1312</t>
  </si>
  <si>
    <t>PAJE!$K1312</t>
  </si>
  <si>
    <t>PAJE!$L1312</t>
  </si>
  <si>
    <t>PAJE!$D1312</t>
  </si>
  <si>
    <t>PAJE!$E1312</t>
  </si>
  <si>
    <t>PAJE!$J1313</t>
  </si>
  <si>
    <t>Vật tư, hàng hóa nhận giữ hộ, nhận gia công</t>
  </si>
  <si>
    <t>PAJE!$J742</t>
  </si>
  <si>
    <t>PAJE!$K742</t>
  </si>
  <si>
    <t>PAJE!$L742</t>
  </si>
  <si>
    <t>PAJE!$D742</t>
  </si>
  <si>
    <t>PAJE!$E742</t>
  </si>
  <si>
    <t>PAJE!$J743</t>
  </si>
  <si>
    <t>PAJE!$K743</t>
  </si>
  <si>
    <t>PAJE!$L743</t>
  </si>
  <si>
    <t>PAJE!$D743</t>
  </si>
  <si>
    <t>PAJE!$E743</t>
  </si>
  <si>
    <t>PAJE!$J744</t>
  </si>
  <si>
    <t>PAJE!$K744</t>
  </si>
  <si>
    <t>PAJE!$L744</t>
  </si>
  <si>
    <t>PAJE!$D744</t>
  </si>
  <si>
    <t>PAJE!$E744</t>
  </si>
  <si>
    <t>PAJE!$J745</t>
  </si>
  <si>
    <t>PAJE!$K745</t>
  </si>
  <si>
    <t>PAJE!$L745</t>
  </si>
  <si>
    <t>PAJE!$D745</t>
  </si>
  <si>
    <t>PAJE!$E745</t>
  </si>
  <si>
    <t>PAJE!$J746</t>
  </si>
  <si>
    <t>PAJE!$K746</t>
  </si>
  <si>
    <t>PAJE!$L746</t>
  </si>
  <si>
    <t>PAJE!$D746</t>
  </si>
  <si>
    <t>PAJE!$E746</t>
  </si>
  <si>
    <t>PAJE!$E509</t>
  </si>
  <si>
    <t>PAJE!$J510</t>
  </si>
  <si>
    <t>PAJE!$E382</t>
  </si>
  <si>
    <t>PAJE!$J383</t>
  </si>
  <si>
    <t>PAJE!$K383</t>
  </si>
  <si>
    <t>PAJE!$E2190</t>
  </si>
  <si>
    <t>PAJE!$J2191</t>
  </si>
  <si>
    <t>PAJE!$E639</t>
  </si>
  <si>
    <t>PAJE!$J640</t>
  </si>
  <si>
    <t>PAJE!$K640</t>
  </si>
  <si>
    <t>PAJE!$L640</t>
  </si>
  <si>
    <t>PAJE!$D640</t>
  </si>
  <si>
    <t>+ Giá vốn của thành phẩm đã bán</t>
  </si>
  <si>
    <t>+ Giá vốn của dịch vụ đã cung cấp</t>
  </si>
  <si>
    <t>+ Hao hụt, mất mát hàng tồn kho</t>
  </si>
  <si>
    <t>+ Các khoản chi phí vượt mức bình thường</t>
  </si>
  <si>
    <t>+ Dự phòng giảm giá hàng tồn kho</t>
  </si>
  <si>
    <t>+ Giá vốn của hoạt động kinh doanh khác</t>
  </si>
  <si>
    <t>+ Chiết khấu thanh toán, lãi mua hàng trả chậm</t>
  </si>
  <si>
    <t>PAJE!$D356</t>
  </si>
  <si>
    <t>PAJE!$K228</t>
  </si>
  <si>
    <t>PAJE!$E460</t>
  </si>
  <si>
    <t>PAJE!$J461</t>
  </si>
  <si>
    <t>PAJE!$K461</t>
  </si>
  <si>
    <t>PAJE!$L461</t>
  </si>
  <si>
    <t>PAJE!$D461</t>
  </si>
  <si>
    <t>PAJE!$D658</t>
  </si>
  <si>
    <t>PAJE!$E658</t>
  </si>
  <si>
    <t>PAJE!$J659</t>
  </si>
  <si>
    <t>PAJE!$K659</t>
  </si>
  <si>
    <t>PAJE!$L659</t>
  </si>
  <si>
    <t>PAJE!$D659</t>
  </si>
  <si>
    <t>PAJE!$E659</t>
  </si>
  <si>
    <t>PAJE!$J660</t>
  </si>
  <si>
    <t>PAJE!$K660</t>
  </si>
  <si>
    <t>PAJE!$L660</t>
  </si>
  <si>
    <t>PAJE!$D660</t>
  </si>
  <si>
    <t>PAJE!$E660</t>
  </si>
  <si>
    <t>PAJE!$D2312</t>
  </si>
  <si>
    <t>Chỉ tiêu 03 Sau điều chỉnh</t>
  </si>
  <si>
    <t>Lãi, lỗ chênh lệch tỷ giá hối đoái chưa thực hiện</t>
  </si>
  <si>
    <t>04</t>
  </si>
  <si>
    <t>PAJE!$D841</t>
  </si>
  <si>
    <t>PAJE!$E841</t>
  </si>
  <si>
    <t>PAJE!$J842</t>
  </si>
  <si>
    <t>PAJE!$J2421</t>
  </si>
  <si>
    <t>PAJE!$K2421</t>
  </si>
  <si>
    <t>PAJE!$L2421</t>
  </si>
  <si>
    <t>PAJE!$D2421</t>
  </si>
  <si>
    <t>PAJE!$E2421</t>
  </si>
  <si>
    <t>PAJE!$J2422</t>
  </si>
  <si>
    <t>PAJE!$K2422</t>
  </si>
  <si>
    <t>PAJE!$L2422</t>
  </si>
  <si>
    <t>PAJE!$D2422</t>
  </si>
  <si>
    <t>PAJE!$E2422</t>
  </si>
  <si>
    <t>PAJE!$J2423</t>
  </si>
  <si>
    <t>PAJE!$K2423</t>
  </si>
  <si>
    <t>PAJE!$L2423</t>
  </si>
  <si>
    <t>PAJE!$D2423</t>
  </si>
  <si>
    <t>PAJE!$E2423</t>
  </si>
  <si>
    <t>PAJE!$J2424</t>
  </si>
  <si>
    <t>PAJE!$K2424</t>
  </si>
  <si>
    <t>PAJE!$L2424</t>
  </si>
  <si>
    <t>PAJE!$D2424</t>
  </si>
  <si>
    <t>PAJE!$J2383</t>
  </si>
  <si>
    <t>PAJE!$K2383</t>
  </si>
  <si>
    <t>PAJE!$L2383</t>
  </si>
  <si>
    <t>PAJE!$D2383</t>
  </si>
  <si>
    <t>PAJE!$E2383</t>
  </si>
  <si>
    <t>PAJE!$J2384</t>
  </si>
  <si>
    <t>PAJE!$K2384</t>
  </si>
  <si>
    <t>PAJE!$L2384</t>
  </si>
  <si>
    <t>PAJE!$D2384</t>
  </si>
  <si>
    <t>PAJE!$E2384</t>
  </si>
  <si>
    <t>PAJE!$J2385</t>
  </si>
  <si>
    <t>PAJE!$K2385</t>
  </si>
  <si>
    <t>PAJE!$L2385</t>
  </si>
  <si>
    <t>PAJE!$D2385</t>
  </si>
  <si>
    <t>PAJE!$E2385</t>
  </si>
  <si>
    <t>PAJE!$J2386</t>
  </si>
  <si>
    <t>PAJE!$K2386</t>
  </si>
  <si>
    <t>PAJE!$L2386</t>
  </si>
  <si>
    <t>PAJE!$D2386</t>
  </si>
  <si>
    <t>PAJE!$E2386</t>
  </si>
  <si>
    <t>PAJE!$J2387</t>
  </si>
  <si>
    <t>PAJE!$K2387</t>
  </si>
  <si>
    <t>PAJE!$L2387</t>
  </si>
  <si>
    <t>PAJE!$D2387</t>
  </si>
  <si>
    <t>PAJE!$K251</t>
  </si>
  <si>
    <t>PAJE!$L251</t>
  </si>
  <si>
    <t>PAJE!$D251</t>
  </si>
  <si>
    <t>PAJE!$E251</t>
  </si>
  <si>
    <t>PAJE!$J252</t>
  </si>
  <si>
    <t>PAJE!$D1367</t>
  </si>
  <si>
    <t>PAJE!$E1367</t>
  </si>
  <si>
    <t>PAJE!$J1368</t>
  </si>
  <si>
    <t>PAJE!$K1368</t>
  </si>
  <si>
    <t>PAJE!$L1368</t>
  </si>
  <si>
    <t>PAJE!$E1276</t>
  </si>
  <si>
    <t>PAJE!$J1277</t>
  </si>
  <si>
    <t>PAJE!$K1277</t>
  </si>
  <si>
    <t>PAJE!$L1277</t>
  </si>
  <si>
    <t>PAJE!$D1277</t>
  </si>
  <si>
    <t>PAJE!$E1277</t>
  </si>
  <si>
    <t>PAJE!$J1278</t>
  </si>
  <si>
    <t>PAJE!$K1278</t>
  </si>
  <si>
    <t>PAJE!$L1278</t>
  </si>
  <si>
    <t>PAJE!$D1278</t>
  </si>
  <si>
    <t>PAJE!$E1278</t>
  </si>
  <si>
    <t>PAJE!$J1279</t>
  </si>
  <si>
    <t>PAJE!$K1279</t>
  </si>
  <si>
    <t>Chỉ tiêu 31 sau điều chỉnh</t>
  </si>
  <si>
    <t>PAJE!$D300</t>
  </si>
  <si>
    <t>PAJE!$E300</t>
  </si>
  <si>
    <t>PAJE!$J301</t>
  </si>
  <si>
    <t>PAJE!$K301</t>
  </si>
  <si>
    <t>PAJE!$L301</t>
  </si>
  <si>
    <t>PAJE!$D301</t>
  </si>
  <si>
    <t>PAJE!$E301</t>
  </si>
  <si>
    <t>PAJE!$J302</t>
  </si>
  <si>
    <t>PAJE!$K302</t>
  </si>
  <si>
    <t>PAJE!$L302</t>
  </si>
  <si>
    <t>PAJE!$D302</t>
  </si>
  <si>
    <t>PAJE!$E302</t>
  </si>
  <si>
    <t>PAJE!$J303</t>
  </si>
  <si>
    <t>PAJE!$K303</t>
  </si>
  <si>
    <t>PAJE!$L303</t>
  </si>
  <si>
    <t>PAJE!$D303</t>
  </si>
  <si>
    <t>PAJE!$E303</t>
  </si>
  <si>
    <t>PAJE!$J304</t>
  </si>
  <si>
    <t xml:space="preserve">Cr .  </t>
  </si>
  <si>
    <t>Dr .</t>
  </si>
  <si>
    <t>Cr .</t>
  </si>
  <si>
    <t>CỘNG / TOTAL</t>
  </si>
  <si>
    <t>Chênh lệch / Difference</t>
  </si>
  <si>
    <t>PAJE!$L32</t>
  </si>
  <si>
    <t>PAJE!$D32</t>
  </si>
  <si>
    <t>PAJE!$E32</t>
  </si>
  <si>
    <t>PAJE!$J33</t>
  </si>
  <si>
    <t>PAJE!$K33</t>
  </si>
  <si>
    <t>PAJE!$L33</t>
  </si>
  <si>
    <t>PAJE!$D33</t>
  </si>
  <si>
    <t>PAJE!$E33</t>
  </si>
  <si>
    <t>PAJE!$J34</t>
  </si>
  <si>
    <t>PAJE!$K34</t>
  </si>
  <si>
    <t>PAJE!$L34</t>
  </si>
  <si>
    <t>PAJE!$D34</t>
  </si>
  <si>
    <t>PAJE!$E34</t>
  </si>
  <si>
    <t>PAJE!$J35</t>
  </si>
  <si>
    <t>PAJE!$K35</t>
  </si>
  <si>
    <t>PAJE!$K2215</t>
  </si>
  <si>
    <t>PAJE!$L2215</t>
  </si>
  <si>
    <t>PAJE!$D2215</t>
  </si>
  <si>
    <t>PAJE!$E2215</t>
  </si>
  <si>
    <t>PAJE!$J2216</t>
  </si>
  <si>
    <t>PAJE!$K2216</t>
  </si>
  <si>
    <t>PAJE!$L2216</t>
  </si>
  <si>
    <t>PAJE!$D2216</t>
  </si>
  <si>
    <t>PAJE!$E2216</t>
  </si>
  <si>
    <t>PAJE!$J2217</t>
  </si>
  <si>
    <t>PAJE!$K2217</t>
  </si>
  <si>
    <t>PAJE!$E971</t>
  </si>
  <si>
    <t>PAJE!$J972</t>
  </si>
  <si>
    <t>PAJE!$K972</t>
  </si>
  <si>
    <t>PAJE!$L972</t>
  </si>
  <si>
    <t>PAJE!$D972</t>
  </si>
  <si>
    <t>PAJE!$E972</t>
  </si>
  <si>
    <t>Số lượng cổ phiếu được mua lại</t>
  </si>
  <si>
    <t>Số lượng cổ phiếu đang lưu hành</t>
  </si>
  <si>
    <t xml:space="preserve">Mệnh giá cổ phiếu đang lưu hành: </t>
  </si>
  <si>
    <t>PAJE!$J2486</t>
  </si>
  <si>
    <t>Công ty Cổ phần Đầu tư Phú Thượng</t>
  </si>
  <si>
    <t xml:space="preserve"> -</t>
  </si>
  <si>
    <t>Tăng trong kỳ</t>
  </si>
  <si>
    <t>Ngân hàng TMCP Quốc tế Việt Nam - Chi nhánh Hai Bà Trưng (iii)</t>
  </si>
  <si>
    <t>Ngân hàng TMCP Công thương Việt Nam - Chi nhánh Quang Minh (i)</t>
  </si>
  <si>
    <t>Chi phí sửa chữa lớn tài sản cố định</t>
  </si>
  <si>
    <t>Chi quỹ trong kỳ</t>
  </si>
  <si>
    <t>Số trích lập bổ sung</t>
  </si>
  <si>
    <t xml:space="preserve">Số đã chi </t>
  </si>
  <si>
    <t>Thuế thu nhập doanh nghiệp hoãn lại phát sinh từ các khoản ưu đãi thuế chưa sử dụng</t>
  </si>
  <si>
    <t>Thuế thu nhập doanh nghiệp hoãn lại phát sinh từ các khoản chênh lệch tạm thời phải chịu thuế</t>
  </si>
  <si>
    <t>PAJE!$J805</t>
  </si>
  <si>
    <t>PAJE!$K805</t>
  </si>
  <si>
    <t>PAJE!$L805</t>
  </si>
  <si>
    <t>PAJE!$D805</t>
  </si>
  <si>
    <t>PAJE!$E805</t>
  </si>
  <si>
    <t>+ Chi sự nghiệp</t>
  </si>
  <si>
    <t>- Chi sự nghiêp năm trước</t>
  </si>
  <si>
    <t>- Chi sự nghiêp năm nay</t>
  </si>
  <si>
    <t>PAJE!$D935</t>
  </si>
  <si>
    <t>PAJE!$E935</t>
  </si>
  <si>
    <t>PAJE!$J2104</t>
  </si>
  <si>
    <t>PAJE!$K2104</t>
  </si>
  <si>
    <t>PAJE!$L2104</t>
  </si>
  <si>
    <t>PAJE!$D2104</t>
  </si>
  <si>
    <t>PAJE!$E2104</t>
  </si>
  <si>
    <t>PAJE!$J2105</t>
  </si>
  <si>
    <t>PAJE!$K2105</t>
  </si>
  <si>
    <t>PAJE!$L2105</t>
  </si>
  <si>
    <t>PAJE!$D2105</t>
  </si>
  <si>
    <t>PAJE!$D1243</t>
  </si>
  <si>
    <t>PAJE!$E1243</t>
  </si>
  <si>
    <t>PAJE!$J1244</t>
  </si>
  <si>
    <t>PAJE!$K1244</t>
  </si>
  <si>
    <t>PAJE!$L1244</t>
  </si>
  <si>
    <t>PAJE!$D1244</t>
  </si>
  <si>
    <t>PAJE!$E1244</t>
  </si>
  <si>
    <t>PAJE!$J1245</t>
  </si>
  <si>
    <t>PAJE!$K1245</t>
  </si>
  <si>
    <t>PAJE!$L1245</t>
  </si>
  <si>
    <t>PAJE!$D1245</t>
  </si>
  <si>
    <t>PAJE!$E1245</t>
  </si>
  <si>
    <t>PAJE!$J1246</t>
  </si>
  <si>
    <t>PAJE!$K1246</t>
  </si>
  <si>
    <t>PAJE!$L1246</t>
  </si>
  <si>
    <t>PAJE!$E1822</t>
  </si>
  <si>
    <t>PAJE!$L1092</t>
  </si>
  <si>
    <t>PAJE!$D1092</t>
  </si>
  <si>
    <t>PAJE!$E1092</t>
  </si>
  <si>
    <t>PAJE!$J1093</t>
  </si>
  <si>
    <t>PAJE!$K1093</t>
  </si>
  <si>
    <t>PAJE!$L1093</t>
  </si>
  <si>
    <t>PAJE!$D1093</t>
  </si>
  <si>
    <t>PAJE!$L1695</t>
  </si>
  <si>
    <t>PAJE!$D1695</t>
  </si>
  <si>
    <t>PAJE!$E1695</t>
  </si>
  <si>
    <t>PAJE!$J1696</t>
  </si>
  <si>
    <t>PAJE!$K1696</t>
  </si>
  <si>
    <t>PAJE!$L1696</t>
  </si>
  <si>
    <t>PAJE!$D1696</t>
  </si>
  <si>
    <t>PAJE!$D945</t>
  </si>
  <si>
    <t>PAJE!$E945</t>
  </si>
  <si>
    <t>PAJE!$J946</t>
  </si>
  <si>
    <t>PAJE!$K946</t>
  </si>
  <si>
    <t>PAJE!$L946</t>
  </si>
  <si>
    <t>PAJE!$D946</t>
  </si>
  <si>
    <t>PAJE!$E946</t>
  </si>
  <si>
    <t>PAJE!$J947</t>
  </si>
  <si>
    <t>PAJE!$K947</t>
  </si>
  <si>
    <t>PAJE!$L947</t>
  </si>
  <si>
    <t>PAJE!$D947</t>
  </si>
  <si>
    <t>PAJE!$E947</t>
  </si>
  <si>
    <t>PAJE!$J948</t>
  </si>
  <si>
    <t>PAJE!$K948</t>
  </si>
  <si>
    <t>PAJE!$L948</t>
  </si>
  <si>
    <t>PAJE!$K81</t>
  </si>
  <si>
    <t>PAJE!$L81</t>
  </si>
  <si>
    <t>PAJE!$D81</t>
  </si>
  <si>
    <t>PAJE!$E81</t>
  </si>
  <si>
    <t>PAJE!$J82</t>
  </si>
  <si>
    <t>PAJE!$K82</t>
  </si>
  <si>
    <t>PAJE!$D1909</t>
  </si>
  <si>
    <t>PAJE!$E1909</t>
  </si>
  <si>
    <t>PAJE!$J1910</t>
  </si>
  <si>
    <t>PAJE!$K1910</t>
  </si>
  <si>
    <t>PAJE!$L1910</t>
  </si>
  <si>
    <t>PAJE!$E1271</t>
  </si>
  <si>
    <t>PAJE!$J1272</t>
  </si>
  <si>
    <t>PAJE!$K1272</t>
  </si>
  <si>
    <t>PAJE!$L1272</t>
  </si>
  <si>
    <t>138utdh</t>
  </si>
  <si>
    <t>Đầu tư tín phiếu, kỳ phiếu</t>
  </si>
  <si>
    <t>Cho vay dài hạn</t>
  </si>
  <si>
    <t>Tiền thu từ thanh lý, nhượng bán TSCĐ</t>
  </si>
  <si>
    <t>PAJE!$D774</t>
  </si>
  <si>
    <t>PAJE!$E774</t>
  </si>
  <si>
    <t>PAJE!$J775</t>
  </si>
  <si>
    <t>PAJE!$K775</t>
  </si>
  <si>
    <t>PAJE!$L775</t>
  </si>
  <si>
    <t>PAJE!$D775</t>
  </si>
  <si>
    <t>PAJE!$E775</t>
  </si>
  <si>
    <t>PAJE!$J776</t>
  </si>
  <si>
    <t>Điều chỉnh Tài sản thuế TNDN hoãn lại</t>
  </si>
  <si>
    <t>Điều chỉnh Thuế thu nhập doanh nghiệp đã nộp</t>
  </si>
  <si>
    <t>Điều chỉnh Chi phí lãi vay phải trả</t>
  </si>
  <si>
    <t>+Điều chỉnh  Dư Có người mua trả tiền trước về tiền thu thanh lý, nhượng bán TSCĐ trên các TK công nợ phải thu (131,138…)</t>
  </si>
  <si>
    <t>PAJE!$J1186</t>
  </si>
  <si>
    <t>PAJE!$K1186</t>
  </si>
  <si>
    <t>PAJE!$L1186</t>
  </si>
  <si>
    <t>PAJE!$D1186</t>
  </si>
  <si>
    <t>PAJE!$E1186</t>
  </si>
  <si>
    <t>PAJE!$J1187</t>
  </si>
  <si>
    <t>PAJE!$K1187</t>
  </si>
  <si>
    <t>PAJE!$L1187</t>
  </si>
  <si>
    <t>PAJE!$D1187</t>
  </si>
  <si>
    <t>PAJE!$E1187</t>
  </si>
  <si>
    <t>PAJE!$J1188</t>
  </si>
  <si>
    <t>PAJE!$K1188</t>
  </si>
  <si>
    <t>PAJE!$L1188</t>
  </si>
  <si>
    <t>PAJE!$D1188</t>
  </si>
  <si>
    <t>PAJE!$E1188</t>
  </si>
  <si>
    <t>PAJE!$J1189</t>
  </si>
  <si>
    <t>PAJE!$K1189</t>
  </si>
  <si>
    <t>PAJE!$L1189</t>
  </si>
  <si>
    <t>PAJE!$D1189</t>
  </si>
  <si>
    <t>PAJE!$E1189</t>
  </si>
  <si>
    <t>PAJE!$J1190</t>
  </si>
  <si>
    <t>PAJE!$K1190</t>
  </si>
  <si>
    <t>PAJE!$L1190</t>
  </si>
  <si>
    <t>PAJE!$D1190</t>
  </si>
  <si>
    <t>PAJE!$E1190</t>
  </si>
  <si>
    <t>PAJE!$J1191</t>
  </si>
  <si>
    <t>PAJE!$K1191</t>
  </si>
  <si>
    <t>PAJE!$L1191</t>
  </si>
  <si>
    <t>PAJE!$D1191</t>
  </si>
  <si>
    <t>PAJE!$E1191</t>
  </si>
  <si>
    <t>PAJE!$J1192</t>
  </si>
  <si>
    <t>Nợ phải trả phân bổ cho bộ phận</t>
  </si>
  <si>
    <t>+ Cổ tức, lợi nhuận phải trả</t>
  </si>
  <si>
    <t>338ct</t>
  </si>
  <si>
    <t>PAJE!$K325</t>
  </si>
  <si>
    <t>PAJE!$L325</t>
  </si>
  <si>
    <t>PAJE!$D325</t>
  </si>
  <si>
    <t>PAJE!$E325</t>
  </si>
  <si>
    <t>PAJE!$J326</t>
  </si>
  <si>
    <t>PAJE!$K326</t>
  </si>
  <si>
    <t>PAJE!$L326</t>
  </si>
  <si>
    <t>PAJE!$D326</t>
  </si>
  <si>
    <t>PAJE!$E326</t>
  </si>
  <si>
    <t>PAJE!$J327</t>
  </si>
  <si>
    <t>PAJE!$K327</t>
  </si>
  <si>
    <t>PAJE!$K1144</t>
  </si>
  <si>
    <t>PAJE!$L1144</t>
  </si>
  <si>
    <t>PAJE!$D1144</t>
  </si>
  <si>
    <t>PAJE!$E1144</t>
  </si>
  <si>
    <t>PAJE!$J1145</t>
  </si>
  <si>
    <t>PAJE!$K1145</t>
  </si>
  <si>
    <t>PAJE!$L1145</t>
  </si>
  <si>
    <t>PAJE!$D1145</t>
  </si>
  <si>
    <t>PAJE!$E1145</t>
  </si>
  <si>
    <t>PAJE!$J1146</t>
  </si>
  <si>
    <t>PAJE!$K1146</t>
  </si>
  <si>
    <t>Chi phí thuế thu nhập doanh nghiệp hiện hành</t>
  </si>
  <si>
    <t>Cơ cấu tài sản và cơ cấu nguồn vốn</t>
  </si>
  <si>
    <t>Cơ cấu tài sản</t>
  </si>
  <si>
    <t>PAJE!$K1159</t>
  </si>
  <si>
    <t>PAJE!$L1159</t>
  </si>
  <si>
    <t>PAJE!$D1159</t>
  </si>
  <si>
    <t>PAJE!$E1159</t>
  </si>
  <si>
    <t>PAJE!$J1160</t>
  </si>
  <si>
    <t>PAJE!$E2243</t>
  </si>
  <si>
    <t>PAJE!$J2244</t>
  </si>
  <si>
    <t>PAJE!$D932</t>
  </si>
  <si>
    <t>PAJE!$E932</t>
  </si>
  <si>
    <t>PAJE!$J933</t>
  </si>
  <si>
    <t>PAJE!$K933</t>
  </si>
  <si>
    <t>PAJE!$L933</t>
  </si>
  <si>
    <t>Ban điều hành dự án Hủa Na</t>
  </si>
  <si>
    <t>5.             Trả trước cho người bán</t>
  </si>
  <si>
    <t>6.             Phải thu nội bộ ngắn hạn</t>
  </si>
  <si>
    <t>PAJE!$J936</t>
  </si>
  <si>
    <t>PAJE!$K936</t>
  </si>
  <si>
    <t>PAJE!$L936</t>
  </si>
  <si>
    <t>PAJE!$D936</t>
  </si>
  <si>
    <t>PAJE!$E936</t>
  </si>
  <si>
    <t>PAJE!$J937</t>
  </si>
  <si>
    <t>PAJE!$L1349</t>
  </si>
  <si>
    <t>PAJE!$D1349</t>
  </si>
  <si>
    <t>PAJE!$E1349</t>
  </si>
  <si>
    <t>PAJE!$D1775</t>
  </si>
  <si>
    <t>PAJE!$E1775</t>
  </si>
  <si>
    <t>PAJE!$J1776</t>
  </si>
  <si>
    <t>PAJE!$K1776</t>
  </si>
  <si>
    <t>PAJE!$L1776</t>
  </si>
  <si>
    <t>PAJE!$D1776</t>
  </si>
  <si>
    <t>PAJE!$E1776</t>
  </si>
  <si>
    <t>PAJE!$J1777</t>
  </si>
  <si>
    <t>PAJE!$K1777</t>
  </si>
  <si>
    <t>PAJE!$L1777</t>
  </si>
  <si>
    <t>PAJE!$D1777</t>
  </si>
  <si>
    <t>PAJE!$E1777</t>
  </si>
  <si>
    <t>PAJE!$J1778</t>
  </si>
  <si>
    <t>PAJE!$D1081</t>
  </si>
  <si>
    <t>PAJE!$K729</t>
  </si>
  <si>
    <t>PAJE!$L729</t>
  </si>
  <si>
    <t>PAJE!$D729</t>
  </si>
  <si>
    <t>PAJE!$E729</t>
  </si>
  <si>
    <t>PAJE!$J730</t>
  </si>
  <si>
    <t>PAJE!$K730</t>
  </si>
  <si>
    <t>PAJE!$J76</t>
  </si>
  <si>
    <t>PAJE!$K76</t>
  </si>
  <si>
    <t>PAJE!$L76</t>
  </si>
  <si>
    <t>PAJE!$D76</t>
  </si>
  <si>
    <t>PAJE!$E76</t>
  </si>
  <si>
    <t>PAJE!$J77</t>
  </si>
  <si>
    <t>PAJE!$J1316</t>
  </si>
  <si>
    <t>PAJE!$K1316</t>
  </si>
  <si>
    <t>PAJE!$L1316</t>
  </si>
  <si>
    <t>PAJE!$D1316</t>
  </si>
  <si>
    <t>PAJE!$K377</t>
  </si>
  <si>
    <t>PAJE!$L377</t>
  </si>
  <si>
    <t>PAJE!$D922</t>
  </si>
  <si>
    <t>PAJE!$E922</t>
  </si>
  <si>
    <t>PAJE!$J923</t>
  </si>
  <si>
    <t>PAJE!$K923</t>
  </si>
  <si>
    <t>PAJE!$L923</t>
  </si>
  <si>
    <t>PAJE!$D923</t>
  </si>
  <si>
    <t>PAJE!$E923</t>
  </si>
  <si>
    <t>Bảng đối chiếu biến động của vốn chủ sở hữu</t>
  </si>
  <si>
    <r>
      <t xml:space="preserve">Thông tin về biến động của vốn chủ sở hữu được trình bày ở Phụ lục </t>
    </r>
    <r>
      <rPr>
        <sz val="11"/>
        <rFont val="Times New Roman"/>
        <family val="1"/>
      </rPr>
      <t>1</t>
    </r>
    <r>
      <rPr>
        <sz val="11"/>
        <color indexed="8"/>
        <rFont val="Times New Roman"/>
        <family val="1"/>
      </rPr>
      <t>.</t>
    </r>
  </si>
  <si>
    <t>Nếu bảng này không quá dài thì chuyển trình bày tại đây, không lập phụ lục.</t>
  </si>
  <si>
    <t>PAJE!$K1229</t>
  </si>
  <si>
    <t>PAJE!$L1229</t>
  </si>
  <si>
    <t>PAJE!$D1229</t>
  </si>
  <si>
    <t>PAJE!$E1229</t>
  </si>
  <si>
    <t>PAJE!$J1230</t>
  </si>
  <si>
    <t>PAJE!$K1230</t>
  </si>
  <si>
    <t>PAJE!$L1230</t>
  </si>
  <si>
    <t>PAJE!$D1230</t>
  </si>
  <si>
    <t>PAJE!$E1230</t>
  </si>
  <si>
    <t>PAJE!$J1231</t>
  </si>
  <si>
    <t>PAJE!$K1231</t>
  </si>
  <si>
    <t>PAJE!$L1231</t>
  </si>
  <si>
    <t>PAJE!$D1231</t>
  </si>
  <si>
    <t>PAJE!$E1231</t>
  </si>
  <si>
    <t>PAJE!$J1232</t>
  </si>
  <si>
    <t>PAJE!$D2375</t>
  </si>
  <si>
    <t>Địa chỉ</t>
  </si>
  <si>
    <t>Địa chỉ: XXX</t>
  </si>
  <si>
    <t>PAJE!$E2375</t>
  </si>
  <si>
    <t>PAJE!$J2376</t>
  </si>
  <si>
    <t>PAJE!$K2376</t>
  </si>
  <si>
    <t>PAJE!$L2376</t>
  </si>
  <si>
    <t>PAJE!$D2376</t>
  </si>
  <si>
    <t>PAJE!$E2376</t>
  </si>
  <si>
    <t>Nếu là doanh nghiệp có vốn đầu tư nước ngoài/Công ty TNHH thì trình bày thêm:</t>
  </si>
  <si>
    <t>Tình hình góp vốn pháp định/điều lệ như sau:</t>
  </si>
  <si>
    <t>Theo Giấy phép đầu tư/Điều lệ Công ty</t>
  </si>
  <si>
    <t>Vốn pháp định/điều lệ đã đầu tư (USD)</t>
  </si>
  <si>
    <t>Vốn pháp định/điều lệ còn phải đầu tư (USD)</t>
  </si>
  <si>
    <t>PAJE!$K1222</t>
  </si>
  <si>
    <t>PAJE!$L1222</t>
  </si>
  <si>
    <t>PAJE!$D1222</t>
  </si>
  <si>
    <t>PAJE!$E1222</t>
  </si>
  <si>
    <t>PAJE!$J1223</t>
  </si>
  <si>
    <t>PAJE!$K1223</t>
  </si>
  <si>
    <t>PAJE!$L1223</t>
  </si>
  <si>
    <t>PAJE!$K776</t>
  </si>
  <si>
    <t>6.04</t>
  </si>
  <si>
    <t>PAJE!$D1048</t>
  </si>
  <si>
    <t>PAJE!$E1048</t>
  </si>
  <si>
    <t>PAJE!$L1528</t>
  </si>
  <si>
    <t>PAJE!$D1528</t>
  </si>
  <si>
    <t>PAJE!$E1528</t>
  </si>
  <si>
    <t>PAJE!$J1529</t>
  </si>
  <si>
    <t>PAJE!$K1529</t>
  </si>
  <si>
    <t>PAJE!$L1529</t>
  </si>
  <si>
    <t>PAJE!$D1529</t>
  </si>
  <si>
    <t>PAJE!$E1529</t>
  </si>
  <si>
    <t>PAJE!$J1530</t>
  </si>
  <si>
    <t>PAJE!$K1530</t>
  </si>
  <si>
    <t>PAJE!$L1530</t>
  </si>
  <si>
    <t>PAJE!$D1530</t>
  </si>
  <si>
    <t>PAJE!$E1530</t>
  </si>
  <si>
    <t>PAJE!$J1531</t>
  </si>
  <si>
    <t>PAJE!$K1531</t>
  </si>
  <si>
    <t>PAJE!$E2285</t>
  </si>
  <si>
    <t>PAJE!$J2286</t>
  </si>
  <si>
    <t>PAJE!$K2286</t>
  </si>
  <si>
    <t>34.         Người mua trả tiền trước</t>
  </si>
  <si>
    <t>Số tiền nợ thuê tài chính dài hạn đã trả trong năm (+)</t>
  </si>
  <si>
    <t>PAJE!$E1475</t>
  </si>
  <si>
    <t>PAJE!$J1476</t>
  </si>
  <si>
    <t>PAJE!$J647</t>
  </si>
  <si>
    <t>PAJE!$K647</t>
  </si>
  <si>
    <t>PAJE!$L647</t>
  </si>
  <si>
    <t>PAJE!$L888</t>
  </si>
  <si>
    <t>PAJE!$D888</t>
  </si>
  <si>
    <t>PAJE!$E888</t>
  </si>
  <si>
    <t>PAJE!$J889</t>
  </si>
  <si>
    <t>PAJE!$K889</t>
  </si>
  <si>
    <t>PAJE!$L889</t>
  </si>
  <si>
    <t>PAJE!$D889</t>
  </si>
  <si>
    <t>PAJE!$E889</t>
  </si>
  <si>
    <t>PAJE!$J890</t>
  </si>
  <si>
    <t>PAJE!$K890</t>
  </si>
  <si>
    <t>PAJE!$L890</t>
  </si>
  <si>
    <t>PAJE!$D890</t>
  </si>
  <si>
    <t>PAJE!$K2122</t>
  </si>
  <si>
    <t>PAJE!$L2122</t>
  </si>
  <si>
    <t>PAJE!$D2122</t>
  </si>
  <si>
    <t>PAJE!$J454</t>
  </si>
  <si>
    <t>PAJE!$K454</t>
  </si>
  <si>
    <t>PAJE!$L454</t>
  </si>
  <si>
    <t>PAJE!$D454</t>
  </si>
  <si>
    <t>PAJE!$E454</t>
  </si>
  <si>
    <t>PAJE!$E1292</t>
  </si>
  <si>
    <t>PAJE!$J1293</t>
  </si>
  <si>
    <t>PAJE!$E2123</t>
  </si>
  <si>
    <t>PAJE!$J2124</t>
  </si>
  <si>
    <t>PAJE!$K1224</t>
  </si>
  <si>
    <t>PAJE!$L1224</t>
  </si>
  <si>
    <t>PAJE!$D1224</t>
  </si>
  <si>
    <t>PAJE!$E1224</t>
  </si>
  <si>
    <t>PAJE!$J1225</t>
  </si>
  <si>
    <t>PAJE!$K1225</t>
  </si>
  <si>
    <t>PAJE!$L1225</t>
  </si>
  <si>
    <t>PAJE!$J2049</t>
  </si>
  <si>
    <t>PAJE!$K2049</t>
  </si>
  <si>
    <t>PAJE!$L2049</t>
  </si>
  <si>
    <t>PAJE!$D2049</t>
  </si>
  <si>
    <t>PAJE!$E2049</t>
  </si>
  <si>
    <t>PAJE!$J2050</t>
  </si>
  <si>
    <t>PAJE!$K2050</t>
  </si>
  <si>
    <t>PAJE!$L2050</t>
  </si>
  <si>
    <t>PAJE!$D2050</t>
  </si>
  <si>
    <t>PAJE!$E2050</t>
  </si>
  <si>
    <t>PAJE!$J2051</t>
  </si>
  <si>
    <t>PAJE!$K2051</t>
  </si>
  <si>
    <t>PAJE!$L2051</t>
  </si>
  <si>
    <t>PAJE!$D2051</t>
  </si>
  <si>
    <t>PAJE!$E2051</t>
  </si>
  <si>
    <t>PAJE!$J2052</t>
  </si>
  <si>
    <t>PAJE!$K2052</t>
  </si>
  <si>
    <t>PAJE!$L2052</t>
  </si>
  <si>
    <t>PAJE!$D2052</t>
  </si>
  <si>
    <t>PAJE!$E2052</t>
  </si>
  <si>
    <t>PAJE!$J2053</t>
  </si>
  <si>
    <t>PAJE!$K2053</t>
  </si>
  <si>
    <t>PAJE!$L2053</t>
  </si>
  <si>
    <t>PAJE!$D2053</t>
  </si>
  <si>
    <t>PAJE!$E2053</t>
  </si>
  <si>
    <t>PAJE!$J2054</t>
  </si>
  <si>
    <t>PAJE!$K2054</t>
  </si>
  <si>
    <t>PAJE!$L2054</t>
  </si>
  <si>
    <t>PAJE!$D2054</t>
  </si>
  <si>
    <t>PAJE!$E2054</t>
  </si>
  <si>
    <t>PAJE!$J2055</t>
  </si>
  <si>
    <t>PAJE!$K2055</t>
  </si>
  <si>
    <t>PAJE!$L2055</t>
  </si>
  <si>
    <t>PAJE!$D2055</t>
  </si>
  <si>
    <t>PAJE!$E2055</t>
  </si>
  <si>
    <t>PAJE!$E64</t>
  </si>
  <si>
    <t>PAJE!$J1519</t>
  </si>
  <si>
    <t>PAJE!$K1519</t>
  </si>
  <si>
    <t>PAJE!$L1519</t>
  </si>
  <si>
    <t>PAJE!$D1519</t>
  </si>
  <si>
    <t>PAJE!$E1519</t>
  </si>
  <si>
    <t>PAJE!$J1520</t>
  </si>
  <si>
    <t>PAJE!$K1520</t>
  </si>
  <si>
    <t>PAJE!$L1520</t>
  </si>
  <si>
    <t>PAJE!$K550</t>
  </si>
  <si>
    <t>PAJE!$L550</t>
  </si>
  <si>
    <t>PAJE!$D550</t>
  </si>
  <si>
    <t>PAJE!$J21</t>
  </si>
  <si>
    <t>PAJE!$K21</t>
  </si>
  <si>
    <t>PAJE!$L21</t>
  </si>
  <si>
    <t>PAJE!$D21</t>
  </si>
  <si>
    <t>PAJE!$E21</t>
  </si>
  <si>
    <t>PAJE!$J22</t>
  </si>
  <si>
    <t>PAJE!$D1378</t>
  </si>
  <si>
    <t>PAJE!$E1378</t>
  </si>
  <si>
    <t>PAJE!$J1379</t>
  </si>
  <si>
    <t>PAJE!$K1379</t>
  </si>
  <si>
    <t>PAJE!$K2497</t>
  </si>
  <si>
    <t>PAJE!$L2497</t>
  </si>
  <si>
    <t>PAJE!$D2497</t>
  </si>
  <si>
    <t>PAJE!$E2497</t>
  </si>
  <si>
    <t>PAJE!$J2498</t>
  </si>
  <si>
    <t>PAJE!$K2498</t>
  </si>
  <si>
    <t>PAJE!$L2498</t>
  </si>
  <si>
    <t>PAJE!$D2498</t>
  </si>
  <si>
    <t>PAJE!$E2498</t>
  </si>
  <si>
    <t>PAJE!$J2499</t>
  </si>
  <si>
    <t>PAJE!$K2499</t>
  </si>
  <si>
    <t>PAJE!$L2499</t>
  </si>
  <si>
    <t>PAJE!$D2499</t>
  </si>
  <si>
    <t>PAJE!$E2499</t>
  </si>
  <si>
    <t>PAJE!$J2500</t>
  </si>
  <si>
    <t>PAJE!$K2500</t>
  </si>
  <si>
    <t>PAJE!$K1890</t>
  </si>
  <si>
    <t>PAJE!$L1890</t>
  </si>
  <si>
    <t>PAJE!$K517</t>
  </si>
  <si>
    <t>PAJE!$L517</t>
  </si>
  <si>
    <t>PAJE!$D517</t>
  </si>
  <si>
    <t>PAJE!$E517</t>
  </si>
  <si>
    <t>PAJE!$E1195</t>
  </si>
  <si>
    <t>PAJE!$J1196</t>
  </si>
  <si>
    <t>PAJE!$K1196</t>
  </si>
  <si>
    <t>PAJE!$K1160</t>
  </si>
  <si>
    <t>PAJE!$L1160</t>
  </si>
  <si>
    <t>PAJE!$D1160</t>
  </si>
  <si>
    <t>PAJE!$E1160</t>
  </si>
  <si>
    <t>PAJE!$J1161</t>
  </si>
  <si>
    <t>PAJE!$K1161</t>
  </si>
  <si>
    <t>PAJE!$D272</t>
  </si>
  <si>
    <t>PAJE!$E272</t>
  </si>
  <si>
    <t>PAJE!$J273</t>
  </si>
  <si>
    <t>PAJE!$K273</t>
  </si>
  <si>
    <t>PAJE!$L273</t>
  </si>
  <si>
    <t>PAJE!$D273</t>
  </si>
  <si>
    <t>PAJE!$E273</t>
  </si>
  <si>
    <t>PAJE!$J274</t>
  </si>
  <si>
    <t>PAJE!$K274</t>
  </si>
  <si>
    <t>PAJE!$L274</t>
  </si>
  <si>
    <t>PAJE!$D274</t>
  </si>
  <si>
    <t>PAJE!$L642</t>
  </si>
  <si>
    <t>PAJE!$D642</t>
  </si>
  <si>
    <t>PAJE!$E642</t>
  </si>
  <si>
    <t>PAJE!$J643</t>
  </si>
  <si>
    <t>PAJE!$K643</t>
  </si>
  <si>
    <t>PAJE!$L643</t>
  </si>
  <si>
    <t>PAJE!$D643</t>
  </si>
  <si>
    <t>PAJE!$E643</t>
  </si>
  <si>
    <t>PAJE!$J644</t>
  </si>
  <si>
    <t>PAJE!$K644</t>
  </si>
  <si>
    <t>PAJE!$L644</t>
  </si>
  <si>
    <t>PAJE!$D2281</t>
  </si>
  <si>
    <t>PAJE!$E2281</t>
  </si>
  <si>
    <t>PAJE!$J2282</t>
  </si>
  <si>
    <t>PAJE!$K2282</t>
  </si>
  <si>
    <t>PAJE!$L2282</t>
  </si>
  <si>
    <t>PAJE!$D2282</t>
  </si>
  <si>
    <t>PAJE!$E2282</t>
  </si>
  <si>
    <t>PAJE!$J2283</t>
  </si>
  <si>
    <t>PAJE!$K2283</t>
  </si>
  <si>
    <t>PAJE!$L2283</t>
  </si>
  <si>
    <t>PAJE!$K2442</t>
  </si>
  <si>
    <t>PAJE!$L2442</t>
  </si>
  <si>
    <t>PAJE!$D2442</t>
  </si>
  <si>
    <t>PAJE!$E2442</t>
  </si>
  <si>
    <t>PAJE!$J2443</t>
  </si>
  <si>
    <t>PAJE!$K2443</t>
  </si>
  <si>
    <t>PAJE!$L2443</t>
  </si>
  <si>
    <t>PAJE!$D2443</t>
  </si>
  <si>
    <t>PAJE!$E2443</t>
  </si>
  <si>
    <t>PAJE!$J2444</t>
  </si>
  <si>
    <t>PAJE!$K2444</t>
  </si>
  <si>
    <t>PAJE!$L2444</t>
  </si>
  <si>
    <t>PAJE!$D2444</t>
  </si>
  <si>
    <t>PAJE!$E2444</t>
  </si>
  <si>
    <t>PAJE!$J2445</t>
  </si>
  <si>
    <t>PAJE!$K2445</t>
  </si>
  <si>
    <t>PAJE!$E28</t>
  </si>
  <si>
    <t>PAJE!$J29</t>
  </si>
  <si>
    <t>PAJE!$K29</t>
  </si>
  <si>
    <t>PAJE!$L29</t>
  </si>
  <si>
    <t>PAJE!$K976</t>
  </si>
  <si>
    <t>PAJE!$L976</t>
  </si>
  <si>
    <t>PAJE!$D976</t>
  </si>
  <si>
    <t>PAJE!$E976</t>
  </si>
  <si>
    <t>PAJE!$J977</t>
  </si>
  <si>
    <t>PAJE!$E1341</t>
  </si>
  <si>
    <t>PAJE!$J1342</t>
  </si>
  <si>
    <t>PAJE!$K1342</t>
  </si>
  <si>
    <t>PAJE!$D1385</t>
  </si>
  <si>
    <t>PAJE!$E1385</t>
  </si>
  <si>
    <t>PAJE!$J1386</t>
  </si>
  <si>
    <t>PAJE!$K1386</t>
  </si>
  <si>
    <t>PAJE!$L880</t>
  </si>
  <si>
    <t>PAJE!$D880</t>
  </si>
  <si>
    <t>PAJE!$E880</t>
  </si>
  <si>
    <t>PAJE!$D2141</t>
  </si>
  <si>
    <t>PAJE!$E2141</t>
  </si>
  <si>
    <t>PAJE!$J2142</t>
  </si>
  <si>
    <t>PAJE!$K2142</t>
  </si>
  <si>
    <t>PAJE!$L2142</t>
  </si>
  <si>
    <t>PAJE!$D2142</t>
  </si>
  <si>
    <t>PAJE!$E2142</t>
  </si>
  <si>
    <t>PAJE!$J2143</t>
  </si>
  <si>
    <t>PAJE!$K2143</t>
  </si>
  <si>
    <t>PAJE!$L2143</t>
  </si>
  <si>
    <t>PAJE!$E235</t>
  </si>
  <si>
    <t>PAJE!$J236</t>
  </si>
  <si>
    <t>PAJE!$K236</t>
  </si>
  <si>
    <t>PAJE!$L236</t>
  </si>
  <si>
    <t>PAJE!$D236</t>
  </si>
  <si>
    <t>PAJE!$E236</t>
  </si>
  <si>
    <t>PAJE!$J237</t>
  </si>
  <si>
    <t>PAJE!$K237</t>
  </si>
  <si>
    <t>PAJE!$L2057</t>
  </si>
  <si>
    <t>PAJE!$D2057</t>
  </si>
  <si>
    <t>PAJE!$E2057</t>
  </si>
  <si>
    <t>PAJE!$J2058</t>
  </si>
  <si>
    <t>PAJE!$K2058</t>
  </si>
  <si>
    <t>PAJE!$L2058</t>
  </si>
  <si>
    <t>PAJE!$D2058</t>
  </si>
  <si>
    <t>PAJE!$E2058</t>
  </si>
  <si>
    <t>PAJE!$J2059</t>
  </si>
  <si>
    <t>PAJE!$K2059</t>
  </si>
  <si>
    <t>PAJE!$D778</t>
  </si>
  <si>
    <t>PAJE!$E778</t>
  </si>
  <si>
    <t>PAJE!$J779</t>
  </si>
  <si>
    <t>PAJE!$K779</t>
  </si>
  <si>
    <t>PAJE!$L779</t>
  </si>
  <si>
    <t>PAJE!$D779</t>
  </si>
  <si>
    <t>PAJE!$L1357</t>
  </si>
  <si>
    <t>PAJE!$D1357</t>
  </si>
  <si>
    <t>PAJE!$E1357</t>
  </si>
  <si>
    <t>PAJE!$J1358</t>
  </si>
  <si>
    <t>PAJE!$K1358</t>
  </si>
  <si>
    <t>PAJE!$L1358</t>
  </si>
  <si>
    <t>PAJE!$D1358</t>
  </si>
  <si>
    <t>PAJE!$E532</t>
  </si>
  <si>
    <t>PAJE!$J533</t>
  </si>
  <si>
    <t>PAJE!$K533</t>
  </si>
  <si>
    <t>PAJE!$L533</t>
  </si>
  <si>
    <t>Tiền và tương đương tiền đầu năm</t>
  </si>
  <si>
    <t>60</t>
  </si>
  <si>
    <t>Tiền và tương đương tiền cuối năm</t>
  </si>
  <si>
    <t>70</t>
  </si>
  <si>
    <t>Tiền mặt</t>
  </si>
  <si>
    <t>Tiền gửi ngân hàng</t>
  </si>
  <si>
    <t>Tiền đang chuyển</t>
  </si>
  <si>
    <r>
      <t>Đ</t>
    </r>
    <r>
      <rPr>
        <sz val="11"/>
        <color indexed="8"/>
        <rFont val="Times New Roman"/>
        <family val="1"/>
      </rPr>
      <t>ầu tư chứng khoán ngắn hạn</t>
    </r>
  </si>
  <si>
    <t>Đầu tư ngắn hạn khác</t>
  </si>
  <si>
    <t>PAJE!$D2446</t>
  </si>
  <si>
    <t>PAJE!$E2446</t>
  </si>
  <si>
    <t>PAJE!$J2447</t>
  </si>
  <si>
    <t>PAJE!$K2447</t>
  </si>
  <si>
    <t>PAJE!$L2447</t>
  </si>
  <si>
    <t>PAJE!$D2447</t>
  </si>
  <si>
    <t>PAJE!$E2447</t>
  </si>
  <si>
    <t>PAJE!$J2448</t>
  </si>
  <si>
    <t>PAJE!$K2448</t>
  </si>
  <si>
    <t>PAJE!$L2448</t>
  </si>
  <si>
    <t>PAJE!$D2448</t>
  </si>
  <si>
    <t>PAJE!$E2448</t>
  </si>
  <si>
    <t>PAJE!$J2449</t>
  </si>
  <si>
    <t>PAJE!$K2449</t>
  </si>
  <si>
    <t>PAJE!$L1923</t>
  </si>
  <si>
    <t>PAJE!$D1923</t>
  </si>
  <si>
    <t>PAJE!$E1923</t>
  </si>
  <si>
    <t>PAJE!$L1916</t>
  </si>
  <si>
    <t>PAJE!$D1916</t>
  </si>
  <si>
    <t>PAJE!$E1916</t>
  </si>
  <si>
    <t>PAJE!$J1917</t>
  </si>
  <si>
    <t>PAJE!$K1917</t>
  </si>
  <si>
    <t>PAJE!$L1917</t>
  </si>
  <si>
    <t>PAJE!$D1917</t>
  </si>
  <si>
    <t>PAJE!$L2396</t>
  </si>
  <si>
    <t>PAJE!$D2396</t>
  </si>
  <si>
    <t>PAJE!$E2396</t>
  </si>
  <si>
    <t>PAJE!$J2397</t>
  </si>
  <si>
    <t>PAJE!$K2397</t>
  </si>
  <si>
    <t>PAJE!$L2397</t>
  </si>
  <si>
    <t>PAJE!$D2397</t>
  </si>
  <si>
    <t>PAJE!$E2397</t>
  </si>
  <si>
    <t>PAJE!$J2398</t>
  </si>
  <si>
    <t>PAJE!$K2398</t>
  </si>
  <si>
    <t>PAJE!$L2398</t>
  </si>
  <si>
    <t>PAJE!$D2398</t>
  </si>
  <si>
    <t>PAJE!$E2398</t>
  </si>
  <si>
    <t>PAJE!$J2399</t>
  </si>
  <si>
    <t>PAJE!$D1007</t>
  </si>
  <si>
    <t>PAJE!$E1007</t>
  </si>
  <si>
    <t>PAJE!$J1008</t>
  </si>
  <si>
    <t>PAJE!$K1008</t>
  </si>
  <si>
    <t>PAJE!$L1008</t>
  </si>
  <si>
    <t>PAJE!$D1008</t>
  </si>
  <si>
    <t>PAJE!$E1008</t>
  </si>
  <si>
    <t>PAJE!$J1009</t>
  </si>
  <si>
    <t>PAJE!$K1009</t>
  </si>
  <si>
    <t>PAJE!$J155</t>
  </si>
  <si>
    <t>PAJE!$K155</t>
  </si>
  <si>
    <t>PAJE!$L155</t>
  </si>
  <si>
    <t>PAJE!$D155</t>
  </si>
  <si>
    <t>PAJE!$E155</t>
  </si>
  <si>
    <t>PAJE!$J156</t>
  </si>
  <si>
    <t>PAJE!$K156</t>
  </si>
  <si>
    <t>PAJE!$L156</t>
  </si>
  <si>
    <t>PAJE!$D156</t>
  </si>
  <si>
    <t>PAJE!$E156</t>
  </si>
  <si>
    <t>PAJE!$J157</t>
  </si>
  <si>
    <t>Giá vốn của dịch vụ đã cung cấp</t>
  </si>
  <si>
    <t>PAJE!$D549</t>
  </si>
  <si>
    <t>Vốn kinh doanh ở các đơn vị trực thuộc</t>
  </si>
  <si>
    <t>Vay ngắn hạn các tổ chức và cá nhân</t>
  </si>
  <si>
    <t>Vay dài hạn đến hạn trả</t>
  </si>
  <si>
    <t>Thuế thu nhập doanh nghiệp phải nộp theo thuế suất phổ thông</t>
  </si>
  <si>
    <t>PAJE!$L2048</t>
  </si>
  <si>
    <t>PAJE!$D2048</t>
  </si>
  <si>
    <t>PAJE!$E2048</t>
  </si>
  <si>
    <t>PAJE!$D2246</t>
  </si>
  <si>
    <t>PAJE!$E2246</t>
  </si>
  <si>
    <t>PAJE!$J2247</t>
  </si>
  <si>
    <t>PAJE!$K2247</t>
  </si>
  <si>
    <t>PAJE!$L2247</t>
  </si>
  <si>
    <t>PAJE!$D2247</t>
  </si>
  <si>
    <t>Dr ..</t>
  </si>
  <si>
    <t>Cr ..</t>
  </si>
  <si>
    <t>PAJE!$L1096</t>
  </si>
  <si>
    <t>+ Hàng mua đang đi đường</t>
  </si>
  <si>
    <t>PAJE!$J292</t>
  </si>
  <si>
    <t>Lấy giá trị sổ sách trừ dự phòng (nếu có)</t>
  </si>
  <si>
    <t>Tiền gửi có kỳ hạn từ 3 tháng đến 1 năm với lãi suất thả nổi</t>
  </si>
  <si>
    <t>Số liệu lấy tại chỉ tiêu đầu tư ngắn hạn - MS 121</t>
  </si>
  <si>
    <t>Tiền gửi có kỳ hạn từ 3 tháng đến 1 năm với lãi suất cố định</t>
  </si>
  <si>
    <t>Tiền gửi có kỳ hạn trên 1 năm với lãi suất thả nổi</t>
  </si>
  <si>
    <t>Số liệu lấy tại chỉ tiêu MS 258</t>
  </si>
  <si>
    <t>Tiền gửi có kỳ hạn trên 1 năm với lãi suất cố định</t>
  </si>
  <si>
    <t>Trái phiếu có lãi suất thả nổi với thời gian đáo hạn từ 1 năm trở xuống</t>
  </si>
  <si>
    <t>Trái phiếu có lãi suất cố định với thời gian đáo hạn từ 1 năm trở xuống</t>
  </si>
  <si>
    <t>Trái phiếu có lãi suất thả nổi với thời gian đáo hạn trên năm</t>
  </si>
  <si>
    <t>Trái phiếu có lãi suất cố định với thời gian đáo hạn trên năm</t>
  </si>
  <si>
    <t>Dự phòng liên quan đến các khoản đầu tư ngắn hạn</t>
  </si>
  <si>
    <t>Số liệu lấy tại chỉ tiêu MS 129</t>
  </si>
  <si>
    <t>Dự phòng liên quan đến các khoản đầu tư dài hạn</t>
  </si>
  <si>
    <t>Số liệu lấy tại chỉ tiêu MS 259</t>
  </si>
  <si>
    <t>Tài sản tài chính sẵn sàng để bán</t>
  </si>
  <si>
    <t>Đầu tư tài chính ngắn hạn</t>
  </si>
  <si>
    <t>Đầu tư tài chính dài hạn</t>
  </si>
  <si>
    <t>Số liệu lấy tại chỉ tiêu MS 131</t>
  </si>
  <si>
    <t>Số liệu lấy tại chỉ tiêu MS 139 - Dự phòng nợ phải thu khách hàng</t>
  </si>
  <si>
    <t>Số liệu lấy tại chỉ tiêu MS 211</t>
  </si>
  <si>
    <t>Số liệu lấy tại chỉ tiêu MS 219 - Dự phòng nợ phải thu khách hàng</t>
  </si>
  <si>
    <t>Các khoản cho vay</t>
  </si>
  <si>
    <t>Bao gồm các khoản cho vay có tính lãi</t>
  </si>
  <si>
    <t>Cho vay ngắn hạn có lãi suất thả nổi</t>
  </si>
  <si>
    <t>Cho vay ngắn hạn có lãi suất cố định</t>
  </si>
  <si>
    <t>Cho vay dài hạn có lãi suất thả nổi</t>
  </si>
  <si>
    <t>Cho vay dài hạn có lãi suất cố định</t>
  </si>
  <si>
    <t>Dự phòng cho vay ngắn hạn khó đòi</t>
  </si>
  <si>
    <t>Dự phòng cho vay dài hạn khó đòi</t>
  </si>
  <si>
    <t>Các khoản phải thu ngắn hạn khác</t>
  </si>
  <si>
    <t>Số liệu lấy tại chỉ tiêu MS 135</t>
  </si>
  <si>
    <t>Dự phòng phải thu ngắn hạn khó đòi liên quan đến khoản phải thu ngắn hạn khác</t>
  </si>
  <si>
    <t>Số liệu lấy tại chỉ tiêu MS 139</t>
  </si>
  <si>
    <t>Số liệu lấy tại chỉ tiêu MS 158</t>
  </si>
  <si>
    <t>Dự phòng liên quan đến khoản phải thu ngắn hạn khác</t>
  </si>
  <si>
    <t>Số liệu lấy tại chỉ tiêu MS 218</t>
  </si>
  <si>
    <t>Dự phòng liên quan đến khoản phải thu dài hạn khác</t>
  </si>
  <si>
    <t>Số liệu lấy tại chỉ tiêu MS 219</t>
  </si>
  <si>
    <t>Số liệu lấy tại chỉ tiêu MS 268</t>
  </si>
  <si>
    <t>Dự phòng liên quan đến tài sản dài hạn khác</t>
  </si>
  <si>
    <t>Nợ phải trả tài chính</t>
  </si>
  <si>
    <t>Nợ phải trả tài chính được ghi nhận theo giá trị hợp lý thông qua Báo cáo kết quả hoạt động kinh doanh</t>
  </si>
  <si>
    <t>Số liệu lấy tại chỉ tiêu MS 311</t>
  </si>
  <si>
    <t>Vay và nợ</t>
  </si>
  <si>
    <t>Trái phiếu ngắn hạn có lãi suất thả nổi</t>
  </si>
  <si>
    <t>Trái phiếu ngắn hạn có lãi suất cố định</t>
  </si>
  <si>
    <t>Vay và nợ ngắn hạn khác có lãi suất thả nổi</t>
  </si>
  <si>
    <t>Vay và nợ ngắn hạn khác có lãi suất cố định</t>
  </si>
  <si>
    <t>Trái phiếu dài hạn hạn có lãi suất thả nổi</t>
  </si>
  <si>
    <t>PAJE!$D2121</t>
  </si>
  <si>
    <t>PAJE!$E2121</t>
  </si>
  <si>
    <t>PAJE!$J2122</t>
  </si>
  <si>
    <t>PAJE!$J1207</t>
  </si>
  <si>
    <t>PAJE!$K1207</t>
  </si>
  <si>
    <t>PAJE!$L1207</t>
  </si>
  <si>
    <t>PAJE!$D1207</t>
  </si>
  <si>
    <t>PAJE!$E1207</t>
  </si>
  <si>
    <t>PAJE!$J1208</t>
  </si>
  <si>
    <t>PAJE!$K1208</t>
  </si>
  <si>
    <t>PAJE!$L1208</t>
  </si>
  <si>
    <t>PAJE!$D1208</t>
  </si>
  <si>
    <t>PAJE!$L2339</t>
  </si>
  <si>
    <t>PAJE!$L1239</t>
  </si>
  <si>
    <t>PAJE!$D1239</t>
  </si>
  <si>
    <t>PAJE!$E481</t>
  </si>
  <si>
    <t>PAJE!$J482</t>
  </si>
  <si>
    <t>PAJE!$K482</t>
  </si>
  <si>
    <t>PAJE!$L482</t>
  </si>
  <si>
    <t>PAJE!$E461</t>
  </si>
  <si>
    <t>PAJE!$J462</t>
  </si>
  <si>
    <t>PAJE!$K462</t>
  </si>
  <si>
    <t>PAJE!$L462</t>
  </si>
  <si>
    <t>PAJE!$D462</t>
  </si>
  <si>
    <t>PAJE!$E462</t>
  </si>
  <si>
    <t>PAJE!$J463</t>
  </si>
  <si>
    <t>PAJE!$K463</t>
  </si>
  <si>
    <t>PAJE!$L918</t>
  </si>
  <si>
    <t>PAJE!$L98</t>
  </si>
  <si>
    <t>PAJE!$D98</t>
  </si>
  <si>
    <t>PAJE!$E98</t>
  </si>
  <si>
    <t>PAJE!$J99</t>
  </si>
  <si>
    <t>PAJE!$K99</t>
  </si>
  <si>
    <t>PAJE!$L99</t>
  </si>
  <si>
    <t>PAJE!$D99</t>
  </si>
  <si>
    <t>PAJE!$E99</t>
  </si>
  <si>
    <t>PAJE!$J100</t>
  </si>
  <si>
    <t>PAJE!$K100</t>
  </si>
  <si>
    <t>PAJE!$L100</t>
  </si>
  <si>
    <t>PAJE!$D100</t>
  </si>
  <si>
    <t>PAJE!$E100</t>
  </si>
  <si>
    <t>PAJE!$J101</t>
  </si>
  <si>
    <t>PAJE!$K101</t>
  </si>
  <si>
    <t>PAJE!$L101</t>
  </si>
  <si>
    <t>PAJE!$D101</t>
  </si>
  <si>
    <t>PAJE!$E101</t>
  </si>
  <si>
    <t>PAJE!$J102</t>
  </si>
  <si>
    <t>PAJE!$K102</t>
  </si>
  <si>
    <t>PAJE!$L102</t>
  </si>
  <si>
    <t>PAJE!$D102</t>
  </si>
  <si>
    <t>PAJE!$E102</t>
  </si>
  <si>
    <t>PAJE!$J103</t>
  </si>
  <si>
    <t>PAJE!$K103</t>
  </si>
  <si>
    <t>PAJE!$L103</t>
  </si>
  <si>
    <t>PAJE!$D103</t>
  </si>
  <si>
    <t>PAJE!$E103</t>
  </si>
  <si>
    <t>PAJE!$J104</t>
  </si>
  <si>
    <t>PAJE!$K104</t>
  </si>
  <si>
    <t>PAJE!$L104</t>
  </si>
  <si>
    <t>PAJE!$E2077</t>
  </si>
  <si>
    <t>PAJE!$J2078</t>
  </si>
  <si>
    <t>PAJE!$K2078</t>
  </si>
  <si>
    <t>PAJE!$L2078</t>
  </si>
  <si>
    <t>PAJE!$D2078</t>
  </si>
  <si>
    <t>PAJE!$E2078</t>
  </si>
  <si>
    <t>PAJE!$J2079</t>
  </si>
  <si>
    <t>PAJE!$K2079</t>
  </si>
  <si>
    <t>PAJE!$L2079</t>
  </si>
  <si>
    <t>Chi phí nhân công</t>
  </si>
  <si>
    <t>Chi phí khấu hao tài sản cố định</t>
  </si>
  <si>
    <t>TK 627 - SX</t>
  </si>
  <si>
    <t>TK 623 - XD</t>
  </si>
  <si>
    <t>TK 627 - XD</t>
  </si>
  <si>
    <t>+ Chi phí khấu hao TSCĐ</t>
  </si>
  <si>
    <t>+ Chi phí bảo hành</t>
  </si>
  <si>
    <t>+ Chi phí dịch vụ mua ngoài</t>
  </si>
  <si>
    <t>+ Chi phí bằng tiền khác</t>
  </si>
  <si>
    <t>Chi phí quản lý doanh nghiệp</t>
  </si>
  <si>
    <t>+ Chi phí nhân viên quản lý</t>
  </si>
  <si>
    <t>PAJE!$E1053</t>
  </si>
  <si>
    <t>PAJE!$J1054</t>
  </si>
  <si>
    <t>PAJE!$L1200</t>
  </si>
  <si>
    <t>PAJE!$D1200</t>
  </si>
  <si>
    <t>PAJE!$E1200</t>
  </si>
  <si>
    <t>PAJE!$J1201</t>
  </si>
  <si>
    <t>PAJE!$K1201</t>
  </si>
  <si>
    <t>PAJE!$L1201</t>
  </si>
  <si>
    <t>PAJE!$D1201</t>
  </si>
  <si>
    <t>PAJE!$J2025</t>
  </si>
  <si>
    <t>PAJE!$K2025</t>
  </si>
  <si>
    <t>PAJE!$L2025</t>
  </si>
  <si>
    <t>PAJE!$D2025</t>
  </si>
  <si>
    <t>PAJE!$E2025</t>
  </si>
  <si>
    <t>PAJE!$J2026</t>
  </si>
  <si>
    <t>PAJE!$K842</t>
  </si>
  <si>
    <t>PAJE!$L842</t>
  </si>
  <si>
    <t>PAJE!$D842</t>
  </si>
  <si>
    <t>PAJE!$E842</t>
  </si>
  <si>
    <t>PAJE!$J843</t>
  </si>
  <si>
    <t>PAJE!$K843</t>
  </si>
  <si>
    <t>PAJE!$K2392</t>
  </si>
  <si>
    <t>PAJE!$L2392</t>
  </si>
  <si>
    <t>PAJE!$D2392</t>
  </si>
  <si>
    <t>PAJE!$J2377</t>
  </si>
  <si>
    <t>PAJE!$K2377</t>
  </si>
  <si>
    <t>PAJE!$L2377</t>
  </si>
  <si>
    <t>PAJE!$E1760</t>
  </si>
  <si>
    <t>PAJE!$J1761</t>
  </si>
  <si>
    <t>PAJE!$K1761</t>
  </si>
  <si>
    <t>PAJE!$L1761</t>
  </si>
  <si>
    <t>PAJE!$D1761</t>
  </si>
  <si>
    <t>PAJE!$E1761</t>
  </si>
  <si>
    <t>PAJE!$J1762</t>
  </si>
  <si>
    <t>PAJE!$K1762</t>
  </si>
  <si>
    <t>PAJE!$L1762</t>
  </si>
  <si>
    <t>PAJE!$D1762</t>
  </si>
  <si>
    <t>PAJE!$E1762</t>
  </si>
  <si>
    <t>PAJE!$J1763</t>
  </si>
  <si>
    <t>PAJE!$K1763</t>
  </si>
  <si>
    <t>PAJE!$L1763</t>
  </si>
  <si>
    <t>PAJE!$D1763</t>
  </si>
  <si>
    <t>PAJE!$E1763</t>
  </si>
  <si>
    <t>PAJE!$J1764</t>
  </si>
  <si>
    <t>PAJE!$K1764</t>
  </si>
  <si>
    <t>PAJE!$L1764</t>
  </si>
  <si>
    <t>PAJE!$D1764</t>
  </si>
  <si>
    <t>PAJE!$E1764</t>
  </si>
  <si>
    <t>PAJE!$J1765</t>
  </si>
  <si>
    <t>PAJE!$K1765</t>
  </si>
  <si>
    <t>PAJE!$L1765</t>
  </si>
  <si>
    <t>PAJE!$K1335</t>
  </si>
  <si>
    <t>PAJE!$L1335</t>
  </si>
  <si>
    <t>PAJE!$D1335</t>
  </si>
  <si>
    <t>PAJE!$K1957</t>
  </si>
  <si>
    <t>PAJE!$L1957</t>
  </si>
  <si>
    <t>Tiền vay ngắn hạn, dài hạn nhận được</t>
  </si>
  <si>
    <t>Chỉ tiêu 33 sau điều chỉnh</t>
  </si>
  <si>
    <t>Tiền chi trả nợ gốc vay</t>
  </si>
  <si>
    <t>34</t>
  </si>
  <si>
    <t>Không bao gồm tiền chi trả nợ thuê tài chính</t>
  </si>
  <si>
    <t>PAJE!$K950</t>
  </si>
  <si>
    <t>PAJE!$L950</t>
  </si>
  <si>
    <t>PAJE!$D950</t>
  </si>
  <si>
    <t>PAJE!$L1168</t>
  </si>
  <si>
    <t>PAJE!$K284</t>
  </si>
  <si>
    <t>PAJE!$L284</t>
  </si>
  <si>
    <t>PAJE!$D284</t>
  </si>
  <si>
    <t>PAJE!$E284</t>
  </si>
  <si>
    <t>PAJE!$D1368</t>
  </si>
  <si>
    <t>PAJE!$E1368</t>
  </si>
  <si>
    <t>PAJE!$J1369</t>
  </si>
  <si>
    <t>PAJE!$K1369</t>
  </si>
  <si>
    <t>PAJE!$L1369</t>
  </si>
  <si>
    <t>PAJE!$D1369</t>
  </si>
  <si>
    <t>PAJE!$E1369</t>
  </si>
  <si>
    <t>PAJE!$J1370</t>
  </si>
  <si>
    <t>PAJE!$K1370</t>
  </si>
  <si>
    <t>PAJE!$L1370</t>
  </si>
  <si>
    <t>PAJE!$D1370</t>
  </si>
  <si>
    <t>PAJE!$E1370</t>
  </si>
  <si>
    <t>PAJE!$D818</t>
  </si>
  <si>
    <t>PAJE!$E818</t>
  </si>
  <si>
    <t>PAJE!$J819</t>
  </si>
  <si>
    <t>PAJE!$K819</t>
  </si>
  <si>
    <t>PAJE!$L819</t>
  </si>
  <si>
    <t>PAJE!$D819</t>
  </si>
  <si>
    <t>PAJE!$E819</t>
  </si>
  <si>
    <t>PAJE!$J820</t>
  </si>
  <si>
    <t>PAJE!$K820</t>
  </si>
  <si>
    <t>PAJE!$L820</t>
  </si>
  <si>
    <t>PAJE!$D820</t>
  </si>
  <si>
    <t>PAJE!$E1653</t>
  </si>
  <si>
    <t>PAJE!$J1654</t>
  </si>
  <si>
    <t>PAJE!$K1654</t>
  </si>
  <si>
    <t>PAJE!$L1654</t>
  </si>
  <si>
    <t>PAJE!$D1654</t>
  </si>
  <si>
    <t>PAJE!$E1654</t>
  </si>
  <si>
    <t>PAJE!$J1655</t>
  </si>
  <si>
    <t>Balance Sheet</t>
  </si>
  <si>
    <t>Profit and Loss A/C</t>
  </si>
  <si>
    <t>Tên Công ty
 điều chỉnh</t>
  </si>
  <si>
    <t>Y/N</t>
  </si>
  <si>
    <t>dk</t>
  </si>
  <si>
    <t>Ref</t>
  </si>
  <si>
    <t xml:space="preserve">Dr .  </t>
  </si>
  <si>
    <t>Ngoài ra, ngày 06 tháng 11 năm 2009 Bộ Tài chính đã ban hành Thông tư số 210/2009/TT-BTC hướng dẫn áp dụng chuẩn mực kế toán quốc tế về trình bày Báo cáo tài chính và thuyết minh thông tin đối với công cụ tài chính. Các yêu cầu của Thông tư này sẽ được áp dụng trong việc lập và trình bày Báo cáo tài chính từ năm 2011 trở đi.</t>
  </si>
  <si>
    <r>
      <t xml:space="preserve">Vào ngày .. tháng .. năm ... </t>
    </r>
    <r>
      <rPr>
        <sz val="11"/>
        <color indexed="8"/>
        <rFont val="Times New Roman"/>
        <family val="1"/>
      </rPr>
      <t>Công ty/Doanh nghiệp</t>
    </r>
    <r>
      <rPr>
        <sz val="11"/>
        <rFont val="Times New Roman"/>
        <family val="1"/>
      </rPr>
      <t xml:space="preserve"> đã thay đổi phương pháp tính giá hàng tồn kho từ nhập trước xuất trước (FIFO) sang bình quân gia quyền theo qui định của Công ty/Doanh nghiệp.</t>
    </r>
  </si>
  <si>
    <t>Các sai sót</t>
  </si>
  <si>
    <t>Trình bày các sai sót do tính toán, áp dụng sai các chính sách kế toán, bỏ quên, hiểu hoặc diễn giải sai các sự việc và gian lận trong Báo cáo tài chính của các năm/kỳ trước theo hướng dẫn của Chuẩn mực kế toán số 29 “Thay đổi chính sách kế toán, ước tính kế toán và các sai sót”.</t>
  </si>
  <si>
    <t>PAJE!$K1607</t>
  </si>
  <si>
    <t>PAJE!$L1607</t>
  </si>
  <si>
    <t>PAJE!$K1601</t>
  </si>
  <si>
    <t>PAJE!$L1601</t>
  </si>
  <si>
    <t>PAJE!$D1601</t>
  </si>
  <si>
    <t>PAJE!$E1601</t>
  </si>
  <si>
    <t>PAJE!$J1602</t>
  </si>
  <si>
    <t>PAJE!$K1602</t>
  </si>
  <si>
    <t>PAJE!$L1602</t>
  </si>
  <si>
    <t>PAJE!$D1602</t>
  </si>
  <si>
    <t>PAJE!$E1602</t>
  </si>
  <si>
    <t>PAJE!$J1603</t>
  </si>
  <si>
    <t>PAJE!$K1603</t>
  </si>
  <si>
    <t>PAJE!$L1603</t>
  </si>
  <si>
    <t>PAJE!$D1603</t>
  </si>
  <si>
    <t>PAJE!$E1603</t>
  </si>
  <si>
    <t>PAJE!$J1604</t>
  </si>
  <si>
    <t>PAJE!$K1604</t>
  </si>
  <si>
    <t>PAJE!$L1604</t>
  </si>
  <si>
    <t>PAJE!$D1604</t>
  </si>
  <si>
    <t>PAJE!$E1604</t>
  </si>
  <si>
    <t>PAJE!$J1605</t>
  </si>
  <si>
    <t>PAJE!$K1605</t>
  </si>
  <si>
    <t>PAJE!$L1605</t>
  </si>
  <si>
    <t>PAJE!$D1605</t>
  </si>
  <si>
    <t>PAJE!$E1605</t>
  </si>
  <si>
    <t>PAJE!$D2088</t>
  </si>
  <si>
    <t>PAJE!$E2088</t>
  </si>
  <si>
    <t>PAJE!$J2089</t>
  </si>
  <si>
    <t>PAJE!$K2089</t>
  </si>
  <si>
    <t>PAJE!$L2089</t>
  </si>
  <si>
    <t>PAJE!$D2089</t>
  </si>
  <si>
    <t>PAJE!$E2089</t>
  </si>
  <si>
    <t>PAJE!$J2090</t>
  </si>
  <si>
    <t>PAJE!$K2090</t>
  </si>
  <si>
    <t>PAJE!$L2090</t>
  </si>
  <si>
    <t>PAJE!$D2090</t>
  </si>
  <si>
    <t>PAJE!$E2090</t>
  </si>
  <si>
    <t>PAJE!$J2091</t>
  </si>
  <si>
    <t>PAJE!$K2091</t>
  </si>
  <si>
    <t>PAJE!$L2091</t>
  </si>
  <si>
    <t>PAJE!$D2091</t>
  </si>
  <si>
    <t>- Các khoản đầu tư ngắn hạn khác (tiền gửi có kỳ hạn, cho vay ngắn hạn, mua trái phiếu, tín phiếu, kỳ phiếu…vì mục đích đầu tư) (128) (-)</t>
  </si>
  <si>
    <t>Nợ thuê tài chính đến hạn trả (+)</t>
  </si>
  <si>
    <t>Ghi nhận vào vốn chủ sở hữu</t>
  </si>
  <si>
    <t>PAJE!$D1184</t>
  </si>
  <si>
    <t>PAJE!$E1184</t>
  </si>
  <si>
    <t>PAJE!$J1185</t>
  </si>
  <si>
    <t>PAJE!$J2160</t>
  </si>
  <si>
    <t>PAJE!$K2160</t>
  </si>
  <si>
    <t>PAJE!$L2160</t>
  </si>
  <si>
    <t>PAJE!$D2160</t>
  </si>
  <si>
    <t>PAJE!$E2160</t>
  </si>
  <si>
    <t>PAJE!$J2161</t>
  </si>
  <si>
    <t>PAJE!$K2161</t>
  </si>
  <si>
    <t>PAJE!$L2161</t>
  </si>
  <si>
    <t>PAJE!$D2161</t>
  </si>
  <si>
    <t>PAJE!$E2161</t>
  </si>
  <si>
    <t>PAJE!$J2162</t>
  </si>
  <si>
    <t>PAJE!$K2162</t>
  </si>
  <si>
    <t>PAJE!$L2162</t>
  </si>
  <si>
    <t>PAJE!$D2162</t>
  </si>
  <si>
    <t>PAJE!$E2162</t>
  </si>
  <si>
    <t>PAJE!$J2163</t>
  </si>
  <si>
    <t>PAJE!$K2163</t>
  </si>
  <si>
    <t>PAJE!$L2163</t>
  </si>
  <si>
    <t>PAJE!$D2163</t>
  </si>
  <si>
    <t>PAJE!$E2163</t>
  </si>
  <si>
    <t>PAJE!$J2164</t>
  </si>
  <si>
    <t>PAJE!$K2164</t>
  </si>
  <si>
    <t>PAJE!$L2164</t>
  </si>
  <si>
    <t>PAJE!$D2164</t>
  </si>
  <si>
    <t>PAJE!$E2164</t>
  </si>
  <si>
    <t>PAJE!$J2165</t>
  </si>
  <si>
    <t>PAJE!$K2165</t>
  </si>
  <si>
    <t>PAJE!$L2165</t>
  </si>
  <si>
    <t>PAJE!$D2165</t>
  </si>
  <si>
    <t>PAJE!$E2165</t>
  </si>
  <si>
    <t>PAJE!$J2166</t>
  </si>
  <si>
    <t>PAJE!$K2166</t>
  </si>
  <si>
    <t>PAJE!$L2166</t>
  </si>
  <si>
    <t>PAJE!$D2166</t>
  </si>
  <si>
    <t>PAJE!$E2166</t>
  </si>
  <si>
    <t>PAJE!$J2167</t>
  </si>
  <si>
    <t>PAJE!$K2167</t>
  </si>
  <si>
    <t>PAJE!$L2167</t>
  </si>
  <si>
    <t>PAJE!$D2167</t>
  </si>
  <si>
    <t>PAJE!$E2167</t>
  </si>
  <si>
    <t>PAJE!$J2168</t>
  </si>
  <si>
    <t>PAJE!$K2168</t>
  </si>
  <si>
    <t>PAJE!$L2168</t>
  </si>
  <si>
    <t>Nguồn kinh phí sự nghiệp năm nay</t>
  </si>
  <si>
    <t>Chi sự nghiêp năm trước</t>
  </si>
  <si>
    <t>Chi sự nghiêp năm nay</t>
  </si>
  <si>
    <t>Doanh thu bán hàng hóa</t>
  </si>
  <si>
    <t>Doanh thu bán thành phẩm</t>
  </si>
  <si>
    <t>Doanh thu cung cấp dịch vụ</t>
  </si>
  <si>
    <t>Doanh thu hoạt động kinh doanh bất động sản</t>
  </si>
  <si>
    <t>Doanh thu trợ cấp, trợ giá</t>
  </si>
  <si>
    <t>Doanh thu hoạt động kinh doanh khác</t>
  </si>
  <si>
    <t>Doanh thu bán hàng nội bộ</t>
  </si>
  <si>
    <t>Chiết khấu thương mại</t>
  </si>
  <si>
    <t>Hàng bán bị trả lại</t>
  </si>
  <si>
    <t>Giảm giá bán hàng</t>
  </si>
  <si>
    <t>Thuế GTGT theo phương pháp trực tiếp phải nộp</t>
  </si>
  <si>
    <t xml:space="preserve">Thuế tiêu thụ đặc biệt </t>
  </si>
  <si>
    <t xml:space="preserve">Thuế xuất khẩu </t>
  </si>
  <si>
    <t>Giá vốn hàng hóa đã bán</t>
  </si>
  <si>
    <t>Giá vốn của thành phẩm đã bán</t>
  </si>
  <si>
    <t>Hao hụt, mất mát hàng tồn kho</t>
  </si>
  <si>
    <t>Một số chỉ tiêu đánh giá khái quát thực trạng tài chính và kết quả hoạt động kinh doanh của Công ty/Doanh nghiệp</t>
  </si>
  <si>
    <t>PAJE!$D1952</t>
  </si>
  <si>
    <t>PAJE!$E1952</t>
  </si>
  <si>
    <t>PAJE!$J1953</t>
  </si>
  <si>
    <t>Giá trị hao mòn</t>
  </si>
  <si>
    <t>Giá trị còn lại</t>
  </si>
  <si>
    <t>Tạm thời chưa sử dụng</t>
  </si>
  <si>
    <t>Đang chờ thanh lý</t>
  </si>
  <si>
    <t>PAJE!$D1487</t>
  </si>
  <si>
    <t>PAJE!$E1487</t>
  </si>
  <si>
    <t>PAJE!$J1488</t>
  </si>
  <si>
    <t>PAJE!$K1488</t>
  </si>
  <si>
    <t>PAJE!$L1488</t>
  </si>
  <si>
    <t>PAJE!$D1488</t>
  </si>
  <si>
    <t>PAJE!$E1488</t>
  </si>
  <si>
    <t>PAJE!$J1489</t>
  </si>
  <si>
    <t>PAJE!$K1489</t>
  </si>
  <si>
    <t>PAJE!$L1489</t>
  </si>
  <si>
    <t>PAJE!$D1489</t>
  </si>
  <si>
    <t>PAJE!$E1489</t>
  </si>
  <si>
    <t>PAJE!$J1490</t>
  </si>
  <si>
    <t>PAJE!$K1490</t>
  </si>
  <si>
    <t>PAJE!$L1490</t>
  </si>
  <si>
    <t>PAJE!$D1490</t>
  </si>
  <si>
    <t>PAJE!$E1490</t>
  </si>
  <si>
    <t>PAJE!$J1491</t>
  </si>
  <si>
    <t>PAJE!$K1491</t>
  </si>
  <si>
    <t>PAJE!$L1491</t>
  </si>
  <si>
    <t>PAJE!$D1491</t>
  </si>
  <si>
    <t>PAJE!$E2437</t>
  </si>
  <si>
    <t>PAJE!$J2438</t>
  </si>
  <si>
    <t>PAJE!$D1319</t>
  </si>
  <si>
    <t>PAJE!$E1319</t>
  </si>
  <si>
    <t>PAJE!$J1320</t>
  </si>
  <si>
    <t>PAJE!$K1320</t>
  </si>
  <si>
    <t>PAJE!$L1320</t>
  </si>
  <si>
    <t>PAJE!$D1320</t>
  </si>
  <si>
    <t>PAJE!$E1320</t>
  </si>
  <si>
    <t>PAJE!$J1321</t>
  </si>
  <si>
    <t>PAJE!$K1321</t>
  </si>
  <si>
    <t>PAJE!$L1321</t>
  </si>
  <si>
    <t>PAJE!$D1321</t>
  </si>
  <si>
    <t>PAJE!$E1321</t>
  </si>
  <si>
    <t>PAJE!$J385</t>
  </si>
  <si>
    <t>PAJE!$K385</t>
  </si>
  <si>
    <t>PAJE!$L385</t>
  </si>
  <si>
    <t>PAJE!$D385</t>
  </si>
  <si>
    <t>+ Nhận ký quỹ, ký cược ngắn hạn</t>
  </si>
  <si>
    <t>+ Phải trả, phải nộp khác</t>
  </si>
  <si>
    <t>10.</t>
  </si>
  <si>
    <t>Dự phòng phải trả ngắn hạn</t>
  </si>
  <si>
    <t>320</t>
  </si>
  <si>
    <t>Nợ dài hạn</t>
  </si>
  <si>
    <t>330</t>
  </si>
  <si>
    <t>Phải trả dài hạn người bán</t>
  </si>
  <si>
    <t>331</t>
  </si>
  <si>
    <t>Phải trả dài hạn nội bộ</t>
  </si>
  <si>
    <t>332</t>
  </si>
  <si>
    <t>Phải trả dài hạn khác</t>
  </si>
  <si>
    <t>PAJE!$K1807</t>
  </si>
  <si>
    <t>PAJE!$L1807</t>
  </si>
  <si>
    <t>PAJE!$D1807</t>
  </si>
  <si>
    <t>PAJE!$E1807</t>
  </si>
  <si>
    <t>PAJE!$J1808</t>
  </si>
  <si>
    <t>PAJE!$E2118</t>
  </si>
  <si>
    <t>PAJE!$J2119</t>
  </si>
  <si>
    <t>PAJE!$L1468</t>
  </si>
  <si>
    <t>PAJE!$D1468</t>
  </si>
  <si>
    <t>PAJE!$E1468</t>
  </si>
  <si>
    <t>PAJE!$J1469</t>
  </si>
  <si>
    <t>PAJE!$K1469</t>
  </si>
  <si>
    <t>PAJE!$L1469</t>
  </si>
  <si>
    <t>PAJE!$D1469</t>
  </si>
  <si>
    <t>PAJE!$E1469</t>
  </si>
  <si>
    <t>PAJE!$J1470</t>
  </si>
  <si>
    <t>PAJE!$D2292</t>
  </si>
  <si>
    <t>PAJE!$E2292</t>
  </si>
  <si>
    <t>PAJE!$J2293</t>
  </si>
  <si>
    <t>PAJE!$L2015</t>
  </si>
  <si>
    <t>PAJE!$K725</t>
  </si>
  <si>
    <t>PAJE!$L725</t>
  </si>
  <si>
    <t>PAJE!$D725</t>
  </si>
  <si>
    <t>PAJE!$E725</t>
  </si>
  <si>
    <t>PAJE!$J726</t>
  </si>
  <si>
    <t>PAJE!$K726</t>
  </si>
  <si>
    <t>PAJE!$L726</t>
  </si>
  <si>
    <t>PAJE!$D726</t>
  </si>
  <si>
    <t>PAJE!$E726</t>
  </si>
  <si>
    <t>PAJE!$J727</t>
  </si>
  <si>
    <t>PAJE!$K727</t>
  </si>
  <si>
    <t>PAJE!$L727</t>
  </si>
  <si>
    <t>PAJE!$D727</t>
  </si>
  <si>
    <t>PAJE!$E727</t>
  </si>
  <si>
    <t>PAJE!$J728</t>
  </si>
  <si>
    <t>PAJE!$K728</t>
  </si>
  <si>
    <t>PAJE!$L728</t>
  </si>
  <si>
    <t>PAJE!$D728</t>
  </si>
  <si>
    <t>PAJE!$E728</t>
  </si>
  <si>
    <t>PAJE!$J729</t>
  </si>
  <si>
    <t>PAJE!$K457</t>
  </si>
  <si>
    <t>Các nghiệp vụ phát sinh trong năm giữa Công ty/Doanh nghiệp với các bên liên quan khác như sau:</t>
  </si>
  <si>
    <t>PAJE!$J1905</t>
  </si>
  <si>
    <t>PAJE!$K1905</t>
  </si>
  <si>
    <t>PAJE!$L1905</t>
  </si>
  <si>
    <t>PAJE!$D1905</t>
  </si>
  <si>
    <t>PAJE!$E1905</t>
  </si>
  <si>
    <t>PAJE!$J1906</t>
  </si>
  <si>
    <t>PAJE!$K1906</t>
  </si>
  <si>
    <t>PAJE!$L1906</t>
  </si>
  <si>
    <t>PAJE!$D1906</t>
  </si>
  <si>
    <t>PAJE!$D1088</t>
  </si>
  <si>
    <t>PAJE!$E1088</t>
  </si>
  <si>
    <t>PAJE!$J1089</t>
  </si>
  <si>
    <t>PAJE!$K1089</t>
  </si>
  <si>
    <t>PAJE!$L1089</t>
  </si>
  <si>
    <t>PAJE!$D1089</t>
  </si>
  <si>
    <t>PAJE!$E1089</t>
  </si>
  <si>
    <t>PAJE!$L662</t>
  </si>
  <si>
    <t>PAJE!$D662</t>
  </si>
  <si>
    <t>PAJE!$E662</t>
  </si>
  <si>
    <t>PAJE!$J663</t>
  </si>
  <si>
    <t>PAJE!$K663</t>
  </si>
  <si>
    <t>PAJE!$L663</t>
  </si>
  <si>
    <t>PAJE!$D663</t>
  </si>
  <si>
    <t>PAJE!$E663</t>
  </si>
  <si>
    <t>PAJE!$J664</t>
  </si>
  <si>
    <t>PAJE!$K664</t>
  </si>
  <si>
    <t>PAJE!$L664</t>
  </si>
  <si>
    <t>PAJE!$D664</t>
  </si>
  <si>
    <t>PAJE!$E664</t>
  </si>
  <si>
    <t>PAJE!$D668</t>
  </si>
  <si>
    <t>PAJE!$E668</t>
  </si>
  <si>
    <t>PAJE!$J669</t>
  </si>
  <si>
    <t>PAJE!$K669</t>
  </si>
  <si>
    <t>PAJE!$L669</t>
  </si>
  <si>
    <t>PAJE!$D669</t>
  </si>
  <si>
    <t>PAJE!$E669</t>
  </si>
  <si>
    <t>PAJE!$J670</t>
  </si>
  <si>
    <t>PAJE!$K670</t>
  </si>
  <si>
    <t>PAJE!$L670</t>
  </si>
  <si>
    <t>PAJE!$D670</t>
  </si>
  <si>
    <t>PAJE!$E670</t>
  </si>
  <si>
    <t>PAJE!$J671</t>
  </si>
  <si>
    <t>PAJE!$K671</t>
  </si>
  <si>
    <t>PAJE!$L671</t>
  </si>
  <si>
    <t>PAJE!$D671</t>
  </si>
  <si>
    <t>PAJE!$E167</t>
  </si>
  <si>
    <t>PAJE!$J168</t>
  </si>
  <si>
    <t>PAJE!$K168</t>
  </si>
  <si>
    <t>PAJE!$L168</t>
  </si>
  <si>
    <t>PAJE!$D168</t>
  </si>
  <si>
    <t>PAJE!$E168</t>
  </si>
  <si>
    <t>PAJE!$J169</t>
  </si>
  <si>
    <t>PAJE!$K169</t>
  </si>
  <si>
    <t>PAJE!$L169</t>
  </si>
  <si>
    <t>PAJE!$D169</t>
  </si>
  <si>
    <t>PAJE!$E169</t>
  </si>
  <si>
    <t>Lãi tiền gửi, tiền cho vay</t>
  </si>
  <si>
    <t>PAJE!$J1701</t>
  </si>
  <si>
    <t>PAJE!$K1701</t>
  </si>
  <si>
    <t>PAJE!$L1701</t>
  </si>
  <si>
    <t>-</t>
  </si>
  <si>
    <t>Lợi nhuận từ hoạt động kinh doanh</t>
  </si>
  <si>
    <t>trước thay đổi vốn lưu động</t>
  </si>
  <si>
    <t>08</t>
  </si>
  <si>
    <t>Tiền thu khác từ hoạt động kinh doanh</t>
  </si>
  <si>
    <t>PAJE!$D984</t>
  </si>
  <si>
    <t>PAJE!$E984</t>
  </si>
  <si>
    <t>PAJE!$J985</t>
  </si>
  <si>
    <t>PAJE!$K985</t>
  </si>
  <si>
    <t>PAJE!$L985</t>
  </si>
  <si>
    <t>PAJE!$D985</t>
  </si>
  <si>
    <t>PAJE!$E985</t>
  </si>
  <si>
    <t>PAJE!$J986</t>
  </si>
  <si>
    <t>PAJE!$K986</t>
  </si>
  <si>
    <t>PAJE!$L986</t>
  </si>
  <si>
    <t>PAJE!$D986</t>
  </si>
  <si>
    <t>PAJE!$E986</t>
  </si>
  <si>
    <t>PAJE!$J987</t>
  </si>
  <si>
    <t>PAJE!$K987</t>
  </si>
  <si>
    <t>PAJE!$D824</t>
  </si>
  <si>
    <t>PAJE!$E824</t>
  </si>
  <si>
    <t>PAJE!$J825</t>
  </si>
  <si>
    <t>PAJE!$L374</t>
  </si>
  <si>
    <t>PAJE!$D374</t>
  </si>
  <si>
    <t>PAJE!$E374</t>
  </si>
  <si>
    <t>PAJE!$L355</t>
  </si>
  <si>
    <t>PAJE!$D355</t>
  </si>
  <si>
    <t>PAJE!$J1643</t>
  </si>
  <si>
    <t>PAJE!$D707</t>
  </si>
  <si>
    <t>PAJE!$E707</t>
  </si>
  <si>
    <t>PAJE!$J708</t>
  </si>
  <si>
    <t>PAJE!$K708</t>
  </si>
  <si>
    <t>PAJE!$L708</t>
  </si>
  <si>
    <t>PAJE!$D708</t>
  </si>
  <si>
    <t>PAJE!$E708</t>
  </si>
  <si>
    <t>PAJE!$J709</t>
  </si>
  <si>
    <t>PAJE!$K709</t>
  </si>
  <si>
    <t>PAJE!$L709</t>
  </si>
  <si>
    <t>PAJE!$D709</t>
  </si>
  <si>
    <t>PAJE!$E709</t>
  </si>
  <si>
    <t>PAJE!$J710</t>
  </si>
  <si>
    <t>PAJE!$L212</t>
  </si>
  <si>
    <t>PAJE!$D212</t>
  </si>
  <si>
    <t>PAJE!$E212</t>
  </si>
  <si>
    <t>PAJE!$J213</t>
  </si>
  <si>
    <t>PAJE!$K213</t>
  </si>
  <si>
    <t>PAJE!$L213</t>
  </si>
  <si>
    <t>PAJE!$D213</t>
  </si>
  <si>
    <t>PAJE!$E213</t>
  </si>
  <si>
    <t>PAJE!$J214</t>
  </si>
  <si>
    <t>PAJE!$K214</t>
  </si>
  <si>
    <t>PAJE!$L214</t>
  </si>
  <si>
    <t>PAJE!$D214</t>
  </si>
  <si>
    <t>PAJE!$E214</t>
  </si>
  <si>
    <t>PAJE!$J215</t>
  </si>
  <si>
    <t>PAJE!$K215</t>
  </si>
  <si>
    <t>PAJE!$L215</t>
  </si>
  <si>
    <t>PAJE!$K1034</t>
  </si>
  <si>
    <t>PAJE!$L1034</t>
  </si>
  <si>
    <t>PAJE!$E2312</t>
  </si>
  <si>
    <t>PAJE!$J2313</t>
  </si>
  <si>
    <t>PAJE!$K2313</t>
  </si>
  <si>
    <t>PAJE!$L2313</t>
  </si>
  <si>
    <t>PAJE!$D2313</t>
  </si>
  <si>
    <t>PAJE!$E1641</t>
  </si>
  <si>
    <t>PAJE!$J1642</t>
  </si>
  <si>
    <t>PAJE!$K1642</t>
  </si>
  <si>
    <t>PAJE!$L1642</t>
  </si>
  <si>
    <t>PAJE!$D1642</t>
  </si>
  <si>
    <t>PAJE!$E1642</t>
  </si>
  <si>
    <t>PAJE!$L1865</t>
  </si>
  <si>
    <t>PAJE!$D1865</t>
  </si>
  <si>
    <t>PAJE!$E1865</t>
  </si>
  <si>
    <t>PAJE!$J1866</t>
  </si>
  <si>
    <t>PAJE!$K1866</t>
  </si>
  <si>
    <t>PAJE!$L1866</t>
  </si>
  <si>
    <t>PAJE!$D1866</t>
  </si>
  <si>
    <t>PAJE!$E1866</t>
  </si>
  <si>
    <t>PAJE!$J1867</t>
  </si>
  <si>
    <t>PAJE!$K1867</t>
  </si>
  <si>
    <t>CDKT</t>
  </si>
  <si>
    <t>Năm kiểm toán</t>
  </si>
  <si>
    <t>KQKD</t>
  </si>
  <si>
    <t>Prepared date</t>
  </si>
  <si>
    <t>PAJE!$J433</t>
  </si>
  <si>
    <t>PAJE!$K433</t>
  </si>
  <si>
    <t>PAJE!$L433</t>
  </si>
  <si>
    <t>PAJE!$L199</t>
  </si>
  <si>
    <t>PAJE!$D199</t>
  </si>
  <si>
    <t>PAJE!$K1052</t>
  </si>
  <si>
    <t>PAJE!$L1052</t>
  </si>
  <si>
    <t>+ Giá vốn của hợp đồng xây dựng</t>
  </si>
  <si>
    <t>PAJE!$L1386</t>
  </si>
  <si>
    <t>PAJE!$D1386</t>
  </si>
  <si>
    <t>PAJE!$E1386</t>
  </si>
  <si>
    <t>PAJE!$J1387</t>
  </si>
  <si>
    <t>PAJE!$K1387</t>
  </si>
  <si>
    <t>PAJE!$L1387</t>
  </si>
  <si>
    <t>PAJE!$D1387</t>
  </si>
  <si>
    <t>PAJE!$E1387</t>
  </si>
  <si>
    <t>PAJE!$J1388</t>
  </si>
  <si>
    <t>PAJE!$K1388</t>
  </si>
  <si>
    <t>PAJE!$L1388</t>
  </si>
  <si>
    <t>PAJE!$K2256</t>
  </si>
  <si>
    <t>PAJE!$E1239</t>
  </si>
  <si>
    <t>PAJE!$J1240</t>
  </si>
  <si>
    <t>PAJE!$K1240</t>
  </si>
  <si>
    <t>PAJE!$J2491</t>
  </si>
  <si>
    <t>PAJE!$K2491</t>
  </si>
  <si>
    <t>PAJE!$L2491</t>
  </si>
  <si>
    <t>PAJE!$D2491</t>
  </si>
  <si>
    <t>PAJE!$E2491</t>
  </si>
  <si>
    <t>PAJE!$J2492</t>
  </si>
  <si>
    <t>PAJE!$D482</t>
  </si>
  <si>
    <t>PAJE!$E482</t>
  </si>
  <si>
    <t>PAJE!$J483</t>
  </si>
  <si>
    <t>PAJE!$K483</t>
  </si>
  <si>
    <t>PAJE!$L483</t>
  </si>
  <si>
    <t>PAJE!$D483</t>
  </si>
  <si>
    <t>PAJE!$E483</t>
  </si>
  <si>
    <t>PAJE!$J484</t>
  </si>
  <si>
    <t>PAJE!$K484</t>
  </si>
  <si>
    <t>PAJE!$L484</t>
  </si>
  <si>
    <t>PAJE!$D484</t>
  </si>
  <si>
    <t>PAJE!$E484</t>
  </si>
  <si>
    <t>PAJE!$J485</t>
  </si>
  <si>
    <t>PAJE!$K485</t>
  </si>
  <si>
    <t>PAJE!$E2257</t>
  </si>
  <si>
    <t>Điều chỉnh Đánh giá lại các khoản phải thu</t>
  </si>
  <si>
    <t>+Điều chỉnh Dư Nợ phải thu về thanh lý, nhượng bán TSCĐ trên các TK công nợ phải thu (131,138…)</t>
  </si>
  <si>
    <t>Điều chỉnh Cộng thêm vào N331 Trả trước tiền mua sắm TSCĐ trong năm nay (-)</t>
  </si>
  <si>
    <t>+Điều chỉnh  Dư Nợ phải thu về tiền bán bất động sản đầu tư trên các TK công nợ phải thu (131,138…)</t>
  </si>
  <si>
    <t>+Điều chỉnh  Dư Nợ phải thu về tiền lãi cho vay trên các TK công nợ phải thu (131,138…)</t>
  </si>
  <si>
    <t>PAJE!$E1401</t>
  </si>
  <si>
    <t>PAJE!$J1402</t>
  </si>
  <si>
    <t>PAJE!$K1402</t>
  </si>
  <si>
    <t>PAJE!$L1402</t>
  </si>
  <si>
    <t>PAJE!$D1402</t>
  </si>
  <si>
    <t>PAJE!$E1402</t>
  </si>
  <si>
    <t>PAJE!$J1403</t>
  </si>
  <si>
    <t>PAJE!$K1403</t>
  </si>
  <si>
    <t>PAJE!$L1403</t>
  </si>
  <si>
    <t>PAJE!$D1403</t>
  </si>
  <si>
    <t>PAJE!$E1403</t>
  </si>
  <si>
    <t>PAJE!$J1404</t>
  </si>
  <si>
    <t>PAJE!$K1404</t>
  </si>
  <si>
    <t>PAJE!$K1470</t>
  </si>
  <si>
    <t>PAJE!$L1470</t>
  </si>
  <si>
    <t>PAJE!$L1398</t>
  </si>
  <si>
    <t>PAJE!$D1398</t>
  </si>
  <si>
    <t>PAJE!$J1807</t>
  </si>
  <si>
    <t>PAJE!$D704</t>
  </si>
  <si>
    <t>PAJE!$E704</t>
  </si>
  <si>
    <t>PAJE!$J705</t>
  </si>
  <si>
    <t>Chi tiết / Details</t>
  </si>
  <si>
    <t>W.P.</t>
  </si>
  <si>
    <t>Account No.</t>
  </si>
  <si>
    <t>Chi phí sản xuất, kinh doanh dở dang</t>
  </si>
  <si>
    <t xml:space="preserve">Thành phẩm </t>
  </si>
  <si>
    <t>PAJE!$D1858</t>
  </si>
  <si>
    <t>PAJE!$E1858</t>
  </si>
  <si>
    <t>PAJE!$J1859</t>
  </si>
  <si>
    <t>PAJE!$K1859</t>
  </si>
  <si>
    <t>PAJE!$D1034</t>
  </si>
  <si>
    <t>PAJE!$E1034</t>
  </si>
  <si>
    <t>PAJE!$L843</t>
  </si>
  <si>
    <t>PAJE!$D843</t>
  </si>
  <si>
    <t>PAJE!$E843</t>
  </si>
  <si>
    <t>PAJE!$J2408</t>
  </si>
  <si>
    <t>PAJE!$K1243</t>
  </si>
  <si>
    <t>PAJE!$L1243</t>
  </si>
  <si>
    <t>PAJE!$E274</t>
  </si>
  <si>
    <t>PAJE!$J275</t>
  </si>
  <si>
    <t>PAJE!$K275</t>
  </si>
  <si>
    <t>PAJE!$L275</t>
  </si>
  <si>
    <t>PAJE!$D275</t>
  </si>
  <si>
    <t>PAJE!$E275</t>
  </si>
  <si>
    <t>PAJE!$J276</t>
  </si>
  <si>
    <t>PAJE!$K276</t>
  </si>
  <si>
    <t>PAJE!$L276</t>
  </si>
  <si>
    <t>PAJE!$D2453</t>
  </si>
  <si>
    <t>PAJE!$E2453</t>
  </si>
  <si>
    <t>PAJE!$J2454</t>
  </si>
  <si>
    <t>PAJE!$J1253</t>
  </si>
  <si>
    <t>PAJE!$K1253</t>
  </si>
  <si>
    <t>PAJE!$J1110</t>
  </si>
  <si>
    <t>PAJE!$K1110</t>
  </si>
  <si>
    <t>PAJE!$L1110</t>
  </si>
  <si>
    <t>PAJE!$D1110</t>
  </si>
  <si>
    <t>PAJE!$E2359</t>
  </si>
  <si>
    <t>PAJE!$J2360</t>
  </si>
  <si>
    <t>PAJE!$K2360</t>
  </si>
  <si>
    <t>PAJE!$L2360</t>
  </si>
  <si>
    <t>PAJE!$D1910</t>
  </si>
  <si>
    <t>PAJE!$E1910</t>
  </si>
  <si>
    <t>PAJE!$J1911</t>
  </si>
  <si>
    <t>PAJE!$J1922</t>
  </si>
  <si>
    <t>PAJE!$K1922</t>
  </si>
  <si>
    <t>PAJE!$L1922</t>
  </si>
  <si>
    <t>PAJE!$D1922</t>
  </si>
  <si>
    <t>PAJE!$E1922</t>
  </si>
  <si>
    <t>PAJE!$J1923</t>
  </si>
  <si>
    <t>PAJE!$K1923</t>
  </si>
  <si>
    <t>Điều chỉnh Trích các quỹ từ lợi nhuận 421/415 (dự phòng tài chính)</t>
  </si>
  <si>
    <t>Điều chỉnh Trích các quỹ từ lợi nhuận 421/431</t>
  </si>
  <si>
    <t>Điều chỉnh Tăng 414 do TTNDN được miễn</t>
  </si>
  <si>
    <t>Điều chỉnh Trích các quỹ từ lợi nhuận 421/414 (đầu tư phát triển)</t>
  </si>
  <si>
    <t>PAJE!$J1886</t>
  </si>
  <si>
    <t>PAJE!$E318</t>
  </si>
  <si>
    <t>PAJE!$J319</t>
  </si>
  <si>
    <t>PAJE!$D722</t>
  </si>
  <si>
    <t>PAJE!$E722</t>
  </si>
  <si>
    <t>PAJE!$J723</t>
  </si>
  <si>
    <t>PAJE!$L2199</t>
  </si>
  <si>
    <t>PAJE!$D2199</t>
  </si>
  <si>
    <t>PAJE!$E2199</t>
  </si>
  <si>
    <t>PAJE!$J2200</t>
  </si>
  <si>
    <t>PAJE!$K2200</t>
  </si>
  <si>
    <t>PAJE!$K1993</t>
  </si>
  <si>
    <t>PAJE!$L1993</t>
  </si>
  <si>
    <t>PAJE!$D1993</t>
  </si>
  <si>
    <t>PAJE!$E1993</t>
  </si>
  <si>
    <t>PAJE!$J1994</t>
  </si>
  <si>
    <t>PAJE!$K1994</t>
  </si>
  <si>
    <t>PAJE!$L1994</t>
  </si>
  <si>
    <t>PAJE!$D1994</t>
  </si>
  <si>
    <t>PAJE!$E1994</t>
  </si>
  <si>
    <t>PAJE!$J1995</t>
  </si>
  <si>
    <t>PAJE!$K1995</t>
  </si>
  <si>
    <t>PAJE!$L1995</t>
  </si>
  <si>
    <t>PAJE!$D1995</t>
  </si>
  <si>
    <t>PAJE!$E1995</t>
  </si>
  <si>
    <t>PAJE!$J1996</t>
  </si>
  <si>
    <t>PAJE!$K1996</t>
  </si>
  <si>
    <t>PAJE!$L1996</t>
  </si>
  <si>
    <t>PAJE!$D1996</t>
  </si>
  <si>
    <t>PAJE!$E1996</t>
  </si>
  <si>
    <t>PAJE!$J1997</t>
  </si>
  <si>
    <t>PAJE!$K1997</t>
  </si>
  <si>
    <t>PAJE!$L1997</t>
  </si>
  <si>
    <t>PAJE!$D1997</t>
  </si>
  <si>
    <t>PAJE!$E1997</t>
  </si>
  <si>
    <t>PAJE!$J1998</t>
  </si>
  <si>
    <t>PAJE!$K1998</t>
  </si>
  <si>
    <t>PAJE!$L1998</t>
  </si>
  <si>
    <t>PAJE!$D1998</t>
  </si>
  <si>
    <t>PAJE!$E1998</t>
  </si>
  <si>
    <t>PAJE!$J1999</t>
  </si>
  <si>
    <t>PAJE!$K1999</t>
  </si>
  <si>
    <t>PAJE!$L1999</t>
  </si>
  <si>
    <t>PAJE!$K1692</t>
  </si>
  <si>
    <t>PAJE!$L1692</t>
  </si>
  <si>
    <t>PAJE!$J2303</t>
  </si>
  <si>
    <t>PAJE!$K2303</t>
  </si>
  <si>
    <t>PAJE!$L2303</t>
  </si>
  <si>
    <t>PAJE!$D2303</t>
  </si>
  <si>
    <t>PAJE!$E2303</t>
  </si>
  <si>
    <t>PAJE!$L849</t>
  </si>
  <si>
    <t>PAJE!$L848</t>
  </si>
  <si>
    <t>PAJE!$D848</t>
  </si>
  <si>
    <t>PAJE!$E848</t>
  </si>
  <si>
    <t>PAJE!$E857</t>
  </si>
  <si>
    <t>PAJE!$J858</t>
  </si>
  <si>
    <t>PAJE!$K858</t>
  </si>
  <si>
    <t>PAJE!$L858</t>
  </si>
  <si>
    <t>PAJE!$D858</t>
  </si>
  <si>
    <t>PAJE!$E858</t>
  </si>
  <si>
    <t>PAJE!$K892</t>
  </si>
  <si>
    <t>PAJE!$L892</t>
  </si>
  <si>
    <t>PAJE!$D892</t>
  </si>
  <si>
    <t>PAJE!$E892</t>
  </si>
  <si>
    <t>PAJE!$J893</t>
  </si>
  <si>
    <t>PAJE!$K893</t>
  </si>
  <si>
    <t>PAJE!$L893</t>
  </si>
  <si>
    <t>PAJE!$D893</t>
  </si>
  <si>
    <t>PAJE!$E893</t>
  </si>
  <si>
    <t>PAJE!$J894</t>
  </si>
  <si>
    <t>+ Kinh phí công đoàn</t>
  </si>
  <si>
    <t>+ Bảo hiểm xã hội</t>
  </si>
  <si>
    <t>+ Bảo hiểm y tế</t>
  </si>
  <si>
    <t>+ Phải trả về cổ phần hóa</t>
  </si>
  <si>
    <t>PAJE!$E950</t>
  </si>
  <si>
    <t>PAJE!$J951</t>
  </si>
  <si>
    <t>PAJE!$K951</t>
  </si>
  <si>
    <t>PAJE!$L951</t>
  </si>
  <si>
    <t>PAJE!$D951</t>
  </si>
  <si>
    <t>PAJE!$L2280</t>
  </si>
  <si>
    <t>PAJE!$K1322</t>
  </si>
  <si>
    <t>PAJE!$L1322</t>
  </si>
  <si>
    <t>PAJE!$D1322</t>
  </si>
  <si>
    <t>PAJE!$E1322</t>
  </si>
  <si>
    <t>PAJE!$J1323</t>
  </si>
  <si>
    <t>PAJE!$K1323</t>
  </si>
  <si>
    <t>PAJE!$L1323</t>
  </si>
  <si>
    <t>PAJE!$D1323</t>
  </si>
  <si>
    <t>PAJE!$E1323</t>
  </si>
  <si>
    <t>PAJE!$J1324</t>
  </si>
  <si>
    <t>PAJE!$K1324</t>
  </si>
  <si>
    <t>PAJE!$L1324</t>
  </si>
  <si>
    <t>PAJE!$D1324</t>
  </si>
  <si>
    <t>PAJE!$E1324</t>
  </si>
  <si>
    <t>PAJE!$J1325</t>
  </si>
  <si>
    <t>PAJE!$K1325</t>
  </si>
  <si>
    <t>PAJE!$L1325</t>
  </si>
  <si>
    <t>PAJE!$D1325</t>
  </si>
  <si>
    <t>PAJE!$E1325</t>
  </si>
  <si>
    <t>PAJE!$D500</t>
  </si>
  <si>
    <t>PAJE!$E500</t>
  </si>
  <si>
    <t>PAJE!$J501</t>
  </si>
  <si>
    <t>PAJE!$K501</t>
  </si>
  <si>
    <t>PAJE!$L501</t>
  </si>
  <si>
    <t>PAJE!$K840</t>
  </si>
  <si>
    <t>PAJE!$L840</t>
  </si>
  <si>
    <t>PAJE!$D840</t>
  </si>
  <si>
    <t>PAJE!$E840</t>
  </si>
  <si>
    <t>PAJE!$J841</t>
  </si>
  <si>
    <t>PAJE!$K841</t>
  </si>
  <si>
    <t>PAJE!$L841</t>
  </si>
  <si>
    <t>PAJE!$D1674</t>
  </si>
  <si>
    <t>PAJE!$E1674</t>
  </si>
  <si>
    <t>PAJE!$J1675</t>
  </si>
  <si>
    <t>PAJE!$K1675</t>
  </si>
  <si>
    <t>PAJE!$L1675</t>
  </si>
  <si>
    <t>PAJE!$D681</t>
  </si>
  <si>
    <t>PAJE!$E681</t>
  </si>
  <si>
    <t>PAJE!$J682</t>
  </si>
  <si>
    <t>PAJE!$J1521</t>
  </si>
  <si>
    <t>PAJE!$K1521</t>
  </si>
  <si>
    <t>PAJE!$L1521</t>
  </si>
  <si>
    <t>PAJE!$D1521</t>
  </si>
  <si>
    <t>PAJE!$E1521</t>
  </si>
  <si>
    <t>PAJE!$J1522</t>
  </si>
  <si>
    <t>PAJE!$K1522</t>
  </si>
  <si>
    <t>PAJE!$L1522</t>
  </si>
  <si>
    <t>PAJE!$D1522</t>
  </si>
  <si>
    <t>PAJE!$E1522</t>
  </si>
  <si>
    <t>PAJE!$J1523</t>
  </si>
  <si>
    <t>PAJE!$K1523</t>
  </si>
  <si>
    <t>PAJE!$L1523</t>
  </si>
  <si>
    <t>PAJE!$D1523</t>
  </si>
  <si>
    <t>PAJE!$E1523</t>
  </si>
  <si>
    <t>PAJE!$J1524</t>
  </si>
  <si>
    <t>Chỉ tiêu 01 Sau điều chỉnh</t>
  </si>
  <si>
    <t>Thuế môn bài nộp thừa</t>
  </si>
  <si>
    <t>14.         Tài sản ngắn hạn khác</t>
  </si>
  <si>
    <t>15.         Phải thu dài hạn của khách hàng</t>
  </si>
  <si>
    <t>16.         Vốn kinh doanh ở các đơn vị trực thuộc</t>
  </si>
  <si>
    <t xml:space="preserve">17.         Phải thu nội bộ dài hạn </t>
  </si>
  <si>
    <t xml:space="preserve">18.         Phải thu dài hạn khác </t>
  </si>
  <si>
    <t xml:space="preserve">19.         Dự phòng phải thu dài hạn khó đòi </t>
  </si>
  <si>
    <t>23.         Chi phí xây dựng cơ bản dở dang</t>
  </si>
  <si>
    <t>-        …</t>
  </si>
  <si>
    <t>25.         Đầu tư vào công ty con</t>
  </si>
  <si>
    <t>PAJE!$J1029</t>
  </si>
  <si>
    <t>PAJE!$D1842</t>
  </si>
  <si>
    <t>PAJE!$E1842</t>
  </si>
  <si>
    <t>PAJE!$J1843</t>
  </si>
  <si>
    <t>PAJE!$K1843</t>
  </si>
  <si>
    <t>PAJE!$L1843</t>
  </si>
  <si>
    <t>PAJE!$D1843</t>
  </si>
  <si>
    <t>PAJE!$E1843</t>
  </si>
  <si>
    <t>PAJE!$E2471</t>
  </si>
  <si>
    <t>PAJE!$E1017</t>
  </si>
  <si>
    <t>PAJE!$J1018</t>
  </si>
  <si>
    <t>PAJE!$K1018</t>
  </si>
  <si>
    <t>PAJE!$L1018</t>
  </si>
  <si>
    <t>PAJE!$D1018</t>
  </si>
  <si>
    <t>PAJE!$E1018</t>
  </si>
  <si>
    <t>PAJE!$J1019</t>
  </si>
  <si>
    <t>PAJE!$K1019</t>
  </si>
  <si>
    <t>PAJE!$L1019</t>
  </si>
  <si>
    <t>PAJE!$J170</t>
  </si>
  <si>
    <t>PAJE!$K170</t>
  </si>
  <si>
    <t>PAJE!$L170</t>
  </si>
  <si>
    <t>PAJE!$D170</t>
  </si>
  <si>
    <t>PAJE!$E170</t>
  </si>
  <si>
    <t>PAJE!$J171</t>
  </si>
  <si>
    <t>PAJE!$K171</t>
  </si>
  <si>
    <t>PAJE!$L171</t>
  </si>
  <si>
    <t>PAJE!$D171</t>
  </si>
  <si>
    <t>PAJE!$E171</t>
  </si>
  <si>
    <t>PAJE!$J172</t>
  </si>
  <si>
    <t>PAJE!$K172</t>
  </si>
  <si>
    <t>PAJE!$L172</t>
  </si>
  <si>
    <t>PAJE!$D172</t>
  </si>
  <si>
    <t>PAJE!$E172</t>
  </si>
  <si>
    <t>PAJE!$J173</t>
  </si>
  <si>
    <t>PAJE!$K2037</t>
  </si>
  <si>
    <t>PAJE!$L2037</t>
  </si>
  <si>
    <t>Quỹ hỗ trợ sắp xếp doanh nghiệp</t>
  </si>
  <si>
    <t>PAJE!$E279</t>
  </si>
  <si>
    <t>PAJE!$J280</t>
  </si>
  <si>
    <t>PAJE!$K280</t>
  </si>
  <si>
    <t>PAJE!$L280</t>
  </si>
  <si>
    <t>PAJE!$D280</t>
  </si>
  <si>
    <t>PAJE!$D1620</t>
  </si>
  <si>
    <t>PAJE!$E1620</t>
  </si>
  <si>
    <t>PAJE!$J1621</t>
  </si>
  <si>
    <t>PAJE!$J1787</t>
  </si>
  <si>
    <t>PAJE!$D104</t>
  </si>
  <si>
    <t>PAJE!$E104</t>
  </si>
  <si>
    <t>PAJE!$J105</t>
  </si>
  <si>
    <t>PAJE!$K105</t>
  </si>
  <si>
    <t>PAJE!$D2149</t>
  </si>
  <si>
    <t>PAJE!$E2149</t>
  </si>
  <si>
    <t>PAJE!$J2150</t>
  </si>
  <si>
    <t>PAJE!$K2150</t>
  </si>
  <si>
    <t>PAJE!$L2150</t>
  </si>
  <si>
    <t>PAJE!$D2150</t>
  </si>
  <si>
    <t>PAJE!$E2150</t>
  </si>
  <si>
    <t>PAJE!$J2151</t>
  </si>
  <si>
    <t>PAJE!$K2151</t>
  </si>
  <si>
    <t>PAJE!$L2151</t>
  </si>
  <si>
    <t>PAJE!$D2151</t>
  </si>
  <si>
    <t>PAJE!$E2327</t>
  </si>
  <si>
    <t>PAJE!$J2328</t>
  </si>
  <si>
    <t>PAJE!$K2328</t>
  </si>
  <si>
    <t>PAJE!$L2328</t>
  </si>
  <si>
    <t>PAJE!$E2395</t>
  </si>
  <si>
    <t>PAJE!$J2396</t>
  </si>
  <si>
    <t>PAJE!$K2396</t>
  </si>
  <si>
    <t>PAJE!$E1692</t>
  </si>
  <si>
    <t>PAJE!$J1693</t>
  </si>
  <si>
    <t>PAJE!$K1693</t>
  </si>
  <si>
    <t>PAJE!$L1693</t>
  </si>
  <si>
    <t>PAJE!$D1693</t>
  </si>
  <si>
    <t>PAJE!$E1693</t>
  </si>
  <si>
    <t>PAJE!$J1694</t>
  </si>
  <si>
    <t>PAJE!$J1090</t>
  </si>
  <si>
    <t>PAJE!$K1090</t>
  </si>
  <si>
    <t>PAJE!$L1090</t>
  </si>
  <si>
    <t>PAJE!$D1090</t>
  </si>
  <si>
    <t>PAJE!$E1090</t>
  </si>
  <si>
    <t>PAJE!$J1091</t>
  </si>
  <si>
    <t>PAJE!$K1091</t>
  </si>
  <si>
    <t>PAJE!$L1091</t>
  </si>
  <si>
    <t>PAJE!$D1091</t>
  </si>
  <si>
    <t>PAJE!$E1091</t>
  </si>
  <si>
    <t>PAJE!$J1092</t>
  </si>
  <si>
    <t>PAJE!$K1092</t>
  </si>
  <si>
    <t>PAJE!$L2253</t>
  </si>
  <si>
    <t>PAJE!$D2253</t>
  </si>
  <si>
    <t>PAJE!$E2253</t>
  </si>
  <si>
    <t>PAJE!$E1741</t>
  </si>
  <si>
    <t>PAJE!$J1742</t>
  </si>
  <si>
    <t>PAJE!$K1742</t>
  </si>
  <si>
    <t>PAJE!$L1742</t>
  </si>
  <si>
    <t>PAJE!$D1742</t>
  </si>
  <si>
    <t>PAJE!$E1742</t>
  </si>
  <si>
    <t>PAJE!$J921</t>
  </si>
  <si>
    <t>PAJE!$K921</t>
  </si>
  <si>
    <t>PAJE!$L921</t>
  </si>
  <si>
    <t>Tiền thu hồi cho vay, bán lại các công cụ nợ của</t>
  </si>
  <si>
    <t>PAJE!$K137</t>
  </si>
  <si>
    <t>PAJE!$L137</t>
  </si>
  <si>
    <t>PAJE!$D137</t>
  </si>
  <si>
    <t>PAJE!$E137</t>
  </si>
  <si>
    <t>PAJE!$J138</t>
  </si>
  <si>
    <t>PAJE!$K138</t>
  </si>
  <si>
    <t>PAJE!$E256</t>
  </si>
  <si>
    <t>PAJE!$J257</t>
  </si>
  <si>
    <t>PAJE!$K257</t>
  </si>
  <si>
    <t>PAJE!$L257</t>
  </si>
  <si>
    <t>PAJE!$D257</t>
  </si>
  <si>
    <t>PAJE!$E257</t>
  </si>
  <si>
    <t>PAJE!$J258</t>
  </si>
  <si>
    <t>PAJE!$K258</t>
  </si>
  <si>
    <t>PAJE!$L1493</t>
  </si>
  <si>
    <t>PAJE!$D1493</t>
  </si>
  <si>
    <t>PAJE!$E1493</t>
  </si>
  <si>
    <t>PAJE!$J1494</t>
  </si>
  <si>
    <t>PAJE!$K1494</t>
  </si>
  <si>
    <t>PAJE!$L1494</t>
  </si>
  <si>
    <t>PAJE!$D1494</t>
  </si>
  <si>
    <t>PAJE!$E1257</t>
  </si>
  <si>
    <t>PAJE!$J1258</t>
  </si>
  <si>
    <t>PAJE!$K1258</t>
  </si>
  <si>
    <t>PAJE!$L1258</t>
  </si>
  <si>
    <t>PAJE!$D1258</t>
  </si>
  <si>
    <t>PAJE!$E1258</t>
  </si>
  <si>
    <t>PAJE!$J1259</t>
  </si>
  <si>
    <t>PAJE!$K1259</t>
  </si>
  <si>
    <t>PAJE!$L1259</t>
  </si>
  <si>
    <t>PAJE!$D1259</t>
  </si>
  <si>
    <t>PAJE!$E1259</t>
  </si>
  <si>
    <t>PAJE!$J1260</t>
  </si>
  <si>
    <t>PAJE!$K1260</t>
  </si>
  <si>
    <t>PAJE!$L1260</t>
  </si>
  <si>
    <t>PAJE!$J2087</t>
  </si>
  <si>
    <t>PAJE!$K2087</t>
  </si>
  <si>
    <t>PAJE!$L2087</t>
  </si>
  <si>
    <t>PAJE!$D2087</t>
  </si>
  <si>
    <t>PAJE!$E2087</t>
  </si>
  <si>
    <t>PAJE!$K2124</t>
  </si>
  <si>
    <t>PAJE!$L2124</t>
  </si>
  <si>
    <t>PAJE!$D2124</t>
  </si>
  <si>
    <t>PAJE!$E2124</t>
  </si>
  <si>
    <t>PAJE!$J408</t>
  </si>
  <si>
    <t>PAJE!$K408</t>
  </si>
  <si>
    <t>PAJE!$L408</t>
  </si>
  <si>
    <t>PAJE!$D408</t>
  </si>
  <si>
    <t>PAJE!$E408</t>
  </si>
  <si>
    <t>PAJE!$J409</t>
  </si>
  <si>
    <t>PAJE!$K1937</t>
  </si>
  <si>
    <t>PAJE!$L1937</t>
  </si>
  <si>
    <t>PAJE!$D1937</t>
  </si>
  <si>
    <t>PAJE!$J11</t>
  </si>
  <si>
    <t>PAJE!$K11</t>
  </si>
  <si>
    <t>PAJE!$L11</t>
  </si>
  <si>
    <t>PAJE!$D11</t>
  </si>
  <si>
    <t>PAJE!$E11</t>
  </si>
  <si>
    <t>PAJE!$D562</t>
  </si>
  <si>
    <t>PAJE!$E562</t>
  </si>
  <si>
    <t>PAJE!$J563</t>
  </si>
  <si>
    <t>PAJE!$K563</t>
  </si>
  <si>
    <t>+ Nguồn kinh phí sự nghiệp</t>
  </si>
  <si>
    <t>- Nguồn kinh phí sự nghiệp năm trước</t>
  </si>
  <si>
    <t>PAJE!$J1071</t>
  </si>
  <si>
    <t>PAJE!$K1071</t>
  </si>
  <si>
    <t>PAJE!$L1071</t>
  </si>
  <si>
    <t>PAJE!$D1071</t>
  </si>
  <si>
    <t>PAJE!$E1071</t>
  </si>
  <si>
    <t>PAJE!$J1072</t>
  </si>
  <si>
    <t>PAJE!$K1072</t>
  </si>
  <si>
    <t>PAJE!$L1072</t>
  </si>
  <si>
    <t>PAJE!$D1072</t>
  </si>
  <si>
    <t>PAJE!$E1072</t>
  </si>
  <si>
    <t>PAJE!$J1073</t>
  </si>
  <si>
    <t>PAJE!$K1073</t>
  </si>
  <si>
    <t>PAJE!$L1073</t>
  </si>
  <si>
    <t>PAJE!$D1073</t>
  </si>
  <si>
    <t>PAJE!$K247</t>
  </si>
  <si>
    <t>PAJE!$L247</t>
  </si>
  <si>
    <t>PAJE!$D247</t>
  </si>
  <si>
    <t>PAJE!$E247</t>
  </si>
  <si>
    <t>Điều chỉnh Số tiền nợ thuê tài chính dài hạn đã trả trong năm</t>
  </si>
  <si>
    <t>Nguyễn Thị Hồng Thanh</t>
  </si>
  <si>
    <t>Ảnh hưởng của việc phát hành cổ phiếu thưởng</t>
  </si>
  <si>
    <t>PAJE!$J2472</t>
  </si>
  <si>
    <t>PAJE!$K2472</t>
  </si>
  <si>
    <t>PAJE!$L2472</t>
  </si>
  <si>
    <t>PAJE!$D2472</t>
  </si>
  <si>
    <t>PAJE!$E2472</t>
  </si>
  <si>
    <t>PAJE!$J2473</t>
  </si>
  <si>
    <t>PAJE!$L1859</t>
  </si>
  <si>
    <t>PAJE!$D1859</t>
  </si>
  <si>
    <t>PAJE!$E1859</t>
  </si>
  <si>
    <t>PAJE!$K1841</t>
  </si>
  <si>
    <t>PAJE!$L1841</t>
  </si>
  <si>
    <t>PAJE!$D1841</t>
  </si>
  <si>
    <t>PAJE!$E1167</t>
  </si>
  <si>
    <t>PAJE!$J1168</t>
  </si>
  <si>
    <t>PAJE!$D1228</t>
  </si>
  <si>
    <t>PAJE!$E1228</t>
  </si>
  <si>
    <t>PAJE!$J1229</t>
  </si>
  <si>
    <t>PAJE!$L2467</t>
  </si>
  <si>
    <t>PAJE!$D2467</t>
  </si>
  <si>
    <t>PAJE!$E2467</t>
  </si>
  <si>
    <t>PAJE!$J2468</t>
  </si>
  <si>
    <t>PAJE!$K2468</t>
  </si>
  <si>
    <t>PAJE!$L2468</t>
  </si>
  <si>
    <t>PAJE!$D2468</t>
  </si>
  <si>
    <t>PAJE!$E2468</t>
  </si>
  <si>
    <t>PAJE!$J2469</t>
  </si>
  <si>
    <t>PAJE!$K2469</t>
  </si>
  <si>
    <t>PAJE!$L2469</t>
  </si>
  <si>
    <t>PAJE!$D2469</t>
  </si>
  <si>
    <t>PAJE!$E2469</t>
  </si>
  <si>
    <t>PAJE!$L1643</t>
  </si>
  <si>
    <t>PAJE!$D1643</t>
  </si>
  <si>
    <t>PAJE!$E1643</t>
  </si>
  <si>
    <t>PAJE!$J1644</t>
  </si>
  <si>
    <t>PAJE!$K1644</t>
  </si>
  <si>
    <t>PAJE!$L1644</t>
  </si>
  <si>
    <t>PAJE!$D1644</t>
  </si>
  <si>
    <t>PAJE!$E1644</t>
  </si>
  <si>
    <t>PAJE!$J1645</t>
  </si>
  <si>
    <t>PAJE!$K1645</t>
  </si>
  <si>
    <t>PAJE!$K510</t>
  </si>
  <si>
    <t>PAJE!$L510</t>
  </si>
  <si>
    <t>PAJE!$D510</t>
  </si>
  <si>
    <t>PAJE!$E510</t>
  </si>
  <si>
    <t>PAJE!$J511</t>
  </si>
  <si>
    <t>PAJE!$K511</t>
  </si>
  <si>
    <t>PAJE!$E1335</t>
  </si>
  <si>
    <t>PAJE!$J1336</t>
  </si>
  <si>
    <t>PAJE!$K1336</t>
  </si>
  <si>
    <t>PAJE!$L1336</t>
  </si>
  <si>
    <t>PAJE!$D1336</t>
  </si>
  <si>
    <t>PAJE!$E1336</t>
  </si>
  <si>
    <t>PAJE!$E549</t>
  </si>
  <si>
    <t>PAJE!$J550</t>
  </si>
  <si>
    <t>PAJE!$K1556</t>
  </si>
  <si>
    <t>PAJE!$D2377</t>
  </si>
  <si>
    <t>PAJE!$E2377</t>
  </si>
  <si>
    <t>PAJE!$J2378</t>
  </si>
  <si>
    <t>PAJE!$K2378</t>
  </si>
  <si>
    <t>PAJE!$L2378</t>
  </si>
  <si>
    <t>PAJE!$D2378</t>
  </si>
  <si>
    <t>PAJE!$E2378</t>
  </si>
  <si>
    <t>PAJE!$J2379</t>
  </si>
  <si>
    <t>PAJE!$K2379</t>
  </si>
  <si>
    <t>PAJE!$L2379</t>
  </si>
  <si>
    <t>PAJE!$D2379</t>
  </si>
  <si>
    <t>PAJE!$E2379</t>
  </si>
  <si>
    <t>PAJE!$J2380</t>
  </si>
  <si>
    <t>PAJE!$K2380</t>
  </si>
  <si>
    <t>PAJE!$L2380</t>
  </si>
  <si>
    <t>PAJE!$D2380</t>
  </si>
  <si>
    <t>PAJE!$E2380</t>
  </si>
  <si>
    <t>PAJE!$J2381</t>
  </si>
  <si>
    <t>PAJE!$K2381</t>
  </si>
  <si>
    <t>PAJE!$L2381</t>
  </si>
  <si>
    <t>PAJE!$D2381</t>
  </si>
  <si>
    <t>PAJE!$K764</t>
  </si>
  <si>
    <t>PAJE!$L764</t>
  </si>
  <si>
    <t>PAJE!$D764</t>
  </si>
  <si>
    <t>+ Phải thu dài hạn nội bộ khác</t>
  </si>
  <si>
    <t>1368cvdh</t>
  </si>
  <si>
    <t>PAJE!$D938</t>
  </si>
  <si>
    <t>PAJE!$E938</t>
  </si>
  <si>
    <t>PAJE!$J939</t>
  </si>
  <si>
    <t>PAJE!$K939</t>
  </si>
  <si>
    <t>PAJE!$L939</t>
  </si>
  <si>
    <t>PAJE!$D939</t>
  </si>
  <si>
    <t>PAJE!$E939</t>
  </si>
  <si>
    <t>PAJE!$J940</t>
  </si>
  <si>
    <t>PAJE!$J598</t>
  </si>
  <si>
    <t>PAJE!$L1700</t>
  </si>
  <si>
    <t>PAJE!$D1700</t>
  </si>
  <si>
    <t>PAJE!$E1700</t>
  </si>
  <si>
    <t>PAJE!$D797</t>
  </si>
  <si>
    <t>PAJE!$E797</t>
  </si>
  <si>
    <t>PAJE!$J798</t>
  </si>
  <si>
    <t>PAJE!$D2425</t>
  </si>
  <si>
    <t>PAJE!$E2425</t>
  </si>
  <si>
    <t>PAJE!$J2426</t>
  </si>
  <si>
    <t>PAJE!$K2426</t>
  </si>
  <si>
    <t>PAJE!$L2426</t>
  </si>
  <si>
    <t>PAJE!$D2426</t>
  </si>
  <si>
    <t>PAJE!$E2426</t>
  </si>
  <si>
    <t>PAJE!$J2427</t>
  </si>
  <si>
    <t>PAJE!$K2427</t>
  </si>
  <si>
    <t>PAJE!$L2427</t>
  </si>
  <si>
    <t>Thành phẩm</t>
  </si>
  <si>
    <t>Hàng hoá</t>
  </si>
  <si>
    <t>Thuế giá trị gia tăng nộp thừa</t>
  </si>
  <si>
    <t>Các khoản khác phải thu Nhà nước</t>
  </si>
  <si>
    <t>Cầm cố, ký quỹ, ký cược ngắn hạn</t>
  </si>
  <si>
    <t>Chi phí nhân viên</t>
  </si>
  <si>
    <t>PAJE!$L139</t>
  </si>
  <si>
    <t>PAJE!$D139</t>
  </si>
  <si>
    <t>PAJE!$E139</t>
  </si>
  <si>
    <t>PAJE!$J140</t>
  </si>
  <si>
    <t>PAJE!$K140</t>
  </si>
  <si>
    <t>PAJE!$L140</t>
  </si>
  <si>
    <t>PAJE!$D140</t>
  </si>
  <si>
    <t>PAJE!$E140</t>
  </si>
  <si>
    <t>PAJE!$J141</t>
  </si>
  <si>
    <t>PAJE!$K141</t>
  </si>
  <si>
    <t>PAJE!$L141</t>
  </si>
  <si>
    <t>PAJE!$D141</t>
  </si>
  <si>
    <t>PAJE!$E141</t>
  </si>
  <si>
    <t>PAJE!$J142</t>
  </si>
  <si>
    <t>PAJE!$K142</t>
  </si>
  <si>
    <t>PAJE!$L142</t>
  </si>
  <si>
    <t>PAJE!$D142</t>
  </si>
  <si>
    <t>PAJE!$E142</t>
  </si>
  <si>
    <t>PAJE!$J143</t>
  </si>
  <si>
    <t>PAJE!$K143</t>
  </si>
  <si>
    <t>PAJE!$L143</t>
  </si>
  <si>
    <t>PAJE!$D143</t>
  </si>
  <si>
    <t>PAJE!$E143</t>
  </si>
  <si>
    <t>PAJE!$J144</t>
  </si>
  <si>
    <t>PAJE!$K144</t>
  </si>
  <si>
    <t>PAJE!$L144</t>
  </si>
  <si>
    <t>PAJE!$D144</t>
  </si>
  <si>
    <t>PAJE!$E144</t>
  </si>
  <si>
    <t>PAJE!$J145</t>
  </si>
  <si>
    <t>PAJE!$K145</t>
  </si>
  <si>
    <t>PAJE!$L145</t>
  </si>
  <si>
    <t>PAJE!$D145</t>
  </si>
  <si>
    <t>PAJE!$E145</t>
  </si>
  <si>
    <t>PAJE!$J146</t>
  </si>
  <si>
    <t>PAJE!$K146</t>
  </si>
  <si>
    <t>PAJE!$L146</t>
  </si>
  <si>
    <t>PAJE!$D146</t>
  </si>
  <si>
    <t>PAJE!$E146</t>
  </si>
  <si>
    <t>PAJE!$J147</t>
  </si>
  <si>
    <t>PAJE!$K147</t>
  </si>
  <si>
    <t>PAJE!$L147</t>
  </si>
  <si>
    <t>PAJE!$D147</t>
  </si>
  <si>
    <t>PAJE!$E147</t>
  </si>
  <si>
    <t>PAJE!$J148</t>
  </si>
  <si>
    <t>PAJE!$K148</t>
  </si>
  <si>
    <t>PAJE!$L148</t>
  </si>
  <si>
    <t>PAJE!$D148</t>
  </si>
  <si>
    <t>PAJE!$E148</t>
  </si>
  <si>
    <t>PAJE!$J149</t>
  </si>
  <si>
    <t>PAJE!$K149</t>
  </si>
  <si>
    <t>PAJE!$L149</t>
  </si>
  <si>
    <t>PAJE!$D149</t>
  </si>
  <si>
    <t>PAJE!$E149</t>
  </si>
  <si>
    <t>PAJE!$J150</t>
  </si>
  <si>
    <t>PAJE!$K150</t>
  </si>
  <si>
    <t>PAJE!$L150</t>
  </si>
  <si>
    <t>PAJE!$D150</t>
  </si>
  <si>
    <t>PAJE!$E150</t>
  </si>
  <si>
    <t>PAJE!$J151</t>
  </si>
  <si>
    <t>PAJE!$K151</t>
  </si>
  <si>
    <t>PAJE!$L151</t>
  </si>
  <si>
    <t>PAJE!$D151</t>
  </si>
  <si>
    <t>PAJE!$E151</t>
  </si>
  <si>
    <t>PAJE!$J152</t>
  </si>
  <si>
    <t>PAJE!$K152</t>
  </si>
  <si>
    <t>PAJE!$L152</t>
  </si>
  <si>
    <t>PAJE!$D152</t>
  </si>
  <si>
    <t>PAJE!$E152</t>
  </si>
  <si>
    <t>PAJE!$J153</t>
  </si>
  <si>
    <t>PAJE!$K153</t>
  </si>
  <si>
    <t>PAJE!$L153</t>
  </si>
  <si>
    <t>PAJE!$D153</t>
  </si>
  <si>
    <t>PAJE!$E153</t>
  </si>
  <si>
    <t>PAJE!$J154</t>
  </si>
  <si>
    <t>PAJE!$K154</t>
  </si>
  <si>
    <t>PAJE!$L154</t>
  </si>
  <si>
    <t>PAJE!$D154</t>
  </si>
  <si>
    <t>PAJE!$E154</t>
  </si>
  <si>
    <t>Dự phòng nợ phải thu quá hạn thanh toán</t>
  </si>
  <si>
    <t>Số dự phòng trong năm (+)</t>
  </si>
  <si>
    <t>PAJE!$K1482</t>
  </si>
  <si>
    <t>PAJE!$L1482</t>
  </si>
  <si>
    <t>Các khoản điều chỉnh tăng, giảm lợi nhuận kế toán để xác định lợi nhuận chịu thuế thu nhập doanh nghiệp:</t>
  </si>
  <si>
    <t>Thuế suất thuế thu nhập doanh nghiệp</t>
  </si>
  <si>
    <t>PAJE!$K1524</t>
  </si>
  <si>
    <t>PAJE!$L1524</t>
  </si>
  <si>
    <t>PAJE!$D1524</t>
  </si>
  <si>
    <t>PAJE!$E1524</t>
  </si>
  <si>
    <t>PAJE!$J1525</t>
  </si>
  <si>
    <t>PAJE!$K1525</t>
  </si>
  <si>
    <t>PAJE!$D1308</t>
  </si>
  <si>
    <t>PAJE!$E1308</t>
  </si>
  <si>
    <t>PAJE!$J1309</t>
  </si>
  <si>
    <t>PAJE!$K1309</t>
  </si>
  <si>
    <t>PAJE!$L1309</t>
  </si>
  <si>
    <t>PAJE!$D1309</t>
  </si>
  <si>
    <t>+ Không bao gồm Dư Nợ phải thu về tiền lãi cho vay trên các TK công nợ phải thu (131,138…) (-)</t>
  </si>
  <si>
    <t>PAJE!$J1337</t>
  </si>
  <si>
    <t>PAJE!$K1337</t>
  </si>
  <si>
    <t>PAJE!$L1337</t>
  </si>
  <si>
    <t>PAJE!$D1337</t>
  </si>
  <si>
    <t>PAJE!$E1337</t>
  </si>
  <si>
    <t>PAJE!$J1338</t>
  </si>
  <si>
    <t>PAJE!$K1338</t>
  </si>
  <si>
    <t>PAJE!$L1338</t>
  </si>
  <si>
    <t>PAJE!$D1338</t>
  </si>
  <si>
    <t>PAJE!$E1338</t>
  </si>
  <si>
    <t>PAJE!$J1339</t>
  </si>
  <si>
    <t>PAJE!$E343</t>
  </si>
  <si>
    <t>PAJE!$J344</t>
  </si>
  <si>
    <t>PAJE!$K344</t>
  </si>
  <si>
    <t>PAJE!$L344</t>
  </si>
  <si>
    <t>PAJE!$D344</t>
  </si>
  <si>
    <t>PAJE!$E344</t>
  </si>
  <si>
    <t>PAJE!$J345</t>
  </si>
  <si>
    <t>+ Phải thu về cổ tức và lợi nhuận được chia</t>
  </si>
  <si>
    <t>+ Phải thu người lao động</t>
  </si>
  <si>
    <t>138ctln</t>
  </si>
  <si>
    <t>PAJE!$D2067</t>
  </si>
  <si>
    <t>PAJE!$E2067</t>
  </si>
  <si>
    <t>PAJE!$J2068</t>
  </si>
  <si>
    <t>PAJE!$K2068</t>
  </si>
  <si>
    <t>PAJE!$L2068</t>
  </si>
  <si>
    <t>PAJE!$D2068</t>
  </si>
  <si>
    <t>PAJE!$E2068</t>
  </si>
  <si>
    <t>PAJE!$J2069</t>
  </si>
  <si>
    <t>PAJE!$K2069</t>
  </si>
  <si>
    <t>PAJE!$E2269</t>
  </si>
  <si>
    <t>PAJE!$J2270</t>
  </si>
  <si>
    <t>PAJE!$K2270</t>
  </si>
  <si>
    <t>PAJE!$L2270</t>
  </si>
  <si>
    <t>PAJE!$D2270</t>
  </si>
  <si>
    <t>PAJE!$E2270</t>
  </si>
  <si>
    <t>PAJE!$J2271</t>
  </si>
  <si>
    <t>PAJE!$J516</t>
  </si>
  <si>
    <t>PAJE!$K516</t>
  </si>
  <si>
    <t>PAJE!$L516</t>
  </si>
  <si>
    <t>PAJE!$D516</t>
  </si>
  <si>
    <t>PAJE!$E516</t>
  </si>
  <si>
    <t>PAJE!$L1195</t>
  </si>
  <si>
    <t>PAJE!$L1253</t>
  </si>
  <si>
    <t>PAJE!$D1253</t>
  </si>
  <si>
    <t>PAJE!$E220</t>
  </si>
  <si>
    <t>PAJE!$J221</t>
  </si>
  <si>
    <t>PAJE!$K221</t>
  </si>
  <si>
    <t>PAJE!$J2331</t>
  </si>
  <si>
    <t>PAJE!$K2331</t>
  </si>
  <si>
    <t>PAJE!$L2331</t>
  </si>
  <si>
    <t>PAJE!$D2331</t>
  </si>
  <si>
    <t>PAJE!$E2331</t>
  </si>
  <si>
    <t>PAJE!$J2332</t>
  </si>
  <si>
    <t>PAJE!$K2332</t>
  </si>
  <si>
    <t>PAJE!$L2332</t>
  </si>
  <si>
    <t>PAJE!$D2332</t>
  </si>
  <si>
    <t>PAJE!$E2332</t>
  </si>
  <si>
    <t>PAJE!$J2333</t>
  </si>
  <si>
    <t>PAJE!$K2333</t>
  </si>
  <si>
    <t>PAJE!$L2333</t>
  </si>
  <si>
    <t>PAJE!$D2333</t>
  </si>
  <si>
    <t>PAJE!$E2333</t>
  </si>
  <si>
    <t>PAJE!$J2334</t>
  </si>
  <si>
    <t>PAJE!$K2334</t>
  </si>
  <si>
    <t>PAJE!$L2334</t>
  </si>
  <si>
    <t>PAJE!$D2334</t>
  </si>
  <si>
    <t>PAJE!$E2334</t>
  </si>
  <si>
    <t>PAJE!$J2335</t>
  </si>
  <si>
    <t>PAJE!$E890</t>
  </si>
  <si>
    <t>PAJE!$J891</t>
  </si>
  <si>
    <t>PAJE!$K891</t>
  </si>
  <si>
    <t>PAJE!$L891</t>
  </si>
  <si>
    <t>PAJE!$D891</t>
  </si>
  <si>
    <t>PAJE!$E891</t>
  </si>
  <si>
    <t>PAJE!$J892</t>
  </si>
  <si>
    <t>PAJE!$L379</t>
  </si>
  <si>
    <t>PAJE!$D379</t>
  </si>
  <si>
    <t>PAJE!$E379</t>
  </si>
  <si>
    <t>PAJE!$J380</t>
  </si>
  <si>
    <t>PAJE!$K380</t>
  </si>
  <si>
    <t>PAJE!$L380</t>
  </si>
  <si>
    <t>PAJE!$D380</t>
  </si>
  <si>
    <t>PAJE!$E380</t>
  </si>
  <si>
    <t>PAJE!$J381</t>
  </si>
  <si>
    <t>PAJE!$K381</t>
  </si>
  <si>
    <t>PAJE!$L381</t>
  </si>
  <si>
    <t>PAJE!$D381</t>
  </si>
  <si>
    <t>PAJE!$E381</t>
  </si>
  <si>
    <t>PAJE!$J382</t>
  </si>
  <si>
    <t>Bất động sản đầu tư bao gồm một số bất động sản cho bên thứ ba thuê. Thu nhập và chi phí liên quan đến cho thuê bất động sản đầu tư như sau:</t>
  </si>
  <si>
    <t>Thu nhập từ việc cho thuê</t>
  </si>
  <si>
    <t>PAJE!$D2402</t>
  </si>
  <si>
    <t>PAJE!$E2402</t>
  </si>
  <si>
    <t>PAJE!$J2403</t>
  </si>
  <si>
    <t>PAJE!$K2403</t>
  </si>
  <si>
    <t>PAJE!$L2403</t>
  </si>
  <si>
    <t>PAJE!$D2403</t>
  </si>
  <si>
    <t>PAJE!$E2403</t>
  </si>
  <si>
    <t>PAJE!$J2404</t>
  </si>
  <si>
    <t>PAJE!$K2404</t>
  </si>
  <si>
    <t>PAJE!$L2404</t>
  </si>
  <si>
    <t>PAJE!$D2404</t>
  </si>
  <si>
    <t>PAJE!$E2404</t>
  </si>
  <si>
    <t>PAJE!$J1264</t>
  </si>
  <si>
    <t>PAJE!$K1264</t>
  </si>
  <si>
    <t>PAJE!$L1264</t>
  </si>
  <si>
    <t>PAJE!$D1264</t>
  </si>
  <si>
    <t>PAJE!$E1264</t>
  </si>
  <si>
    <t>PAJE!$J1265</t>
  </si>
  <si>
    <t>PAJE!$K1265</t>
  </si>
  <si>
    <t>PAJE!$L1265</t>
  </si>
  <si>
    <t>PAJE!$D1265</t>
  </si>
  <si>
    <t>PAJE!$E1265</t>
  </si>
  <si>
    <t>PAJE!$J1266</t>
  </si>
  <si>
    <t>PAJE!$J1155</t>
  </si>
  <si>
    <t>PAJE!$K1155</t>
  </si>
  <si>
    <t>PAJE!$L1155</t>
  </si>
  <si>
    <t>PAJE!$D1155</t>
  </si>
  <si>
    <t>PAJE!$E1155</t>
  </si>
  <si>
    <t>PAJE!$J1156</t>
  </si>
  <si>
    <t>PAJE!$K1156</t>
  </si>
  <si>
    <t>PAJE!$E801</t>
  </si>
  <si>
    <t>PAJE!$J802</t>
  </si>
  <si>
    <t>PAJE!$J1031</t>
  </si>
  <si>
    <t>PAJE!$E1384</t>
  </si>
  <si>
    <t>PAJE!$L1238</t>
  </si>
  <si>
    <t>PAJE!$D1238</t>
  </si>
  <si>
    <t>PAJE!$E1238</t>
  </si>
  <si>
    <t>PAJE!$J1239</t>
  </si>
  <si>
    <t>PAJE!$K1239</t>
  </si>
  <si>
    <t>Phải thu về cổ phần hóa</t>
  </si>
  <si>
    <r>
      <t>Dự phòng các khoản đầu</t>
    </r>
    <r>
      <rPr>
        <sz val="11"/>
        <color indexed="8"/>
        <rFont val="Times New Roman"/>
        <family val="1"/>
      </rPr>
      <t xml:space="preserve"> tư dài hạn khác</t>
    </r>
  </si>
  <si>
    <t>PAJE!$E1316</t>
  </si>
  <si>
    <t>PAJE!$J1317</t>
  </si>
  <si>
    <t>PAJE!$K1317</t>
  </si>
  <si>
    <t>PAJE!$L1817</t>
  </si>
  <si>
    <t>PAJE!$D1817</t>
  </si>
  <si>
    <t>PAJE!$E1817</t>
  </si>
  <si>
    <t>PAJE!$J1818</t>
  </si>
  <si>
    <t>PAJE!$K1818</t>
  </si>
  <si>
    <t>PAJE!$L1818</t>
  </si>
  <si>
    <t>PAJE!$D1818</t>
  </si>
  <si>
    <t>PAJE!$E1818</t>
  </si>
  <si>
    <t>PAJE!$J1819</t>
  </si>
  <si>
    <t>PAJE!$K1819</t>
  </si>
  <si>
    <t>PAJE!$L1819</t>
  </si>
  <si>
    <t>PAJE!$D1819</t>
  </si>
  <si>
    <t>PAJE!$E1819</t>
  </si>
  <si>
    <t>PAJE!$J1820</t>
  </si>
  <si>
    <t>PAJE!$K1820</t>
  </si>
  <si>
    <t>PAJE!$L1820</t>
  </si>
  <si>
    <t>PAJE!$D1820</t>
  </si>
  <si>
    <t>PAJE!$E1820</t>
  </si>
  <si>
    <t>PAJE!$J1821</t>
  </si>
  <si>
    <t>PAJE!$K1821</t>
  </si>
  <si>
    <t>PAJE!$L1821</t>
  </si>
  <si>
    <t>PAJE!$D1821</t>
  </si>
  <si>
    <t>PAJE!$E1821</t>
  </si>
  <si>
    <t>PAJE!$J1822</t>
  </si>
  <si>
    <t>PAJE!$K1822</t>
  </si>
  <si>
    <t>PAJE!$L1822</t>
  </si>
  <si>
    <t>PAJE!$J2429</t>
  </si>
  <si>
    <t>PAJE!$K2429</t>
  </si>
  <si>
    <t>PAJE!$L2429</t>
  </si>
  <si>
    <t>PAJE!$D2429</t>
  </si>
  <si>
    <t>PAJE!$E2429</t>
  </si>
  <si>
    <t>PAJE!$J2430</t>
  </si>
  <si>
    <t>PAJE!$K2430</t>
  </si>
  <si>
    <t>PAJE!$L2430</t>
  </si>
  <si>
    <t>PAJE!$D2430</t>
  </si>
  <si>
    <t>PAJE!$E2430</t>
  </si>
  <si>
    <t>PAJE!$J2431</t>
  </si>
  <si>
    <t>PAJE!$K2431</t>
  </si>
  <si>
    <t>PAJE!$L2431</t>
  </si>
  <si>
    <t>PAJE!$D2431</t>
  </si>
  <si>
    <t>PAJE!$E2431</t>
  </si>
  <si>
    <t>PAJE!$J2432</t>
  </si>
  <si>
    <t>PAJE!$J1082</t>
  </si>
  <si>
    <t>PAJE!$K1082</t>
  </si>
  <si>
    <t>PAJE!$L1082</t>
  </si>
  <si>
    <t>PAJE!$D1082</t>
  </si>
  <si>
    <t>PAJE!$E1082</t>
  </si>
  <si>
    <t>PAJE!$J1083</t>
  </si>
  <si>
    <t>PAJE!$K1083</t>
  </si>
  <si>
    <t>PAJE!$L1083</t>
  </si>
  <si>
    <t>PAJE!$K1816</t>
  </si>
  <si>
    <t>PAJE!$L1816</t>
  </si>
  <si>
    <t>PAJE!$D1816</t>
  </si>
  <si>
    <t>PAJE!$E1816</t>
  </si>
  <si>
    <t>PAJE!$J1817</t>
  </si>
  <si>
    <t>PAJE!$K1817</t>
  </si>
  <si>
    <t>PAJE!$E1242</t>
  </si>
  <si>
    <t>PAJE!$D958</t>
  </si>
  <si>
    <t>PAJE!$E958</t>
  </si>
  <si>
    <t>PAJE!$J959</t>
  </si>
  <si>
    <t>PAJE!$K959</t>
  </si>
  <si>
    <t>PAJE!$L959</t>
  </si>
  <si>
    <t>PAJE!$D959</t>
  </si>
  <si>
    <t>PAJE!$E959</t>
  </si>
  <si>
    <t>PAJE!$J960</t>
  </si>
  <si>
    <t>PAJE!$K960</t>
  </si>
  <si>
    <t>PAJE!$L960</t>
  </si>
  <si>
    <t>PAJE!$D960</t>
  </si>
  <si>
    <t>PHỤ LỤC 1</t>
  </si>
  <si>
    <r>
      <t>Báo cáo kết quả hoạt động kinh doanh</t>
    </r>
    <r>
      <rPr>
        <sz val="10.5"/>
        <rFont val="Times New Roman"/>
        <family val="1"/>
      </rPr>
      <t xml:space="preserve"> (tiếp theo)</t>
    </r>
  </si>
  <si>
    <t>PAJE!$D2144</t>
  </si>
  <si>
    <t>PAJE!$E2144</t>
  </si>
  <si>
    <t>PAJE!$J2145</t>
  </si>
  <si>
    <t>PAJE!$K2145</t>
  </si>
  <si>
    <t>PAJE!$L2145</t>
  </si>
  <si>
    <t>PAJE!$D2145</t>
  </si>
  <si>
    <t>PAJE!$E2145</t>
  </si>
  <si>
    <t>PAJE!$J2146</t>
  </si>
  <si>
    <t>PAJE!$K2146</t>
  </si>
  <si>
    <t>PAJE!$L2146</t>
  </si>
  <si>
    <t>PAJE!$L327</t>
  </si>
  <si>
    <t>PAJE!$D327</t>
  </si>
  <si>
    <t>PAJE!$E327</t>
  </si>
  <si>
    <t>PAJE!$J328</t>
  </si>
  <si>
    <t>PAJE!$K328</t>
  </si>
  <si>
    <t>PAJE!$L328</t>
  </si>
  <si>
    <t>PAJE!$D328</t>
  </si>
  <si>
    <t>PAJE!$E328</t>
  </si>
  <si>
    <t>PAJE!$J329</t>
  </si>
  <si>
    <t>PAJE!$K329</t>
  </si>
  <si>
    <t>PAJE!$L329</t>
  </si>
  <si>
    <t>PAJE!$D329</t>
  </si>
  <si>
    <t>PAJE!$E329</t>
  </si>
  <si>
    <t>PAJE!$J330</t>
  </si>
  <si>
    <t>PAJE!$K330</t>
  </si>
  <si>
    <t>PAJE!$L330</t>
  </si>
  <si>
    <t>PAJE!$D330</t>
  </si>
  <si>
    <t>PAJE!$E330</t>
  </si>
  <si>
    <t>PAJE!$J331</t>
  </si>
  <si>
    <t>PAJE!$D714</t>
  </si>
  <si>
    <t>PAJE!$E714</t>
  </si>
  <si>
    <t>PAJE!$J715</t>
  </si>
  <si>
    <t>PAJE!$K715</t>
  </si>
  <si>
    <t>PAJE!$L715</t>
  </si>
  <si>
    <t>PAJE!$D715</t>
  </si>
  <si>
    <t>PAJE!$E715</t>
  </si>
  <si>
    <t>PAJE!$J716</t>
  </si>
  <si>
    <t>PAJE!$K716</t>
  </si>
  <si>
    <t>PAJE!$L716</t>
  </si>
  <si>
    <t>PAJE!$D716</t>
  </si>
  <si>
    <t>PAJE!$E716</t>
  </si>
  <si>
    <t>PAJE!$J717</t>
  </si>
  <si>
    <t>PAJE!$K717</t>
  </si>
  <si>
    <t>PAJE!$L717</t>
  </si>
  <si>
    <t>PAJE!$D717</t>
  </si>
  <si>
    <t>PAJE!$E717</t>
  </si>
  <si>
    <t>PAJE!$J718</t>
  </si>
  <si>
    <t>PAJE!$K718</t>
  </si>
  <si>
    <t>PAJE!$L718</t>
  </si>
  <si>
    <t>PAJE!$D718</t>
  </si>
  <si>
    <t>PAJE!$E718</t>
  </si>
  <si>
    <t>PAJE!$J719</t>
  </si>
  <si>
    <t>PAJE!$K719</t>
  </si>
  <si>
    <t>PAJE!$L719</t>
  </si>
  <si>
    <t>PAJE!$D719</t>
  </si>
  <si>
    <t>PAJE!$E719</t>
  </si>
  <si>
    <t>PAJE!$L1556</t>
  </si>
  <si>
    <t>PAJE!$D1556</t>
  </si>
  <si>
    <t>PAJE!$E1556</t>
  </si>
  <si>
    <t>PAJE!$J1557</t>
  </si>
  <si>
    <t>PAJE!$K1557</t>
  </si>
  <si>
    <t>PAJE!$L1557</t>
  </si>
  <si>
    <t>PAJE!$D1557</t>
  </si>
  <si>
    <t>PAJE!$E1557</t>
  </si>
  <si>
    <t>PAJE!$J1558</t>
  </si>
  <si>
    <t>PAJE!$K1558</t>
  </si>
  <si>
    <t>PAJE!$L1558</t>
  </si>
  <si>
    <t>PAJE!$D1558</t>
  </si>
  <si>
    <t>PAJE!$E1558</t>
  </si>
  <si>
    <t>Nhận ký quỹ, ký cược dài hạn</t>
  </si>
  <si>
    <t>Phải trả về tiền nhượng bán, thanh lý TSCĐ</t>
  </si>
  <si>
    <t>Phải trả về bất động sản đầu tư</t>
  </si>
  <si>
    <t>PAJE!$K312</t>
  </si>
  <si>
    <t>PAJE!$L312</t>
  </si>
  <si>
    <t>PAJE!$D312</t>
  </si>
  <si>
    <t>PAJE!$E312</t>
  </si>
  <si>
    <t>PAJE!$J313</t>
  </si>
  <si>
    <t>PAJE!$K313</t>
  </si>
  <si>
    <t>PAJE!$L313</t>
  </si>
  <si>
    <t>PAJE!$J247</t>
  </si>
  <si>
    <t>PAJE!$K556</t>
  </si>
  <si>
    <t>PAJE!$L556</t>
  </si>
  <si>
    <t>PAJE!$D556</t>
  </si>
  <si>
    <t>PAJE!$E556</t>
  </si>
  <si>
    <t>PAJE!$J557</t>
  </si>
  <si>
    <t>PAJE!$K557</t>
  </si>
  <si>
    <t>PAJE!$L557</t>
  </si>
  <si>
    <t>PAJE!$D557</t>
  </si>
  <si>
    <t>PAJE!$E557</t>
  </si>
  <si>
    <t>PAJE!$J558</t>
  </si>
  <si>
    <t>PAJE!$K558</t>
  </si>
  <si>
    <t>PAJE!$D314</t>
  </si>
  <si>
    <t>PAJE!$E314</t>
  </si>
  <si>
    <t>PAJE!$J315</t>
  </si>
  <si>
    <t>PAJE!$K315</t>
  </si>
  <si>
    <t>PAJE!$L315</t>
  </si>
  <si>
    <t>PAJE!$D315</t>
  </si>
  <si>
    <t>PAJE!$K304</t>
  </si>
  <si>
    <t>PAJE!$L304</t>
  </si>
  <si>
    <t>PAJE!$D304</t>
  </si>
  <si>
    <t>PAJE!$E304</t>
  </si>
  <si>
    <t>PAJE!$J305</t>
  </si>
  <si>
    <t>PAJE!$K305</t>
  </si>
  <si>
    <t>PAJE!$L1440</t>
  </si>
  <si>
    <t>PAJE!$D1440</t>
  </si>
  <si>
    <t>PAJE!$E1440</t>
  </si>
  <si>
    <t>PAJE!$J1441</t>
  </si>
  <si>
    <t>PAJE!$K1441</t>
  </si>
  <si>
    <t>PAJE!$L1441</t>
  </si>
  <si>
    <t>Số liệu các cột (trừ cột "Các khoản loại trừ") được lấy từ chi tiết doanh thu thuần bán ra bên ngoài của từng bộ phận bán ra bên ngoài Tập đoàn. Số liệu cột "Các khoản loại trừ" = 0. Số liệu cột "Cộng" phù hợp với chỉ</t>
  </si>
  <si>
    <t>Số liệu các cột (trừ cột "Các khoản loại trừ") được lấy từ chi tiết các TK 512, TK 521, TK 531 và TK 532 cho các khoản doanh thu bán hàng cho các bộ phận khác {TK 512 - [TK 521 - TK 531 - TK 532]. Số liệu cột "Các khoản loại trừ" đ</t>
  </si>
  <si>
    <t>Số đầu năm 
(Số kiểm toán)</t>
  </si>
  <si>
    <t>PAJE!$J1966</t>
  </si>
  <si>
    <t>PAJE!$K1966</t>
  </si>
  <si>
    <t>PAJE!$L1966</t>
  </si>
  <si>
    <t>PAJE!$D1966</t>
  </si>
  <si>
    <t>PAJE!$E1966</t>
  </si>
  <si>
    <t>PAJE!$J1967</t>
  </si>
  <si>
    <t>PAJE!$K1967</t>
  </si>
  <si>
    <t>PAJE!$L1967</t>
  </si>
  <si>
    <t>PAJE!$D1967</t>
  </si>
  <si>
    <t>PAJE!$E1967</t>
  </si>
  <si>
    <t>PAJE!$J1968</t>
  </si>
  <si>
    <t>PAJE!$K1968</t>
  </si>
  <si>
    <t>PAJE!$L1968</t>
  </si>
  <si>
    <t>PAJE!$D1968</t>
  </si>
  <si>
    <t>PAJE!$E1968</t>
  </si>
  <si>
    <t>PAJE!$E385</t>
  </si>
  <si>
    <t>PAJE!$J386</t>
  </si>
  <si>
    <t>PAJE!$K386</t>
  </si>
  <si>
    <t>PAJE!$L386</t>
  </si>
  <si>
    <t>PAJE!$D386</t>
  </si>
  <si>
    <t>PAJE!$E386</t>
  </si>
  <si>
    <t>PAJE!$J387</t>
  </si>
  <si>
    <t>PAJE!$K387</t>
  </si>
  <si>
    <t>PAJE!$L387</t>
  </si>
  <si>
    <t>PAJE!$D387</t>
  </si>
  <si>
    <t>PAJE!$E387</t>
  </si>
  <si>
    <t>PAJE!$J388</t>
  </si>
  <si>
    <t>PAJE!$K388</t>
  </si>
  <si>
    <t>PAJE!$L388</t>
  </si>
  <si>
    <t>PAJE!$D388</t>
  </si>
  <si>
    <t>PAJE!$E388</t>
  </si>
  <si>
    <t>PAJE!$D1225</t>
  </si>
  <si>
    <t>PAJE!$E1225</t>
  </si>
  <si>
    <t>PAJE!$J1226</t>
  </si>
  <si>
    <t>PAJE!$K1226</t>
  </si>
  <si>
    <t>PAJE!$L1226</t>
  </si>
  <si>
    <t>PAJE!$D1226</t>
  </si>
  <si>
    <t>PAJE!$E1226</t>
  </si>
  <si>
    <t>PAJE!$J1227</t>
  </si>
  <si>
    <t>PAJE!$K1227</t>
  </si>
  <si>
    <t>PAJE!$L1227</t>
  </si>
  <si>
    <t>PAJE!$D1227</t>
  </si>
  <si>
    <t>PAJE!$E1227</t>
  </si>
  <si>
    <t>PAJE!$J1228</t>
  </si>
  <si>
    <t>PAJE!$K1228</t>
  </si>
  <si>
    <t>PAJE!$L1228</t>
  </si>
  <si>
    <t>PAJE!$K1746</t>
  </si>
  <si>
    <t>PAJE!$L1746</t>
  </si>
  <si>
    <t>PAJE!$K1289</t>
  </si>
  <si>
    <t>PAJE!$L1289</t>
  </si>
  <si>
    <t>PAJE!$D1289</t>
  </si>
  <si>
    <t>PAJE!$E1289</t>
  </si>
  <si>
    <t>PAJE!$J1290</t>
  </si>
  <si>
    <t>PAJE!$K1290</t>
  </si>
  <si>
    <t>PAJE!$L1290</t>
  </si>
  <si>
    <t>PAJE!$D1290</t>
  </si>
  <si>
    <t>PAJE!$E1290</t>
  </si>
  <si>
    <t>PAJE!$J1291</t>
  </si>
  <si>
    <t>PAJE!$K1291</t>
  </si>
  <si>
    <t>PAJE!$L1291</t>
  </si>
  <si>
    <t>PAJE!$D2214</t>
  </si>
  <si>
    <t>PAJE!$E2214</t>
  </si>
  <si>
    <t>PAJE!$J2215</t>
  </si>
  <si>
    <t>PAJE!$J1665</t>
  </si>
  <si>
    <t>PAJE!$K1665</t>
  </si>
  <si>
    <t>PAJE!$L1665</t>
  </si>
  <si>
    <t>Chi phí nguyên liệu, vật liệu</t>
  </si>
  <si>
    <t>PAJE!$E489</t>
  </si>
  <si>
    <t>PAJE!$J490</t>
  </si>
  <si>
    <t>PAJE!$K490</t>
  </si>
  <si>
    <t>PAJE!$J163</t>
  </si>
  <si>
    <t>PAJE!$K163</t>
  </si>
  <si>
    <t>PAJE!$L163</t>
  </si>
  <si>
    <t>PAJE!$D163</t>
  </si>
  <si>
    <t>PAJE!$E163</t>
  </si>
  <si>
    <t>PAJE!$J164</t>
  </si>
  <si>
    <t>PAJE!$K164</t>
  </si>
  <si>
    <t>PAJE!$L164</t>
  </si>
  <si>
    <t>PAJE!$D164</t>
  </si>
  <si>
    <t>PAJE!$E164</t>
  </si>
  <si>
    <t>PAJE!$D2034</t>
  </si>
  <si>
    <t>PAJE!$E2034</t>
  </si>
  <si>
    <t>PAJE!$J2035</t>
  </si>
  <si>
    <t>PAJE!$K2035</t>
  </si>
  <si>
    <t>PAJE!$L2035</t>
  </si>
  <si>
    <t>PAJE!$D2035</t>
  </si>
  <si>
    <t>PAJE!$E2035</t>
  </si>
  <si>
    <t>PAJE!$J2036</t>
  </si>
  <si>
    <t>PAJE!$K2036</t>
  </si>
  <si>
    <t>PAJE!$L2036</t>
  </si>
  <si>
    <t>PAJE!$D2036</t>
  </si>
  <si>
    <t>PAJE!$E2036</t>
  </si>
  <si>
    <t>PAJE!$J2037</t>
  </si>
  <si>
    <t>PAJE!$K2393</t>
  </si>
  <si>
    <t>PAJE!$L2393</t>
  </si>
  <si>
    <t>PAJE!$D2393</t>
  </si>
  <si>
    <t>PAJE!$E1372</t>
  </si>
  <si>
    <t>PAJE!$J1373</t>
  </si>
  <si>
    <t>PAJE!$K1373</t>
  </si>
  <si>
    <t>PAJE!$L1373</t>
  </si>
  <si>
    <t>PAJE!$D1373</t>
  </si>
  <si>
    <t>PAJE!$E1373</t>
  </si>
  <si>
    <t>PAJE!$D476</t>
  </si>
  <si>
    <t>PAJE!$J65</t>
  </si>
  <si>
    <t>PAJE!$K65</t>
  </si>
  <si>
    <t>PAJE!$L65</t>
  </si>
  <si>
    <t>PAJE!$D65</t>
  </si>
  <si>
    <t>PAJE!$E65</t>
  </si>
  <si>
    <t>PAJE!$J66</t>
  </si>
  <si>
    <t>PAJE!$K66</t>
  </si>
  <si>
    <t>PAJE!$L66</t>
  </si>
  <si>
    <t>PAJE!$D66</t>
  </si>
  <si>
    <t>PAJE!$E66</t>
  </si>
  <si>
    <t>PAJE!$J67</t>
  </si>
  <si>
    <t>PAJE!$D1562</t>
  </si>
  <si>
    <t>PAJE!$E1562</t>
  </si>
  <si>
    <t>PAJE!$J1563</t>
  </si>
  <si>
    <t>Xóa các cột không có số liệu (trừ cột Số đầu năm). Trong trường hợp chỉ có một loại chi phí trả trước ngắn hạn thì trình bày như sau:</t>
  </si>
  <si>
    <t>Thuế thu nhập doanh nghiệp nộp thừa</t>
  </si>
  <si>
    <t>Các khoản cầm cố, ký quỹ, ký cược ngắn hạn</t>
  </si>
  <si>
    <t>Cho vay dài hạn nội bộ</t>
  </si>
  <si>
    <t>Phải thu dài hạn nội bộ khác</t>
  </si>
  <si>
    <t>Ứng trước cho người bán</t>
  </si>
  <si>
    <t>Các khoản phải thu dài hạn khác</t>
  </si>
  <si>
    <t>Chi phí phát sinh trong năm</t>
  </si>
  <si>
    <t>Kết chuyển vào TSCĐ trong năm</t>
  </si>
  <si>
    <t>Mua sắm TSCĐ</t>
  </si>
  <si>
    <t>XDCB dở dang</t>
  </si>
  <si>
    <t>PAJE!$K311</t>
  </si>
  <si>
    <t>PAJE!$L311</t>
  </si>
  <si>
    <t>PAJE!$D311</t>
  </si>
  <si>
    <t>PAJE!$E311</t>
  </si>
  <si>
    <t>PAJE!$J312</t>
  </si>
  <si>
    <t xml:space="preserve">Lợi nhuận gộp về bán hàng và cung cấp dịch vụ </t>
  </si>
  <si>
    <t>Doanh thu hoạt động tài chính</t>
  </si>
  <si>
    <t>Chi phí tài chính</t>
  </si>
  <si>
    <t xml:space="preserve">Trong đó: chi phí lãi vay </t>
  </si>
  <si>
    <t>Chi phí bán hàng</t>
  </si>
  <si>
    <t>+ Chi phí nhân viên</t>
  </si>
  <si>
    <t>+ Chi phí vật liệu, bao bì</t>
  </si>
  <si>
    <t>+ Chi phí dụng cụ, đồ dùng</t>
  </si>
  <si>
    <t>PAJE!$K789</t>
  </si>
  <si>
    <t>PAJE!$L789</t>
  </si>
  <si>
    <t>PAJE!$D789</t>
  </si>
  <si>
    <t>PAJE!$E789</t>
  </si>
  <si>
    <t>PAJE!$J790</t>
  </si>
  <si>
    <t>PAJE!$K790</t>
  </si>
  <si>
    <t>PAJE!$L790</t>
  </si>
  <si>
    <t>PAJE!$D790</t>
  </si>
  <si>
    <t>PAJE!$E790</t>
  </si>
  <si>
    <t>5</t>
  </si>
  <si>
    <t>Giao dịch mua bán lại trái phiếu Chính phủ</t>
  </si>
  <si>
    <t>171N</t>
  </si>
  <si>
    <t>171C</t>
  </si>
  <si>
    <t>Quỹ thưởng ban quản lý điều hành công ty</t>
  </si>
  <si>
    <t>+ Quỹ thưởng ban quản lý điều hành công ty</t>
  </si>
  <si>
    <t>PAJE!$K2438</t>
  </si>
  <si>
    <t>PAJE!$L2438</t>
  </si>
  <si>
    <t>PAJE!$D2438</t>
  </si>
  <si>
    <t>PAJE!$E2438</t>
  </si>
  <si>
    <t>PAJE!$J2439</t>
  </si>
  <si>
    <t>PAJE!$K2439</t>
  </si>
  <si>
    <t>PAJE!$L2439</t>
  </si>
  <si>
    <t>PAJE!$D2439</t>
  </si>
  <si>
    <t>PAJE!$E2439</t>
  </si>
  <si>
    <t>PAJE!$J2440</t>
  </si>
  <si>
    <t>PAJE!$K2400</t>
  </si>
  <si>
    <t>PAJE!$L1790</t>
  </si>
  <si>
    <t>PAJE!$D1790</t>
  </si>
  <si>
    <t>PAJE!$E1790</t>
  </si>
  <si>
    <t>PAJE!$J1791</t>
  </si>
  <si>
    <t>PAJE!$K1791</t>
  </si>
  <si>
    <t>PAJE!$L1791</t>
  </si>
  <si>
    <t>PAJE!$D1791</t>
  </si>
  <si>
    <t>PAJE!$E1791</t>
  </si>
  <si>
    <t>PAJE!$J1792</t>
  </si>
  <si>
    <t>PAJE!$K1792</t>
  </si>
  <si>
    <t>PAJE!$L1792</t>
  </si>
  <si>
    <t>PAJE!$D1792</t>
  </si>
  <si>
    <t>PAJE!$E1792</t>
  </si>
  <si>
    <t>PAJE!$J1793</t>
  </si>
  <si>
    <t>PAJE!$K1793</t>
  </si>
  <si>
    <t>PAJE!$L1793</t>
  </si>
  <si>
    <t>PAJE!$D1793</t>
  </si>
  <si>
    <t>PAJE!$E1793</t>
  </si>
  <si>
    <t>PAJE!$J1794</t>
  </si>
  <si>
    <t>PAJE!$K1794</t>
  </si>
  <si>
    <t>PAJE!$L1794</t>
  </si>
  <si>
    <t>PAJE!$D1794</t>
  </si>
  <si>
    <t>PAJE!$E1794</t>
  </si>
  <si>
    <t>PAJE!$J1795</t>
  </si>
  <si>
    <t>PAJE!$K1795</t>
  </si>
  <si>
    <t>PAJE!$L1795</t>
  </si>
  <si>
    <t>PAJE!$D1795</t>
  </si>
  <si>
    <t>PAJE!$D52</t>
  </si>
  <si>
    <t>PAJE!$E52</t>
  </si>
  <si>
    <t>PAJE!$J53</t>
  </si>
  <si>
    <t>PAJE!$K53</t>
  </si>
  <si>
    <t>PAJE!$L53</t>
  </si>
  <si>
    <t>PAJE!$D53</t>
  </si>
  <si>
    <t>PAJE!$E53</t>
  </si>
  <si>
    <t>PAJE!$J54</t>
  </si>
  <si>
    <t>PAJE!$K54</t>
  </si>
  <si>
    <t>PAJE!$L54</t>
  </si>
  <si>
    <t>PAJE!$D54</t>
  </si>
  <si>
    <t>PAJE!$E54</t>
  </si>
  <si>
    <t>PAJE!$J55</t>
  </si>
  <si>
    <t>PAJE!$K55</t>
  </si>
  <si>
    <t>PAJE!$L55</t>
  </si>
  <si>
    <t>PAJE!$D55</t>
  </si>
  <si>
    <t>PAJE!$E55</t>
  </si>
  <si>
    <t>PAJE!$E1896</t>
  </si>
  <si>
    <t>PAJE!$E1061</t>
  </si>
  <si>
    <t>PAJE!$J1062</t>
  </si>
  <si>
    <t>PAJE!$K1062</t>
  </si>
  <si>
    <t>PAJE!$L1062</t>
  </si>
  <si>
    <t>PAJE!$D1062</t>
  </si>
  <si>
    <t>PAJE!$E1062</t>
  </si>
  <si>
    <t>PAJE!$J1063</t>
  </si>
  <si>
    <t>PAJE!$K1063</t>
  </si>
  <si>
    <t>PAJE!$L1063</t>
  </si>
  <si>
    <t>PAJE!$D1063</t>
  </si>
  <si>
    <t>PAJE!$E1063</t>
  </si>
  <si>
    <t>PAJE!$J1064</t>
  </si>
  <si>
    <t>PAJE!$K1064</t>
  </si>
  <si>
    <t>PAJE!$L1064</t>
  </si>
  <si>
    <t>PAJE!$D1064</t>
  </si>
  <si>
    <t>PAJE!$E1064</t>
  </si>
  <si>
    <t>PAJE!$J1065</t>
  </si>
  <si>
    <t>PAJE!$D1758</t>
  </si>
  <si>
    <t>PAJE!$E1758</t>
  </si>
  <si>
    <t>PAJE!$J1759</t>
  </si>
  <si>
    <t>PAJE!$K1759</t>
  </si>
  <si>
    <t>PAJE!$D1379</t>
  </si>
  <si>
    <t>PAJE!$E1379</t>
  </si>
  <si>
    <t>PAJE!$J1380</t>
  </si>
  <si>
    <t>PAJE!$K1380</t>
  </si>
  <si>
    <t>PAJE!$L1380</t>
  </si>
  <si>
    <t>PAJE!$L2000</t>
  </si>
  <si>
    <t>PAJE!$D2000</t>
  </si>
  <si>
    <t>PAJE!$E2000</t>
  </si>
  <si>
    <t>PAJE!$J2001</t>
  </si>
  <si>
    <t>PAJE!$D2201</t>
  </si>
  <si>
    <t>PAJE!$E2201</t>
  </si>
  <si>
    <t>PAJE!$J2202</t>
  </si>
  <si>
    <t>PAJE!$K2202</t>
  </si>
  <si>
    <t>PAJE!$L2202</t>
  </si>
  <si>
    <t>PAJE!$D2202</t>
  </si>
  <si>
    <t>PAJE!$E2202</t>
  </si>
  <si>
    <t>PAJE!$J2203</t>
  </si>
  <si>
    <t>PAJE!$K964</t>
  </si>
  <si>
    <t>PAJE!$L964</t>
  </si>
  <si>
    <t>PAJE!$D964</t>
  </si>
  <si>
    <t>PAJE!$E964</t>
  </si>
  <si>
    <t>PAJE!$J965</t>
  </si>
  <si>
    <t>PAJE!$K965</t>
  </si>
  <si>
    <t>PAJE!$K88</t>
  </si>
  <si>
    <t>PAJE!$L88</t>
  </si>
  <si>
    <t>PAJE!$D88</t>
  </si>
  <si>
    <t>PAJE!$E88</t>
  </si>
  <si>
    <t>PAJE!$J89</t>
  </si>
  <si>
    <t>PAJE!$K89</t>
  </si>
  <si>
    <t>PAJE!$L89</t>
  </si>
  <si>
    <t>PAJE!$D89</t>
  </si>
  <si>
    <t>PAJE!$E89</t>
  </si>
  <si>
    <t>PAJE!$J90</t>
  </si>
  <si>
    <t>PAJE!$K90</t>
  </si>
  <si>
    <t>PAJE!$L90</t>
  </si>
  <si>
    <t>PAJE!$D90</t>
  </si>
  <si>
    <t>PAJE!$E90</t>
  </si>
  <si>
    <t>PAJE!$J91</t>
  </si>
  <si>
    <t>PAJE!$J1864</t>
  </si>
  <si>
    <t>PAJE!$K1864</t>
  </si>
  <si>
    <t>PAJE!$L1864</t>
  </si>
  <si>
    <t>PAJE!$D1864</t>
  </si>
  <si>
    <t>PAJE!$E1864</t>
  </si>
  <si>
    <t>PAJE!$J1865</t>
  </si>
  <si>
    <t>PAJE!$K1865</t>
  </si>
  <si>
    <t>PAJE!$L1058</t>
  </si>
  <si>
    <t>PAJE!$D1058</t>
  </si>
  <si>
    <t>PAJE!$E1058</t>
  </si>
  <si>
    <t>PAJE!$J1059</t>
  </si>
  <si>
    <t>PAJE!$K1059</t>
  </si>
  <si>
    <t>PAJE!$L1059</t>
  </si>
  <si>
    <t>PAJE!$D1059</t>
  </si>
  <si>
    <t>PAJE!$E1059</t>
  </si>
  <si>
    <t>PAJE!$J1060</t>
  </si>
  <si>
    <t>PAJE!$K1060</t>
  </si>
  <si>
    <t>PAJE!$L1060</t>
  </si>
  <si>
    <t>PAJE!$D1060</t>
  </si>
  <si>
    <t>PAJE!$E1060</t>
  </si>
  <si>
    <t>PAJE!$J1061</t>
  </si>
  <si>
    <t>01</t>
  </si>
  <si>
    <t>+ Lợi nhuận chưa phân phối năm trước</t>
  </si>
  <si>
    <t>Sô đơn vị đã tính</t>
  </si>
  <si>
    <t>Chênh lệch (điều chỉnh)</t>
  </si>
  <si>
    <t>PAJE!$J1988</t>
  </si>
  <si>
    <t>PAJE!$K1988</t>
  </si>
  <si>
    <t>PAJE!$L1988</t>
  </si>
  <si>
    <t>PAJE!$D1988</t>
  </si>
  <si>
    <t>PAJE!$E1988</t>
  </si>
  <si>
    <t>PAJE!$J1989</t>
  </si>
  <si>
    <t>PAJE!$K1989</t>
  </si>
  <si>
    <t>PAJE!$L1989</t>
  </si>
  <si>
    <t>PAJE!$K1173</t>
  </si>
  <si>
    <t>PAJE!$L1173</t>
  </si>
  <si>
    <t>PAJE!$D1173</t>
  </si>
  <si>
    <t>PAJE!$E1173</t>
  </si>
  <si>
    <t>PAJE!$J1174</t>
  </si>
  <si>
    <t>PAJE!$K1174</t>
  </si>
  <si>
    <t>PAJE!$L1174</t>
  </si>
  <si>
    <t>PAJE!$D1174</t>
  </si>
  <si>
    <t>PAJE!$E1174</t>
  </si>
  <si>
    <t>PAJE!$J1175</t>
  </si>
  <si>
    <t>PAJE!$K1175</t>
  </si>
  <si>
    <t>PAJE!$K705</t>
  </si>
  <si>
    <t>PAJE!$L705</t>
  </si>
  <si>
    <t>PAJE!$D705</t>
  </si>
  <si>
    <t>PAJE!$E705</t>
  </si>
  <si>
    <t>PAJE!$J706</t>
  </si>
  <si>
    <t>PAJE!$K706</t>
  </si>
  <si>
    <t>PAJE!$L706</t>
  </si>
  <si>
    <t>PAJE!$D706</t>
  </si>
  <si>
    <t>PAJE!$E706</t>
  </si>
  <si>
    <t>PAJE!$J707</t>
  </si>
  <si>
    <t>PAJE!$L1583</t>
  </si>
  <si>
    <t>PAJE!$D1583</t>
  </si>
  <si>
    <t>PAJE!$E1583</t>
  </si>
  <si>
    <t>PAJE!$J1584</t>
  </si>
  <si>
    <t>PAJE!$K1584</t>
  </si>
  <si>
    <t xml:space="preserve">Nguyên liệu, vật liệu </t>
  </si>
  <si>
    <t xml:space="preserve">Công cụ, dụng cụ </t>
  </si>
  <si>
    <t>PAJE!$E2014</t>
  </si>
  <si>
    <t>PAJE!$J2015</t>
  </si>
  <si>
    <t>PAJE!$K2015</t>
  </si>
  <si>
    <t>Các khoản đầu tư tài chính ngắn hạn</t>
  </si>
  <si>
    <t>Đầu tư ngắn hạn</t>
  </si>
  <si>
    <t>PAJE!$J56</t>
  </si>
  <si>
    <t>PAJE!$K56</t>
  </si>
  <si>
    <t>PAJE!$L56</t>
  </si>
  <si>
    <t>PAJE!$D56</t>
  </si>
  <si>
    <t>PAJE!$E56</t>
  </si>
  <si>
    <t>PAJE!$J57</t>
  </si>
  <si>
    <t>PAJE!$K57</t>
  </si>
  <si>
    <t>PAJE!$L57</t>
  </si>
  <si>
    <t>PAJE!$D57</t>
  </si>
  <si>
    <t>PAJE!$E57</t>
  </si>
  <si>
    <t>PAJE!$J58</t>
  </si>
  <si>
    <t>PAJE!$K58</t>
  </si>
  <si>
    <t>PAJE!$L58</t>
  </si>
  <si>
    <t>PAJE!$D58</t>
  </si>
  <si>
    <t>PAJE!$E58</t>
  </si>
  <si>
    <t>PAJE!$J59</t>
  </si>
  <si>
    <t>PAJE!$K59</t>
  </si>
  <si>
    <t>PAJE!$L59</t>
  </si>
  <si>
    <t>PAJE!$D59</t>
  </si>
  <si>
    <t>PAJE!$E59</t>
  </si>
  <si>
    <t>PAJE!$J60</t>
  </si>
  <si>
    <t>PAJE!$K60</t>
  </si>
  <si>
    <t>PAJE!$L60</t>
  </si>
  <si>
    <t>PAJE!$D60</t>
  </si>
  <si>
    <t>PAJE!$E60</t>
  </si>
  <si>
    <t>PAJE!$J61</t>
  </si>
  <si>
    <t>PAJE!$K61</t>
  </si>
  <si>
    <t>PAJE!$L61</t>
  </si>
  <si>
    <t>PAJE!$D61</t>
  </si>
  <si>
    <t>PAJE!$E61</t>
  </si>
  <si>
    <t>PAJE!$J62</t>
  </si>
  <si>
    <t>PAJE!$L1973</t>
  </si>
  <si>
    <t>PAJE!$D1973</t>
  </si>
  <si>
    <t>PAJE!$E1973</t>
  </si>
  <si>
    <t>PAJE!$J1974</t>
  </si>
  <si>
    <t>PAJE!$K1775</t>
  </si>
  <si>
    <t>PAJE!$L2114</t>
  </si>
  <si>
    <t>PAJE!$D2114</t>
  </si>
  <si>
    <t>PAJE!$E2114</t>
  </si>
  <si>
    <t>PAJE!$J2115</t>
  </si>
  <si>
    <t>PAJE!$K2115</t>
  </si>
  <si>
    <t>PAJE!$L2115</t>
  </si>
  <si>
    <t>PAJE!$D2115</t>
  </si>
  <si>
    <t>PAJE!$E418</t>
  </si>
  <si>
    <t>PAJE!$J419</t>
  </si>
  <si>
    <t>PAJE!$K419</t>
  </si>
  <si>
    <t>PAJE!$L419</t>
  </si>
  <si>
    <t>PAJE!$D419</t>
  </si>
  <si>
    <t>PAJE!$E419</t>
  </si>
  <si>
    <t>PAJE!$J420</t>
  </si>
  <si>
    <t>PAJE!$K420</t>
  </si>
  <si>
    <t>PAJE!$L420</t>
  </si>
  <si>
    <t>PAJE!$D420</t>
  </si>
  <si>
    <t>PAJE!$E420</t>
  </si>
  <si>
    <t>+ Thuế giá trị gia tăng nộp thừa</t>
  </si>
  <si>
    <t>+ Thuế thu nhập doanh nghiệp nộp thừa</t>
  </si>
  <si>
    <t>+ Các khoản khác phải thu Nhà nước</t>
  </si>
  <si>
    <t>PAJE!$L649</t>
  </si>
  <si>
    <t>PAJE!$D649</t>
  </si>
  <si>
    <t>PAJE!$E649</t>
  </si>
  <si>
    <t>PAJE!$J650</t>
  </si>
  <si>
    <t>PAJE!$L228</t>
  </si>
  <si>
    <t>PAJE!$D228</t>
  </si>
  <si>
    <t>PAJE!$E228</t>
  </si>
  <si>
    <t>PAJE!$J229</t>
  </si>
  <si>
    <t>PAJE!$K229</t>
  </si>
  <si>
    <t>PAJE!$L229</t>
  </si>
  <si>
    <t>PAJE!$D229</t>
  </si>
  <si>
    <t>PAJE!$E229</t>
  </si>
  <si>
    <t>Tiền thu bán hàng, cung cấp dịch vụ và</t>
  </si>
  <si>
    <t>doanh thu khác</t>
  </si>
  <si>
    <t>Tiền chi trả cho người cung cấp hàng hóa và dịch vụ</t>
  </si>
  <si>
    <t>PAJE!$J1860</t>
  </si>
  <si>
    <t>PAJE!$K1860</t>
  </si>
  <si>
    <t>PAJE!$L1860</t>
  </si>
  <si>
    <t>PAJE!$D1860</t>
  </si>
  <si>
    <t>PAJE!$E1860</t>
  </si>
  <si>
    <t>PAJE!$J1861</t>
  </si>
  <si>
    <t>PAJE!$E1795</t>
  </si>
  <si>
    <t>PAJE!$J1796</t>
  </si>
  <si>
    <t>PAJE!$K1796</t>
  </si>
  <si>
    <t>PAJE!$L1796</t>
  </si>
  <si>
    <t>PAJE!$D1796</t>
  </si>
  <si>
    <t>PAJE!$E1796</t>
  </si>
  <si>
    <t>PAJE!$J1797</t>
  </si>
  <si>
    <t>PAJE!$K1797</t>
  </si>
  <si>
    <t>PAJE!$L1797</t>
  </si>
  <si>
    <t>PAJE!$D1797</t>
  </si>
  <si>
    <t>PAJE!$E1797</t>
  </si>
  <si>
    <t>PAJE!$J1798</t>
  </si>
  <si>
    <t>PAJE!$K1798</t>
  </si>
  <si>
    <t>PAJE!$L1798</t>
  </si>
  <si>
    <t>PAJE!$D1798</t>
  </si>
  <si>
    <t>PAJE!$E1798</t>
  </si>
  <si>
    <t>PAJE!$J1799</t>
  </si>
  <si>
    <t>PAJE!$K1799</t>
  </si>
  <si>
    <t>PAJE!$L1799</t>
  </si>
  <si>
    <t>PAJE!$D1799</t>
  </si>
  <si>
    <t>PAJE!$E1799</t>
  </si>
  <si>
    <t>PAJE!$J1800</t>
  </si>
  <si>
    <t>PAJE!$K1800</t>
  </si>
  <si>
    <t>PAJE!$L1800</t>
  </si>
  <si>
    <t>PAJE!$D1800</t>
  </si>
  <si>
    <t>PAJE!$E1800</t>
  </si>
  <si>
    <t>PAJE!$J1801</t>
  </si>
  <si>
    <t>PAJE!$K1801</t>
  </si>
  <si>
    <t>PAJE!$L1801</t>
  </si>
  <si>
    <t>PAJE!$D1801</t>
  </si>
  <si>
    <t>PAJE!$E1801</t>
  </si>
  <si>
    <t>PAJE!$J1802</t>
  </si>
  <si>
    <t>PAJE!$D1822</t>
  </si>
  <si>
    <t>................../cổ phiếu</t>
  </si>
  <si>
    <t>Cổ tức trên chưa được ghi nhận trong Báo cáo tài chính.</t>
  </si>
  <si>
    <t>Tại ngày cuối năm cổ tức của cổ phiếu ưu đãi lũy kế chưa được ghi nhận là ................. VND.</t>
  </si>
  <si>
    <t>PAJE!$D2028</t>
  </si>
  <si>
    <t>PAJE!$E2028</t>
  </si>
  <si>
    <t>PAJE!$J2029</t>
  </si>
  <si>
    <t>PAJE!$K2029</t>
  </si>
  <si>
    <t>PAJE!$J1205</t>
  </si>
  <si>
    <t>PAJE!$K1205</t>
  </si>
  <si>
    <t>PAJE!$E623</t>
  </si>
  <si>
    <t>PAJE!$J624</t>
  </si>
  <si>
    <t>PAJE!$J1771</t>
  </si>
  <si>
    <t>PAJE!$K1771</t>
  </si>
  <si>
    <t>PAJE!$L1379</t>
  </si>
  <si>
    <t>PAJE!$D1428</t>
  </si>
  <si>
    <t>PAJE!$E1428</t>
  </si>
  <si>
    <t>PAJE!$J1429</t>
  </si>
  <si>
    <t>PAJE!$K1429</t>
  </si>
  <si>
    <t>PAJE!$L1429</t>
  </si>
  <si>
    <t>PAJE!$D1429</t>
  </si>
  <si>
    <t>PAJE!$E1429</t>
  </si>
  <si>
    <t>PAJE!$J1430</t>
  </si>
  <si>
    <t>PAJE!$K1430</t>
  </si>
  <si>
    <t>PAJE!$L1430</t>
  </si>
  <si>
    <t>PAJE!$D1430</t>
  </si>
  <si>
    <t>PAJE!$E1430</t>
  </si>
  <si>
    <t>PAJE!$J1431</t>
  </si>
  <si>
    <t>PAJE!$K1431</t>
  </si>
  <si>
    <t>PAJE!$L1431</t>
  </si>
  <si>
    <t>PAJE!$D1431</t>
  </si>
  <si>
    <t>PAJE!$D1346</t>
  </si>
  <si>
    <t>PAJE!$E1346</t>
  </si>
  <si>
    <t>PAJE!$J1347</t>
  </si>
  <si>
    <t>PAJE!$K1347</t>
  </si>
  <si>
    <t>PAJE!$L1347</t>
  </si>
  <si>
    <t>PAJE!$D1347</t>
  </si>
  <si>
    <t>PAJE!$E1347</t>
  </si>
  <si>
    <t>PAJE!$J1348</t>
  </si>
  <si>
    <t>PAJE!$K1348</t>
  </si>
  <si>
    <t>PAJE!$L1348</t>
  </si>
  <si>
    <t>PAJE!$D1348</t>
  </si>
  <si>
    <t>PAJE!$E1348</t>
  </si>
  <si>
    <t>PAJE!$J1349</t>
  </si>
  <si>
    <t>PAJE!$K1349</t>
  </si>
  <si>
    <t>PAJE!$E2489</t>
  </si>
  <si>
    <t>Số liệu phù hợp với chỉ tiêu MS 60 trong Báo cáo kết quả hoạt động kinh doanh hợp nhất</t>
  </si>
  <si>
    <t>Tổng chi phí đã phát sinh để mua tài sản cố định và các tài sản dài hạn khác</t>
  </si>
  <si>
    <t>Tổng chi phí khấu hao và phân bổ chi phí trả trước dài hạn</t>
  </si>
  <si>
    <t>PAJE!$L694</t>
  </si>
  <si>
    <t>PAJE!$D694</t>
  </si>
  <si>
    <t>PAJE!$E694</t>
  </si>
  <si>
    <t>PAJE!$J695</t>
  </si>
  <si>
    <t>PAJE!$K695</t>
  </si>
  <si>
    <t>PAJE!$L695</t>
  </si>
  <si>
    <t>PAJE!$D695</t>
  </si>
  <si>
    <t>PAJE!$E695</t>
  </si>
  <si>
    <t>PAJE!$J696</t>
  </si>
  <si>
    <t>PAJE!$K696</t>
  </si>
  <si>
    <t>PAJE!$L696</t>
  </si>
  <si>
    <t>PAJE!$D696</t>
  </si>
  <si>
    <t>PAJE!$E1631</t>
  </si>
  <si>
    <t>PAJE!$J1632</t>
  </si>
  <si>
    <t>PAJE!$K1632</t>
  </si>
  <si>
    <t>PAJE!$K2454</t>
  </si>
  <si>
    <t>PAJE!$L2454</t>
  </si>
  <si>
    <t>PAJE!$D2454</t>
  </si>
  <si>
    <t>PAJE!$E2454</t>
  </si>
  <si>
    <t>Trái phiếu, tín phiếu, kỳ phiếu</t>
  </si>
  <si>
    <t>Tiền gửi có kỳ hạn dưới 1 năm &gt;=3 tháng</t>
  </si>
  <si>
    <t>Phải thu khác</t>
  </si>
  <si>
    <t>Hàng mua đang đi đường</t>
  </si>
  <si>
    <t>Nguyên liệu, vật liệu</t>
  </si>
  <si>
    <t>Công cụ, dụng cụ</t>
  </si>
  <si>
    <t>PAJE!$J1826</t>
  </si>
  <si>
    <t>PAJE!$K1826</t>
  </si>
  <si>
    <t>PAJE!$D1767</t>
  </si>
  <si>
    <t>PAJE!$E1767</t>
  </si>
  <si>
    <t>HXH</t>
  </si>
  <si>
    <t>NKH</t>
  </si>
  <si>
    <t>Nguyễn Khánh Hoa</t>
  </si>
  <si>
    <t>Hồ Xuân Hè</t>
  </si>
  <si>
    <t>NTHT</t>
  </si>
  <si>
    <t>PAJE!$L2414</t>
  </si>
  <si>
    <t>PAJE!$D2414</t>
  </si>
  <si>
    <t>PAJE!$E2414</t>
  </si>
  <si>
    <t>PAJE!$J2415</t>
  </si>
  <si>
    <t>PAJE!$K2415</t>
  </si>
  <si>
    <t>PAJE!$L2415</t>
  </si>
  <si>
    <t>PAJE!$D2415</t>
  </si>
  <si>
    <t>7.             Phải thu theo tiến độ kế hoạch hợp đồng xây dựng</t>
  </si>
  <si>
    <t xml:space="preserve">8.             Các khoản phải thu khác </t>
  </si>
  <si>
    <t>PAJE!$K1778</t>
  </si>
  <si>
    <t>PAJE!$L1778</t>
  </si>
  <si>
    <t>PAJE!$K2116</t>
  </si>
  <si>
    <t>PAJE!$L2116</t>
  </si>
  <si>
    <t>PAJE!$D2116</t>
  </si>
  <si>
    <t>PAJE!$E2116</t>
  </si>
  <si>
    <t>PAJE!$J2117</t>
  </si>
  <si>
    <t>PAJE!$K2117</t>
  </si>
  <si>
    <t>PAJE!$E2387</t>
  </si>
  <si>
    <t>PAJE!$J2388</t>
  </si>
  <si>
    <t>PAJE!$K2388</t>
  </si>
  <si>
    <t>PAJE!$L2388</t>
  </si>
  <si>
    <t>PAJE!$D2388</t>
  </si>
  <si>
    <t>PAJE!$E2388</t>
  </si>
  <si>
    <t>PAJE!$J2389</t>
  </si>
  <si>
    <t>PAJE!$K2389</t>
  </si>
  <si>
    <t>PAJE!$L2389</t>
  </si>
  <si>
    <t>PAJE!$K239</t>
  </si>
  <si>
    <t>PAJE!$L239</t>
  </si>
  <si>
    <t>PAJE!$D239</t>
  </si>
  <si>
    <t>PAJE!$E239</t>
  </si>
  <si>
    <t>Chỉ tiêu 21 sau điều chỉnh</t>
  </si>
  <si>
    <t>Tiền thu từ thanh lý, nhượng bán tài sản cố định và các tài sản dài hạn khác</t>
  </si>
  <si>
    <t>PAJE!$L2322</t>
  </si>
  <si>
    <t>PAJE!$D2322</t>
  </si>
  <si>
    <t>PAJE!$E2322</t>
  </si>
  <si>
    <t>PAJE!$J2323</t>
  </si>
  <si>
    <t>PAJE!$K2323</t>
  </si>
  <si>
    <t>PAJE!$D2024</t>
  </si>
  <si>
    <t>PAJE!$E2024</t>
  </si>
  <si>
    <t>PAJE!$L2224</t>
  </si>
  <si>
    <t>PAJE!$D2224</t>
  </si>
  <si>
    <t>PAJE!$E2224</t>
  </si>
  <si>
    <t>PAJE!$J2225</t>
  </si>
  <si>
    <t>PAJE!$K2225</t>
  </si>
  <si>
    <t>PAJE!$L2225</t>
  </si>
  <si>
    <t>PAJE!$D2225</t>
  </si>
  <si>
    <t>PAJE!$E2225</t>
  </si>
  <si>
    <t>PAJE!$J2226</t>
  </si>
  <si>
    <t>PAJE!$K2226</t>
  </si>
  <si>
    <t>PAJE!$L2226</t>
  </si>
  <si>
    <t>PAJE!$D2226</t>
  </si>
  <si>
    <t>PAJE!$D2459</t>
  </si>
  <si>
    <t>PAJE!$E2459</t>
  </si>
  <si>
    <t>PAJE!$J2460</t>
  </si>
  <si>
    <t>PAJE!$K2460</t>
  </si>
  <si>
    <t>PAJE!$L2460</t>
  </si>
  <si>
    <t>PAJE!$D2460</t>
  </si>
  <si>
    <t>PAJE!$E507</t>
  </si>
  <si>
    <t>PAJE!$J508</t>
  </si>
  <si>
    <t>PAJE!$K508</t>
  </si>
  <si>
    <t>PAJE!$L508</t>
  </si>
  <si>
    <t>PAJE!$D508</t>
  </si>
  <si>
    <t>PAJE!$E508</t>
  </si>
  <si>
    <t>PAJE!$J509</t>
  </si>
  <si>
    <t>PAJE!$K509</t>
  </si>
  <si>
    <t>PAJE!$L509</t>
  </si>
  <si>
    <t>PAJE!$D509</t>
  </si>
  <si>
    <t>PAJE!$L608</t>
  </si>
  <si>
    <t>PAJE!$D608</t>
  </si>
  <si>
    <t>PAJE!$E608</t>
  </si>
  <si>
    <t>PAJE!$J609</t>
  </si>
  <si>
    <t>PAJE!$K609</t>
  </si>
  <si>
    <t>PAJE!$L609</t>
  </si>
  <si>
    <t>PAJE!$D609</t>
  </si>
  <si>
    <t>PAJE!$E609</t>
  </si>
  <si>
    <t>PAJE!$J610</t>
  </si>
  <si>
    <t>PAJE!$K610</t>
  </si>
  <si>
    <t>PAJE!$L610</t>
  </si>
  <si>
    <t>PAJE!$D1701</t>
  </si>
  <si>
    <t>Giảm trong năm</t>
  </si>
  <si>
    <t>Đã khấu hao hết nhưng vẫn còn sử dụng</t>
  </si>
  <si>
    <t>PAJE!$L2434</t>
  </si>
  <si>
    <t>PAJE!$K1088</t>
  </si>
  <si>
    <t>PAJE!$L1088</t>
  </si>
  <si>
    <t>PAJE!$J230</t>
  </si>
  <si>
    <t>PAJE!$K230</t>
  </si>
  <si>
    <t>PAJE!$L230</t>
  </si>
  <si>
    <t>PAJE!$D230</t>
  </si>
  <si>
    <t>PAJE!$E230</t>
  </si>
  <si>
    <t>PAJE!$J231</t>
  </si>
  <si>
    <t>PAJE!$K231</t>
  </si>
  <si>
    <t>PAJE!$L231</t>
  </si>
  <si>
    <t>PAJE!$D231</t>
  </si>
  <si>
    <t>PAJE!$E231</t>
  </si>
  <si>
    <t>PAJE!$J232</t>
  </si>
  <si>
    <t>PAJE!$K232</t>
  </si>
  <si>
    <t>PAJE!$L232</t>
  </si>
  <si>
    <t>PAJE!$L435</t>
  </si>
  <si>
    <t>PAJE!$D435</t>
  </si>
  <si>
    <t>PAJE!$E435</t>
  </si>
  <si>
    <t>PAJE!$J436</t>
  </si>
  <si>
    <t>PAJE!$K436</t>
  </si>
  <si>
    <t>PAJE!$L436</t>
  </si>
  <si>
    <t>PAJE!$D436</t>
  </si>
  <si>
    <t>PAJE!$L2242</t>
  </si>
  <si>
    <t>PAJE!$D2242</t>
  </si>
  <si>
    <t>PAJE!$E2242</t>
  </si>
  <si>
    <t>PAJE!$J2243</t>
  </si>
  <si>
    <t>PAJE!$K2243</t>
  </si>
  <si>
    <t>PAJE!$L2243</t>
  </si>
  <si>
    <t>PAJE!$D2243</t>
  </si>
  <si>
    <t>PAJE!$L237</t>
  </si>
  <si>
    <t>PAJE!$D237</t>
  </si>
  <si>
    <t>PAJE!$E237</t>
  </si>
  <si>
    <t>PAJE!$J238</t>
  </si>
  <si>
    <t>PAJE!$K238</t>
  </si>
  <si>
    <t>PAJE!$L238</t>
  </si>
  <si>
    <t>PAJE!$D238</t>
  </si>
  <si>
    <t>PAJE!$E238</t>
  </si>
  <si>
    <t>PAJE!$J239</t>
  </si>
  <si>
    <t>PAJE!$J2487</t>
  </si>
  <si>
    <t>PAJE!$K2487</t>
  </si>
  <si>
    <t>PAJE!$L2487</t>
  </si>
  <si>
    <t>PAJE!$D2487</t>
  </si>
  <si>
    <t>PAJE!$J1872</t>
  </si>
  <si>
    <t>PAJE!$K1872</t>
  </si>
  <si>
    <t>PAJE!$L1872</t>
  </si>
  <si>
    <t>PAJE!$D1872</t>
  </si>
  <si>
    <t>PAJE!$E1872</t>
  </si>
  <si>
    <t>PAJE!$J1873</t>
  </si>
  <si>
    <t>PAJE!$K1873</t>
  </si>
  <si>
    <t>PAJE!$L1873</t>
  </si>
  <si>
    <t>PAJE!$D1873</t>
  </si>
  <si>
    <r>
      <t xml:space="preserve">Căn cứ để xác định </t>
    </r>
    <r>
      <rPr>
        <sz val="11"/>
        <color indexed="8"/>
        <rFont val="Times New Roman"/>
        <family val="1"/>
      </rPr>
      <t>tiền</t>
    </r>
    <r>
      <rPr>
        <sz val="11"/>
        <rFont val="Times New Roman"/>
        <family val="1"/>
      </rPr>
      <t xml:space="preserve"> thuê phát sinh thêm: ...............</t>
    </r>
  </si>
  <si>
    <r>
      <t xml:space="preserve">Điều khoản </t>
    </r>
    <r>
      <rPr>
        <sz val="11"/>
        <color indexed="8"/>
        <rFont val="Times New Roman"/>
        <family val="1"/>
      </rPr>
      <t>gia</t>
    </r>
    <r>
      <rPr>
        <sz val="11"/>
        <rFont val="Times New Roman"/>
        <family val="1"/>
      </rPr>
      <t xml:space="preserve"> hạn thuê hoặc quyền được mua tài sản: ....................</t>
    </r>
  </si>
  <si>
    <t>PAJE!$K1121</t>
  </si>
  <si>
    <t>PAJE!$L1121</t>
  </si>
  <si>
    <t>PAJE!$D1121</t>
  </si>
  <si>
    <t>PAJE!$E1121</t>
  </si>
  <si>
    <t>PAJE!$J1122</t>
  </si>
  <si>
    <t>PAJE!$K1122</t>
  </si>
  <si>
    <t>PAJE!$L1122</t>
  </si>
  <si>
    <t>PAJE!$D1122</t>
  </si>
  <si>
    <t>PAJE!$E1122</t>
  </si>
  <si>
    <t>PAJE!$J1123</t>
  </si>
  <si>
    <t>PAJE!$K1123</t>
  </si>
  <si>
    <t>PAJE!$L1123</t>
  </si>
  <si>
    <t>PAJE!$D1123</t>
  </si>
  <si>
    <t>PAJE!$E1123</t>
  </si>
  <si>
    <t>PAJE!$J1124</t>
  </si>
  <si>
    <t>PAJE!$E1301</t>
  </si>
  <si>
    <t>PAJE!$J1302</t>
  </si>
  <si>
    <t>PAJE!$K1302</t>
  </si>
  <si>
    <t>PAJE!$L1302</t>
  </si>
  <si>
    <t>PAJE!$K1828</t>
  </si>
  <si>
    <t>PAJE!$L1828</t>
  </si>
  <si>
    <t>PAJE!$D1828</t>
  </si>
  <si>
    <t>PAJE!$E1828</t>
  </si>
  <si>
    <t>PAJE!$K1737</t>
  </si>
  <si>
    <t>PAJE!$L1737</t>
  </si>
  <si>
    <t>PAJE!$D1737</t>
  </si>
  <si>
    <t>PAJE!$E1737</t>
  </si>
  <si>
    <t>PAJE!$J1738</t>
  </si>
  <si>
    <t>PAJE!$K1738</t>
  </si>
  <si>
    <t>PAJE!$L1738</t>
  </si>
  <si>
    <t>PAJE!$D1738</t>
  </si>
  <si>
    <t>PAJE!$E1738</t>
  </si>
  <si>
    <t>PAJE!$J1739</t>
  </si>
  <si>
    <t>PAJE!$K1739</t>
  </si>
  <si>
    <t>PAJE!$L1739</t>
  </si>
  <si>
    <t>PAJE!$D1739</t>
  </si>
  <si>
    <t>PAJE!$E1739</t>
  </si>
  <si>
    <t>PAJE!$J1740</t>
  </si>
  <si>
    <t>PAJE!$K1740</t>
  </si>
  <si>
    <t>PAJE!$L1740</t>
  </si>
  <si>
    <t>PAJE!$D1740</t>
  </si>
  <si>
    <t>PAJE!$E1740</t>
  </si>
  <si>
    <t>PAJE!$J1741</t>
  </si>
  <si>
    <t>PAJE!$K1741</t>
  </si>
  <si>
    <t>PAJE!$L1741</t>
  </si>
  <si>
    <t>PAJE!$D1741</t>
  </si>
  <si>
    <t>PAJE!$K1299</t>
  </si>
  <si>
    <t>PAJE!$E2349</t>
  </si>
  <si>
    <t>PAJE!$J1659</t>
  </si>
  <si>
    <t>PAJE!$E1888</t>
  </si>
  <si>
    <t>Đơn vị</t>
  </si>
  <si>
    <t>Đơn vị tính: VND</t>
  </si>
  <si>
    <t>Reviewed date</t>
  </si>
  <si>
    <t>PAJE!$K1975</t>
  </si>
  <si>
    <t>PAJE!$L1975</t>
  </si>
  <si>
    <t>PAJE!$D1975</t>
  </si>
  <si>
    <t>PAJE!$E1975</t>
  </si>
  <si>
    <t>PAJE!$J1976</t>
  </si>
  <si>
    <t>PAJE!$K1976</t>
  </si>
  <si>
    <t>PAJE!$L1976</t>
  </si>
  <si>
    <t>PAJE!$D1976</t>
  </si>
  <si>
    <t>PAJE!$E1976</t>
  </si>
  <si>
    <t>PAJE!$J1977</t>
  </si>
  <si>
    <t>PAJE!$K1977</t>
  </si>
  <si>
    <t>PAJE!$L1977</t>
  </si>
  <si>
    <t>Nhà</t>
  </si>
  <si>
    <t>Lãi chênh lệch tỷ giá chưa thực hiện</t>
  </si>
  <si>
    <t>Lỗ chênh lệch tỷ giá chưa thực hiện</t>
  </si>
  <si>
    <t>Bao gồm lãi/lỗ chênh lệch tỷ giá hối đoái chưa thực hiện của việc:</t>
  </si>
  <si>
    <t>Lãi/ lỗ chênh lệch tỷ giá hối đoái chưa thực hiện của việc Đánh giá lại tiền</t>
  </si>
  <si>
    <t>61</t>
  </si>
  <si>
    <t>Lãi/ lỗ chênh lệch tỷ giá hối đoái chưa thực hiện của việc Đánh giá lại các khoản phải thu</t>
  </si>
  <si>
    <t>Lãi/ lỗ chênh lệch tỷ giá hối đoái chưa thực hiện của việc Đánh giá lại các khoản phải trả</t>
  </si>
  <si>
    <t>Lãi/ lỗ chênh lệch tỷ giá hối đoái chưa thực hiện của việc Đánh giá lại các khoản vay</t>
  </si>
  <si>
    <t>Chỉ tiêu 04 Sau điều chỉnh</t>
  </si>
  <si>
    <t>Lãi, lỗ từ hoạt động đầu tư</t>
  </si>
  <si>
    <t>05</t>
  </si>
  <si>
    <t>Đầu tư vào công ty khác thông qua phát hành cổ phiếu</t>
  </si>
  <si>
    <t>Chuyển nợ phải trả thành vốn chủ sở hữu</t>
  </si>
  <si>
    <t>Phương tiện vận tải, truyền dẫn</t>
  </si>
  <si>
    <t>Lợi nhuận khác</t>
  </si>
  <si>
    <t>14.</t>
  </si>
  <si>
    <t>PAJE!$E2298</t>
  </si>
  <si>
    <t>PAJE!$J2299</t>
  </si>
  <si>
    <t>PAJE!$K2299</t>
  </si>
  <si>
    <t>PAJE!$L2299</t>
  </si>
  <si>
    <t>PAJE!$D2299</t>
  </si>
  <si>
    <t>PAJE!$E2299</t>
  </si>
  <si>
    <t>PAJE!$J2300</t>
  </si>
  <si>
    <t>PAJE!$K2300</t>
  </si>
  <si>
    <t>PAJE!$J235</t>
  </si>
  <si>
    <t>PAJE!$K235</t>
  </si>
  <si>
    <t>PAJE!$L235</t>
  </si>
  <si>
    <t>PAJE!$D235</t>
  </si>
  <si>
    <t>PAJE!$D626</t>
  </si>
  <si>
    <t>PAJE!$E626</t>
  </si>
  <si>
    <t>PAJE!$J627</t>
  </si>
  <si>
    <t>PAJE!$D2358</t>
  </si>
  <si>
    <t>PAJE!$E2358</t>
  </si>
  <si>
    <t>PAJE!$J2359</t>
  </si>
  <si>
    <t>PAJE!$K2359</t>
  </si>
  <si>
    <t>PAJE!$L2359</t>
  </si>
  <si>
    <t>PAJE!$D2359</t>
  </si>
  <si>
    <t>PAJE!$J1743</t>
  </si>
  <si>
    <t>PAJE!$K1743</t>
  </si>
  <si>
    <t>PAJE!$L1743</t>
  </si>
  <si>
    <t>Vốn đầu tư của chủ sở hữu (N411/C111)</t>
  </si>
  <si>
    <t>Cổ phiếu  quĩ (N419/C111) (số âm)</t>
  </si>
  <si>
    <t>Chỉ tiêu 32 sau điều chỉnh</t>
  </si>
  <si>
    <t>Dự phòng phải thu ngắn hạn khó đòi</t>
  </si>
  <si>
    <t>IV.</t>
  </si>
  <si>
    <t>Hàng tồn kho</t>
  </si>
  <si>
    <t>10</t>
  </si>
  <si>
    <r>
      <t>Báo cáo lưu chuyển tiền tệ</t>
    </r>
    <r>
      <rPr>
        <sz val="10.5"/>
        <rFont val="Times New Roman"/>
        <family val="1"/>
      </rPr>
      <t xml:space="preserve"> (tiếp theo)</t>
    </r>
  </si>
  <si>
    <t>BÁO CÁO LƯU CHUYỂN TIỀN TỆ</t>
  </si>
  <si>
    <t>PAJE!$K1787</t>
  </si>
  <si>
    <t>PAJE!$L1787</t>
  </si>
  <si>
    <t>PAJE!$D1787</t>
  </si>
  <si>
    <t>PAJE!$E1787</t>
  </si>
  <si>
    <t>PAJE!$J1788</t>
  </si>
  <si>
    <t>PAJE!$K1788</t>
  </si>
  <si>
    <t>PAJE!$L1788</t>
  </si>
  <si>
    <t>PAJE!$D1788</t>
  </si>
  <si>
    <t>PAJE!$E1788</t>
  </si>
  <si>
    <t>PAJE!$J1789</t>
  </si>
  <si>
    <t>PAJE!$K1789</t>
  </si>
  <si>
    <t>PAJE!$L1789</t>
  </si>
  <si>
    <t>PAJE!$K971</t>
  </si>
  <si>
    <t>PAJE!$L971</t>
  </si>
  <si>
    <t>PAJE!$D971</t>
  </si>
  <si>
    <t>PAJE!$L305</t>
  </si>
  <si>
    <t>PAJE!$D305</t>
  </si>
  <si>
    <t>PAJE!$E305</t>
  </si>
  <si>
    <t>PAJE!$J306</t>
  </si>
  <si>
    <t>PAJE!$K306</t>
  </si>
  <si>
    <t>PAJE!$L306</t>
  </si>
  <si>
    <t>PAJE!$D306</t>
  </si>
  <si>
    <t>Nhận ký quỹ, ký cược ngắn hạn</t>
  </si>
  <si>
    <t>PAJE!$J782</t>
  </si>
  <si>
    <t>PAJE!$K782</t>
  </si>
  <si>
    <t>PAJE!$L782</t>
  </si>
  <si>
    <t>PAJE!$D782</t>
  </si>
  <si>
    <t>PAJE!$E782</t>
  </si>
  <si>
    <t>PAJE!$J783</t>
  </si>
  <si>
    <t>PAJE!$K783</t>
  </si>
  <si>
    <t>PAJE!$L783</t>
  </si>
  <si>
    <t>PAJE!$D783</t>
  </si>
  <si>
    <t>PAJE!$E783</t>
  </si>
  <si>
    <t>PAJE!$J784</t>
  </si>
  <si>
    <t>PAJE!$K784</t>
  </si>
  <si>
    <t>Hàng hóa</t>
  </si>
  <si>
    <t>Hàng gửi đi bán</t>
  </si>
  <si>
    <t>Hàng hóa kho bảo thuế</t>
  </si>
  <si>
    <t>Hàng hóa bất động sản</t>
  </si>
  <si>
    <t>VI.10</t>
  </si>
  <si>
    <t>PAJE!$D224</t>
  </si>
  <si>
    <t>PAJE!$E224</t>
  </si>
  <si>
    <t>PAJE!$L226</t>
  </si>
  <si>
    <t>PAJE!$D226</t>
  </si>
  <si>
    <t>PAJE!$E226</t>
  </si>
  <si>
    <t>PAJE!$J227</t>
  </si>
  <si>
    <t>PAJE!$K227</t>
  </si>
  <si>
    <t>PAJE!$L227</t>
  </si>
  <si>
    <t>PAJE!$J2195</t>
  </si>
  <si>
    <t>PAJE!$K2195</t>
  </si>
  <si>
    <t>PAJE!$L2195</t>
  </si>
  <si>
    <t>PAJE!$D2195</t>
  </si>
  <si>
    <t>PAJE!$E2195</t>
  </si>
  <si>
    <t>PAJE!$J2196</t>
  </si>
  <si>
    <t>Tình hình biến động dự phòng giảm giá hàng tồn kho như sau:</t>
  </si>
  <si>
    <t>Trích lập dự phòng bổ sung</t>
  </si>
  <si>
    <r>
      <t xml:space="preserve">Tăng khác </t>
    </r>
    <r>
      <rPr>
        <sz val="11"/>
        <color indexed="10"/>
        <rFont val="Times New Roman"/>
        <family val="1"/>
      </rPr>
      <t>(ghi cụ thể)</t>
    </r>
  </si>
  <si>
    <t>PAJE!$E340</t>
  </si>
  <si>
    <t>PAJE!$D2328</t>
  </si>
  <si>
    <t>PAJE!$E2328</t>
  </si>
  <si>
    <t>PAJE!$J2329</t>
  </si>
  <si>
    <t>PAJE!$K2329</t>
  </si>
  <si>
    <t>PAJE!$L2329</t>
  </si>
  <si>
    <t>PAJE!$D2329</t>
  </si>
  <si>
    <t>PAJE!$E2329</t>
  </si>
  <si>
    <t>PAJE!$J1599</t>
  </si>
  <si>
    <t>PAJE!$K1599</t>
  </si>
  <si>
    <t>PAJE!$L1599</t>
  </si>
  <si>
    <t>PAJE!$D1599</t>
  </si>
  <si>
    <t>PAJE!$E1599</t>
  </si>
  <si>
    <t>PAJE!$J279</t>
  </si>
  <si>
    <t>PAJE!$K279</t>
  </si>
  <si>
    <t>PAJE!$L279</t>
  </si>
  <si>
    <t>PAJE!$D279</t>
  </si>
  <si>
    <r>
      <t>22.</t>
    </r>
    <r>
      <rPr>
        <b/>
        <sz val="7"/>
        <color indexed="8"/>
        <rFont val="Times New Roman"/>
        <family val="1"/>
      </rPr>
      <t xml:space="preserve">         </t>
    </r>
    <r>
      <rPr>
        <b/>
        <sz val="11"/>
        <color indexed="8"/>
        <rFont val="Times New Roman"/>
        <family val="1"/>
      </rPr>
      <t>Tăng, giảm tài sản cố định vô hình</t>
    </r>
  </si>
  <si>
    <r>
      <t>24.</t>
    </r>
    <r>
      <rPr>
        <b/>
        <sz val="7"/>
        <color indexed="8"/>
        <rFont val="Times New Roman"/>
        <family val="1"/>
      </rPr>
      <t xml:space="preserve">         </t>
    </r>
    <r>
      <rPr>
        <b/>
        <sz val="11"/>
        <color indexed="8"/>
        <rFont val="Times New Roman"/>
        <family val="1"/>
      </rPr>
      <t>Tăng, giảm bất động sản đầu tư</t>
    </r>
  </si>
  <si>
    <t>PAJE!$D498</t>
  </si>
  <si>
    <t>PAJE!$E498</t>
  </si>
  <si>
    <t>PAJE!$J499</t>
  </si>
  <si>
    <t>PAJE!$K499</t>
  </si>
  <si>
    <t>PAJE!$L499</t>
  </si>
  <si>
    <t>PAJE!$D499</t>
  </si>
  <si>
    <t>PAJE!$E499</t>
  </si>
  <si>
    <t>PAJE!$J500</t>
  </si>
  <si>
    <t>PAJE!$K500</t>
  </si>
  <si>
    <t>PAJE!$L500</t>
  </si>
  <si>
    <t>Chỉ tiêu 26 sau điều chỉnh</t>
  </si>
  <si>
    <t>Tiền thu lãi cho vay, cổ tức và lợi nhuận được chia</t>
  </si>
  <si>
    <t>Chỉ tiêu 27 sau điều chỉnh</t>
  </si>
  <si>
    <t>PAJE!$E293</t>
  </si>
  <si>
    <t>PAJE!$J294</t>
  </si>
  <si>
    <t>PAJE!$K294</t>
  </si>
  <si>
    <t>PAJE!$E1162</t>
  </si>
  <si>
    <t>PAJE!$L1126</t>
  </si>
  <si>
    <t>PAJE!$D1126</t>
  </si>
  <si>
    <t>PAJE!$E1126</t>
  </si>
  <si>
    <t>PAJE!$J1127</t>
  </si>
  <si>
    <t>PAJE!$K1127</t>
  </si>
  <si>
    <t>PAJE!$L1127</t>
  </si>
  <si>
    <t>PAJE!$D1127</t>
  </si>
  <si>
    <t>PAJE!$E1127</t>
  </si>
  <si>
    <t>PAJE!$J1128</t>
  </si>
  <si>
    <t>PAJE!$K1128</t>
  </si>
  <si>
    <t>PAJE!$L1128</t>
  </si>
  <si>
    <t>PAJE!$L794</t>
  </si>
  <si>
    <t>PAJE!$D794</t>
  </si>
  <si>
    <t>PAJE!$E794</t>
  </si>
  <si>
    <t>PAJE!$J795</t>
  </si>
  <si>
    <t>PAJE!$K795</t>
  </si>
  <si>
    <t>PAJE!$L795</t>
  </si>
  <si>
    <t>PAJE!$D795</t>
  </si>
  <si>
    <t>PAJE!$E795</t>
  </si>
  <si>
    <t>PAJE!$J796</t>
  </si>
  <si>
    <t>PAJE!$K796</t>
  </si>
  <si>
    <t>PAJE!$L796</t>
  </si>
  <si>
    <t>PAJE!$D796</t>
  </si>
  <si>
    <t>PAJE!$E796</t>
  </si>
  <si>
    <t>PAJE!$J797</t>
  </si>
  <si>
    <t>PAJE!$K797</t>
  </si>
  <si>
    <t>PAJE!$L797</t>
  </si>
  <si>
    <t>PAJE!$J1055</t>
  </si>
  <si>
    <t>PAJE!$K1055</t>
  </si>
  <si>
    <t>PAJE!$L1055</t>
  </si>
  <si>
    <t>PAJE!$D1055</t>
  </si>
  <si>
    <t>Cho năm tài chính kết thúc ngày 31 tháng 12 năm 2009</t>
  </si>
  <si>
    <t>Năm 2009</t>
  </si>
  <si>
    <t>Company name</t>
  </si>
  <si>
    <t>PAJE!$K2461</t>
  </si>
  <si>
    <t>PAJE!$L2461</t>
  </si>
  <si>
    <t>PAJE!$D2461</t>
  </si>
  <si>
    <t>PAJE!$E2461</t>
  </si>
  <si>
    <t>PAJE!$J2462</t>
  </si>
  <si>
    <t>PAJE!$K2462</t>
  </si>
  <si>
    <t>PAJE!$L2462</t>
  </si>
  <si>
    <t>PAJE!$D2462</t>
  </si>
  <si>
    <t>PAJE!$E2462</t>
  </si>
  <si>
    <t>PAJE!$J2463</t>
  </si>
  <si>
    <t>PAJE!$D854</t>
  </si>
  <si>
    <t>PAJE!$E854</t>
  </si>
  <si>
    <t>PAJE!$J855</t>
  </si>
  <si>
    <t>PAJE!$K855</t>
  </si>
  <si>
    <t>PAJE!$L855</t>
  </si>
  <si>
    <t>PAJE!$D855</t>
  </si>
  <si>
    <t>PAJE!$E855</t>
  </si>
  <si>
    <t>PAJE!$J856</t>
  </si>
  <si>
    <t>PAJE!$K856</t>
  </si>
  <si>
    <t>PAJE!$J2260</t>
  </si>
  <si>
    <t>PAJE!$K2260</t>
  </si>
  <si>
    <t>PAJE!$L2260</t>
  </si>
  <si>
    <t>PAJE!$D2260</t>
  </si>
  <si>
    <t>PAJE!$E2260</t>
  </si>
  <si>
    <t>PAJE!$J2261</t>
  </si>
  <si>
    <t>PAJE!$K2261</t>
  </si>
  <si>
    <t>PAJE!$L2261</t>
  </si>
  <si>
    <t>PAJE!$J2018</t>
  </si>
  <si>
    <t>PAJE!$K2018</t>
  </si>
  <si>
    <t>PAJE!$L2018</t>
  </si>
  <si>
    <t>PAJE!$D2018</t>
  </si>
  <si>
    <t>PAJE!$E2018</t>
  </si>
  <si>
    <t>PAJE!$J2019</t>
  </si>
  <si>
    <t>PAJE!$K2019</t>
  </si>
  <si>
    <t>PAJE!$L2019</t>
  </si>
  <si>
    <t>PAJE!$K1858</t>
  </si>
  <si>
    <t>PAJE!$L1858</t>
  </si>
  <si>
    <t>PAJE!$J12</t>
  </si>
  <si>
    <t>PAJE!$K12</t>
  </si>
  <si>
    <t>PAJE!$L12</t>
  </si>
  <si>
    <t>PAJE!$D12</t>
  </si>
  <si>
    <t>PAJE!$E12</t>
  </si>
  <si>
    <t>PAJE!$J13</t>
  </si>
  <si>
    <t>PAJE!$K13</t>
  </si>
  <si>
    <t>PAJE!$L13</t>
  </si>
  <si>
    <t>PAJE!$D13</t>
  </si>
  <si>
    <t>PAJE!$E13</t>
  </si>
  <si>
    <t>Chỉ tiêu 05 Sau điều chỉnh</t>
  </si>
  <si>
    <t>Chi phí lãi vay</t>
  </si>
  <si>
    <t>06</t>
  </si>
  <si>
    <t>Chỉ tiêu 06 Sau điều chỉnh</t>
  </si>
  <si>
    <t>Tiền lãi vay đã trả</t>
  </si>
  <si>
    <t xml:space="preserve">Số chi trả thực tế </t>
  </si>
  <si>
    <t>13</t>
  </si>
  <si>
    <r>
      <t>Phải trả về chi phí lãi vay (</t>
    </r>
    <r>
      <rPr>
        <b/>
        <sz val="9"/>
        <rFont val="Times New Roman"/>
        <family val="1"/>
      </rPr>
      <t>A</t>
    </r>
    <r>
      <rPr>
        <sz val="9"/>
        <rFont val="Times New Roman"/>
        <family val="1"/>
      </rPr>
      <t>)</t>
    </r>
  </si>
  <si>
    <t>PAJE!$D1283</t>
  </si>
  <si>
    <t>PAJE!$E1283</t>
  </si>
  <si>
    <t>PAJE!$J1284</t>
  </si>
  <si>
    <t>PAJE!$K1284</t>
  </si>
  <si>
    <t>PAJE!$K598</t>
  </si>
  <si>
    <t>PAJE!$L598</t>
  </si>
  <si>
    <t>PAJE!$D598</t>
  </si>
  <si>
    <t>PAJE!$E598</t>
  </si>
  <si>
    <t>PAJE!$J599</t>
  </si>
  <si>
    <t>431</t>
  </si>
  <si>
    <t>+ Quỹ khen thưởng</t>
  </si>
  <si>
    <t>+ Quỹ phúc lợi</t>
  </si>
  <si>
    <t>+ Quỹ phúc lợi đã hình thành TSCĐ</t>
  </si>
  <si>
    <t>Nguồn kinh phí</t>
  </si>
  <si>
    <t>432</t>
  </si>
  <si>
    <t>PAJE!$D1743</t>
  </si>
  <si>
    <r>
      <t>Công ty/Doanh nghiệp</t>
    </r>
    <r>
      <rPr>
        <sz val="11"/>
        <rFont val="Times New Roman"/>
        <family val="1"/>
      </rPr>
      <t xml:space="preserve"> đã ký hợp đồng bảo trì các tài sản đầu tư trong... năm/tháng tới với chi phí hàng năm là.......... VND.</t>
    </r>
  </si>
  <si>
    <t>PAJE!$K1318</t>
  </si>
  <si>
    <t>PAJE!$L1318</t>
  </si>
  <si>
    <t>PAJE!$D1318</t>
  </si>
  <si>
    <t>PAJE!$E1318</t>
  </si>
  <si>
    <t>PAJE!$J1319</t>
  </si>
  <si>
    <t>PAJE!$K1319</t>
  </si>
  <si>
    <t>PAJE!$L1319</t>
  </si>
  <si>
    <t>PAJE!$D1706</t>
  </si>
  <si>
    <t>PAJE!$E1706</t>
  </si>
  <si>
    <t>PAJE!$J1707</t>
  </si>
  <si>
    <t>PAJE!$K1707</t>
  </si>
  <si>
    <t>PAJE!$L1707</t>
  </si>
  <si>
    <t>PAJE!$D1625</t>
  </si>
  <si>
    <t>PAJE!$E1625</t>
  </si>
  <si>
    <t>PAJE!$J881</t>
  </si>
  <si>
    <t>PAJE!$D1399</t>
  </si>
  <si>
    <t>PAJE!$E1399</t>
  </si>
  <si>
    <t>PAJE!$J1400</t>
  </si>
  <si>
    <t>PAJE!$K1400</t>
  </si>
  <si>
    <t>PAJE!$L1400</t>
  </si>
  <si>
    <t>PAJE!$D1400</t>
  </si>
  <si>
    <t>PAJE!$E1400</t>
  </si>
  <si>
    <t>PAJE!$J1401</t>
  </si>
  <si>
    <t>PAJE!$K1401</t>
  </si>
  <si>
    <t>PAJE!$L1401</t>
  </si>
  <si>
    <t>PAJE!$D1401</t>
  </si>
  <si>
    <t>PAJE!$K1109</t>
  </si>
  <si>
    <t>PAJE!$L1109</t>
  </si>
  <si>
    <t>PAJE!$D1109</t>
  </si>
  <si>
    <t>PAJE!$E1109</t>
  </si>
  <si>
    <t>PAJE!$L2400</t>
  </si>
  <si>
    <t>PAJE!$D2400</t>
  </si>
  <si>
    <t>PAJE!$E2400</t>
  </si>
  <si>
    <t>PAJE!$J2401</t>
  </si>
  <si>
    <t>PAJE!$K2401</t>
  </si>
  <si>
    <t>PAJE!$L2401</t>
  </si>
  <si>
    <t>PAJE!$D2401</t>
  </si>
  <si>
    <t>PAJE!$E2401</t>
  </si>
  <si>
    <t>PAJE!$J2402</t>
  </si>
  <si>
    <t>PAJE!$K2402</t>
  </si>
  <si>
    <t>PAJE!$L2402</t>
  </si>
  <si>
    <t>PAJE!$J2361</t>
  </si>
  <si>
    <t>PAJE!$K2361</t>
  </si>
  <si>
    <t>PAJE!$L2361</t>
  </si>
  <si>
    <t>PAJE!$D2361</t>
  </si>
  <si>
    <t>PAJE!$E2361</t>
  </si>
  <si>
    <t>PAJE!$J2362</t>
  </si>
  <si>
    <t>PAJE!$J2357</t>
  </si>
  <si>
    <t>PAJE!$K2357</t>
  </si>
  <si>
    <t>PAJE!$L1610</t>
  </si>
  <si>
    <t>PAJE!$D1610</t>
  </si>
  <si>
    <t>PAJE!$E1610</t>
  </si>
  <si>
    <t>PAJE!$J1611</t>
  </si>
  <si>
    <t>PAJE!$K1611</t>
  </si>
  <si>
    <t>PAJE!$L1611</t>
  </si>
  <si>
    <t>PAJE!$D1611</t>
  </si>
  <si>
    <t>PAJE!$E1611</t>
  </si>
  <si>
    <t>PAJE!$J1612</t>
  </si>
  <si>
    <t>PAJE!$K1612</t>
  </si>
  <si>
    <t>28.         Dự phòng giảm giá đầu tư tài chính dài hạn</t>
  </si>
  <si>
    <t>29.         Chi phí trả trước dài hạn</t>
  </si>
  <si>
    <t>30.         Tài sản thuế thu nhập hoãn lại</t>
  </si>
  <si>
    <t>31.         Tài sản dài hạn khác</t>
  </si>
  <si>
    <t>Khác</t>
  </si>
  <si>
    <t>32.         Vay và nợ ngắn hạn</t>
  </si>
  <si>
    <t>PAJE!$K1985</t>
  </si>
  <si>
    <t>PAJE!$L1985</t>
  </si>
  <si>
    <t>PAJE!$D1985</t>
  </si>
  <si>
    <t>PAJE!$E1985</t>
  </si>
  <si>
    <t>PAJE!$J1986</t>
  </si>
  <si>
    <t>PAJE!$K1643</t>
  </si>
  <si>
    <t>PAJE!$D1441</t>
  </si>
  <si>
    <t>PAJE!$E1441</t>
  </si>
  <si>
    <t>PAJE!$J1442</t>
  </si>
  <si>
    <t>PAJE!$K1442</t>
  </si>
  <si>
    <t>PAJE!$L1442</t>
  </si>
  <si>
    <t>PAJE!$D1442</t>
  </si>
  <si>
    <t>PAJE!$E1442</t>
  </si>
  <si>
    <t>PAJE!$J1443</t>
  </si>
  <si>
    <t>PAJE!$K1443</t>
  </si>
  <si>
    <t>PAJE!$L1443</t>
  </si>
  <si>
    <t>PAJE!$D1443</t>
  </si>
  <si>
    <t>PAJE!$E1443</t>
  </si>
  <si>
    <t>PAJE!$J1444</t>
  </si>
  <si>
    <t>PAJE!$K1444</t>
  </si>
  <si>
    <t>PAJE!$L1444</t>
  </si>
  <si>
    <t>PAJE!$D1444</t>
  </si>
  <si>
    <t>PAJE!$E1444</t>
  </si>
  <si>
    <t>PAJE!$J1445</t>
  </si>
  <si>
    <t>PAJE!$K1445</t>
  </si>
  <si>
    <t>PAJE!$L1445</t>
  </si>
  <si>
    <t>PAJE!$D271</t>
  </si>
  <si>
    <t>PAJE!$E271</t>
  </si>
  <si>
    <t>PAJE!$J272</t>
  </si>
  <si>
    <t>PAJE!$K2301</t>
  </si>
  <si>
    <t>PAJE!$L2301</t>
  </si>
  <si>
    <t>PAJE!$D2301</t>
  </si>
  <si>
    <t>PAJE!$E2301</t>
  </si>
  <si>
    <t>PAJE!$J2302</t>
  </si>
  <si>
    <t>PAJE!$K2302</t>
  </si>
  <si>
    <t>PAJE!$L2302</t>
  </si>
  <si>
    <t>PAJE!$D2302</t>
  </si>
  <si>
    <t>PAJE!$E2302</t>
  </si>
  <si>
    <t>PAJE!$J1487</t>
  </si>
  <si>
    <t>PAJE!$K1374</t>
  </si>
  <si>
    <t>PAJE!$L1374</t>
  </si>
  <si>
    <t>PAJE!$D1374</t>
  </si>
  <si>
    <t>PAJE!$E1374</t>
  </si>
  <si>
    <t>PAJE!$J1566</t>
  </si>
  <si>
    <t>PAJE!$K1566</t>
  </si>
  <si>
    <t>PAJE!$L1566</t>
  </si>
  <si>
    <t>PAJE!$D1566</t>
  </si>
  <si>
    <t>PAJE!$K260</t>
  </si>
  <si>
    <t>PAJE!$L260</t>
  </si>
  <si>
    <t>PAJE!$D260</t>
  </si>
  <si>
    <t>PAJE!$E260</t>
  </si>
  <si>
    <t>PAJE!$J261</t>
  </si>
  <si>
    <t>PAJE!$K261</t>
  </si>
  <si>
    <t>PAJE!$D1769</t>
  </si>
  <si>
    <t>PAJE!$E1769</t>
  </si>
  <si>
    <t>PAJE!$J1770</t>
  </si>
  <si>
    <t>Điều chỉnh
 phân loại</t>
  </si>
  <si>
    <t>Số cuối năm
(Số kiểm toán)</t>
  </si>
  <si>
    <t>Số đầu năm 
(Số đơn vị)</t>
  </si>
  <si>
    <t>PAJE!$J2391</t>
  </si>
  <si>
    <t>PAJE!$K2391</t>
  </si>
  <si>
    <t>PAJE!$L2391</t>
  </si>
  <si>
    <t>PAJE!$D2391</t>
  </si>
  <si>
    <t>PAJE!$E2391</t>
  </si>
  <si>
    <t>PAJE!$J2392</t>
  </si>
  <si>
    <t>PAJE!$D1607</t>
  </si>
  <si>
    <t>PAJE!$E1607</t>
  </si>
  <si>
    <t>PAJE!$J1608</t>
  </si>
  <si>
    <t>Thông tin về bộ phận theo lĩnh vực kinh doanh</t>
  </si>
  <si>
    <t>Kết quả kinh doanh, tài sản cố định và các tài sản dài hạn khác và giá trị các khoản chi phí lớn không bằng tiền của bộ phận theo lĩnh vực kinh doanh:</t>
  </si>
  <si>
    <t>Nguồn số liệu</t>
  </si>
  <si>
    <t>Các lĩnh vực khác</t>
  </si>
  <si>
    <t>Các khoản loại trừ</t>
  </si>
  <si>
    <t>Cộng</t>
  </si>
  <si>
    <t>BCTC riêng</t>
  </si>
  <si>
    <t>BCTC hợp nhất</t>
  </si>
  <si>
    <t>Doanh thu thuần về bán hàng và cung cấp dịch vụ ra bên ngoài</t>
  </si>
  <si>
    <t>Doanh thu thuần về bán hàng và cung cấp dịch vụ giữa các bộ phận</t>
  </si>
  <si>
    <t>PAJE!$E1810</t>
  </si>
  <si>
    <t>PAJE!$J1811</t>
  </si>
  <si>
    <t>PAJE!$K1811</t>
  </si>
  <si>
    <t>PAJE!$L1811</t>
  </si>
  <si>
    <t>PAJE!$D1811</t>
  </si>
  <si>
    <t>PAJE!$E1811</t>
  </si>
  <si>
    <t>PAJE!$J1812</t>
  </si>
  <si>
    <t>PAJE!$K1812</t>
  </si>
  <si>
    <t>PAJE!$L1812</t>
  </si>
  <si>
    <t>PAJE!$D1812</t>
  </si>
  <si>
    <t>PAJE!$E1812</t>
  </si>
  <si>
    <t>PAJE!$J1813</t>
  </si>
  <si>
    <t>PAJE!$K1813</t>
  </si>
  <si>
    <t>PAJE!$L1813</t>
  </si>
  <si>
    <t>PAJE!$D1813</t>
  </si>
  <si>
    <t>PAJE!$J589</t>
  </si>
  <si>
    <t>PAJE!$K589</t>
  </si>
  <si>
    <t>PAJE!$L589</t>
  </si>
  <si>
    <t>PAJE!$D589</t>
  </si>
  <si>
    <t>PAJE!$E589</t>
  </si>
  <si>
    <t>PAJE!$J590</t>
  </si>
  <si>
    <t>PAJE!$K590</t>
  </si>
  <si>
    <t>PAJE!$L590</t>
  </si>
  <si>
    <t>PAJE!$D590</t>
  </si>
  <si>
    <t>PAJE!$E590</t>
  </si>
  <si>
    <t>PAJE!$J591</t>
  </si>
  <si>
    <t>PAJE!$K591</t>
  </si>
  <si>
    <t>PAJE!$L591</t>
  </si>
  <si>
    <t>PAJE!$D591</t>
  </si>
  <si>
    <t>PAJE!$E591</t>
  </si>
  <si>
    <t>PAJE!$J592</t>
  </si>
  <si>
    <t>PAJE!$K592</t>
  </si>
  <si>
    <t>PAJE!$L592</t>
  </si>
  <si>
    <t>PAJE!$D592</t>
  </si>
  <si>
    <t>PAJE!$E592</t>
  </si>
  <si>
    <t>PAJE!$J593</t>
  </si>
  <si>
    <t>PAJE!$K593</t>
  </si>
  <si>
    <t>PAJE!$L593</t>
  </si>
  <si>
    <t>PAJE!$D593</t>
  </si>
  <si>
    <t>PAJE!$E593</t>
  </si>
  <si>
    <t>PAJE!$J594</t>
  </si>
  <si>
    <t>PAJE!$K594</t>
  </si>
  <si>
    <t>PAJE!$L594</t>
  </si>
  <si>
    <t>PAJE!$D594</t>
  </si>
  <si>
    <t>PAJE!$E594</t>
  </si>
  <si>
    <t>PAJE!$J595</t>
  </si>
  <si>
    <t>PAJE!$K595</t>
  </si>
  <si>
    <t>PAJE!$L595</t>
  </si>
  <si>
    <t>PAJE!$D595</t>
  </si>
  <si>
    <t>PAJE!$E595</t>
  </si>
  <si>
    <t>PAJE!$J596</t>
  </si>
  <si>
    <t>PAJE!$K596</t>
  </si>
  <si>
    <t>PAJE!$L596</t>
  </si>
  <si>
    <t>PAJE!$D596</t>
  </si>
  <si>
    <t>PAJE!$E596</t>
  </si>
  <si>
    <t>PAJE!$J597</t>
  </si>
  <si>
    <t>PAJE!$K597</t>
  </si>
  <si>
    <t>PAJE!$L597</t>
  </si>
  <si>
    <t>PAJE!$D597</t>
  </si>
  <si>
    <t>PAJE!$E597</t>
  </si>
  <si>
    <t>Giá trị hao mòn lũy kế TSCĐ hữu hình</t>
  </si>
  <si>
    <t>02</t>
  </si>
  <si>
    <t>PAJE!$L1908</t>
  </si>
  <si>
    <t>PAJE!$D1908</t>
  </si>
  <si>
    <t>PAJE!$E1908</t>
  </si>
  <si>
    <t>PAJE!$J1909</t>
  </si>
  <si>
    <t>PAJE!$K1928</t>
  </si>
  <si>
    <t>PAJE!$L1928</t>
  </si>
  <si>
    <t>PAJE!$D1928</t>
  </si>
  <si>
    <t>PAJE!$E1928</t>
  </si>
  <si>
    <t>PAJE!$J1929</t>
  </si>
  <si>
    <t>PAJE!$K1929</t>
  </si>
  <si>
    <t>PAJE!$L1929</t>
  </si>
  <si>
    <t>PAJE!$D1929</t>
  </si>
  <si>
    <t>PAJE!$E1929</t>
  </si>
  <si>
    <t>PAJE!$J1570</t>
  </si>
  <si>
    <t>PAJE!$K1570</t>
  </si>
  <si>
    <t>PAJE!$L1570</t>
  </si>
  <si>
    <t>PAJE!$D1570</t>
  </si>
  <si>
    <t>PAJE!$E1570</t>
  </si>
  <si>
    <t>PAJE!$J1571</t>
  </si>
  <si>
    <t>PAJE!$K1571</t>
  </si>
  <si>
    <t>PAJE!$L1571</t>
  </si>
  <si>
    <t>PAJE!$K2028</t>
  </si>
  <si>
    <t>Thu nhập từ nhượng bán, thanh lý tài sản cố định (711) (-)</t>
  </si>
  <si>
    <t>Giá trị còn lại tài sản cố định nhượng bán, thanh lý (811/211) (+)</t>
  </si>
  <si>
    <t>PAJE!$K67</t>
  </si>
  <si>
    <t>PAJE!$L67</t>
  </si>
  <si>
    <t>PAJE!$D67</t>
  </si>
  <si>
    <t>PAJE!$E67</t>
  </si>
  <si>
    <t>PAJE!$J68</t>
  </si>
  <si>
    <t>PAJE!$E47</t>
  </si>
  <si>
    <t>PAJE!$J48</t>
  </si>
  <si>
    <t>PAJE!$K48</t>
  </si>
  <si>
    <t>PAJE!$L48</t>
  </si>
  <si>
    <t>PAJE!$D48</t>
  </si>
  <si>
    <t>PAJE!$E48</t>
  </si>
  <si>
    <t>PAJE!$J49</t>
  </si>
  <si>
    <t>PAJE!$K49</t>
  </si>
  <si>
    <t>PAJE!$L49</t>
  </si>
  <si>
    <t>PAJE!$D49</t>
  </si>
  <si>
    <t>PAJE!$E49</t>
  </si>
  <si>
    <t>PAJE!$J50</t>
  </si>
  <si>
    <t>PAJE!$K50</t>
  </si>
  <si>
    <t>PAJE!$L50</t>
  </si>
  <si>
    <t>PAJE!$D50</t>
  </si>
  <si>
    <t>PAJE!$E50</t>
  </si>
  <si>
    <t>PAJE!$J51</t>
  </si>
  <si>
    <t>PAJE!$K51</t>
  </si>
  <si>
    <t>PAJE!$L51</t>
  </si>
  <si>
    <t>PAJE!$D51</t>
  </si>
  <si>
    <t>PAJE!$E51</t>
  </si>
  <si>
    <t>PAJE!$J52</t>
  </si>
  <si>
    <t>PAJE!$K52</t>
  </si>
  <si>
    <t>PAJE!$L52</t>
  </si>
  <si>
    <t>PAJE!$J1193</t>
  </si>
  <si>
    <t>PAJE!$K1193</t>
  </si>
  <si>
    <t>Tiền thu từ phát hành cổ phiếu, nhận góp vốn của chủ sở hữu</t>
  </si>
  <si>
    <t>PAJE!$L511</t>
  </si>
  <si>
    <t>PAJE!$D511</t>
  </si>
  <si>
    <t>PAJE!$E511</t>
  </si>
  <si>
    <t>PAJE!$J512</t>
  </si>
  <si>
    <t>PAJE!$K512</t>
  </si>
  <si>
    <t>PAJE!$L512</t>
  </si>
  <si>
    <t>PAJE!$D512</t>
  </si>
  <si>
    <t>PAJE!$E512</t>
  </si>
  <si>
    <t>PAJE!$J759</t>
  </si>
  <si>
    <t>PAJE!$K759</t>
  </si>
  <si>
    <t>PAJE!$L856</t>
  </si>
  <si>
    <t>PAJE!$D856</t>
  </si>
  <si>
    <t>PAJE!$E856</t>
  </si>
  <si>
    <t>PAJE!$J857</t>
  </si>
  <si>
    <t>PAJE!$K857</t>
  </si>
  <si>
    <t>PAJE!$L857</t>
  </si>
  <si>
    <t>PAJE!$D857</t>
  </si>
  <si>
    <t>PAJE!$E199</t>
  </si>
  <si>
    <t>PAJE!$J200</t>
  </si>
  <si>
    <t>PAJE!$K200</t>
  </si>
  <si>
    <t>PAJE!$L200</t>
  </si>
  <si>
    <t>PAJE!$D200</t>
  </si>
  <si>
    <t>PAJE!$E200</t>
  </si>
  <si>
    <t>PAJE!$J201</t>
  </si>
  <si>
    <t>PAJE!$K201</t>
  </si>
  <si>
    <t>PAJE!$L201</t>
  </si>
  <si>
    <t>PAJE!$D201</t>
  </si>
  <si>
    <t>PAJE!$E201</t>
  </si>
  <si>
    <t>PAJE!$J202</t>
  </si>
  <si>
    <t>PAJE!$K202</t>
  </si>
  <si>
    <t>PAJE!$L202</t>
  </si>
  <si>
    <t>PAJE!$D202</t>
  </si>
  <si>
    <t>PAJE!$E202</t>
  </si>
  <si>
    <t>PAJE!$J203</t>
  </si>
  <si>
    <t>PAJE!$K203</t>
  </si>
  <si>
    <t>PAJE!$L203</t>
  </si>
  <si>
    <t>PAJE!$D203</t>
  </si>
  <si>
    <t>PAJE!$J1413</t>
  </si>
  <si>
    <t>PAJE!$K1413</t>
  </si>
  <si>
    <t>PAJE!$L1413</t>
  </si>
  <si>
    <t>PAJE!$D1882</t>
  </si>
  <si>
    <t>PAJE!$E1882</t>
  </si>
  <si>
    <t>PAJE!$J1883</t>
  </si>
  <si>
    <t>PAJE!$K1883</t>
  </si>
  <si>
    <t>PAJE!$L1883</t>
  </si>
  <si>
    <t>PAJE!$D1883</t>
  </si>
  <si>
    <t>PAJE!$E1883</t>
  </si>
  <si>
    <t>PAJE!$J1884</t>
  </si>
  <si>
    <t>PAJE!$K1884</t>
  </si>
  <si>
    <t>PAJE!$L1884</t>
  </si>
  <si>
    <t>PAJE!$D1884</t>
  </si>
  <si>
    <t>PAJE!$E1884</t>
  </si>
  <si>
    <t>PAJE!$K1371</t>
  </si>
  <si>
    <t>PAJE!$K832</t>
  </si>
  <si>
    <t>PAJE!$L832</t>
  </si>
  <si>
    <t>PAJE!$D832</t>
  </si>
  <si>
    <t>PAJE!$E832</t>
  </si>
  <si>
    <t>PAJE!$J833</t>
  </si>
  <si>
    <t>PAJE!$K833</t>
  </si>
  <si>
    <t>PAJE!$L833</t>
  </si>
  <si>
    <t>PAJE!$D833</t>
  </si>
  <si>
    <t>PAJE!$E833</t>
  </si>
  <si>
    <t>PAJE!$J834</t>
  </si>
  <si>
    <t>PAJE!$K834</t>
  </si>
  <si>
    <t>PAJE!$L834</t>
  </si>
  <si>
    <t>PAJE!$D834</t>
  </si>
  <si>
    <t>Bán cổ phiếu quỹ  (N111/C419)</t>
  </si>
  <si>
    <t>PAJE!$J747</t>
  </si>
  <si>
    <t>PAJE!$K747</t>
  </si>
  <si>
    <t>PAJE!$L747</t>
  </si>
  <si>
    <t>PAJE!$D747</t>
  </si>
  <si>
    <t>PAJE!$E747</t>
  </si>
  <si>
    <t>PAJE!$J748</t>
  </si>
  <si>
    <t>PAJE!$K748</t>
  </si>
  <si>
    <t>PAJE!$L748</t>
  </si>
  <si>
    <t>PAJE!$D748</t>
  </si>
  <si>
    <t>PAJE!$E748</t>
  </si>
  <si>
    <t>PAJE!$J749</t>
  </si>
  <si>
    <t>PAJE!$K749</t>
  </si>
  <si>
    <t>PAJE!$L749</t>
  </si>
  <si>
    <t>PAJE!$D749</t>
  </si>
  <si>
    <t>PAJE!$E749</t>
  </si>
  <si>
    <t>PAJE!$J750</t>
  </si>
  <si>
    <t>PAJE!$K750</t>
  </si>
  <si>
    <t>PAJE!$L750</t>
  </si>
  <si>
    <t>PAJE!$D750</t>
  </si>
  <si>
    <t>PAJE!$E750</t>
  </si>
  <si>
    <t>PAJE!$J751</t>
  </si>
  <si>
    <t>PAJE!$K751</t>
  </si>
  <si>
    <t>PAJE!$L751</t>
  </si>
  <si>
    <t>PAJE!$D751</t>
  </si>
  <si>
    <t>PAJE!$E751</t>
  </si>
  <si>
    <t>PAJE!$J752</t>
  </si>
  <si>
    <t>PAJE!$K752</t>
  </si>
  <si>
    <t>PAJE!$L752</t>
  </si>
  <si>
    <t>PAJE!$D752</t>
  </si>
  <si>
    <t>Chỉ tiêu 34 sau điều chỉnh</t>
  </si>
  <si>
    <t>Tiền chi trả nợ thuê tài chính</t>
  </si>
  <si>
    <t>35</t>
  </si>
  <si>
    <t>PAJE!$L680</t>
  </si>
  <si>
    <t>PAJE!$D680</t>
  </si>
  <si>
    <t>PAJE!$E680</t>
  </si>
  <si>
    <t>PAJE!$J681</t>
  </si>
  <si>
    <t>PAJE!$K681</t>
  </si>
  <si>
    <t>PAJE!$L681</t>
  </si>
  <si>
    <t>PAJE!$L159</t>
  </si>
  <si>
    <t>PAJE!$D159</t>
  </si>
  <si>
    <t>PAJE!$E159</t>
  </si>
  <si>
    <t>PAJE!$J160</t>
  </si>
  <si>
    <t>PAJE!$K160</t>
  </si>
  <si>
    <t>PAJE!$L160</t>
  </si>
  <si>
    <t>PAJE!$D160</t>
  </si>
  <si>
    <t>PAJE!$E160</t>
  </si>
  <si>
    <t>PAJE!$J161</t>
  </si>
  <si>
    <t>PAJE!$L1193</t>
  </si>
  <si>
    <t>PAJE!$D1193</t>
  </si>
  <si>
    <t>PAJE!$K874</t>
  </si>
  <si>
    <t>PAJE!$L874</t>
  </si>
  <si>
    <t>PAJE!$D874</t>
  </si>
  <si>
    <t>PAJE!$E874</t>
  </si>
  <si>
    <t>PAJE!$K354</t>
  </si>
  <si>
    <t>PAJE!$L221</t>
  </si>
  <si>
    <t>PAJE!$E1073</t>
  </si>
  <si>
    <t>PAJE!$J1074</t>
  </si>
  <si>
    <t>PAJE!$L945</t>
  </si>
  <si>
    <t>PAJE!$L2470</t>
  </si>
  <si>
    <t>PAJE!$D2470</t>
  </si>
  <si>
    <t>PAJE!$E2470</t>
  </si>
  <si>
    <t>PAJE!$J2471</t>
  </si>
  <si>
    <t>PAJE!$K2471</t>
  </si>
  <si>
    <t>PAJE!$L2471</t>
  </si>
  <si>
    <t>PAJE!$L1850</t>
  </si>
  <si>
    <t>PAJE!$D1850</t>
  </si>
  <si>
    <t>PAJE!$E1850</t>
  </si>
  <si>
    <t>PAJE!$J1851</t>
  </si>
  <si>
    <t>PAJE!$D1251</t>
  </si>
  <si>
    <t>PAJE!$E1251</t>
  </si>
  <si>
    <t>PAJE!$J1252</t>
  </si>
  <si>
    <t>PAJE!$K1252</t>
  </si>
  <si>
    <t>PAJE!$L1252</t>
  </si>
  <si>
    <t>PAJE!$D1252</t>
  </si>
  <si>
    <t>PAJE!$L916</t>
  </si>
  <si>
    <t>PAJE!$D916</t>
  </si>
  <si>
    <t>PAJE!$L138</t>
  </si>
  <si>
    <t>PAJE!$D138</t>
  </si>
  <si>
    <t>PAJE!$J165</t>
  </si>
  <si>
    <t>PAJE!$K165</t>
  </si>
  <si>
    <t>PAJE!$L165</t>
  </si>
  <si>
    <t>PAJE!$D165</t>
  </si>
  <si>
    <t>PAJE!$E165</t>
  </si>
  <si>
    <t>PAJE!$J166</t>
  </si>
  <si>
    <t>PAJE!$K166</t>
  </si>
  <si>
    <t>PAJE!$L166</t>
  </si>
  <si>
    <t>PAJE!$D166</t>
  </si>
  <si>
    <t>PAJE!$E166</t>
  </si>
  <si>
    <t>PAJE!$J167</t>
  </si>
  <si>
    <t>PAJE!$K167</t>
  </si>
  <si>
    <t>PAJE!$L167</t>
  </si>
  <si>
    <t>PAJE!$D167</t>
  </si>
  <si>
    <t>PAJE!$K894</t>
  </si>
  <si>
    <t>PAJE!$L894</t>
  </si>
  <si>
    <t>PAJE!$D894</t>
  </si>
  <si>
    <t>PAJE!$E894</t>
  </si>
  <si>
    <t>PAJE!$J895</t>
  </si>
  <si>
    <t>PAJE!$K895</t>
  </si>
  <si>
    <t>PAJE!$L895</t>
  </si>
  <si>
    <t>PAJE!$D895</t>
  </si>
  <si>
    <t>PAJE!$E895</t>
  </si>
  <si>
    <t>PAJE!$J896</t>
  </si>
  <si>
    <t>PAJE!$D1713</t>
  </si>
  <si>
    <t>PAJE!$E1713</t>
  </si>
  <si>
    <t>PAJE!$J1714</t>
  </si>
  <si>
    <t>PAJE!$K1714</t>
  </si>
  <si>
    <t>PAJE!$L1714</t>
  </si>
  <si>
    <t>PAJE!$D1714</t>
  </si>
  <si>
    <t>PAJE!$E1714</t>
  </si>
  <si>
    <t>PAJE!$J1715</t>
  </si>
  <si>
    <t>PAJE!$K1715</t>
  </si>
  <si>
    <t>PAJE!$L1715</t>
  </si>
  <si>
    <t>PAJE!$D1715</t>
  </si>
  <si>
    <t>PAJE!$E1771</t>
  </si>
  <si>
    <t>PAJE!$D1206</t>
  </si>
  <si>
    <t>PAJE!$E1206</t>
  </si>
  <si>
    <t>Quỹ khen thưởng, phúc lợi</t>
  </si>
  <si>
    <t>PAJE!$E2006</t>
  </si>
  <si>
    <t>PAJE!$J2007</t>
  </si>
  <si>
    <t>PAJE!$K2007</t>
  </si>
  <si>
    <t>PAJE!$L2007</t>
  </si>
  <si>
    <t>PAJE!$D2007</t>
  </si>
  <si>
    <t>PAJE!$E2007</t>
  </si>
  <si>
    <t>PAJE!$J2008</t>
  </si>
  <si>
    <t>PAJE!$K2008</t>
  </si>
  <si>
    <t>PAJE!$L2008</t>
  </si>
  <si>
    <t>PAJE!$D2008</t>
  </si>
  <si>
    <t>PAJE!$E2008</t>
  </si>
  <si>
    <t>PAJE!$J2009</t>
  </si>
  <si>
    <t>PAJE!$K2009</t>
  </si>
  <si>
    <t>PAJE!$L2009</t>
  </si>
  <si>
    <t>PAJE!$D2009</t>
  </si>
  <si>
    <t>PAJE!$E2009</t>
  </si>
  <si>
    <t>PAJE!$J2010</t>
  </si>
  <si>
    <t>PAJE!$K2010</t>
  </si>
  <si>
    <t>PAJE!$L2010</t>
  </si>
  <si>
    <t>PAJE!$D2010</t>
  </si>
  <si>
    <t>PAJE!$E2010</t>
  </si>
  <si>
    <t>PAJE!$J2011</t>
  </si>
  <si>
    <t>PAJE!$K2011</t>
  </si>
  <si>
    <t>PAJE!$L2011</t>
  </si>
  <si>
    <t>Dự phòng nợ phải thu chưa quá hạn thanh toán nhưng khó có khả năng thu hồi</t>
  </si>
  <si>
    <t>Năm nay
 trước điều chỉnh</t>
  </si>
  <si>
    <t>PAJE!$K331</t>
  </si>
  <si>
    <t>PAJE!$L331</t>
  </si>
  <si>
    <t>PAJE!$D331</t>
  </si>
  <si>
    <t>PAJE!$E331</t>
  </si>
  <si>
    <t>PAJE!$J332</t>
  </si>
  <si>
    <t>PAJE!$K332</t>
  </si>
  <si>
    <t>PAJE!$L332</t>
  </si>
  <si>
    <t>PAJE!$D332</t>
  </si>
  <si>
    <t>PAJE!$E332</t>
  </si>
  <si>
    <t>PAJE!$J333</t>
  </si>
  <si>
    <t>PAJE!$K333</t>
  </si>
  <si>
    <t>CHI TIẾT CÁC BÚT TOÁN ẢNH HƯỞNG CỦA TỪNG TÀI KHOẢN</t>
  </si>
  <si>
    <t>PAJE!$K120</t>
  </si>
  <si>
    <t>PAJE!$L120</t>
  </si>
  <si>
    <t>PAJE!$D120</t>
  </si>
  <si>
    <t>PAJE!$E2381</t>
  </si>
  <si>
    <t>PAJE!$J2382</t>
  </si>
  <si>
    <t>PAJE!$K2382</t>
  </si>
  <si>
    <t>PAJE!$L2382</t>
  </si>
  <si>
    <t>PAJE!$D2382</t>
  </si>
  <si>
    <t>PAJE!$E2382</t>
  </si>
  <si>
    <t>PAJE!$K2362</t>
  </si>
  <si>
    <t>PAJE!$L2362</t>
  </si>
  <si>
    <t>Lưu chuyển tiền thuần từ hoạt động kinh doanh</t>
  </si>
  <si>
    <t>20</t>
  </si>
  <si>
    <t>Lưu chuyển tiền từ hoạt động đầu tư</t>
  </si>
  <si>
    <t>Tiền chi để mua sắm, xây dựng tài sản cố định và</t>
  </si>
  <si>
    <t>các tài sản dài hạn khác</t>
  </si>
  <si>
    <t>Tiền thu từ thanh lý, nhượng bán tài sản cố định và</t>
  </si>
  <si>
    <t>Tiền chi cho vay, mua các công cụ nợ của</t>
  </si>
  <si>
    <t>đơn vị khác</t>
  </si>
  <si>
    <t>PAJE!$E2362</t>
  </si>
  <si>
    <t>PAJE!$J2363</t>
  </si>
  <si>
    <t>PAJE!$K2363</t>
  </si>
  <si>
    <t>PAJE!$L2363</t>
  </si>
  <si>
    <t>PAJE!$E1150</t>
  </si>
  <si>
    <t>PAJE!$J1151</t>
  </si>
  <si>
    <t>PAJE!$K1151</t>
  </si>
  <si>
    <t>PAJE!$L1151</t>
  </si>
  <si>
    <t>PAJE!$D1151</t>
  </si>
  <si>
    <t>PAJE!$E1151</t>
  </si>
  <si>
    <t>PAJE!$J1152</t>
  </si>
  <si>
    <t>PAJE!$K1152</t>
  </si>
  <si>
    <t>PAJE!$L1152</t>
  </si>
  <si>
    <t>PAJE!$D1152</t>
  </si>
  <si>
    <t>PAJE!$E1152</t>
  </si>
  <si>
    <t>PAJE!$J1153</t>
  </si>
  <si>
    <t>PAJE!$K1153</t>
  </si>
  <si>
    <t>PAJE!$L1153</t>
  </si>
  <si>
    <t>PAJE!$D1153</t>
  </si>
  <si>
    <t>PAJE!$E1153</t>
  </si>
  <si>
    <t>PAJE!$J1768</t>
  </si>
  <si>
    <t>PAJE!$K1768</t>
  </si>
  <si>
    <t>PAJE!$L1768</t>
  </si>
  <si>
    <t>PAJE!$D1768</t>
  </si>
  <si>
    <t>PAJE!$E1768</t>
  </si>
  <si>
    <t>PAJE!$D1957</t>
  </si>
  <si>
    <t>PAJE!$E1957</t>
  </si>
  <si>
    <t>PAJE!$J1958</t>
  </si>
  <si>
    <t>PAJE!$K1958</t>
  </si>
  <si>
    <t>PAJE!$K2155</t>
  </si>
  <si>
    <t>PAJE!$L2155</t>
  </si>
  <si>
    <t>PAJE!$D2155</t>
  </si>
  <si>
    <t>PAJE!$E2155</t>
  </si>
  <si>
    <t>PAJE!$J2156</t>
  </si>
  <si>
    <t>PAJE!$J2056</t>
  </si>
  <si>
    <t>PAJE!$K2056</t>
  </si>
  <si>
    <t>PAJE!$L2056</t>
  </si>
  <si>
    <t>PAJE!$D2056</t>
  </si>
  <si>
    <t>PAJE!$E2056</t>
  </si>
  <si>
    <t>PAJE!$J2057</t>
  </si>
  <si>
    <t>PAJE!$K2057</t>
  </si>
  <si>
    <t>PAJE!$L485</t>
  </si>
  <si>
    <t>PAJE!$D485</t>
  </si>
  <si>
    <t>PAJE!$E485</t>
  </si>
  <si>
    <t>PAJE!$J486</t>
  </si>
  <si>
    <t>PAJE!$K486</t>
  </si>
  <si>
    <t>PAJE!$L486</t>
  </si>
  <si>
    <t>PAJE!$D486</t>
  </si>
  <si>
    <t>PAJE!$E486</t>
  </si>
  <si>
    <t>PAJE!$J487</t>
  </si>
  <si>
    <t>PAJE!$K487</t>
  </si>
  <si>
    <t>PAJE!$L487</t>
  </si>
  <si>
    <t>PAJE!$D487</t>
  </si>
  <si>
    <t>PAJE!$E487</t>
  </si>
  <si>
    <t>PAJE!$J488</t>
  </si>
  <si>
    <t>PAJE!$K488</t>
  </si>
  <si>
    <t>PAJE!$L488</t>
  </si>
  <si>
    <t>PAJE!$D488</t>
  </si>
  <si>
    <t>PAJE!$E488</t>
  </si>
  <si>
    <t>PAJE!$J1595</t>
  </si>
  <si>
    <t>PAJE!$J2000</t>
  </si>
  <si>
    <t>PAJE!$K2000</t>
  </si>
  <si>
    <t>PAJE!$J518</t>
  </si>
  <si>
    <t>PAJE!$L1113</t>
  </si>
  <si>
    <t>PAJE!$D1113</t>
  </si>
  <si>
    <t>PAJE!$E1113</t>
  </si>
  <si>
    <t>PAJE!$J1114</t>
  </si>
  <si>
    <t>PAJE!$K1114</t>
  </si>
  <si>
    <t>PAJE!$L1114</t>
  </si>
  <si>
    <t>PAJE!$D1114</t>
  </si>
  <si>
    <t>PAJE!$E1114</t>
  </si>
  <si>
    <t>PAJE!$J1115</t>
  </si>
  <si>
    <t>PAJE!$K1115</t>
  </si>
  <si>
    <t>PAJE!$L1115</t>
  </si>
  <si>
    <t>PAJE!$D1115</t>
  </si>
  <si>
    <t>PAJE!$E1115</t>
  </si>
  <si>
    <t>PAJE!$J1116</t>
  </si>
  <si>
    <t>PAJE!$K1116</t>
  </si>
  <si>
    <t>PAJE!$L1116</t>
  </si>
  <si>
    <t>PAJE!$D1116</t>
  </si>
  <si>
    <t>PAJE!$E1116</t>
  </si>
  <si>
    <t>PAJE!$J1117</t>
  </si>
  <si>
    <t>PAJE!$K1117</t>
  </si>
  <si>
    <t>PAJE!$L1117</t>
  </si>
  <si>
    <t>PAJE!$D1117</t>
  </si>
  <si>
    <t>PAJE!$E1117</t>
  </si>
  <si>
    <t>PAJE!$J1118</t>
  </si>
  <si>
    <t>PAJE!$K1118</t>
  </si>
  <si>
    <t>PAJE!$L932</t>
  </si>
  <si>
    <t>PAJE!$L2321</t>
  </si>
  <si>
    <t>PAJE!$D2321</t>
  </si>
  <si>
    <t>PAJE!$D2325</t>
  </si>
  <si>
    <t>PAJE!$E2325</t>
  </si>
  <si>
    <t>PAJE!$J2326</t>
  </si>
  <si>
    <t>PAJE!$K2326</t>
  </si>
  <si>
    <t>PAJE!$L2326</t>
  </si>
  <si>
    <t>PAJE!$D2326</t>
  </si>
  <si>
    <t>PAJE!$E2326</t>
  </si>
  <si>
    <t>PAJE!$D1506</t>
  </si>
  <si>
    <t>Audit Manager</t>
  </si>
  <si>
    <t>Báo cáo</t>
  </si>
  <si>
    <t>Partner</t>
  </si>
  <si>
    <t>Niên độ</t>
  </si>
  <si>
    <t>PAJE!$K2244</t>
  </si>
  <si>
    <t>PAJE!$L2244</t>
  </si>
  <si>
    <t>PAJE!$D2244</t>
  </si>
  <si>
    <t>PAJE!$E2244</t>
  </si>
  <si>
    <t>PAJE!$J2245</t>
  </si>
  <si>
    <t>PAJE!$K2245</t>
  </si>
  <si>
    <t>PAJE!$L2245</t>
  </si>
  <si>
    <t>PAJE!$D2245</t>
  </si>
  <si>
    <t>PAJE!$E2245</t>
  </si>
  <si>
    <t>PAJE!$J2246</t>
  </si>
  <si>
    <t>PAJE!$K2246</t>
  </si>
  <si>
    <t>PAJE!$L2246</t>
  </si>
  <si>
    <t>PAJE!$K1407</t>
  </si>
  <si>
    <t>PAJE!$L1407</t>
  </si>
  <si>
    <t>PAJE!$D1407</t>
  </si>
  <si>
    <t>PAJE!$E1407</t>
  </si>
  <si>
    <t>PAJE!$J1408</t>
  </si>
  <si>
    <t>PAJE!$K1408</t>
  </si>
  <si>
    <t>PAJE!$L1408</t>
  </si>
  <si>
    <t>PAJE!$D1408</t>
  </si>
  <si>
    <t>PAJE!$E1408</t>
  </si>
  <si>
    <t>PAJE!$J1409</t>
  </si>
  <si>
    <t>PAJE!$K1409</t>
  </si>
  <si>
    <t>PAJE!$L1409</t>
  </si>
  <si>
    <t>PAJE!$D1409</t>
  </si>
  <si>
    <t>PAJE!$E1409</t>
  </si>
  <si>
    <t>PAJE!$J1410</t>
  </si>
  <si>
    <t>PAJE!$K1410</t>
  </si>
  <si>
    <t>PAJE!$L1410</t>
  </si>
  <si>
    <t>PAJE!$D1410</t>
  </si>
  <si>
    <t>PAJE!$E1410</t>
  </si>
  <si>
    <t>PAJE!$J1411</t>
  </si>
  <si>
    <t>PAJE!$K1411</t>
  </si>
  <si>
    <t>PAJE!$L1411</t>
  </si>
  <si>
    <t>PAJE!$D1411</t>
  </si>
  <si>
    <t>PAJE!$E1411</t>
  </si>
  <si>
    <t>PAJE!$J1412</t>
  </si>
  <si>
    <t>PAJE!$K1412</t>
  </si>
  <si>
    <t>PAJE!$L1412</t>
  </si>
  <si>
    <t>PAJE!$D1412</t>
  </si>
  <si>
    <t>PAJE!$E1412</t>
  </si>
  <si>
    <t>Góp vốn cổ phần</t>
  </si>
  <si>
    <t>PAJE!$J2186</t>
  </si>
  <si>
    <t>PAJE!$K2186</t>
  </si>
  <si>
    <t>PAJE!$L2186</t>
  </si>
  <si>
    <t>PAJE!$D2186</t>
  </si>
  <si>
    <t>PAJE!$E2186</t>
  </si>
  <si>
    <t>PAJE!$J2187</t>
  </si>
  <si>
    <t>PAJE!$K2187</t>
  </si>
  <si>
    <t>PAJE!$L2187</t>
  </si>
  <si>
    <t>PAJE!$D2187</t>
  </si>
  <si>
    <t>PAJE!$E2187</t>
  </si>
  <si>
    <t>PAJE!$J2188</t>
  </si>
  <si>
    <t>PAJE!$K2188</t>
  </si>
  <si>
    <t>PAJE!$L2188</t>
  </si>
  <si>
    <t>PAJE!$D2188</t>
  </si>
  <si>
    <t>PAJE!$E2188</t>
  </si>
  <si>
    <t>PAJE!$E1358</t>
  </si>
  <si>
    <t>PAJE!$J1359</t>
  </si>
  <si>
    <t>PAJE!$K1359</t>
  </si>
  <si>
    <t>PAJE!$E179</t>
  </si>
  <si>
    <t>PAJE!$J180</t>
  </si>
  <si>
    <t>PAJE!$K180</t>
  </si>
  <si>
    <t>PAJE!$L180</t>
  </si>
  <si>
    <t>PAJE!$D180</t>
  </si>
  <si>
    <t>PAJE!$E1525</t>
  </si>
  <si>
    <t>PAJE!$J1526</t>
  </si>
  <si>
    <t>PAJE!$K1526</t>
  </si>
  <si>
    <t>PAJE!$L1526</t>
  </si>
  <si>
    <t>PAJE!$K1057</t>
  </si>
  <si>
    <t>PAJE!$K945</t>
  </si>
  <si>
    <t>PAJE!$L603</t>
  </si>
  <si>
    <t>PAJE!$D603</t>
  </si>
  <si>
    <t>PAJE!$E603</t>
  </si>
  <si>
    <t>PAJE!$J604</t>
  </si>
  <si>
    <t>PAJE!$K604</t>
  </si>
  <si>
    <t>PAJE!$L604</t>
  </si>
  <si>
    <t>Lợi nhuận kế toán sau thuế thu nhập doanh nghiệp</t>
  </si>
  <si>
    <t>Hàng hóa nhận bán hộ, nhận ký gửi, ký cược</t>
  </si>
  <si>
    <t>Nợ khó đòi đã xử lý</t>
  </si>
  <si>
    <t>Ngoại tệ các loại:</t>
  </si>
  <si>
    <t>Dollar Mỹ (USD)</t>
  </si>
  <si>
    <t>Euro (EUR)</t>
  </si>
  <si>
    <t>Dollar Singapore (SGD)</t>
  </si>
  <si>
    <t>+ Đầu tư chứng khoán ngắn hạn</t>
  </si>
  <si>
    <t>- Cổ phiếu</t>
  </si>
  <si>
    <t>09</t>
  </si>
  <si>
    <t>- Trái phiếu, tín phiếu, kỳ phiếu</t>
  </si>
  <si>
    <t>23</t>
  </si>
  <si>
    <t>+ Đầu tư ngắn hạn khác</t>
  </si>
  <si>
    <t>- Tiền gửi có kỳ hạn dưới 1 năm &gt;=3 tháng</t>
  </si>
  <si>
    <t>- Đầu tư ngắn hạn khác</t>
  </si>
  <si>
    <t>Dự phòng giảm giá đầu tư ngắn hạn</t>
  </si>
  <si>
    <t>03</t>
  </si>
  <si>
    <t>III.</t>
  </si>
  <si>
    <t>Ngày khảo sát</t>
  </si>
  <si>
    <t>PAJE!$D1675</t>
  </si>
  <si>
    <t>PAJE!$E1675</t>
  </si>
  <si>
    <t>PAJE!$J1676</t>
  </si>
  <si>
    <t>PAJE!$K1676</t>
  </si>
  <si>
    <t>PAJE!$L1676</t>
  </si>
  <si>
    <t>PAJE!$D1676</t>
  </si>
  <si>
    <t>PAJE!$E1676</t>
  </si>
  <si>
    <t>PAJE!$J1677</t>
  </si>
  <si>
    <t>PAJE!$K1677</t>
  </si>
  <si>
    <t>PAJE!$L1677</t>
  </si>
  <si>
    <t>PAJE!$D1677</t>
  </si>
  <si>
    <t>PAJE!$E1677</t>
  </si>
  <si>
    <t>PAJE!$J1678</t>
  </si>
  <si>
    <t>PAJE!$J638</t>
  </si>
  <si>
    <t>PAJE!$K638</t>
  </si>
  <si>
    <t>PAJE!$L638</t>
  </si>
  <si>
    <t>PAJE!$D638</t>
  </si>
  <si>
    <t>PAJE!$E638</t>
  </si>
  <si>
    <t>Tiền chi trả cho người lao động</t>
  </si>
  <si>
    <t>Tiền chi trả lãi vay</t>
  </si>
  <si>
    <t>Tiền chi nộp thuế thu nhập doanh nghiệp</t>
  </si>
  <si>
    <t>PAJE!$L128</t>
  </si>
  <si>
    <t>PAJE!$D128</t>
  </si>
  <si>
    <t>PAJE!$E128</t>
  </si>
  <si>
    <t>PAJE!$J129</t>
  </si>
  <si>
    <t>PAJE!$K129</t>
  </si>
  <si>
    <t>PAJE!$L129</t>
  </si>
  <si>
    <t>PAJE!$D129</t>
  </si>
  <si>
    <t>PAJE!$E129</t>
  </si>
  <si>
    <t>PAJE!$J130</t>
  </si>
  <si>
    <t>PAJE!$J1588</t>
  </si>
  <si>
    <t>PAJE!$K1588</t>
  </si>
  <si>
    <t>PAJE!$L1588</t>
  </si>
  <si>
    <t>PAJE!$D1588</t>
  </si>
  <si>
    <t>PAJE!$E1588</t>
  </si>
  <si>
    <t>PAJE!$D503</t>
  </si>
  <si>
    <t>PAJE!$E503</t>
  </si>
  <si>
    <t>PAJE!$J504</t>
  </si>
  <si>
    <t>PAJE!$K504</t>
  </si>
  <si>
    <t>PAJE!$L504</t>
  </si>
  <si>
    <t>PAJE!$D504</t>
  </si>
  <si>
    <t>PAJE!$E1305</t>
  </si>
  <si>
    <t>PAJE!$J1306</t>
  </si>
  <si>
    <t>PAJE!$K1306</t>
  </si>
  <si>
    <t>PAJE!$L1306</t>
  </si>
  <si>
    <t>+ Phí, lệ phí và các khoản phải nộp khác</t>
  </si>
  <si>
    <t>Phải trả người lao động</t>
  </si>
  <si>
    <t>Chi phí phải trả</t>
  </si>
  <si>
    <t>7.</t>
  </si>
  <si>
    <t>Phải trả nội bộ</t>
  </si>
  <si>
    <t>PAJE!$E2119</t>
  </si>
  <si>
    <t>PAJE!$J2120</t>
  </si>
  <si>
    <t>PAJE!$K2120</t>
  </si>
  <si>
    <t>PAJE!$L2120</t>
  </si>
  <si>
    <t>PAJE!$D2120</t>
  </si>
  <si>
    <t>PAJE!$E2120</t>
  </si>
  <si>
    <t>PAJE!$J2121</t>
  </si>
  <si>
    <t>PAJE!$L294</t>
  </si>
  <si>
    <t>PAJE!$D294</t>
  </si>
  <si>
    <t>PAJE!$E294</t>
  </si>
  <si>
    <t>PAJE!$J295</t>
  </si>
  <si>
    <t>PAJE!$K295</t>
  </si>
  <si>
    <t>PAJE!$L295</t>
  </si>
  <si>
    <t>PAJE!$D295</t>
  </si>
  <si>
    <t>PAJE!$E295</t>
  </si>
  <si>
    <t>PAJE!$J296</t>
  </si>
  <si>
    <t>PAJE!$K296</t>
  </si>
  <si>
    <t>PAJE!$L296</t>
  </si>
  <si>
    <t>PAJE!$D296</t>
  </si>
  <si>
    <t>PAJE!$J1829</t>
  </si>
  <si>
    <t>PAJE!$K1829</t>
  </si>
  <si>
    <t>PAJE!$L1829</t>
  </si>
  <si>
    <t>PAJE!$D1829</t>
  </si>
  <si>
    <t>PAJE!$E1829</t>
  </si>
  <si>
    <t>PAJE!$J1830</t>
  </si>
  <si>
    <t>PAJE!$K1830</t>
  </si>
  <si>
    <t>PAJE!$L1830</t>
  </si>
  <si>
    <t>PAJE!$D1830</t>
  </si>
  <si>
    <t>PAJE!$E1830</t>
  </si>
  <si>
    <t>PAJE!$J1831</t>
  </si>
  <si>
    <t>PAJE!$E1594</t>
  </si>
  <si>
    <t>PAJE!$L376</t>
  </si>
  <si>
    <t>PAJE!$D376</t>
  </si>
  <si>
    <t>PAJE!$D921</t>
  </si>
  <si>
    <t>PAJE!$E921</t>
  </si>
  <si>
    <t>PAJE!$J922</t>
  </si>
  <si>
    <t>Tiền trả lại các khoản đã nhận ký cược, ký quỹ dài hạn (-)</t>
  </si>
  <si>
    <t>Tiền chi trực tiếp từ quỹ khen thưởng, phúc lợi (-)</t>
  </si>
  <si>
    <t>Loại trừ C331 chưa thanh toán TSCĐ trong năm nay (+)</t>
  </si>
  <si>
    <t>Cộng thêm vào N331 Trả trước tiền mua sắm TSCĐ trong năm nay (-)</t>
  </si>
  <si>
    <t>Loại trừ N331 thanh toán TSCĐ cho năm trước (+)</t>
  </si>
  <si>
    <t>PAJE!$E376</t>
  </si>
  <si>
    <t>PAJE!$J377</t>
  </si>
  <si>
    <t>PAJE!$E2344</t>
  </si>
  <si>
    <t>PAJE!$J2345</t>
  </si>
  <si>
    <t>PAJE!$K2345</t>
  </si>
  <si>
    <t>PAJE!$J1202</t>
  </si>
  <si>
    <t>PAJE!$E1398</t>
  </si>
  <si>
    <t>PAJE!$J1399</t>
  </si>
  <si>
    <t>PAJE!$K1399</t>
  </si>
  <si>
    <t>PAJE!$L1399</t>
  </si>
  <si>
    <t>PAJE!$K1106</t>
  </si>
  <si>
    <t>PAJE!$L1106</t>
  </si>
  <si>
    <t>PAJE!$D1106</t>
  </si>
  <si>
    <t>PAJE!$E1106</t>
  </si>
  <si>
    <t>PAJE!$J1107</t>
  </si>
  <si>
    <t>PAJE!$L258</t>
  </si>
  <si>
    <t>PAJE!$D258</t>
  </si>
  <si>
    <t>PAJE!$K240</t>
  </si>
  <si>
    <t>PAJE!$L240</t>
  </si>
  <si>
    <t>PAJE!$D240</t>
  </si>
  <si>
    <t>PAJE!$E240</t>
  </si>
  <si>
    <t>PAJE!$J241</t>
  </si>
  <si>
    <t>PAJE!$K241</t>
  </si>
  <si>
    <t>PAJE!$L241</t>
  </si>
  <si>
    <t>PAJE!$D241</t>
  </si>
  <si>
    <t>PAJE!$E241</t>
  </si>
  <si>
    <t>PAJE!$J242</t>
  </si>
  <si>
    <t>PAJE!$K242</t>
  </si>
  <si>
    <t>PAJE!$L242</t>
  </si>
  <si>
    <t>PAJE!$D242</t>
  </si>
  <si>
    <t>PAJE!$E242</t>
  </si>
  <si>
    <t>PAJE!$J243</t>
  </si>
  <si>
    <t>PAJE!$K243</t>
  </si>
  <si>
    <t>PAJE!$L243</t>
  </si>
  <si>
    <t>PAJE!$D243</t>
  </si>
  <si>
    <t>PAJE!$E243</t>
  </si>
  <si>
    <t>PAJE!$J244</t>
  </si>
  <si>
    <t>PAJE!$K244</t>
  </si>
  <si>
    <t>PAJE!$D1569</t>
  </si>
  <si>
    <t>PAJE!$E1569</t>
  </si>
  <si>
    <t>PAJE!$L2445</t>
  </si>
  <si>
    <t>PAJE!$D2445</t>
  </si>
  <si>
    <t>PAJE!$E2445</t>
  </si>
  <si>
    <t>PAJE!$J2446</t>
  </si>
  <si>
    <t>PAJE!$K2446</t>
  </si>
  <si>
    <t>PAJE!$L2446</t>
  </si>
  <si>
    <t>PAJE!$J859</t>
  </si>
  <si>
    <t>PAJE!$K859</t>
  </si>
  <si>
    <t>Điều chỉnh Tiền thu hồi các khoản đưa đi ký cược, ký quỹ ngắn hạn (C144) (số điều chỉnh từ chi khác)</t>
  </si>
  <si>
    <t>Điều chỉnh Tiền thu hồi các khoản đưa đi ký cược, ký quỹ dài hạn (C244)</t>
  </si>
  <si>
    <t>Điều chỉnh Tiền thu do nhận ký quỹ, ký cược ngắn hạn (C3386)</t>
  </si>
  <si>
    <t>PAJE!$K977</t>
  </si>
  <si>
    <t>PAJE!$L977</t>
  </si>
  <si>
    <t>PAJE!$D977</t>
  </si>
  <si>
    <t>+ Giảm giá bán hàng</t>
  </si>
  <si>
    <t>+ Thuế GTGT theo phương pháp trực tiếp phải nộp</t>
  </si>
  <si>
    <t xml:space="preserve">+ Thuế tiêu thụ đặc biệt </t>
  </si>
  <si>
    <t xml:space="preserve">+ Thuế xuất khẩu </t>
  </si>
  <si>
    <t xml:space="preserve">Doanh thu thuần về bán hàng và cung cấp dịch vụ </t>
  </si>
  <si>
    <t>Giá vốn hàng bán</t>
  </si>
  <si>
    <t>Lỗ bán ngoại tệ</t>
  </si>
  <si>
    <t>Lỗ chênh lệch tỷ giá đã thực hiện</t>
  </si>
  <si>
    <t>Dự phòng giảm giá các khoản đầu tư ngắn hạn, dài hạn</t>
  </si>
  <si>
    <t xml:space="preserve">Chi phí nhân viên </t>
  </si>
  <si>
    <t>Chi phí vật liệu, bao bì</t>
  </si>
  <si>
    <t>Khấu hao trong năm</t>
  </si>
  <si>
    <t>PAJE!$L354</t>
  </si>
  <si>
    <t>PAJE!$D354</t>
  </si>
  <si>
    <t>PAJE!$E354</t>
  </si>
  <si>
    <t>PAJE!$J355</t>
  </si>
  <si>
    <t>PAJE!$K355</t>
  </si>
  <si>
    <t>PAJE!$E306</t>
  </si>
  <si>
    <t>PAJE!$J307</t>
  </si>
  <si>
    <t>PAJE!$K307</t>
  </si>
  <si>
    <t>PAJE!$L307</t>
  </si>
  <si>
    <t>PAJE!$D307</t>
  </si>
  <si>
    <t>PAJE!$E307</t>
  </si>
  <si>
    <t>PAJE!$J308</t>
  </si>
  <si>
    <t>PAJE!$K308</t>
  </si>
  <si>
    <t>PAJE!$L308</t>
  </si>
  <si>
    <t>PAJE!$D308</t>
  </si>
  <si>
    <t>PAJE!$E308</t>
  </si>
  <si>
    <t>PAJE!$J309</t>
  </si>
  <si>
    <t>PAJE!$K309</t>
  </si>
  <si>
    <t>PAJE!$L309</t>
  </si>
  <si>
    <t>PAJE!$D309</t>
  </si>
  <si>
    <t>PAJE!$E309</t>
  </si>
  <si>
    <t>PAJE!$J310</t>
  </si>
  <si>
    <t>PAJE!$K310</t>
  </si>
  <si>
    <t>PAJE!$L310</t>
  </si>
  <si>
    <t>PAJE!$D310</t>
  </si>
  <si>
    <t>PAJE!$E310</t>
  </si>
  <si>
    <t>PAJE!$J311</t>
  </si>
  <si>
    <t>PAJE!$J2210</t>
  </si>
  <si>
    <t>PAJE!$K2210</t>
  </si>
  <si>
    <t>PAJE!$L2210</t>
  </si>
  <si>
    <t>PAJE!$D2210</t>
  </si>
  <si>
    <t>PAJE!$E2210</t>
  </si>
  <si>
    <t>PAJE!$J2211</t>
  </si>
  <si>
    <t>PAJE!$K2211</t>
  </si>
  <si>
    <t>PAJE!$L2211</t>
  </si>
  <si>
    <t>PAJE!$D2211</t>
  </si>
  <si>
    <t>PAJE!$D313</t>
  </si>
  <si>
    <t>PAJE!$E313</t>
  </si>
  <si>
    <t>PAJE!$J314</t>
  </si>
  <si>
    <t>PAJE!$K314</t>
  </si>
  <si>
    <t>PAJE!$L314</t>
  </si>
  <si>
    <t>PAJE!$K2121</t>
  </si>
  <si>
    <t>PAJE!$L2121</t>
  </si>
  <si>
    <t>- Nguồn kinh phí sự nghiệp năm nay</t>
  </si>
  <si>
    <t>PAJE!$L2135</t>
  </si>
  <si>
    <t>PAJE!$D2135</t>
  </si>
  <si>
    <t>PAJE!$E2135</t>
  </si>
  <si>
    <t>PAJE!$J2136</t>
  </si>
  <si>
    <t>PAJE!$K2136</t>
  </si>
  <si>
    <t>PAJE!$L2136</t>
  </si>
  <si>
    <t>PAJE!$D2136</t>
  </si>
  <si>
    <t>PAJE!$E2136</t>
  </si>
  <si>
    <t>PAJE!$J2137</t>
  </si>
  <si>
    <t>PAJE!$L1307</t>
  </si>
  <si>
    <t>PAJE!$D1307</t>
  </si>
  <si>
    <t>PAJE!$E1307</t>
  </si>
  <si>
    <t>PAJE!$J1308</t>
  </si>
  <si>
    <t>PAJE!$K1308</t>
  </si>
  <si>
    <t>PAJE!$L1308</t>
  </si>
  <si>
    <t>PAJE!$E2211</t>
  </si>
  <si>
    <t>Số sau điều chỉnh</t>
  </si>
  <si>
    <t>Số dư 01/01/2010</t>
  </si>
  <si>
    <t>Tổng</t>
  </si>
  <si>
    <t>3.             Dự phòng giảm giá đầu tư ngắn hạn</t>
  </si>
  <si>
    <t xml:space="preserve">4.             Phải thu khách hàng </t>
  </si>
  <si>
    <t>Ban điều hành dự án Buôn Kuốp</t>
  </si>
  <si>
    <t>PAJE!$E672</t>
  </si>
  <si>
    <t>PAJE!$J673</t>
  </si>
  <si>
    <t>PAJE!$K673</t>
  </si>
  <si>
    <t>PAJE!$L673</t>
  </si>
  <si>
    <t>PAJE!$D673</t>
  </si>
  <si>
    <t>PAJE!$E673</t>
  </si>
  <si>
    <t>PAJE!$J674</t>
  </si>
  <si>
    <t>PAJE!$K674</t>
  </si>
  <si>
    <t>PAJE!$E1708</t>
  </si>
  <si>
    <t>PAJE!$J1709</t>
  </si>
  <si>
    <t>PAJE!$K2320</t>
  </si>
  <si>
    <t>PAJE!$L2320</t>
  </si>
  <si>
    <t>PAJE!$D2320</t>
  </si>
  <si>
    <t>PAJE!$E2320</t>
  </si>
  <si>
    <t>PAJE!$J2321</t>
  </si>
  <si>
    <t>PAJE!$K2321</t>
  </si>
  <si>
    <t>Công ty liên kết</t>
  </si>
  <si>
    <t>3.             Doanh thu hoạt động tài chính</t>
  </si>
  <si>
    <t>4.             Chi phí tài chính</t>
  </si>
  <si>
    <t xml:space="preserve">5.             Chi phí bán hàng </t>
  </si>
  <si>
    <t>6.             Chi phí quản lý doanh nghiệp</t>
  </si>
  <si>
    <t>7.             Thu nhập khác</t>
  </si>
  <si>
    <t>PAJE!$L1317</t>
  </si>
  <si>
    <t>PAJE!$D1317</t>
  </si>
  <si>
    <t>Phải trả theo tiến độ kế hoạch hợp đồng xây dựng</t>
  </si>
  <si>
    <t>9.</t>
  </si>
  <si>
    <t>Các khoản phải trả, phải nộp ngắn hạn khác</t>
  </si>
  <si>
    <t>PAJE!$L2357</t>
  </si>
  <si>
    <t>PAJE!$D2357</t>
  </si>
  <si>
    <t>PAJE!$K292</t>
  </si>
  <si>
    <t>PAJE!$D1746</t>
  </si>
  <si>
    <t>PAJE!$E1746</t>
  </si>
  <si>
    <t>PAJE!$J1747</t>
  </si>
  <si>
    <t>PAJE!$K1747</t>
  </si>
  <si>
    <t>PAJE!$L1747</t>
  </si>
  <si>
    <t>PAJE!$D1747</t>
  </si>
  <si>
    <t>PAJE!$E1747</t>
  </si>
  <si>
    <t>PAJE!$J1748</t>
  </si>
  <si>
    <t>PAJE!$K1748</t>
  </si>
  <si>
    <t>PAJE!$L1748</t>
  </si>
  <si>
    <t>PAJE!$D1748</t>
  </si>
  <si>
    <t>PAJE!$E1748</t>
  </si>
  <si>
    <t>PAJE!$J1749</t>
  </si>
  <si>
    <t>PAJE!$K1749</t>
  </si>
  <si>
    <t>PAJE!$K1361</t>
  </si>
  <si>
    <t>PAJE!$L1361</t>
  </si>
  <si>
    <t>PAJE!$D1361</t>
  </si>
  <si>
    <t>PAJE!$E1361</t>
  </si>
  <si>
    <t>PAJE!$J1362</t>
  </si>
  <si>
    <t>PAJE!$K1362</t>
  </si>
  <si>
    <t>PAJE!$L1362</t>
  </si>
  <si>
    <t>PAJE!$D1362</t>
  </si>
  <si>
    <t>PAJE!$E1362</t>
  </si>
  <si>
    <t>PAJE!$J1363</t>
  </si>
  <si>
    <t>PAJE!$K1363</t>
  </si>
  <si>
    <t>PAJE!$L1363</t>
  </si>
  <si>
    <t>PAJE!$D1363</t>
  </si>
  <si>
    <t>PAJE!$E1363</t>
  </si>
  <si>
    <t>PAJE!$J1364</t>
  </si>
  <si>
    <t>PAJE!$K1364</t>
  </si>
  <si>
    <t>PAJE!$D292</t>
  </si>
  <si>
    <t>PAJE!$E292</t>
  </si>
  <si>
    <t>PAJE!$J293</t>
  </si>
  <si>
    <t>PAJE!$K293</t>
  </si>
  <si>
    <t>PAJE!$L293</t>
  </si>
  <si>
    <t>PAJE!$D293</t>
  </si>
  <si>
    <t>PAJE!$E1838</t>
  </si>
  <si>
    <t>PAJE!$J1839</t>
  </si>
  <si>
    <t>PAJE!$K1839</t>
  </si>
  <si>
    <t>PAJE!$L1839</t>
  </si>
  <si>
    <t>PAJE!$D1839</t>
  </si>
  <si>
    <t>Điều chỉnh số tiền vay ngắn hạn phát sinh trong năm (+)</t>
  </si>
  <si>
    <t>Điều chỉnh  Số tiền vay dài hạn phát sinh trong năm (+)</t>
  </si>
  <si>
    <t>Điều chỉnh thu hồi tiền đầu tư vào công ty con  (+)</t>
  </si>
  <si>
    <t>PAJE!$D1535</t>
  </si>
  <si>
    <t>PAJE!$E1535</t>
  </si>
  <si>
    <t>PAJE!$J1536</t>
  </si>
  <si>
    <t>PAJE!$K1536</t>
  </si>
  <si>
    <t>PAJE!$L1536</t>
  </si>
  <si>
    <t>PAJE!$D1536</t>
  </si>
  <si>
    <t>Trừ: Tổng nợ của Báo cáo kết quả hoạt động kinh doanh / Less: total of debits to profit and loss account</t>
  </si>
  <si>
    <t>Chỉ tiêu 35 sau điều chỉnh</t>
  </si>
  <si>
    <t>+ Vay dài hạn nội bộ</t>
  </si>
  <si>
    <t>+ Phải trả dài hạn nội bộ khác</t>
  </si>
  <si>
    <t>PAJE!$D1707</t>
  </si>
  <si>
    <t>PAJE!$E1707</t>
  </si>
  <si>
    <t>PAJE!$J1708</t>
  </si>
  <si>
    <t>PAJE!$D501</t>
  </si>
  <si>
    <t>PAJE!$E501</t>
  </si>
  <si>
    <t>PAJE!$J502</t>
  </si>
  <si>
    <t>PAJE!$K502</t>
  </si>
  <si>
    <t>PAJE!$L502</t>
  </si>
  <si>
    <t>PAJE!$D502</t>
  </si>
  <si>
    <t>PAJE!$E502</t>
  </si>
  <si>
    <t>PAJE!$J503</t>
  </si>
  <si>
    <t>PAJE!$K503</t>
  </si>
  <si>
    <t>PAJE!$L503</t>
  </si>
  <si>
    <t>PAJE!$L1056</t>
  </si>
  <si>
    <t>PAJE!$D1056</t>
  </si>
  <si>
    <t>PAJE!$E1056</t>
  </si>
  <si>
    <t>PAJE!$E1197</t>
  </si>
  <si>
    <t>PAJE!$J1198</t>
  </si>
  <si>
    <t>PAJE!$J406</t>
  </si>
  <si>
    <t>PAJE!$K406</t>
  </si>
  <si>
    <t>PAJE!$L406</t>
  </si>
  <si>
    <t>PAJE!$L1146</t>
  </si>
  <si>
    <t>BH</t>
  </si>
  <si>
    <t>BI</t>
  </si>
  <si>
    <t>BK</t>
  </si>
  <si>
    <t>BL</t>
  </si>
  <si>
    <t>131C</t>
  </si>
  <si>
    <t>BQ</t>
  </si>
  <si>
    <t>BO</t>
  </si>
  <si>
    <t>BP</t>
  </si>
  <si>
    <t>BR</t>
  </si>
  <si>
    <t>BS</t>
  </si>
  <si>
    <t>BT</t>
  </si>
  <si>
    <t>BU</t>
  </si>
  <si>
    <t>BV</t>
  </si>
  <si>
    <t>BW</t>
  </si>
  <si>
    <t>OE</t>
  </si>
  <si>
    <t>IA</t>
  </si>
  <si>
    <t>33311pl</t>
  </si>
  <si>
    <t>3332pl</t>
  </si>
  <si>
    <t>PAJE!$J1885</t>
  </si>
  <si>
    <t>PAJE!$K1885</t>
  </si>
  <si>
    <t>PAJE!$L1885</t>
  </si>
  <si>
    <t>PAJE!$D1885</t>
  </si>
  <si>
    <t>PAJE!$D1281</t>
  </si>
  <si>
    <t>PAJE!$E1281</t>
  </si>
  <si>
    <t>PAJE!$J1282</t>
  </si>
  <si>
    <t>PAJE!$K1282</t>
  </si>
  <si>
    <t>PAJE!$L1282</t>
  </si>
  <si>
    <t>PAJE!$D1282</t>
  </si>
  <si>
    <t>PAJE!$E1282</t>
  </si>
  <si>
    <t>PAJE!$D1388</t>
  </si>
  <si>
    <t>nb1</t>
  </si>
  <si>
    <t>nb2</t>
  </si>
  <si>
    <t>nb3</t>
  </si>
  <si>
    <t>nb4</t>
  </si>
  <si>
    <t>nb51</t>
  </si>
  <si>
    <t>nb52</t>
  </si>
  <si>
    <t>nb53</t>
  </si>
  <si>
    <t>nb54</t>
  </si>
  <si>
    <t>nb55</t>
  </si>
  <si>
    <t>Chi phí sử dụng máy thi công</t>
  </si>
  <si>
    <t>+ Cổ phiếu</t>
  </si>
  <si>
    <t>+ Trái phiếu</t>
  </si>
  <si>
    <t>PAJE!$K1198</t>
  </si>
  <si>
    <t>PAJE!$L1198</t>
  </si>
  <si>
    <t>PAJE!$D1198</t>
  </si>
  <si>
    <t>PAJE!$E1198</t>
  </si>
  <si>
    <t>PAJE!$J1199</t>
  </si>
  <si>
    <t>Thuế và các khoản phải nộp Nhà nước</t>
  </si>
  <si>
    <t>PAJE!$J941</t>
  </si>
  <si>
    <t>PAJE!$K941</t>
  </si>
  <si>
    <t>PAJE!$L941</t>
  </si>
  <si>
    <t>PAJE!$D941</t>
  </si>
  <si>
    <t>PAJE!$E941</t>
  </si>
  <si>
    <t>PAJE!$J942</t>
  </si>
  <si>
    <t>PAJE!$K942</t>
  </si>
  <si>
    <t>PAJE!$L942</t>
  </si>
  <si>
    <t>PAJE!$D942</t>
  </si>
  <si>
    <t>PAJE!$E942</t>
  </si>
  <si>
    <t>PAJE!$J943</t>
  </si>
  <si>
    <t>PAJE!$K943</t>
  </si>
  <si>
    <t>PAJE!$L943</t>
  </si>
  <si>
    <t>PAJE!$D943</t>
  </si>
  <si>
    <t>PAJE!$E943</t>
  </si>
  <si>
    <t>PAJE!$J944</t>
  </si>
  <si>
    <t>PAJE!$L463</t>
  </si>
  <si>
    <t>PAJE!$D463</t>
  </si>
  <si>
    <t>PAJE!$L1938</t>
  </si>
  <si>
    <t>PAJE!$D1938</t>
  </si>
  <si>
    <t>PAJE!$E1938</t>
  </si>
  <si>
    <t>PAJE!$J1939</t>
  </si>
  <si>
    <t>PAJE!$K1939</t>
  </si>
  <si>
    <t>PAJE!$L1939</t>
  </si>
  <si>
    <t>PAJE!$D1939</t>
  </si>
  <si>
    <t>PAJE!$E1939</t>
  </si>
  <si>
    <t>PAJE!$J1940</t>
  </si>
  <si>
    <t>PAJE!$K1940</t>
  </si>
  <si>
    <t>PAJE!$L1940</t>
  </si>
  <si>
    <t>PAJE!$D1940</t>
  </si>
  <si>
    <t>PAJE!$E1940</t>
  </si>
  <si>
    <t>PAJE!$J1941</t>
  </si>
  <si>
    <t>PAJE!$J467</t>
  </si>
  <si>
    <t>PAJE!$K467</t>
  </si>
  <si>
    <t>PAJE!$L467</t>
  </si>
  <si>
    <t>PAJE!$D467</t>
  </si>
  <si>
    <t>PAJE!$E467</t>
  </si>
  <si>
    <t>PAJE!$J468</t>
  </si>
  <si>
    <t>PAJE!$K468</t>
  </si>
  <si>
    <t>PAJE!$L468</t>
  </si>
  <si>
    <t>PAJE!$D468</t>
  </si>
  <si>
    <t>PAJE!$E468</t>
  </si>
  <si>
    <t>PAJE!$J469</t>
  </si>
  <si>
    <t>PAJE!$K469</t>
  </si>
  <si>
    <t>PAJE!$L469</t>
  </si>
  <si>
    <t>PAJE!$D469</t>
  </si>
  <si>
    <t>PAJE!$E469</t>
  </si>
  <si>
    <t>PAJE!$J470</t>
  </si>
  <si>
    <t>PAJE!$K470</t>
  </si>
  <si>
    <t>PAJE!$L470</t>
  </si>
  <si>
    <t>PAJE!$D470</t>
  </si>
  <si>
    <t>PAJE!$E470</t>
  </si>
  <si>
    <t>PAJE!$J471</t>
  </si>
  <si>
    <t>PAJE!$K471</t>
  </si>
  <si>
    <t>PAJE!$L471</t>
  </si>
  <si>
    <t>PAJE!$D471</t>
  </si>
  <si>
    <t>PAJE!$E471</t>
  </si>
  <si>
    <t>PAJE!$J472</t>
  </si>
  <si>
    <t>PAJE!$K1232</t>
  </si>
  <si>
    <t>PAJE!$L1232</t>
  </si>
  <si>
    <t>PAJE!$D1232</t>
  </si>
  <si>
    <t>PAJE!$E1232</t>
  </si>
  <si>
    <t>PAJE!$J1233</t>
  </si>
  <si>
    <t>PAJE!$K1233</t>
  </si>
  <si>
    <t>PAJE!$L1233</t>
  </si>
  <si>
    <t>PAJE!$D1233</t>
  </si>
  <si>
    <t>PAJE!$E1233</t>
  </si>
  <si>
    <t>PAJE!$J1234</t>
  </si>
  <si>
    <t>PAJE!$K1234</t>
  </si>
  <si>
    <t>PAJE!$L1234</t>
  </si>
  <si>
    <t>PAJE!$D1234</t>
  </si>
  <si>
    <t>PAJE!$E1234</t>
  </si>
  <si>
    <t>PAJE!$J1235</t>
  </si>
  <si>
    <t>PAJE!$K1235</t>
  </si>
  <si>
    <t>PAJE!$L1235</t>
  </si>
  <si>
    <t>PAJE!$D1235</t>
  </si>
  <si>
    <t>PAJE!$E1235</t>
  </si>
  <si>
    <t>PAJE!$J1236</t>
  </si>
  <si>
    <t>PAJE!$K1236</t>
  </si>
  <si>
    <t>PAJE!$L1236</t>
  </si>
  <si>
    <t>PAJE!$L1749</t>
  </si>
  <si>
    <t>PAJE!$D1749</t>
  </si>
  <si>
    <t>PAJE!$K1606</t>
  </si>
  <si>
    <t>PAJE!$L1606</t>
  </si>
  <si>
    <t>PAJE!$D1606</t>
  </si>
  <si>
    <t>PAJE!$E1606</t>
  </si>
  <si>
    <t>PAJE!$J1607</t>
  </si>
  <si>
    <t>Các tài sản ngắn hạn khác</t>
  </si>
  <si>
    <t>Topfile</t>
  </si>
  <si>
    <t>Ngày senior view hồ sơ</t>
  </si>
  <si>
    <t>Ngày manager view hồ sơ</t>
  </si>
  <si>
    <t>Ngày partner view hồ sơ</t>
  </si>
  <si>
    <t>Ngày partner độc lập view hồ sơ</t>
  </si>
  <si>
    <t>PAJE!$L1670</t>
  </si>
  <si>
    <t>PAJE!$D1670</t>
  </si>
  <si>
    <t>PAJE!$E1670</t>
  </si>
  <si>
    <t>PAJE!$J1671</t>
  </si>
  <si>
    <t>PAJE!$K1671</t>
  </si>
  <si>
    <t>PAJE!$L1671</t>
  </si>
  <si>
    <t>PAJE!$D1671</t>
  </si>
  <si>
    <t>PAJE!$E1671</t>
  </si>
  <si>
    <t>PAJE!$K494</t>
  </si>
  <si>
    <t>PAJE!$L494</t>
  </si>
  <si>
    <t>PAJE!$D494</t>
  </si>
  <si>
    <t>PAJE!$E494</t>
  </si>
  <si>
    <t>PAJE!$J495</t>
  </si>
  <si>
    <t>PAJE!$K495</t>
  </si>
  <si>
    <t>PAJE!$L495</t>
  </si>
  <si>
    <t>PAJE!$D495</t>
  </si>
  <si>
    <t>PAJE!$E495</t>
  </si>
  <si>
    <t>Tiền chi trực tiếp bằng nguồn kinh phí sự nghiệp, dự án &lt;161&gt; (-)</t>
  </si>
  <si>
    <t>PAJE!$E1701</t>
  </si>
  <si>
    <t>PAJE!$J1702</t>
  </si>
  <si>
    <t>PAJE!$K1702</t>
  </si>
  <si>
    <t>PAJE!$L1702</t>
  </si>
  <si>
    <t>PAJE!$D1702</t>
  </si>
  <si>
    <t>PAJE!$E1702</t>
  </si>
  <si>
    <t>PAJE!$J1703</t>
  </si>
  <si>
    <t>PAJE!$D1949</t>
  </si>
  <si>
    <t>PAJE!$E1949</t>
  </si>
  <si>
    <t>PAJE!$J1950</t>
  </si>
  <si>
    <t>PAJE!$K1950</t>
  </si>
  <si>
    <t>PAJE!$L1950</t>
  </si>
  <si>
    <t>PAJE!$D1950</t>
  </si>
  <si>
    <t>PAJE!$E1950</t>
  </si>
  <si>
    <t>PAJE!$J1951</t>
  </si>
  <si>
    <t>PAJE!$K1951</t>
  </si>
  <si>
    <t>PAJE!$L1951</t>
  </si>
  <si>
    <t>PAJE!$D1951</t>
  </si>
  <si>
    <t>PAJE!$E1951</t>
  </si>
  <si>
    <t>PAJE!$J1952</t>
  </si>
  <si>
    <t>PAJE!$K1952</t>
  </si>
  <si>
    <t>PAJE!$L1952</t>
  </si>
  <si>
    <t>Góp vốn bằng tài sản cố định (+)</t>
  </si>
  <si>
    <t>+Điều chỉnh  Dư Nợ phải thu về cổ tức và lợi nhuận được chia trên các TK công nợ phải thu (131,138…)</t>
  </si>
  <si>
    <t>PAJE!$L407</t>
  </si>
  <si>
    <t>PAJE!$J2088</t>
  </si>
  <si>
    <t>PAJE!$K2088</t>
  </si>
  <si>
    <t>PAJE!$L2088</t>
  </si>
  <si>
    <t>PAJE!$D1660</t>
  </si>
  <si>
    <t>PAJE!$E1660</t>
  </si>
  <si>
    <t>PAJE!$J1661</t>
  </si>
  <si>
    <t>PAJE!$K1661</t>
  </si>
  <si>
    <t>PAJE!$L1661</t>
  </si>
  <si>
    <t>PAJE!$D1661</t>
  </si>
  <si>
    <t>PAJE!$E1661</t>
  </si>
  <si>
    <t>PAJE!$J1662</t>
  </si>
  <si>
    <t>PAJE!$K1662</t>
  </si>
  <si>
    <t>PAJE!$L1662</t>
  </si>
  <si>
    <t>PAJE!$D1662</t>
  </si>
  <si>
    <t>PAJE!$E1662</t>
  </si>
  <si>
    <t>PAJE!$J1663</t>
  </si>
  <si>
    <t>PAJE!$K1663</t>
  </si>
  <si>
    <t>PAJE!$L1663</t>
  </si>
  <si>
    <t>PAJE!$D1663</t>
  </si>
  <si>
    <t>PAJE!$E1663</t>
  </si>
  <si>
    <t>PAJE!$J1664</t>
  </si>
  <si>
    <t>PAJE!$K1621</t>
  </si>
  <si>
    <t>PAJE!$L1621</t>
  </si>
  <si>
    <t>PAJE!$D1621</t>
  </si>
  <si>
    <t>PAJE!$E1621</t>
  </si>
  <si>
    <t>PAJE!$J1622</t>
  </si>
  <si>
    <r>
      <t>39.</t>
    </r>
    <r>
      <rPr>
        <b/>
        <sz val="11"/>
        <color indexed="8"/>
        <rFont val="Times New Roman"/>
        <family val="1"/>
      </rPr>
      <t>         Phải trả theo tiến độ kế hoạch hợp đồng xây dựng</t>
    </r>
  </si>
  <si>
    <r>
      <t xml:space="preserve">-         </t>
    </r>
    <r>
      <rPr>
        <i/>
        <sz val="11"/>
        <color indexed="8"/>
        <rFont val="Times New Roman"/>
        <family val="1"/>
      </rPr>
      <t>Lãi cho vay vốn nhận trước</t>
    </r>
  </si>
  <si>
    <r>
      <t xml:space="preserve">-         </t>
    </r>
    <r>
      <rPr>
        <i/>
        <sz val="11"/>
        <color indexed="8"/>
        <rFont val="Times New Roman"/>
        <family val="1"/>
      </rPr>
      <t>Tiền trả trước về cho thuê TSCĐ, bất động sản đầu tư</t>
    </r>
  </si>
  <si>
    <r>
      <t xml:space="preserve">-         </t>
    </r>
    <r>
      <rPr>
        <i/>
        <sz val="11"/>
        <color indexed="8"/>
        <rFont val="Times New Roman"/>
        <family val="1"/>
      </rPr>
      <t>TSCĐ bán và thuê lại</t>
    </r>
  </si>
  <si>
    <r>
      <t xml:space="preserve">-         </t>
    </r>
    <r>
      <rPr>
        <i/>
        <sz val="11"/>
        <color indexed="8"/>
        <rFont val="Times New Roman"/>
        <family val="1"/>
      </rPr>
      <t>Hàng bán trả chậm, trả góp</t>
    </r>
  </si>
  <si>
    <r>
      <t xml:space="preserve">-         </t>
    </r>
    <r>
      <rPr>
        <i/>
        <sz val="11"/>
        <color indexed="8"/>
        <rFont val="Times New Roman"/>
        <family val="1"/>
      </rPr>
      <t>Lãi chênh lệch tỷ giá trong giai đoạn đầu tư xây dựng cơ bản</t>
    </r>
  </si>
  <si>
    <r>
      <t xml:space="preserve">-         </t>
    </r>
    <r>
      <rPr>
        <i/>
        <sz val="11"/>
        <color indexed="8"/>
        <rFont val="Times New Roman"/>
        <family val="1"/>
      </rPr>
      <t>Lãi hoãn lại do đánh giá lại TSCĐ góp vốn vào cơ sở kinh doanh đồng kiểm soát</t>
    </r>
  </si>
  <si>
    <r>
      <t xml:space="preserve">-         </t>
    </r>
    <r>
      <rPr>
        <i/>
        <sz val="11"/>
        <color indexed="10"/>
        <rFont val="Times New Roman"/>
        <family val="1"/>
      </rPr>
      <t>.....</t>
    </r>
  </si>
  <si>
    <t>Số liệu các cột (trừ cột "Các khoản loại trừ") được lấy từ chi tiết doanh thu thuần bán hàng cho các bộ phận khác. Số liệu cột "Các khoản loại trừ" đúng bằng tổng các cột và để ở dạng số âm. Số liệu cột "Cộng" = 0</t>
  </si>
  <si>
    <t>Tổng doanh thu thuần về bán hàng và cung cấp dịch vụ</t>
  </si>
  <si>
    <t>Số liệu cột "Cộng" phù hợp với chỉ tiêu MS 10 trong Báo cáo kết quả hoạt động kinh doanh</t>
  </si>
  <si>
    <t>Số liệu cột "Cộng" phù hợp với chỉ tiêu MS 10 trong Báo cáo kết quả hoạt động kinh doanh hợp nhất</t>
  </si>
  <si>
    <t>Chi phí bộ phận</t>
  </si>
  <si>
    <t>26.         Đầu tư vào công ty liên kết, liên doanh</t>
  </si>
  <si>
    <t>27.         Đầu tư dài hạn khác</t>
  </si>
  <si>
    <t>PAJE!$K1288</t>
  </si>
  <si>
    <t>PAJE!$L1288</t>
  </si>
  <si>
    <t>PAJE!$D1288</t>
  </si>
  <si>
    <t>PAJE!$E1288</t>
  </si>
  <si>
    <t>PAJE!$J1289</t>
  </si>
  <si>
    <t>PAJE!$D1255</t>
  </si>
  <si>
    <t>PAJE!$E1255</t>
  </si>
  <si>
    <t>PAJE!$J1256</t>
  </si>
  <si>
    <t>PAJE!$K1256</t>
  </si>
  <si>
    <t>PAJE!$L1256</t>
  </si>
  <si>
    <t>PAJE!$D1256</t>
  </si>
  <si>
    <t>PAJE!$E1256</t>
  </si>
  <si>
    <t>PAJE!$J1257</t>
  </si>
  <si>
    <t>PAJE!$K1257</t>
  </si>
  <si>
    <t>PAJE!$L1257</t>
  </si>
  <si>
    <t>PAJE!$D1257</t>
  </si>
  <si>
    <t>Thu nhập khác</t>
  </si>
  <si>
    <t>12.</t>
  </si>
  <si>
    <t>Chi phí khác</t>
  </si>
  <si>
    <t>13.</t>
  </si>
  <si>
    <t>PAJE!$E1506</t>
  </si>
  <si>
    <t>PAJE!$K130</t>
  </si>
  <si>
    <t>PAJE!$L130</t>
  </si>
  <si>
    <t>PAJE!$D130</t>
  </si>
  <si>
    <t>PAJE!$E130</t>
  </si>
  <si>
    <t>PAJE!$J131</t>
  </si>
  <si>
    <t>PAJE!$K131</t>
  </si>
  <si>
    <t>PAJE!$E1937</t>
  </si>
  <si>
    <t>PAJE!$J1938</t>
  </si>
  <si>
    <t>PAJE!$K2137</t>
  </si>
  <si>
    <t>PAJE!$L2137</t>
  </si>
  <si>
    <t>PAJE!$D2137</t>
  </si>
  <si>
    <t>PAJE!$E2137</t>
  </si>
  <si>
    <t>PAJE!$J2138</t>
  </si>
  <si>
    <t>PAJE!$K2138</t>
  </si>
  <si>
    <t>PAJE!$L2138</t>
  </si>
  <si>
    <t>PAJE!$D2138</t>
  </si>
  <si>
    <t>PAJE!$E2138</t>
  </si>
  <si>
    <t>CÁC CHỈ TIÊU NGOÀI BẢNG CÂN ĐỐI KẾ TOÁN</t>
  </si>
  <si>
    <t>CHỈ TIÊU</t>
  </si>
  <si>
    <t>Tài sản thuê ngoài</t>
  </si>
  <si>
    <t>PAJE!$J810</t>
  </si>
  <si>
    <t>PAJE!$K810</t>
  </si>
  <si>
    <t>PAJE!$L810</t>
  </si>
  <si>
    <t>PAJE!$D810</t>
  </si>
  <si>
    <t>PAJE!$E810</t>
  </si>
  <si>
    <t>PAJE!$J811</t>
  </si>
  <si>
    <t>PAJE!$K811</t>
  </si>
  <si>
    <t>PAJE!$L811</t>
  </si>
  <si>
    <t>PAJE!$D811</t>
  </si>
  <si>
    <t>PAJE!$E811</t>
  </si>
  <si>
    <t>PAJE!$J812</t>
  </si>
  <si>
    <t>PAJE!$K812</t>
  </si>
  <si>
    <t>PAJE!$L812</t>
  </si>
  <si>
    <t>PAJE!$D812</t>
  </si>
  <si>
    <t>PAJE!$E812</t>
  </si>
  <si>
    <t>PAJE!$J813</t>
  </si>
  <si>
    <t>Các khoản phải thu ngắn hạn</t>
  </si>
  <si>
    <t>Phải thu khách hàng</t>
  </si>
  <si>
    <t>Trả trước cho người bán</t>
  </si>
  <si>
    <t>3.</t>
  </si>
  <si>
    <t>PAJE!$K1863</t>
  </si>
  <si>
    <t>PAJE!$L1863</t>
  </si>
  <si>
    <t>PAJE!$D1168</t>
  </si>
  <si>
    <t>PAJE!$E1168</t>
  </si>
  <si>
    <t>PAJE!$J1169</t>
  </si>
  <si>
    <t>PAJE!$K1169</t>
  </si>
  <si>
    <t>PAJE!$L2063</t>
  </si>
  <si>
    <t>PAJE!$D1999</t>
  </si>
  <si>
    <t>PAJE!$E1999</t>
  </si>
  <si>
    <t>PAJE!$D221</t>
  </si>
  <si>
    <t>PAJE!$E221</t>
  </si>
  <si>
    <t>PAJE!$J222</t>
  </si>
  <si>
    <t>PAJE!$K222</t>
  </si>
  <si>
    <t>PAJE!$L222</t>
  </si>
  <si>
    <t>PAJE!$D2420</t>
  </si>
  <si>
    <t>PAJE!$E2420</t>
  </si>
  <si>
    <t>PAJE!$L2474</t>
  </si>
  <si>
    <t>PAJE!$D2474</t>
  </si>
  <si>
    <t>PAJE!$E2474</t>
  </si>
  <si>
    <t>PAJE!$J2475</t>
  </si>
  <si>
    <t>PAJE!$K2475</t>
  </si>
  <si>
    <t>PAJE!$L2475</t>
  </si>
  <si>
    <t>PAJE!$D2475</t>
  </si>
  <si>
    <t>PAJE!$E2475</t>
  </si>
  <si>
    <t>PAJE!$J2476</t>
  </si>
  <si>
    <t>PAJE!$K2476</t>
  </si>
  <si>
    <t>PAJE!$L2476</t>
  </si>
  <si>
    <t>PAJE!$D2476</t>
  </si>
  <si>
    <t>PAJE!$E2476</t>
  </si>
  <si>
    <t>PAJE!$J2477</t>
  </si>
  <si>
    <t>PAJE!$K2477</t>
  </si>
  <si>
    <t>PAJE!$L2477</t>
  </si>
  <si>
    <t>PAJE!$D2477</t>
  </si>
  <si>
    <t>PAJE!$E138</t>
  </si>
  <si>
    <t>PAJE!$J139</t>
  </si>
  <si>
    <t>PAJE!$K139</t>
  </si>
  <si>
    <t>PAJE!$K382</t>
  </si>
  <si>
    <t>PAJE!$L382</t>
  </si>
  <si>
    <t>PAJE!$D382</t>
  </si>
  <si>
    <t>PAJE!$K1953</t>
  </si>
  <si>
    <t>PAJE!$L1953</t>
  </si>
  <si>
    <t>PAJE!$D1953</t>
  </si>
  <si>
    <t>PAJE!$E1953</t>
  </si>
  <si>
    <t>PAJE!$J1954</t>
  </si>
  <si>
    <t>PAJE!$K1954</t>
  </si>
  <si>
    <t>PAJE!$L1954</t>
  </si>
  <si>
    <t>PAJE!$D1954</t>
  </si>
  <si>
    <t>PAJE!$E1954</t>
  </si>
  <si>
    <t>PAJE!$J1955</t>
  </si>
  <si>
    <t>PAJE!$K1955</t>
  </si>
  <si>
    <t>PAJE!$L1955</t>
  </si>
  <si>
    <t>PAJE!$D1955</t>
  </si>
  <si>
    <t>PAJE!$E1955</t>
  </si>
  <si>
    <t>PAJE!$J1956</t>
  </si>
  <si>
    <t>PAJE!$K1956</t>
  </si>
  <si>
    <t>PAJE!$L1956</t>
  </si>
  <si>
    <t>PAJE!$D1956</t>
  </si>
  <si>
    <t>PAJE!$E587</t>
  </si>
  <si>
    <t>PAJE!$J588</t>
  </si>
  <si>
    <t>PAJE!$K588</t>
  </si>
  <si>
    <t>PAJE!$L588</t>
  </si>
  <si>
    <t>PAJE!$D588</t>
  </si>
  <si>
    <t>PAJE!$E588</t>
  </si>
  <si>
    <t>PAJE!$E1868</t>
  </si>
  <si>
    <t>Hội đồng quản trị</t>
  </si>
  <si>
    <t>Ông Đường Đức Hoá vay với lãi suất 0,8%/tháng</t>
  </si>
  <si>
    <t>Công ty Cổ phần Xuân Minh SĐ Thanh Hoa vay với lãi suất 2%/tháng</t>
  </si>
  <si>
    <t>Số dư 30/6/2012</t>
  </si>
  <si>
    <t>Số dư 01/01/2012</t>
  </si>
  <si>
    <t>Tình hình biến động dự phòng phải thu khó đòi như sau:</t>
  </si>
  <si>
    <t>Kỳ này</t>
  </si>
  <si>
    <t>Kỳ trước</t>
  </si>
  <si>
    <t>Giá trị</t>
  </si>
  <si>
    <t>PAJE!$K1808</t>
  </si>
  <si>
    <t>PAJE!$L1808</t>
  </si>
  <si>
    <t>PAJE!$D1808</t>
  </si>
  <si>
    <t>PAJE!$E1808</t>
  </si>
  <si>
    <t>PAJE!$J1809</t>
  </si>
  <si>
    <t>PAJE!$K1809</t>
  </si>
  <si>
    <t>PAJE!$L1809</t>
  </si>
  <si>
    <t>PAJE!$D1809</t>
  </si>
  <si>
    <t>PAJE!$D1105</t>
  </si>
  <si>
    <t>PAJE!$E1105</t>
  </si>
  <si>
    <t>__________________</t>
  </si>
  <si>
    <t>Trích các quỹ từ lợi nhuận 421/414 (đầu tư phát triển) (+)</t>
  </si>
  <si>
    <t>Trích thuế TNDN (421/3334) (+)</t>
  </si>
  <si>
    <t>PAJE!$J1626</t>
  </si>
  <si>
    <t>PAJE!$K1626</t>
  </si>
  <si>
    <t>PAJE!$L1626</t>
  </si>
  <si>
    <t>PAJE!$J973</t>
  </si>
  <si>
    <r>
      <t xml:space="preserve">Công ty TNHH Thương mại - Xuất khẩu Đại Châu </t>
    </r>
    <r>
      <rPr>
        <vertAlign val="superscript"/>
        <sz val="11"/>
        <color indexed="8"/>
        <rFont val="Times New Roman"/>
        <family val="1"/>
      </rPr>
      <t>(b)</t>
    </r>
  </si>
  <si>
    <t>Công ty TNHH Thương mại - Xuất nhập khẩu Đại Châu</t>
  </si>
  <si>
    <t>Công ty Cổ phần Xuân Minh SĐ Thanh Hoa (i)</t>
  </si>
  <si>
    <t>Công ty Cổ phần Đầu tư Phú Thượng (ii)</t>
  </si>
  <si>
    <t>Chi tiết số phát sinh về các khoản vay và nợ thuê tài chính như sau:</t>
  </si>
  <si>
    <t>Số tiền vay phát sinh trong năm</t>
  </si>
  <si>
    <t>Số kết chuyển</t>
  </si>
  <si>
    <r>
      <t xml:space="preserve">Tăng khác </t>
    </r>
    <r>
      <rPr>
        <b/>
        <sz val="11"/>
        <color indexed="10"/>
        <rFont val="Times New Roman"/>
        <family val="1"/>
      </rPr>
      <t>(ghi cụ thể)</t>
    </r>
  </si>
  <si>
    <t>Số tiền vay đã trả trong năm</t>
  </si>
  <si>
    <t>PAJE!$L628</t>
  </si>
  <si>
    <t>+ Các khoản ký quỹ, ký cược dài hạn</t>
  </si>
  <si>
    <t>Ngày lập BC</t>
  </si>
  <si>
    <t>PAJE!$L1492</t>
  </si>
  <si>
    <t>PAJE!$D1492</t>
  </si>
  <si>
    <t>PAJE!$E1492</t>
  </si>
  <si>
    <t>PAJE!$L2368</t>
  </si>
  <si>
    <t>PAJE!$D2368</t>
  </si>
  <si>
    <t>PAJE!$E2368</t>
  </si>
  <si>
    <t>PAJE!$J2369</t>
  </si>
  <si>
    <t>PAJE!$K2369</t>
  </si>
  <si>
    <t>PAJE!$L2369</t>
  </si>
  <si>
    <t>PAJE!$D2369</t>
  </si>
  <si>
    <t>PAJE!$E2369</t>
  </si>
  <si>
    <t>PAJE!$J2370</t>
  </si>
  <si>
    <t>PAJE!$K2370</t>
  </si>
  <si>
    <t>PAJE!$L2370</t>
  </si>
  <si>
    <t>PAJE!$L1163</t>
  </si>
  <si>
    <t>PAJE!$D1163</t>
  </si>
  <si>
    <t>PAJE!$E1163</t>
  </si>
  <si>
    <t>PAJE!$E644</t>
  </si>
  <si>
    <t>PAJE!$J645</t>
  </si>
  <si>
    <t>PAJE!$K645</t>
  </si>
  <si>
    <t>PAJE!$L645</t>
  </si>
  <si>
    <t>PAJE!$D645</t>
  </si>
  <si>
    <t>PAJE!$E645</t>
  </si>
  <si>
    <t>PAJE!$J646</t>
  </si>
  <si>
    <t>PAJE!$K646</t>
  </si>
  <si>
    <t>PAJE!$L646</t>
  </si>
  <si>
    <t>PAJE!$D2283</t>
  </si>
  <si>
    <t>PAJE!$E2283</t>
  </si>
  <si>
    <t>PAJE!$J2284</t>
  </si>
  <si>
    <t>PAJE!$K2284</t>
  </si>
  <si>
    <t>PAJE!$L2284</t>
  </si>
  <si>
    <t>PAJE!$D2284</t>
  </si>
  <si>
    <t>PAJE!$E2284</t>
  </si>
  <si>
    <t>PAJE!$J2285</t>
  </si>
  <si>
    <t>PAJE!$K2285</t>
  </si>
  <si>
    <t>PAJE!$L2285</t>
  </si>
  <si>
    <t>PAJE!$D2285</t>
  </si>
  <si>
    <t>PAJE!$E1841</t>
  </si>
  <si>
    <t>Số dư cuối năm nay</t>
  </si>
  <si>
    <t>PAJE!$K444</t>
  </si>
  <si>
    <t>PAJE!$L444</t>
  </si>
  <si>
    <t>PAJE!$D444</t>
  </si>
  <si>
    <t>PAJE!$E444</t>
  </si>
  <si>
    <t>PAJE!$J445</t>
  </si>
  <si>
    <t>PAJE!$K445</t>
  </si>
  <si>
    <t>PAJE!$L445</t>
  </si>
  <si>
    <t>PAJE!$D445</t>
  </si>
  <si>
    <t>PAJE!$E445</t>
  </si>
  <si>
    <t>PAJE!$J446</t>
  </si>
  <si>
    <t>PAJE!$K446</t>
  </si>
  <si>
    <t>PAJE!$L446</t>
  </si>
  <si>
    <t>PAJE!$K935</t>
  </si>
  <si>
    <t>PAJE!$L935</t>
  </si>
  <si>
    <t>PAJE!$K1238</t>
  </si>
  <si>
    <t>PAJE!$L1148</t>
  </si>
  <si>
    <t>PAJE!$D1148</t>
  </si>
  <si>
    <t>PAJE!$E1148</t>
  </si>
  <si>
    <t>PAJE!$J1149</t>
  </si>
  <si>
    <t>PAJE!$K1149</t>
  </si>
  <si>
    <t>PAJE!$E1364</t>
  </si>
  <si>
    <t>PAJE!$J1365</t>
  </si>
  <si>
    <t>PAJE!$K1365</t>
  </si>
  <si>
    <t>PAJE!$L1365</t>
  </si>
  <si>
    <t>PAJE!$D1365</t>
  </si>
  <si>
    <t>PAJE!$E1365</t>
  </si>
  <si>
    <t>PAJE!$J1366</t>
  </si>
  <si>
    <t>PAJE!$K1366</t>
  </si>
  <si>
    <t>PAJE!$L1366</t>
  </si>
  <si>
    <t>PAJE!$K2399</t>
  </si>
  <si>
    <t>PAJE!$L2399</t>
  </si>
  <si>
    <t>PAJE!$D2399</t>
  </si>
  <si>
    <t>PAJE!$E2399</t>
  </si>
  <si>
    <t>PAJE!$J2400</t>
  </si>
  <si>
    <t>PAJE!$E2264</t>
  </si>
  <si>
    <t>PAJE!$J2265</t>
  </si>
  <si>
    <t>PAJE!$K2265</t>
  </si>
  <si>
    <t>PAJE!$L2265</t>
  </si>
  <si>
    <t>PAJE!$D2265</t>
  </si>
  <si>
    <t>PAJE!$E2265</t>
  </si>
  <si>
    <t>PAJE!$J2266</t>
  </si>
  <si>
    <t>PAJE!$K2266</t>
  </si>
  <si>
    <t>PAJE!$L2266</t>
  </si>
  <si>
    <t>PAJE!$D2266</t>
  </si>
  <si>
    <t>PAJE!$E2266</t>
  </si>
  <si>
    <t>PAJE!$J2267</t>
  </si>
  <si>
    <t>PAJE!$K2267</t>
  </si>
  <si>
    <t>PAJE!$L2267</t>
  </si>
  <si>
    <t>PAJE!$D2267</t>
  </si>
  <si>
    <t>PAJE!$E2267</t>
  </si>
  <si>
    <t>PAJE!$J2268</t>
  </si>
  <si>
    <t>PAJE!$K2268</t>
  </si>
  <si>
    <t>PAJE!$L2268</t>
  </si>
  <si>
    <t>PAJE!$D2268</t>
  </si>
  <si>
    <t>PAJE!$E2268</t>
  </si>
  <si>
    <t>PAJE!$J2269</t>
  </si>
  <si>
    <t>PAJE!$K2269</t>
  </si>
  <si>
    <t>PAJE!$L2269</t>
  </si>
  <si>
    <t>PAJE!$D2269</t>
  </si>
  <si>
    <t>PAJE!$J1432</t>
  </si>
  <si>
    <t>PAJE!$K1432</t>
  </si>
  <si>
    <t>PAJE!$L1432</t>
  </si>
  <si>
    <t>PAJE!$D1432</t>
  </si>
  <si>
    <t>PAJE!$E1432</t>
  </si>
  <si>
    <t>PAJE!$J1433</t>
  </si>
  <si>
    <t>PAJE!$K1433</t>
  </si>
  <si>
    <t>PAJE!$L1433</t>
  </si>
  <si>
    <t>PAJE!$D1433</t>
  </si>
  <si>
    <t>PAJE!$E1433</t>
  </si>
  <si>
    <t>PAJE!$J1434</t>
  </si>
  <si>
    <t>PAJE!$K1434</t>
  </si>
  <si>
    <t>PAJE!$L1434</t>
  </si>
  <si>
    <t>PAJE!$D1434</t>
  </si>
  <si>
    <t>PAJE!$E1434</t>
  </si>
  <si>
    <t>PAJE!$J1435</t>
  </si>
  <si>
    <t>PAJE!$K1435</t>
  </si>
  <si>
    <t>PAJE!$L1435</t>
  </si>
  <si>
    <t>PAJE!$D1435</t>
  </si>
  <si>
    <t>PAJE!$E1435</t>
  </si>
  <si>
    <t>PAJE!$J1436</t>
  </si>
  <si>
    <t>PAJE!$K1436</t>
  </si>
  <si>
    <t>PAJE!$L1436</t>
  </si>
  <si>
    <t>PAJE!$D1436</t>
  </si>
  <si>
    <t>PAJE!$E1436</t>
  </si>
  <si>
    <t>PAJE!$J1437</t>
  </si>
  <si>
    <t>PAJE!$K1437</t>
  </si>
  <si>
    <t>PAJE!$L1437</t>
  </si>
  <si>
    <t>PAJE!$D1437</t>
  </si>
  <si>
    <t>PAJE!$E1437</t>
  </si>
  <si>
    <t>PAJE!$J1438</t>
  </si>
  <si>
    <t>PAJE!$K1438</t>
  </si>
  <si>
    <t>PAJE!$L1438</t>
  </si>
  <si>
    <t>PAJE!$D1438</t>
  </si>
  <si>
    <t>PAJE!$E1438</t>
  </si>
  <si>
    <t>PAJE!$J1439</t>
  </si>
  <si>
    <t>PAJE!$K1439</t>
  </si>
  <si>
    <t>PAJE!$L1439</t>
  </si>
  <si>
    <t>PAJE!$D1439</t>
  </si>
  <si>
    <t>PAJE!$E1439</t>
  </si>
  <si>
    <t>PAJE!$J1440</t>
  </si>
  <si>
    <t>PAJE!$K1440</t>
  </si>
  <si>
    <t>333</t>
  </si>
  <si>
    <t>+ Nhận ký quỹ, ký cược dài hạn</t>
  </si>
  <si>
    <t>+ Doanh thu chưa thực hiện dài hạn</t>
  </si>
  <si>
    <t>Vay và nợ dài hạn</t>
  </si>
  <si>
    <t>334</t>
  </si>
  <si>
    <t>+ Vay dài hạn</t>
  </si>
  <si>
    <t>+ Nợ dài hạn</t>
  </si>
  <si>
    <t>+ Trái phiếu phát hành</t>
  </si>
  <si>
    <t>- Mệnh giá trái phiếu</t>
  </si>
  <si>
    <t>- Chiết khấu trái phiếu</t>
  </si>
  <si>
    <t>- Phụ trội trái phiếu</t>
  </si>
  <si>
    <t>Thuế thu nhập hoãn lại phải trả</t>
  </si>
  <si>
    <t>335</t>
  </si>
  <si>
    <t>Dự phòng trợ cấp mất việc làm</t>
  </si>
  <si>
    <t>336</t>
  </si>
  <si>
    <t>Dự phòng phải trả dài hạn</t>
  </si>
  <si>
    <t>337</t>
  </si>
  <si>
    <t>NGUỒN VỐN CHỦ SỞ HỮU</t>
  </si>
  <si>
    <t>Vốn chủ sở hữu</t>
  </si>
  <si>
    <t>Vốn đầu tư của chủ sở hữu</t>
  </si>
  <si>
    <t>31</t>
  </si>
  <si>
    <t>Thặng dư vốn cổ phần</t>
  </si>
  <si>
    <t>Vốn khác của chủ sở hữu</t>
  </si>
  <si>
    <t>PAJE!$E1280</t>
  </si>
  <si>
    <t>PAJE!$J1281</t>
  </si>
  <si>
    <t>PAJE!$J2212</t>
  </si>
  <si>
    <t>PAJE!$K2212</t>
  </si>
  <si>
    <t>PAJE!$L2212</t>
  </si>
  <si>
    <t>PAJE!$D2212</t>
  </si>
  <si>
    <t>PAJE!$E2212</t>
  </si>
  <si>
    <t>PAJE!$J2213</t>
  </si>
  <si>
    <t>PAJE!$K2213</t>
  </si>
  <si>
    <t>PAJE!$L2213</t>
  </si>
  <si>
    <t>PAJE!$D2213</t>
  </si>
  <si>
    <t>PAJE!$E2213</t>
  </si>
  <si>
    <t>PAJE!$J2214</t>
  </si>
  <si>
    <t>PAJE!$K2214</t>
  </si>
  <si>
    <t>PAJE!$L2214</t>
  </si>
  <si>
    <t>PAJE!$K518</t>
  </si>
  <si>
    <t>PAJE!$L518</t>
  </si>
  <si>
    <t>PAJE!$D518</t>
  </si>
  <si>
    <t>PAJE!$E518</t>
  </si>
  <si>
    <t>PAJE!$J519</t>
  </si>
  <si>
    <t>PAJE!$K519</t>
  </si>
  <si>
    <t>PAJE!$L519</t>
  </si>
  <si>
    <t>PAJE!$D519</t>
  </si>
  <si>
    <t>PAJE!$E519</t>
  </si>
  <si>
    <t>+ Thuế tiêu thu đặc biệt</t>
  </si>
  <si>
    <t>+ Thuế xuất, nhập khẩu</t>
  </si>
  <si>
    <t>PAJE!$D1992</t>
  </si>
  <si>
    <t>PAJE!$E1992</t>
  </si>
  <si>
    <t>PAJE!$J1993</t>
  </si>
  <si>
    <t>PAJE!$E1022</t>
  </si>
  <si>
    <t>PAJE!$J1023</t>
  </si>
  <si>
    <t>PAJE!$K1023</t>
  </si>
  <si>
    <t>PAJE!$L1023</t>
  </si>
  <si>
    <t>PAJE!$D1023</t>
  </si>
  <si>
    <t>PAJE!$E1023</t>
  </si>
  <si>
    <t>PAJE!$J1024</t>
  </si>
  <si>
    <t>PAJE!$K1024</t>
  </si>
  <si>
    <t>PAJE!$L1024</t>
  </si>
  <si>
    <t>PAJE!$D1024</t>
  </si>
  <si>
    <t>PAJE!$E1024</t>
  </si>
  <si>
    <t>PAJE!$J1025</t>
  </si>
  <si>
    <t>PAJE!$K1025</t>
  </si>
  <si>
    <t>PAJE!$L1025</t>
  </si>
  <si>
    <t>PAJE!$D1025</t>
  </si>
  <si>
    <t>PAJE!$E1025</t>
  </si>
  <si>
    <t>PAJE!$J1026</t>
  </si>
  <si>
    <t>PAJE!$K1026</t>
  </si>
  <si>
    <t>PAJE!$L1026</t>
  </si>
  <si>
    <t>PAJE!$D1026</t>
  </si>
  <si>
    <t>PAJE!$E1026</t>
  </si>
  <si>
    <t>PAJE!$J1027</t>
  </si>
  <si>
    <t>PAJE!$K1027</t>
  </si>
  <si>
    <t>PAJE!$L1027</t>
  </si>
  <si>
    <t>PAJE!$D1027</t>
  </si>
  <si>
    <t>PAJE!$E1027</t>
  </si>
  <si>
    <t>PAJE!$J1028</t>
  </si>
  <si>
    <t>144dh</t>
  </si>
  <si>
    <t>1388dh</t>
  </si>
  <si>
    <t>+ Các khoản tiền nhận ủy thác</t>
  </si>
  <si>
    <t>+ Cho vay không có lãi</t>
  </si>
  <si>
    <t>PAJE!$E2390</t>
  </si>
  <si>
    <t>PAJE!$L730</t>
  </si>
  <si>
    <t>PAJE!$D730</t>
  </si>
  <si>
    <t>PAJE!$E730</t>
  </si>
  <si>
    <t>PAJE!$J731</t>
  </si>
  <si>
    <t>PAJE!$K731</t>
  </si>
  <si>
    <t>PAJE!$L731</t>
  </si>
  <si>
    <t>PAJE!$D731</t>
  </si>
  <si>
    <t>PAJE!$E731</t>
  </si>
  <si>
    <t>PAJE!$J732</t>
  </si>
  <si>
    <t>PAJE!$K732</t>
  </si>
  <si>
    <t>PAJE!$L732</t>
  </si>
  <si>
    <t>PAJE!$D732</t>
  </si>
  <si>
    <t>PAJE!$E732</t>
  </si>
  <si>
    <t>PAJE!$J733</t>
  </si>
  <si>
    <t>PAJE!$K733</t>
  </si>
  <si>
    <t>PAJE!$L733</t>
  </si>
  <si>
    <t>PAJE!$D733</t>
  </si>
  <si>
    <t>PAJE!$E733</t>
  </si>
  <si>
    <t>PAJE!$J734</t>
  </si>
  <si>
    <t>PAJE!$K734</t>
  </si>
  <si>
    <t>PAJE!$L734</t>
  </si>
  <si>
    <t>PAJE!$D734</t>
  </si>
  <si>
    <t>PAJE!$E734</t>
  </si>
  <si>
    <t>PAJE!$J735</t>
  </si>
  <si>
    <t>PAJE!$K735</t>
  </si>
  <si>
    <t>PAJE!$L735</t>
  </si>
  <si>
    <t>PAJE!$D735</t>
  </si>
  <si>
    <t>PAJE!$E735</t>
  </si>
  <si>
    <t>PAJE!$J736</t>
  </si>
  <si>
    <t>PAJE!$K736</t>
  </si>
  <si>
    <t>PAJE!$L736</t>
  </si>
  <si>
    <t>PAJE!$D736</t>
  </si>
  <si>
    <t>PAJE!$E736</t>
  </si>
  <si>
    <t>PAJE!$J737</t>
  </si>
  <si>
    <t>PAJE!$K737</t>
  </si>
  <si>
    <t>PAJE!$L2023</t>
  </si>
  <si>
    <t>PAJE!$D2023</t>
  </si>
  <si>
    <t>PAJE!$E2023</t>
  </si>
  <si>
    <t>PAJE!$J2024</t>
  </si>
  <si>
    <t>PAJE!$K2024</t>
  </si>
  <si>
    <t>PAJE!$L2024</t>
  </si>
  <si>
    <t>Các khoản điều chỉnh tăng, giảm lợi nhuận kế toán để xác định lợi nhuận phân bổ cho cổ đông sở hữu cổ phiếu phổ thông:</t>
  </si>
  <si>
    <t>Trong năm Công ty/Doanh nghiệp phát sinh các giao dịch không bằng tiền như sau:</t>
  </si>
  <si>
    <t>PAJE!$K1029</t>
  </si>
  <si>
    <t>PAJE!$L1029</t>
  </si>
  <si>
    <t>PAJE!$D1029</t>
  </si>
  <si>
    <t>PAJE!$E255</t>
  </si>
  <si>
    <t>PAJE!$K1510</t>
  </si>
  <si>
    <t>PAJE!$L1510</t>
  </si>
  <si>
    <t>PAJE!$D1510</t>
  </si>
  <si>
    <t>PAJE!$E1510</t>
  </si>
  <si>
    <t>PAJE!$J1511</t>
  </si>
  <si>
    <t>PAJE!$K1511</t>
  </si>
  <si>
    <t>PAJE!$L1511</t>
  </si>
  <si>
    <t>PAJE!$D1511</t>
  </si>
  <si>
    <t>PAJE!$E1511</t>
  </si>
  <si>
    <t>PAJE!$J1512</t>
  </si>
  <si>
    <t>PAJE!$K1512</t>
  </si>
  <si>
    <t>PAJE!$L1512</t>
  </si>
  <si>
    <t>PAJE!$D1512</t>
  </si>
  <si>
    <t>PAJE!$E1512</t>
  </si>
  <si>
    <t>PAJE!$J1513</t>
  </si>
  <si>
    <t>PAJE!$K1513</t>
  </si>
  <si>
    <t>PAJE!$L1513</t>
  </si>
  <si>
    <t>PAJE!$D1513</t>
  </si>
  <si>
    <t>PAJE!$E1513</t>
  </si>
  <si>
    <t>PAJE!$J1514</t>
  </si>
  <si>
    <t>PAJE!$K1514</t>
  </si>
  <si>
    <t>PAJE!$L1514</t>
  </si>
  <si>
    <t>PAJE!$D1514</t>
  </si>
  <si>
    <t>PAJE!$E1514</t>
  </si>
  <si>
    <t>PAJE!$J1515</t>
  </si>
  <si>
    <t>PAJE!$K1515</t>
  </si>
  <si>
    <t>PAJE!$L1515</t>
  </si>
  <si>
    <t>PAJE!$D1515</t>
  </si>
  <si>
    <t>PAJE!$E1515</t>
  </si>
  <si>
    <t>PAJE!$J1516</t>
  </si>
  <si>
    <t>PAJE!$K1516</t>
  </si>
  <si>
    <t>PAJE!$L1516</t>
  </si>
  <si>
    <t>PAJE!$D1516</t>
  </si>
  <si>
    <t>PAJE!$E1516</t>
  </si>
  <si>
    <t>PAJE!$J1517</t>
  </si>
  <si>
    <t>PAJE!$K1517</t>
  </si>
  <si>
    <t>PAJE!$L1517</t>
  </si>
  <si>
    <t>PAJE!$D1517</t>
  </si>
  <si>
    <t>PAJE!$E1517</t>
  </si>
  <si>
    <t>PAJE!$J1518</t>
  </si>
  <si>
    <t>PAJE!$K1518</t>
  </si>
  <si>
    <t>PAJE!$L1518</t>
  </si>
  <si>
    <t>PAJE!$D1518</t>
  </si>
  <si>
    <t>PAJE!$E1518</t>
  </si>
  <si>
    <t>PAJE!$J875</t>
  </si>
  <si>
    <t>PAJE!$K875</t>
  </si>
  <si>
    <t>PAJE!$L875</t>
  </si>
  <si>
    <t>PAJE!$E1786</t>
  </si>
  <si>
    <t>PAJE!$D1977</t>
  </si>
  <si>
    <t>PAJE!$E1977</t>
  </si>
  <si>
    <t>PAJE!$J1978</t>
  </si>
  <si>
    <t>PAJE!$K1978</t>
  </si>
  <si>
    <t>PAJE!$L1978</t>
  </si>
  <si>
    <t>PAJE!$D1978</t>
  </si>
  <si>
    <t>PAJE!$E1978</t>
  </si>
  <si>
    <t>PAJE!$J1979</t>
  </si>
  <si>
    <t>PAJE!$K1979</t>
  </si>
  <si>
    <t>PAJE!$K1339</t>
  </si>
  <si>
    <t>PAJE!$L1339</t>
  </si>
  <si>
    <t>PAJE!$D1339</t>
  </si>
  <si>
    <t>PAJE!$E1339</t>
  </si>
  <si>
    <t>PAJE!$J1340</t>
  </si>
  <si>
    <t>PAJE!$K1340</t>
  </si>
  <si>
    <t>PAJE!$L1340</t>
  </si>
  <si>
    <t>PAJE!$D1340</t>
  </si>
  <si>
    <t>PAJE!$E1340</t>
  </si>
  <si>
    <t>PAJE!$J1341</t>
  </si>
  <si>
    <t>PAJE!$K1341</t>
  </si>
  <si>
    <t>PAJE!$L1341</t>
  </si>
  <si>
    <t>PAJE!$D1341</t>
  </si>
  <si>
    <t>PAJE!$E1192</t>
  </si>
  <si>
    <t>PAJE!$D1814</t>
  </si>
  <si>
    <t>PAJE!$E1814</t>
  </si>
  <si>
    <t>PAJE!$J1815</t>
  </si>
  <si>
    <t>PAJE!$K1815</t>
  </si>
  <si>
    <t>PAJE!$L1815</t>
  </si>
  <si>
    <t>PAJE!$D1815</t>
  </si>
  <si>
    <t>PAJE!$E1815</t>
  </si>
  <si>
    <t>PAJE!$J1816</t>
  </si>
  <si>
    <t>PAJE!$L1156</t>
  </si>
  <si>
    <t>PAJE!$D1156</t>
  </si>
  <si>
    <t>PAJE!$E1156</t>
  </si>
  <si>
    <t>PAJE!$J1157</t>
  </si>
  <si>
    <t>PAJE!$K1157</t>
  </si>
  <si>
    <t>PAJE!$L1205</t>
  </si>
  <si>
    <t>PAJE!$D1205</t>
  </si>
  <si>
    <t>PAJE!$E1205</t>
  </si>
  <si>
    <t>PAJE!$J1206</t>
  </si>
  <si>
    <t>PAJE!$K1206</t>
  </si>
  <si>
    <t>PAJE!$L1206</t>
  </si>
  <si>
    <t>PAJE!$K1886</t>
  </si>
  <si>
    <t>PAJE!$L1886</t>
  </si>
  <si>
    <t>PAJE!$D1886</t>
  </si>
  <si>
    <t>PAJE!$E1886</t>
  </si>
  <si>
    <t>PAJE!$J1887</t>
  </si>
  <si>
    <t>PAJE!$K1887</t>
  </si>
  <si>
    <t>PAJE!$L1887</t>
  </si>
  <si>
    <t>PAJE!$D1887</t>
  </si>
  <si>
    <t>PAJE!$E1887</t>
  </si>
  <si>
    <t>PAJE!$J1888</t>
  </si>
  <si>
    <t>PAJE!$K1888</t>
  </si>
  <si>
    <t>PAJE!$L1888</t>
  </si>
  <si>
    <t>PAJE!$D1888</t>
  </si>
  <si>
    <t>PAJE!$D1146</t>
  </si>
  <si>
    <t>PAJE!$E1146</t>
  </si>
  <si>
    <t>PAJE!$J1147</t>
  </si>
  <si>
    <t>PAJE!$K1974</t>
  </si>
  <si>
    <t>PAJE!$L1974</t>
  </si>
  <si>
    <t>PAJE!$D1974</t>
  </si>
  <si>
    <t>PAJE!$E1974</t>
  </si>
  <si>
    <t>PAJE!$J1975</t>
  </si>
  <si>
    <t>PAJE!$K1641</t>
  </si>
  <si>
    <t>PAJE!$L1641</t>
  </si>
  <si>
    <t>PAJE!$L2201</t>
  </si>
  <si>
    <t>Tỷ lệ (%)</t>
  </si>
  <si>
    <t>Hoặc,</t>
  </si>
  <si>
    <t>Vốn pháp định theo Giấy phép đầu tư</t>
  </si>
  <si>
    <t>Vốn pháp định đã đầu tư của chủ sở hữu</t>
  </si>
  <si>
    <t>Vốn pháp định còn phải đầu tư</t>
  </si>
  <si>
    <t>Số phải nộp
 trong năm</t>
  </si>
  <si>
    <t>KHÁCH HÀNG KIỂM TOÁN</t>
  </si>
  <si>
    <t>Công ty</t>
  </si>
  <si>
    <t>Audit Senior</t>
  </si>
  <si>
    <t>PAJE!$K944</t>
  </si>
  <si>
    <t>PAJE!$L944</t>
  </si>
  <si>
    <t>PAJE!$D944</t>
  </si>
  <si>
    <t>PAJE!$E944</t>
  </si>
  <si>
    <t>PAJE!$J945</t>
  </si>
  <si>
    <t>Tài sản thiếu chờ xử lý</t>
  </si>
  <si>
    <t>PAJE!$K625</t>
  </si>
  <si>
    <t>PAJE!$L625</t>
  </si>
  <si>
    <t>PAJE!$D625</t>
  </si>
  <si>
    <t>PAJE!$E625</t>
  </si>
  <si>
    <t>PAJE!$J626</t>
  </si>
  <si>
    <t>PAJE!$K626</t>
  </si>
  <si>
    <t>PAJE!$L626</t>
  </si>
  <si>
    <t>PAJE!$D1575</t>
  </si>
  <si>
    <t>PAJE!$E1575</t>
  </si>
  <si>
    <t>PAJE!$J1576</t>
  </si>
  <si>
    <t>PAJE!$K1576</t>
  </si>
  <si>
    <t>PAJE!$L1576</t>
  </si>
  <si>
    <t>PAJE!$L1284</t>
  </si>
  <si>
    <t>PAJE!$D1284</t>
  </si>
  <si>
    <t>PAJE!$E1284</t>
  </si>
  <si>
    <t>PAJE!$J1285</t>
  </si>
  <si>
    <t>PAJE!$K1285</t>
  </si>
  <si>
    <t>PAJE!$L1285</t>
  </si>
  <si>
    <t>PAJE!$E879</t>
  </si>
  <si>
    <t>PAJE!$J880</t>
  </si>
  <si>
    <t>PAJE!$K880</t>
  </si>
  <si>
    <t>PAJE!$J1057</t>
  </si>
  <si>
    <t>Cho năm tài chính kết thúc ngày 31 tháng 12 năm 2010</t>
  </si>
  <si>
    <t>PAJE!$J1695</t>
  </si>
  <si>
    <t>PAJE!$K1695</t>
  </si>
  <si>
    <t>Lãi đầu tư trái phiếu, kỳ phiếu, tín phiếu (-)</t>
  </si>
  <si>
    <t>Cộng: Tổng có của Báo cáo kết quả hoạt động kinh doanh / Add: total of credits to profit and loss account</t>
  </si>
  <si>
    <t>PAJE!$J1048</t>
  </si>
  <si>
    <t>PAJE!$K1048</t>
  </si>
  <si>
    <t>PAJE!$L1048</t>
  </si>
  <si>
    <t>Công ty DC Phú Hà</t>
  </si>
  <si>
    <t>PAJE!$J1106</t>
  </si>
  <si>
    <t>PAJE!$J1475</t>
  </si>
  <si>
    <t>PAJE!$E1260</t>
  </si>
  <si>
    <t>PAJE!$J1261</t>
  </si>
  <si>
    <t>PAJE!$L1076</t>
  </si>
  <si>
    <t>PAJE!$D1076</t>
  </si>
  <si>
    <t>PAJE!$E1076</t>
  </si>
  <si>
    <t>PAJE!$K1608</t>
  </si>
  <si>
    <t>PAJE!$L1608</t>
  </si>
  <si>
    <t>PAJE!$D1608</t>
  </si>
  <si>
    <t>PAJE!$E1608</t>
  </si>
  <si>
    <t>PAJE!$J1609</t>
  </si>
  <si>
    <t>PAJE!$K1609</t>
  </si>
  <si>
    <t>PAJE!$L1609</t>
  </si>
  <si>
    <t>PAJE!$D1609</t>
  </si>
  <si>
    <t>PAJE!$E1609</t>
  </si>
  <si>
    <t>PAJE!$J1610</t>
  </si>
  <si>
    <t>PAJE!$K1610</t>
  </si>
  <si>
    <t>PAJE!$L2428</t>
  </si>
  <si>
    <t>PAJE!$L1659</t>
  </si>
  <si>
    <t>PAJE!$D1659</t>
  </si>
  <si>
    <t>PAJE!$E1659</t>
  </si>
  <si>
    <t>PAJE!$J1660</t>
  </si>
  <si>
    <t>PAJE!$K1660</t>
  </si>
  <si>
    <t>PAJE!$L1660</t>
  </si>
  <si>
    <t>Số liệu lấy từ chỉ tiêu MS 52 trong Báo cáo kết quả hoạt động kinh doanh hợp nhất</t>
  </si>
  <si>
    <t>Số liệu phù hợp với chỉ tiêu MS 60 trong Báo cáo kết quả hoạt động kinh doanh</t>
  </si>
  <si>
    <t>PAJE!$D109</t>
  </si>
  <si>
    <t>PAJE!$E109</t>
  </si>
  <si>
    <t>PAJE!$J110</t>
  </si>
  <si>
    <t>PAJE!$K110</t>
  </si>
  <si>
    <t>PAJE!$L110</t>
  </si>
  <si>
    <t>PAJE!$D110</t>
  </si>
  <si>
    <t>PAJE!$E110</t>
  </si>
  <si>
    <t>PAJE!$J111</t>
  </si>
  <si>
    <t>PAJE!$K111</t>
  </si>
  <si>
    <t>PAJE!$L111</t>
  </si>
  <si>
    <t>PAJE!$D111</t>
  </si>
  <si>
    <t>PAJE!$E111</t>
  </si>
  <si>
    <t>PAJE!$L1351</t>
  </si>
  <si>
    <t>PAJE!$D1351</t>
  </si>
  <si>
    <t>PAJE!$J2425</t>
  </si>
  <si>
    <t>PAJE!$K2425</t>
  </si>
  <si>
    <t>PAJE!$L2425</t>
  </si>
  <si>
    <t>PAJE!$E1300</t>
  </si>
  <si>
    <t>PAJE!$J1301</t>
  </si>
  <si>
    <t>PAJE!$K1301</t>
  </si>
  <si>
    <t>PAJE!$L1301</t>
  </si>
  <si>
    <t>PAJE!$D1301</t>
  </si>
  <si>
    <t>PAJE!$L449</t>
  </si>
  <si>
    <t>PAJE!$D449</t>
  </si>
  <si>
    <t>PAJE!$K1293</t>
  </si>
  <si>
    <t>PAJE!$L1293</t>
  </si>
  <si>
    <t>PAJE!$D1293</t>
  </si>
  <si>
    <t>PAJE!$K627</t>
  </si>
  <si>
    <t>PAJE!$L627</t>
  </si>
  <si>
    <t>PAJE!$D627</t>
  </si>
  <si>
    <t>PAJE!$E627</t>
  </si>
  <si>
    <t>PAJE!$J628</t>
  </si>
  <si>
    <t>PAJE!$K628</t>
  </si>
  <si>
    <t>Lãi/Lỗ mua và bán lại các công cụ nợ (trái phiếu, kỳ phiếu, tín phiếu)</t>
  </si>
  <si>
    <t>Lãi đầu tư trái phiếu, kỳ phiếu, tín phiếu</t>
  </si>
  <si>
    <t>Cổ tức, lợi nhuận được chia</t>
  </si>
  <si>
    <t>PAJE!$D1280</t>
  </si>
  <si>
    <t>PAJE!$K2119</t>
  </si>
  <si>
    <t>PAJE!$L2119</t>
  </si>
  <si>
    <t>PAJE!$D2119</t>
  </si>
  <si>
    <t>PAJE!$L23</t>
  </si>
  <si>
    <t>PAJE!$D23</t>
  </si>
  <si>
    <t>PAJE!$E23</t>
  </si>
  <si>
    <t>PAJE!$J24</t>
  </si>
  <si>
    <t>PAJE!$D27</t>
  </si>
  <si>
    <t>PAJE!$E27</t>
  </si>
  <si>
    <t>PAJE!$J28</t>
  </si>
  <si>
    <t>PAJE!$K28</t>
  </si>
  <si>
    <t>PAJE!$L28</t>
  </si>
  <si>
    <t>PAJE!$D28</t>
  </si>
  <si>
    <t>Điều chỉnh thu hồi tiền góp vốn liên doanh (+)</t>
  </si>
  <si>
    <t>PAJE!$E1293</t>
  </si>
  <si>
    <t>PAJE!$J1294</t>
  </si>
  <si>
    <t>PAJE!$K1294</t>
  </si>
  <si>
    <t>3331N</t>
  </si>
  <si>
    <t>3334N</t>
  </si>
  <si>
    <t>3338N</t>
  </si>
  <si>
    <t>+ Tài sản ngắn hạn khác</t>
  </si>
  <si>
    <t>1368dh</t>
  </si>
  <si>
    <t>+ Cho vay dài hạn nội bộ</t>
  </si>
  <si>
    <t>PAJE!$E1873</t>
  </si>
  <si>
    <t>PAJE!$J1874</t>
  </si>
  <si>
    <t>PAJE!$K1382</t>
  </si>
  <si>
    <t>PAJE!$L1382</t>
  </si>
  <si>
    <t>PAJE!$D1382</t>
  </si>
  <si>
    <t>PAJE!$E1382</t>
  </si>
  <si>
    <t>PAJE!$J1383</t>
  </si>
  <si>
    <t>PAJE!$K1383</t>
  </si>
  <si>
    <t>PAJE!$L1383</t>
  </si>
  <si>
    <t>PAJE!$D1383</t>
  </si>
  <si>
    <t>PAJE!$E1383</t>
  </si>
  <si>
    <t>PAJE!$J1384</t>
  </si>
  <si>
    <t>PAJE!$K1384</t>
  </si>
  <si>
    <t>PAJE!$L1384</t>
  </si>
  <si>
    <t>PAJE!$D1384</t>
  </si>
  <si>
    <t>PAJE!$L1218</t>
  </si>
  <si>
    <t>PAJE!$D1218</t>
  </si>
  <si>
    <t>PAJE!$E1218</t>
  </si>
  <si>
    <t>PAJE!$J1219</t>
  </si>
  <si>
    <t>PAJE!$K1219</t>
  </si>
  <si>
    <t>PAJE!$L1219</t>
  </si>
  <si>
    <t>PAJE!$D1219</t>
  </si>
  <si>
    <t>PAJE!$E1219</t>
  </si>
  <si>
    <t>PAJE!$J1220</t>
  </si>
  <si>
    <t>PAJE!$K1220</t>
  </si>
  <si>
    <t>PAJE!$L1220</t>
  </si>
  <si>
    <t>PAJE!$D1220</t>
  </si>
  <si>
    <t>PAJE!$E1220</t>
  </si>
  <si>
    <t>PAJE!$J1221</t>
  </si>
  <si>
    <t>PAJE!$K1221</t>
  </si>
  <si>
    <t>PAJE!$L1221</t>
  </si>
  <si>
    <t>PAJE!$D1221</t>
  </si>
  <si>
    <t>PAJE!$E1221</t>
  </si>
  <si>
    <t>PAJE!$J1222</t>
  </si>
  <si>
    <t>Vốn đầu tư của chủ sở hữu (C411) thu được bằng tiền (+)</t>
  </si>
  <si>
    <t>Thặng dư vốn cổ phần (C411) thu được bằng tiền (+)</t>
  </si>
  <si>
    <t>Vốn khác của chủ sở hữu (C411) thu được bằng tiền (+)</t>
  </si>
  <si>
    <t>Số tiền vay ngắn hạn đã trả trong năm (-)</t>
  </si>
  <si>
    <t>Số tiền vay dài hạn đã trả trong năm (-)</t>
  </si>
  <si>
    <t>Công thêm vào Thuế GTGT mua sắm TSCĐ (-)</t>
  </si>
  <si>
    <t>PAJE!$D2157</t>
  </si>
  <si>
    <t>PAJE!$E2157</t>
  </si>
  <si>
    <t>PAJE!$J2158</t>
  </si>
  <si>
    <t>PAJE!$K2158</t>
  </si>
  <si>
    <t>PAJE!$L2158</t>
  </si>
  <si>
    <t>PAJE!$D2158</t>
  </si>
  <si>
    <t>PAJE!$E2158</t>
  </si>
  <si>
    <t>PAJE!$J2159</t>
  </si>
  <si>
    <t>PAJE!$K2159</t>
  </si>
  <si>
    <t>PAJE!$L2159</t>
  </si>
  <si>
    <t>PAJE!$D2159</t>
  </si>
  <si>
    <t>PAJE!$E2159</t>
  </si>
  <si>
    <t>PAJE!$L2345</t>
  </si>
  <si>
    <t>PAJE!$D2345</t>
  </si>
  <si>
    <t>PAJE!$E2345</t>
  </si>
  <si>
    <t>PAJE!$J2346</t>
  </si>
  <si>
    <t>PAJE!$K2346</t>
  </si>
  <si>
    <t>PAJE!$L2346</t>
  </si>
  <si>
    <t>PAJE!$D2346</t>
  </si>
  <si>
    <t>PAJE!$E2346</t>
  </si>
  <si>
    <t>PAJE!$J2347</t>
  </si>
  <si>
    <t>PAJE!$K2347</t>
  </si>
  <si>
    <t>PAJE!$L2347</t>
  </si>
  <si>
    <t>PAJE!$D2347</t>
  </si>
  <si>
    <t>PAJE!$E2347</t>
  </si>
  <si>
    <t>PAJE!$J2348</t>
  </si>
  <si>
    <t>PAJE!$K2348</t>
  </si>
  <si>
    <t>PAJE!$L2348</t>
  </si>
  <si>
    <t>PAJE!$D2348</t>
  </si>
  <si>
    <t>PAJE!$E2348</t>
  </si>
  <si>
    <t>PAJE!$J2349</t>
  </si>
  <si>
    <t>PAJE!$K2349</t>
  </si>
  <si>
    <t>PAJE!$L2349</t>
  </si>
  <si>
    <t>PAJE!$D2349</t>
  </si>
  <si>
    <t>PAJE!$J1200</t>
  </si>
  <si>
    <t>PAJE!$K1200</t>
  </si>
  <si>
    <t>PAJE!$E120</t>
  </si>
  <si>
    <t>PAJE!$J121</t>
  </si>
  <si>
    <t>PAJE!$K121</t>
  </si>
  <si>
    <t>PAJE!$L121</t>
  </si>
  <si>
    <t>PAJE!$D121</t>
  </si>
  <si>
    <t>PAJE!$E121</t>
  </si>
  <si>
    <t>PAJE!$J122</t>
  </si>
  <si>
    <t>PAJE!$K122</t>
  </si>
  <si>
    <t>PAJE!$L122</t>
  </si>
  <si>
    <t>PAJE!$D122</t>
  </si>
  <si>
    <t>PAJE!$E122</t>
  </si>
  <si>
    <t>PAJE!$J123</t>
  </si>
  <si>
    <t>PAJE!$K123</t>
  </si>
  <si>
    <t>PAJE!$L123</t>
  </si>
  <si>
    <t>PAJE!$D123</t>
  </si>
  <si>
    <t>PAJE!$E123</t>
  </si>
  <si>
    <t>PAJE!$J124</t>
  </si>
  <si>
    <t>PAJE!$K124</t>
  </si>
  <si>
    <t>PAJE!$L124</t>
  </si>
  <si>
    <t>PAJE!$E585</t>
  </si>
  <si>
    <t>PAJE!$J586</t>
  </si>
  <si>
    <t>PAJE!$K586</t>
  </si>
  <si>
    <t>PAJE!$L586</t>
  </si>
  <si>
    <t>PAJE!$D586</t>
  </si>
  <si>
    <t>PAJE!$E586</t>
  </si>
  <si>
    <t>PAJE!$J587</t>
  </si>
  <si>
    <t>PAJE!$K587</t>
  </si>
  <si>
    <t>PAJE!$L587</t>
  </si>
  <si>
    <t>PAJE!$D587</t>
  </si>
  <si>
    <t>PAJE!$J693</t>
  </si>
  <si>
    <t>PAJE!$K693</t>
  </si>
  <si>
    <t>PAJE!$L693</t>
  </si>
  <si>
    <t>PAJE!$D693</t>
  </si>
  <si>
    <t>PAJE!$E693</t>
  </si>
  <si>
    <t>PAJE!$J694</t>
  </si>
  <si>
    <t>PAJE!$K694</t>
  </si>
  <si>
    <t>Giá vốn hàng hóa đã cung cấp</t>
  </si>
  <si>
    <t>Giá vốn thành phẩm đã cung cấp</t>
  </si>
  <si>
    <t>Giá vốn dịch vụ đã cung cấp</t>
  </si>
  <si>
    <t>PAJE!$J2258</t>
  </si>
  <si>
    <t>PAJE!$K2258</t>
  </si>
  <si>
    <t>PAJE!$K2492</t>
  </si>
  <si>
    <t>PAJE!$L2492</t>
  </si>
  <si>
    <t>PAJE!$D2492</t>
  </si>
  <si>
    <t>PAJE!$E2492</t>
  </si>
  <si>
    <t>PAJE!$J2493</t>
  </si>
  <si>
    <t>PAJE!$K2493</t>
  </si>
  <si>
    <t>PAJE!$L2493</t>
  </si>
  <si>
    <t>PAJE!$L1242</t>
  </si>
  <si>
    <t>PAJE!$D1242</t>
  </si>
  <si>
    <t>Điều chỉnh lỗ từ việc thanh lý các công ty con, góp vốn liên doanh, công ty liên kết, các khoản đầu tư khác</t>
  </si>
  <si>
    <t>PAJE!$J2020</t>
  </si>
  <si>
    <t>PAJE!$K2020</t>
  </si>
  <si>
    <t>PAJE!$L2020</t>
  </si>
  <si>
    <t>PAJE!$D2020</t>
  </si>
  <si>
    <t>PAJE!$E2020</t>
  </si>
  <si>
    <t>PAJE!$J2021</t>
  </si>
  <si>
    <t>PAJE!$K2021</t>
  </si>
  <si>
    <t>PAJE!$J520</t>
  </si>
  <si>
    <t>PAJE!$K520</t>
  </si>
  <si>
    <t>PAJE!$L520</t>
  </si>
  <si>
    <t>PAJE!$K1703</t>
  </si>
  <si>
    <t>PAJE!$L1703</t>
  </si>
  <si>
    <t>PAJE!$D1703</t>
  </si>
  <si>
    <t>PAJE!$E1703</t>
  </si>
  <si>
    <t>PAJE!$J1704</t>
  </si>
  <si>
    <t>PAJE!$K1075</t>
  </si>
  <si>
    <t>PAJE!$L1075</t>
  </si>
  <si>
    <t>PAJE!$D1075</t>
  </si>
  <si>
    <t>PAJE!$E1075</t>
  </si>
  <si>
    <t>PAJE!$J1076</t>
  </si>
  <si>
    <t>PAJE!$K2196</t>
  </si>
  <si>
    <t>PAJE!$L2196</t>
  </si>
  <si>
    <t>PAJE!$D2196</t>
  </si>
  <si>
    <t>PAJE!$D215</t>
  </si>
  <si>
    <t>PAJE!$D868</t>
  </si>
  <si>
    <t>PAJE!$J421</t>
  </si>
  <si>
    <t>PAJE!$K421</t>
  </si>
  <si>
    <t>PAJE!$L421</t>
  </si>
  <si>
    <t>PAJE!$D421</t>
  </si>
  <si>
    <t>PAJE!$E421</t>
  </si>
  <si>
    <t>PAJE!$J422</t>
  </si>
  <si>
    <t>PAJE!$K422</t>
  </si>
  <si>
    <t>PAJE!$L422</t>
  </si>
  <si>
    <t>PAJE!$D422</t>
  </si>
  <si>
    <t>PAJE!$E422</t>
  </si>
  <si>
    <t>PAJE!$J423</t>
  </si>
  <si>
    <t>PAJE!$K423</t>
  </si>
  <si>
    <t>PAJE!$L423</t>
  </si>
  <si>
    <t>PAJE!$D423</t>
  </si>
  <si>
    <t>PAJE!$E423</t>
  </si>
  <si>
    <t>PAJE!$J424</t>
  </si>
  <si>
    <t>PAJE!$K424</t>
  </si>
  <si>
    <t>PAJE!$L424</t>
  </si>
  <si>
    <t>PAJE!$D424</t>
  </si>
  <si>
    <t>PAJE!$E424</t>
  </si>
  <si>
    <t>PAJE!$J425</t>
  </si>
  <si>
    <t>PAJE!$D1260</t>
  </si>
  <si>
    <t>PAJE!$D1626</t>
  </si>
  <si>
    <t>PAJE!$E1626</t>
  </si>
  <si>
    <t>PAJE!$J1627</t>
  </si>
  <si>
    <t>PAJE!$J1672</t>
  </si>
  <si>
    <t>PAJE!$K1672</t>
  </si>
  <si>
    <t>PAJE!$L1672</t>
  </si>
  <si>
    <t>PAJE!$D1672</t>
  </si>
  <si>
    <t>Tại thời điểm cuối năm Công ty/Doanh nghiệp chưa có điều kiện để xác định giá trị hợp lý của các bất động sản đầu tư trên. Danh mục bất động sản đầu tư tại thời điểm cuối năm như sau:</t>
  </si>
  <si>
    <t>Phải thu nội bộ ngắn hạn</t>
  </si>
  <si>
    <t>4.</t>
  </si>
  <si>
    <t>Phải thu theo tiến độ kế hoạch hợp đồng xây dựng</t>
  </si>
  <si>
    <t>5.</t>
  </si>
  <si>
    <t>Các khoản phải thu khác</t>
  </si>
  <si>
    <t>135</t>
  </si>
  <si>
    <t>+ Phải thu về cổ phần hóa</t>
  </si>
  <si>
    <t>+ Phải thu khác</t>
  </si>
  <si>
    <t>6.</t>
  </si>
  <si>
    <t>Tiền chi cho vay, mua các công cụ nợ của đơn vị khác</t>
  </si>
  <si>
    <t>24</t>
  </si>
  <si>
    <t>PAJE!$L35</t>
  </si>
  <si>
    <t>PAJE!$D35</t>
  </si>
  <si>
    <t>PAJE!$E35</t>
  </si>
  <si>
    <t>PAJE!$J36</t>
  </si>
  <si>
    <t>PAJE!$D2015</t>
  </si>
  <si>
    <t>PAJE!$E2015</t>
  </si>
  <si>
    <t>PAJE!$J2016</t>
  </si>
  <si>
    <t>PAJE!$K2016</t>
  </si>
  <si>
    <t>PAJE!$L2016</t>
  </si>
  <si>
    <t>PAJE!$D2016</t>
  </si>
  <si>
    <t>PAJE!$E2016</t>
  </si>
  <si>
    <t>PAJE!$J2017</t>
  </si>
  <si>
    <t>PAJE!$K2017</t>
  </si>
  <si>
    <t>PAJE!$L2017</t>
  </si>
  <si>
    <t>PAJE!$D2017</t>
  </si>
  <si>
    <t>PAJE!$E2017</t>
  </si>
  <si>
    <t>PAJE!$L688</t>
  </si>
  <si>
    <t>PAJE!$D688</t>
  </si>
  <si>
    <t>PAJE!$E688</t>
  </si>
  <si>
    <t>PAJE!$J689</t>
  </si>
  <si>
    <t>PAJE!$K689</t>
  </si>
  <si>
    <t>PAJE!$L689</t>
  </si>
  <si>
    <t>PAJE!$D689</t>
  </si>
  <si>
    <t>PAJE!$E689</t>
  </si>
  <si>
    <t>PAJE!$J690</t>
  </si>
  <si>
    <t>PAJE!$K690</t>
  </si>
  <si>
    <t>PAJE!$L690</t>
  </si>
  <si>
    <t>PAJE!$D690</t>
  </si>
  <si>
    <t>PAJE!$E690</t>
  </si>
  <si>
    <t>PAJE!$J691</t>
  </si>
  <si>
    <t>PAJE!$L737</t>
  </si>
  <si>
    <t>PAJE!$D737</t>
  </si>
  <si>
    <t>PAJE!$E911</t>
  </si>
  <si>
    <t>PAJE!$J912</t>
  </si>
  <si>
    <t>PAJE!$K912</t>
  </si>
  <si>
    <t>PAJE!$L912</t>
  </si>
  <si>
    <t>PAJE!$D912</t>
  </si>
  <si>
    <t>PAJE!$E912</t>
  </si>
  <si>
    <t>PAJE!$J913</t>
  </si>
  <si>
    <t>PAJE!$K913</t>
  </si>
  <si>
    <t>PAJE!$L913</t>
  </si>
  <si>
    <t>PAJE!$D913</t>
  </si>
  <si>
    <t>PAJE!$E913</t>
  </si>
  <si>
    <t>PAJE!$J914</t>
  </si>
  <si>
    <t>PAJE!$K914</t>
  </si>
  <si>
    <t>PAJE!$L914</t>
  </si>
  <si>
    <t>PAJE!$D914</t>
  </si>
  <si>
    <t>PAJE!$E914</t>
  </si>
  <si>
    <t>PAJE!$J915</t>
  </si>
  <si>
    <t>PAJE!$K915</t>
  </si>
  <si>
    <t>PAJE!$L915</t>
  </si>
  <si>
    <t>PAJE!$D915</t>
  </si>
  <si>
    <t>PAJE!$E915</t>
  </si>
  <si>
    <t>PAJE!$J916</t>
  </si>
  <si>
    <t>PAJE!$K2221</t>
  </si>
  <si>
    <t>PAJE!$L2221</t>
  </si>
  <si>
    <t>PAJE!$D2221</t>
  </si>
  <si>
    <t>PAJE!$E2221</t>
  </si>
  <si>
    <t>PAJE!$J2222</t>
  </si>
  <si>
    <t>PAJE!$K2222</t>
  </si>
  <si>
    <t>PAJE!$L2222</t>
  </si>
  <si>
    <t>PAJE!$D2222</t>
  </si>
  <si>
    <t>PAJE!$E2222</t>
  </si>
  <si>
    <t>PAJE!$J2223</t>
  </si>
  <si>
    <t>PAJE!$K2223</t>
  </si>
  <si>
    <t>PAJE!$L2223</t>
  </si>
  <si>
    <t>PAJE!$D2223</t>
  </si>
  <si>
    <t>PAJE!$E2223</t>
  </si>
  <si>
    <t>PAJE!$K1851</t>
  </si>
  <si>
    <t>PAJE!$J1913</t>
  </si>
  <si>
    <t>PAJE!$K1913</t>
  </si>
  <si>
    <t>PAJE!$L1913</t>
  </si>
  <si>
    <t>PAJE!$D1913</t>
  </si>
  <si>
    <t>PAJE!$E1913</t>
  </si>
  <si>
    <t>PAJE!$J1914</t>
  </si>
  <si>
    <t>PAJE!$K1914</t>
  </si>
  <si>
    <t>Chi phí thanh lý, nhượng bán tài sản cố định (811) (+)</t>
  </si>
  <si>
    <t>Giá vốn của hoạt động kinh doanh bất động sản (+)</t>
  </si>
  <si>
    <t>PAJE!$D1131</t>
  </si>
  <si>
    <t>PAJE!$E1131</t>
  </si>
  <si>
    <t>PAJE!$J1132</t>
  </si>
  <si>
    <t>PAJE!$K1132</t>
  </si>
  <si>
    <t>PAJE!$L1132</t>
  </si>
  <si>
    <t>PAJE!$K1054</t>
  </si>
  <si>
    <t>PAJE!$L1054</t>
  </si>
  <si>
    <t>PAJE!$D1054</t>
  </si>
  <si>
    <t>PAJE!$E1054</t>
  </si>
  <si>
    <t>378/2010/BCTC-KTTV-KT3</t>
  </si>
  <si>
    <t>PAJE!$D1246</t>
  </si>
  <si>
    <t>PAJE!$E1246</t>
  </si>
  <si>
    <t>PAJE!$J1247</t>
  </si>
  <si>
    <t>PAJE!$K1247</t>
  </si>
  <si>
    <t>PAJE!$L1247</t>
  </si>
  <si>
    <t>PAJE!$D1247</t>
  </si>
  <si>
    <t>PAJE!$E1247</t>
  </si>
  <si>
    <t>PAJE!$J1248</t>
  </si>
  <si>
    <t>PAJE!$K1248</t>
  </si>
  <si>
    <t>PAJE!$L1248</t>
  </si>
  <si>
    <t>PAJE!$D1248</t>
  </si>
  <si>
    <t>PAJE!$E1248</t>
  </si>
  <si>
    <t>PAJE!$J1249</t>
  </si>
  <si>
    <t>PAJE!$E1252</t>
  </si>
  <si>
    <t>PAJE!$K981</t>
  </si>
  <si>
    <t>PAJE!$L981</t>
  </si>
  <si>
    <t>PAJE!$D981</t>
  </si>
  <si>
    <t>PAJE!$E981</t>
  </si>
  <si>
    <t>PAJE!$J982</t>
  </si>
  <si>
    <t>PAJE!$K982</t>
  </si>
  <si>
    <t>PAJE!$L982</t>
  </si>
  <si>
    <t>PAJE!$D982</t>
  </si>
  <si>
    <t>PAJE!$E982</t>
  </si>
  <si>
    <t>PAJE!$J983</t>
  </si>
  <si>
    <t>PAJE!$K983</t>
  </si>
  <si>
    <t>PAJE!$L983</t>
  </si>
  <si>
    <t>PAJE!$D983</t>
  </si>
  <si>
    <t>PAJE!$E983</t>
  </si>
  <si>
    <t>PAJE!$J984</t>
  </si>
  <si>
    <t>PAJE!$K984</t>
  </si>
  <si>
    <t>PAJE!$L984</t>
  </si>
  <si>
    <t>PAJE!$L2200</t>
  </si>
  <si>
    <t>PAJE!$D2200</t>
  </si>
  <si>
    <t>PAJE!$E2200</t>
  </si>
  <si>
    <t>PAJE!$J2201</t>
  </si>
  <si>
    <t>PAJE!$K2201</t>
  </si>
  <si>
    <t>PAJE!$D1019</t>
  </si>
  <si>
    <t>PAJE!$E1019</t>
  </si>
  <si>
    <t>PAJE!$J1020</t>
  </si>
  <si>
    <t>PAJE!$K1020</t>
  </si>
  <si>
    <t>PAJE!$E1084</t>
  </si>
  <si>
    <t>PAJE!$J1085</t>
  </si>
  <si>
    <t>PAJE!$K1085</t>
  </si>
  <si>
    <t>PAJE!$L1085</t>
  </si>
  <si>
    <t>PAJE!$D1085</t>
  </si>
  <si>
    <t>PAJE!$E1085</t>
  </si>
  <si>
    <t>PAJE!$J1086</t>
  </si>
  <si>
    <t>PAJE!$K1086</t>
  </si>
  <si>
    <t>PAJE!$L1086</t>
  </si>
  <si>
    <t>PAJE!$D1086</t>
  </si>
  <si>
    <t>PAJE!$E1086</t>
  </si>
  <si>
    <t>PAJE!$J1087</t>
  </si>
  <si>
    <t>PAJE!$K1087</t>
  </si>
  <si>
    <t>PAJE!$L1087</t>
  </si>
  <si>
    <t>PAJE!$D1087</t>
  </si>
  <si>
    <t>PAJE!$E1087</t>
  </si>
  <si>
    <t>PAJE!$L1785</t>
  </si>
  <si>
    <t>PAJE!$D1785</t>
  </si>
  <si>
    <t>PAJE!$E1785</t>
  </si>
  <si>
    <t>PAJE!$J1786</t>
  </si>
  <si>
    <t>PAJE!$L2255</t>
  </si>
  <si>
    <t>PAJE!$D2255</t>
  </si>
  <si>
    <t>PAJE!$E2255</t>
  </si>
  <si>
    <t>PAJE!$J2256</t>
  </si>
  <si>
    <t>PAJE!$J2405</t>
  </si>
  <si>
    <t>PAJE!$K2405</t>
  </si>
  <si>
    <t>PAJE!$L2405</t>
  </si>
  <si>
    <t>PAJE!$D2405</t>
  </si>
  <si>
    <t>PAJE!$E2405</t>
  </si>
  <si>
    <t>PAJE!$J2406</t>
  </si>
  <si>
    <t>PAJE!$L1149</t>
  </si>
  <si>
    <t>PAJE!$D1149</t>
  </si>
  <si>
    <t>PAJE!$E1149</t>
  </si>
  <si>
    <t>PAJE!$J1150</t>
  </si>
  <si>
    <t>PAJE!$K1150</t>
  </si>
  <si>
    <t>PAJE!$K617</t>
  </si>
  <si>
    <t>PAJE!$E850</t>
  </si>
  <si>
    <t>PAJE!$J851</t>
  </si>
  <si>
    <t>PAJE!$K851</t>
  </si>
  <si>
    <t>PAJE!$L851</t>
  </si>
  <si>
    <t>PAJE!$D851</t>
  </si>
  <si>
    <t>PAJE!$E851</t>
  </si>
  <si>
    <t>PAJE!$J852</t>
  </si>
  <si>
    <t>PAJE!$K852</t>
  </si>
  <si>
    <t>PAJE!$L852</t>
  </si>
  <si>
    <t>PAJE!$D852</t>
  </si>
  <si>
    <t>PAJE!$E852</t>
  </si>
  <si>
    <t>PAJE!$J853</t>
  </si>
  <si>
    <t>PAJE!$E373</t>
  </si>
  <si>
    <t>PAJE!$J374</t>
  </si>
  <si>
    <t>PAJE!$K374</t>
  </si>
  <si>
    <t>PAJE!$L1632</t>
  </si>
  <si>
    <t>PAJE!$D1632</t>
  </si>
  <si>
    <t>PAJE!$E1632</t>
  </si>
  <si>
    <t>PAJE!$J1633</t>
  </si>
  <si>
    <t>PAJE!$K1633</t>
  </si>
  <si>
    <t>PAJE!$L1633</t>
  </si>
  <si>
    <t>PAJE!$D1633</t>
  </si>
  <si>
    <t>PAJE!$J2453</t>
  </si>
  <si>
    <t>PAJE!$K2453</t>
  </si>
  <si>
    <t>PAJE!$J1243</t>
  </si>
  <si>
    <t>PAJE!$J489</t>
  </si>
  <si>
    <t>PAJE!$K489</t>
  </si>
  <si>
    <t>PAJE!$L489</t>
  </si>
  <si>
    <t>PAJE!$D489</t>
  </si>
  <si>
    <t>PAJE!$K1664</t>
  </si>
  <si>
    <t>PAJE!$L1664</t>
  </si>
  <si>
    <t>PAJE!$D1664</t>
  </si>
  <si>
    <t>PAJE!$E1664</t>
  </si>
  <si>
    <t>PAJE!$L414</t>
  </si>
  <si>
    <t>PAJE!$D414</t>
  </si>
  <si>
    <t>PAJE!$K2440</t>
  </si>
  <si>
    <t>PAJE!$L2440</t>
  </si>
  <si>
    <t>PAJE!$L2463</t>
  </si>
  <si>
    <t>PAJE!$K1261</t>
  </si>
  <si>
    <t>PAJE!$L1261</t>
  </si>
  <si>
    <t>PAJE!$D1261</t>
  </si>
  <si>
    <t>PAJE!$E1261</t>
  </si>
  <si>
    <t>PAJE!$J1262</t>
  </si>
  <si>
    <t>PAJE!$K1262</t>
  </si>
  <si>
    <t>PAJE!$L1262</t>
  </si>
  <si>
    <t>PAJE!$D1262</t>
  </si>
  <si>
    <t>Khấu hao tài sản cố định</t>
  </si>
  <si>
    <t>PAJE!$L1525</t>
  </si>
  <si>
    <t>PAJE!$D1525</t>
  </si>
  <si>
    <t>PAJE!$E2357</t>
  </si>
  <si>
    <t>PAJE!$J2358</t>
  </si>
  <si>
    <t>PAJE!$K2358</t>
  </si>
  <si>
    <t>PAJE!$L2358</t>
  </si>
  <si>
    <r>
      <t xml:space="preserve">Giảm khác </t>
    </r>
    <r>
      <rPr>
        <i/>
        <sz val="11"/>
        <color indexed="10"/>
        <rFont val="Times New Roman"/>
        <family val="1"/>
      </rPr>
      <t>(ghi cụ thể)</t>
    </r>
  </si>
  <si>
    <r>
      <t xml:space="preserve">Tiền thuê phát </t>
    </r>
    <r>
      <rPr>
        <sz val="11"/>
        <color indexed="8"/>
        <rFont val="Times New Roman"/>
        <family val="1"/>
      </rPr>
      <t>sinh</t>
    </r>
    <r>
      <rPr>
        <sz val="11"/>
        <rFont val="Times New Roman"/>
        <family val="1"/>
      </rPr>
      <t xml:space="preserve"> </t>
    </r>
    <r>
      <rPr>
        <sz val="11"/>
        <color indexed="8"/>
        <rFont val="Times New Roman"/>
        <family val="1"/>
      </rPr>
      <t>thêm</t>
    </r>
    <r>
      <rPr>
        <sz val="11"/>
        <rFont val="Times New Roman"/>
        <family val="1"/>
      </rPr>
      <t xml:space="preserve"> được ghi nhận là chi phí trong </t>
    </r>
    <r>
      <rPr>
        <sz val="11"/>
        <color indexed="8"/>
        <rFont val="Times New Roman"/>
        <family val="1"/>
      </rPr>
      <t>năm</t>
    </r>
    <r>
      <rPr>
        <sz val="11"/>
        <rFont val="Times New Roman"/>
        <family val="1"/>
      </rPr>
      <t xml:space="preserve">: </t>
    </r>
    <r>
      <rPr>
        <sz val="11"/>
        <color indexed="8"/>
        <rFont val="Times New Roman"/>
        <family val="1"/>
      </rPr>
      <t>......... VND.</t>
    </r>
  </si>
  <si>
    <t>PAJE!$J1397</t>
  </si>
  <si>
    <t>PAJE!$E629</t>
  </si>
  <si>
    <t>PAJE!$J630</t>
  </si>
  <si>
    <t>PAJE!$K630</t>
  </si>
  <si>
    <t>Số khấu hao thực tế</t>
  </si>
  <si>
    <t>Chỉ tiêu 02 Sau điều chỉnh</t>
  </si>
  <si>
    <t>Các khoản dự phòng</t>
  </si>
  <si>
    <t>Số phát sinh trong năm</t>
  </si>
  <si>
    <t>PAJE!$E1526</t>
  </si>
  <si>
    <t>PAJE!$J1527</t>
  </si>
  <si>
    <t>PAJE!$K1527</t>
  </si>
  <si>
    <t>PAJE!$L1527</t>
  </si>
  <si>
    <t>PAJE!$D1527</t>
  </si>
  <si>
    <t>PAJE!$E1527</t>
  </si>
  <si>
    <t>PAJE!$J1528</t>
  </si>
  <si>
    <t>PAJE!$K1528</t>
  </si>
  <si>
    <t>PAJE!$E1507</t>
  </si>
  <si>
    <t>PAJE!$J1508</t>
  </si>
  <si>
    <t>PAJE!$K1508</t>
  </si>
  <si>
    <t>PAJE!$L1508</t>
  </si>
  <si>
    <t>PAJE!$D1508</t>
  </si>
  <si>
    <t>PAJE!$E1508</t>
  </si>
  <si>
    <t>PAJE!$J1509</t>
  </si>
  <si>
    <t>PAJE!$K1197</t>
  </si>
  <si>
    <t>PAJE!$L1197</t>
  </si>
  <si>
    <t>PAJE!$D1197</t>
  </si>
  <si>
    <t>+ Cộng thêm vào Dư Có người mua trả tiền trước về mua bất động sản đầu trên các TK công nợ phải thu (131,138…) (Số thu được tiền trước p/a là số dương)</t>
  </si>
  <si>
    <t>PAJE!$L292</t>
  </si>
  <si>
    <t>PAJE!$K802</t>
  </si>
  <si>
    <t>PAJE!$L802</t>
  </si>
  <si>
    <t>PAJE!$D802</t>
  </si>
  <si>
    <t>PAJE!$E802</t>
  </si>
  <si>
    <t>PAJE!$J803</t>
  </si>
  <si>
    <t>PAJE!$K803</t>
  </si>
  <si>
    <t>PAJE!$L803</t>
  </si>
  <si>
    <t>PAJE!$D803</t>
  </si>
  <si>
    <t>PAJE!$E803</t>
  </si>
  <si>
    <t>PAJE!$J804</t>
  </si>
  <si>
    <t>PAJE!$K804</t>
  </si>
  <si>
    <t>PAJE!$L804</t>
  </si>
  <si>
    <t>PAJE!$D804</t>
  </si>
  <si>
    <t>PAJE!$E804</t>
  </si>
  <si>
    <t>PAJE!$L2069</t>
  </si>
  <si>
    <t>PAJE!$D2069</t>
  </si>
  <si>
    <t>PAJE!$E2069</t>
  </si>
  <si>
    <t>PAJE!$J2070</t>
  </si>
  <si>
    <t>PAJE!$K2070</t>
  </si>
  <si>
    <t>PAJE!$L2070</t>
  </si>
  <si>
    <t>PAJE!$E2247</t>
  </si>
  <si>
    <t>PAJE!$J2248</t>
  </si>
  <si>
    <t>PAJE!$K2248</t>
  </si>
  <si>
    <t>PAJE!$L2248</t>
  </si>
  <si>
    <t>PAJE!$D2248</t>
  </si>
  <si>
    <t>PAJE!$E2248</t>
  </si>
  <si>
    <t>PAJE!$J2249</t>
  </si>
  <si>
    <t>PAJE!$K2249</t>
  </si>
  <si>
    <t>PAJE!$L2249</t>
  </si>
  <si>
    <t>PAJE!$D2249</t>
  </si>
  <si>
    <t>PAJE!$E2249</t>
  </si>
  <si>
    <t>PAJE!$J2250</t>
  </si>
  <si>
    <t>PAJE!$K2250</t>
  </si>
  <si>
    <t>PAJE!$L2250</t>
  </si>
  <si>
    <t>PAJE!$D2250</t>
  </si>
  <si>
    <t>PAJE!$E2250</t>
  </si>
  <si>
    <t>PAJE!$J2251</t>
  </si>
  <si>
    <t>PAJE!$K2251</t>
  </si>
  <si>
    <t>PAJE!$L2251</t>
  </si>
  <si>
    <t>PAJE!$D2251</t>
  </si>
  <si>
    <t>PAJE!$E2251</t>
  </si>
  <si>
    <t>PAJE!$E1208</t>
  </si>
  <si>
    <t>PAJE!$J1209</t>
  </si>
  <si>
    <t>PAJE!$K1209</t>
  </si>
  <si>
    <t>PAJE!$L1209</t>
  </si>
  <si>
    <t>PAJE!$D1209</t>
  </si>
  <si>
    <t>PAJE!$E1209</t>
  </si>
  <si>
    <t>PAJE!$J1210</t>
  </si>
  <si>
    <t>PAJE!$K1356</t>
  </si>
  <si>
    <t>PAJE!$L1356</t>
  </si>
  <si>
    <t>PAJE!$D1356</t>
  </si>
  <si>
    <t>PAJE!$E1356</t>
  </si>
  <si>
    <t>PAJE!$J1357</t>
  </si>
  <si>
    <t>PAJE!$K1357</t>
  </si>
  <si>
    <t>PAJE!$L978</t>
  </si>
  <si>
    <t>PAJE!$D978</t>
  </si>
  <si>
    <t>PAJE!$E978</t>
  </si>
  <si>
    <t>PAJE!$J979</t>
  </si>
  <si>
    <t>PAJE!$K979</t>
  </si>
  <si>
    <t>PAJE!$L979</t>
  </si>
  <si>
    <t>PAJE!$D979</t>
  </si>
  <si>
    <t>PAJE!$E979</t>
  </si>
  <si>
    <t>PAJE!$J980</t>
  </si>
  <si>
    <t>PAJE!$K980</t>
  </si>
  <si>
    <t>PAJE!$L980</t>
  </si>
  <si>
    <t>PAJE!$D980</t>
  </si>
  <si>
    <t>PAJE!$E980</t>
  </si>
  <si>
    <t>PAJE!$J981</t>
  </si>
  <si>
    <t>PAJE!$K872</t>
  </si>
  <si>
    <t>139dh</t>
  </si>
  <si>
    <t>+ Hàng hóa bất động sản</t>
  </si>
  <si>
    <t>PAJE!$J2252</t>
  </si>
  <si>
    <t>PAJE!$K2252</t>
  </si>
  <si>
    <t>PAJE!$L2252</t>
  </si>
  <si>
    <t>PAJE!$D2252</t>
  </si>
  <si>
    <t>PAJE!$E2252</t>
  </si>
  <si>
    <t>PAJE!$J2253</t>
  </si>
  <si>
    <t>PAJE!$K2253</t>
  </si>
  <si>
    <t>Name 
Transpose</t>
  </si>
  <si>
    <t>PAJE!$E721</t>
  </si>
  <si>
    <t>PAJE!$J722</t>
  </si>
  <si>
    <t>PAJE!$K722</t>
  </si>
  <si>
    <t>PAJE!$L722</t>
  </si>
  <si>
    <t>PAJE!$D2262</t>
  </si>
  <si>
    <t>PAJE!$E2262</t>
  </si>
  <si>
    <t>PAJE!$J2263</t>
  </si>
  <si>
    <t>PAJE!$K2263</t>
  </si>
  <si>
    <t>PAJE!$L2263</t>
  </si>
  <si>
    <t>PAJE!$D2263</t>
  </si>
  <si>
    <t>PAJE!$K345</t>
  </si>
  <si>
    <t>PAJE!$L345</t>
  </si>
  <si>
    <t>PAJE!$D345</t>
  </si>
  <si>
    <t>PAJE!$E345</t>
  </si>
  <si>
    <t>PAJE!$J346</t>
  </si>
  <si>
    <t>PAJE!$K346</t>
  </si>
  <si>
    <t>PAJE!$L346</t>
  </si>
  <si>
    <t>PAJE!$D346</t>
  </si>
  <si>
    <t>PAJE!$E346</t>
  </si>
  <si>
    <t>PAJE!$J347</t>
  </si>
  <si>
    <t>PAJE!$K347</t>
  </si>
  <si>
    <t>PAJE!$L347</t>
  </si>
  <si>
    <t>PAJE!$D347</t>
  </si>
  <si>
    <t>PAJE!$E347</t>
  </si>
  <si>
    <t>PAJE!$J348</t>
  </si>
  <si>
    <t>PAJE!$K348</t>
  </si>
  <si>
    <t>PAJE!$L348</t>
  </si>
  <si>
    <t>PAJE!$D348</t>
  </si>
  <si>
    <t>PAJE!$E348</t>
  </si>
  <si>
    <t>PAJE!$J349</t>
  </si>
  <si>
    <t>PAJE!$K349</t>
  </si>
  <si>
    <t>PAJE!$L349</t>
  </si>
  <si>
    <t>PAJE!$D349</t>
  </si>
  <si>
    <t>PAJE!$E349</t>
  </si>
  <si>
    <t>PAJE!$J350</t>
  </si>
  <si>
    <t>PAJE!$J1088</t>
  </si>
  <si>
    <t>PAJE!$K2494</t>
  </si>
  <si>
    <t>PAJE!$L2494</t>
  </si>
  <si>
    <t>PAJE!$D2494</t>
  </si>
  <si>
    <t>PAJE!$E2494</t>
  </si>
  <si>
    <t>PAJE!$J2495</t>
  </si>
  <si>
    <t>PAJE!$K2495</t>
  </si>
  <si>
    <t>PAJE!$L2495</t>
  </si>
  <si>
    <t>PAJE!$D2495</t>
  </si>
  <si>
    <t>PAJE!$E2495</t>
  </si>
  <si>
    <t>PAJE!$J2496</t>
  </si>
  <si>
    <t>PAJE!$K2496</t>
  </si>
  <si>
    <t>PAJE!$L2496</t>
  </si>
  <si>
    <t>PAJE!$E16</t>
  </si>
  <si>
    <t>PAJE!$J17</t>
  </si>
  <si>
    <t>PAJE!$K17</t>
  </si>
  <si>
    <t>PAJE!$L17</t>
  </si>
  <si>
    <t>PAJE!$D17</t>
  </si>
  <si>
    <t>PAJE!$E17</t>
  </si>
  <si>
    <t>PAJE!$J18</t>
  </si>
  <si>
    <t>PAJE!$K18</t>
  </si>
  <si>
    <t>PAJE!$L18</t>
  </si>
  <si>
    <t>PAJE!$D18</t>
  </si>
  <si>
    <t>PAJE!$E18</t>
  </si>
  <si>
    <t>PAJE!$J19</t>
  </si>
  <si>
    <t>PAJE!$K19</t>
  </si>
  <si>
    <t>PAJE!$L19</t>
  </si>
  <si>
    <t>PAJE!$D19</t>
  </si>
  <si>
    <t>PAJE!$E19</t>
  </si>
  <si>
    <t>PAJE!$J20</t>
  </si>
  <si>
    <t>PAJE!$K20</t>
  </si>
  <si>
    <t>PAJE!$L20</t>
  </si>
  <si>
    <t>PAJE!$D20</t>
  </si>
  <si>
    <t>PAJE!$E20</t>
  </si>
  <si>
    <t>PAJE!$E624</t>
  </si>
  <si>
    <t>PAJE!$J625</t>
  </si>
  <si>
    <t>PAJE!$D647</t>
  </si>
  <si>
    <t>PAJE!$E647</t>
  </si>
  <si>
    <t>PAJE!$J648</t>
  </si>
  <si>
    <t>PAJE!$K648</t>
  </si>
  <si>
    <t>PAJE!$L648</t>
  </si>
  <si>
    <t>PAJE!$K2489</t>
  </si>
  <si>
    <t>PAJE!$L2489</t>
  </si>
  <si>
    <t>PAJE!$D2489</t>
  </si>
  <si>
    <t>PAJE!$J517</t>
  </si>
  <si>
    <t xml:space="preserve">Tiền thu từ thanh lý, nhượng bán tài sản cố định và </t>
  </si>
  <si>
    <t>ACCOUNTING SYSTEM FOR BUSINESS COMPANIES</t>
  </si>
  <si>
    <t>Yes/No</t>
  </si>
  <si>
    <t>REF</t>
  </si>
  <si>
    <t>No.</t>
  </si>
  <si>
    <t>Get Name</t>
  </si>
  <si>
    <t>PAJE!$J341</t>
  </si>
  <si>
    <t>PAJE!$K341</t>
  </si>
  <si>
    <t>PAJE!$L341</t>
  </si>
  <si>
    <t>PAJE!$D341</t>
  </si>
  <si>
    <t>PAJE!$E341</t>
  </si>
  <si>
    <t>PAJE!$J342</t>
  </si>
  <si>
    <t>PAJE!$K342</t>
  </si>
  <si>
    <t>PAJE!$L342</t>
  </si>
  <si>
    <t>PAJE!$D342</t>
  </si>
  <si>
    <t>PAJE!$E342</t>
  </si>
  <si>
    <t>PAJE!$J343</t>
  </si>
  <si>
    <t>PAJE!$K343</t>
  </si>
  <si>
    <t>PAJE!$L343</t>
  </si>
  <si>
    <t>PAJE!$D343</t>
  </si>
  <si>
    <t>PAJE!$E823</t>
  </si>
  <si>
    <t>PAJE!$J824</t>
  </si>
  <si>
    <t>PAJE!$K824</t>
  </si>
  <si>
    <t>PAJE!$L824</t>
  </si>
  <si>
    <t>PAJE!$K773</t>
  </si>
  <si>
    <t>PAJE!$L773</t>
  </si>
  <si>
    <t>PAJE!$D773</t>
  </si>
  <si>
    <t>PAJE!$E773</t>
  </si>
  <si>
    <t>PAJE!$J774</t>
  </si>
  <si>
    <t>PAJE!$K774</t>
  </si>
  <si>
    <t>PAJE!$L774</t>
  </si>
  <si>
    <t>PAJE!$J456</t>
  </si>
  <si>
    <t>PAJE!$K456</t>
  </si>
  <si>
    <t>PAJE!$L456</t>
  </si>
  <si>
    <t>PAJE!$D456</t>
  </si>
  <si>
    <t>PAJE!$E456</t>
  </si>
  <si>
    <t>PAJE!$J457</t>
  </si>
  <si>
    <t>Số đã nộp trong năm</t>
  </si>
  <si>
    <t>PAJE!$E2321</t>
  </si>
  <si>
    <t>PAJE!$J2322</t>
  </si>
  <si>
    <t>PAJE!$K2322</t>
  </si>
  <si>
    <t>PAJE!$E1879</t>
  </si>
  <si>
    <t>PAJE!$J1880</t>
  </si>
  <si>
    <t>PAJE!$K1880</t>
  </si>
  <si>
    <t>PAJE!$L1880</t>
  </si>
  <si>
    <t>PAJE!$D1880</t>
  </si>
  <si>
    <t>PAJE!$E1880</t>
  </si>
  <si>
    <t>PAJE!$J1881</t>
  </si>
  <si>
    <t>+ Chi phí vật liệu quản lý</t>
  </si>
  <si>
    <t>+ Chi phí đồ dùng văn phòng</t>
  </si>
  <si>
    <t>+ Thuế, phí và lệ phí</t>
  </si>
  <si>
    <t>+ Chi phí dự phòng</t>
  </si>
  <si>
    <t>Lợi nhuận thuần từ hoạt động kinh doanh</t>
  </si>
  <si>
    <t>PAJE!$J2330</t>
  </si>
  <si>
    <t>PAJE!$K2330</t>
  </si>
  <si>
    <t>PAJE!$L2330</t>
  </si>
  <si>
    <t>PAJE!$D2330</t>
  </si>
  <si>
    <t>PAJE!$E2330</t>
  </si>
  <si>
    <t>Số liệu lấy từ chỉ tiêu MS 31 trong Báo cáo kết quả hoạt động kinh doanh</t>
  </si>
  <si>
    <t>Số liệu lấy từ chỉ tiêu MS 31 trong Báo cáo kết quả hoạt động kinh doanh hợp nhất</t>
  </si>
  <si>
    <t>Số liệu  lấy từ chỉ tiêu MS 32 trong Báo cáo kết quả hoạt động kinh doanh</t>
  </si>
  <si>
    <t>Số liệu  lấy từ chỉ tiêu MS 32 trong Báo cáo kết quả hoạt động kinh doanh hợp nhất</t>
  </si>
  <si>
    <t>Không có chỉ tiêu này</t>
  </si>
  <si>
    <t>Số liệu phù hợp với chỉ tiêu MS 45 trong Báo cáo kết quả hoạt động kinh doanh hợp nhất</t>
  </si>
  <si>
    <t>Số liệu lấy từ chỉ tiêu MS 51 trong Báo cáo kết quả hoạt động kinh doanh</t>
  </si>
  <si>
    <t>Số liệu lấy từ chỉ tiêu MS 51 trong Báo cáo kết quả hoạt động kinh doanh hợp nhất</t>
  </si>
  <si>
    <t>Số liệu lấy từ chỉ tiêu MS 52 trong Báo cáo kết quả hoạt động kinh doanh</t>
  </si>
  <si>
    <t>PAJE!$D433</t>
  </si>
  <si>
    <t>PAJE!$E433</t>
  </si>
  <si>
    <t>PAJE!$J434</t>
  </si>
  <si>
    <t>PAJE!$L2093</t>
  </si>
  <si>
    <t>PAJE!$D2093</t>
  </si>
  <si>
    <t>PAJE!$E2093</t>
  </si>
  <si>
    <t>PAJE!$J2094</t>
  </si>
  <si>
    <t>PAJE!$K2094</t>
  </si>
  <si>
    <t>PAJE!$L1697</t>
  </si>
  <si>
    <t>PAJE!$D1697</t>
  </si>
  <si>
    <t>PAJE!$E1697</t>
  </si>
  <si>
    <t>PAJE!$J1698</t>
  </si>
  <si>
    <t>PAJE!$K1698</t>
  </si>
  <si>
    <t>PAJE!$L1698</t>
  </si>
  <si>
    <t>PAJE!$D1698</t>
  </si>
  <si>
    <t>PAJE!$E1698</t>
  </si>
  <si>
    <t>PAJE!$J1699</t>
  </si>
  <si>
    <t>PAJE!$K1699</t>
  </si>
  <si>
    <t>PAJE!$L1699</t>
  </si>
  <si>
    <t>PAJE!$D1699</t>
  </si>
  <si>
    <t>PAJE!$E1699</t>
  </si>
  <si>
    <t>PAJE!$J1700</t>
  </si>
  <si>
    <t>PAJE!$K572</t>
  </si>
  <si>
    <t>PAJE!$L572</t>
  </si>
  <si>
    <t>PAJE!$D572</t>
  </si>
  <si>
    <t>PAJE!$E572</t>
  </si>
  <si>
    <t>PAJE!$J573</t>
  </si>
  <si>
    <t>PAJE!$K573</t>
  </si>
  <si>
    <t>PAJE!$L573</t>
  </si>
  <si>
    <t>PAJE!$D573</t>
  </si>
  <si>
    <t>PAJE!$E573</t>
  </si>
  <si>
    <t>PAJE!$E620</t>
  </si>
  <si>
    <t>PAJE!$J621</t>
  </si>
  <si>
    <t>PAJE!$K621</t>
  </si>
  <si>
    <t>PAJE!$L621</t>
  </si>
  <si>
    <t>PAJE!$D621</t>
  </si>
  <si>
    <t>PAJE!$E621</t>
  </si>
  <si>
    <t>PAJE!$J622</t>
  </si>
  <si>
    <t>PAJE!$K622</t>
  </si>
  <si>
    <t>PAJE!$L622</t>
  </si>
  <si>
    <t>PAJE!$D622</t>
  </si>
  <si>
    <t>PAJE!$D1005</t>
  </si>
  <si>
    <t>PAJE!$E1005</t>
  </si>
  <si>
    <t>PAJE!$J1006</t>
  </si>
  <si>
    <t>PAJE!$K1006</t>
  </si>
  <si>
    <t>PAJE!$L1006</t>
  </si>
  <si>
    <t>PAJE!$D1006</t>
  </si>
  <si>
    <t>PAJE!$K1992</t>
  </si>
  <si>
    <t>PAJE!$L1992</t>
  </si>
  <si>
    <t>PAJE!$E119</t>
  </si>
  <si>
    <t>PAJE!$J120</t>
  </si>
  <si>
    <t>PAJE!$J1154</t>
  </si>
  <si>
    <t>PAJE!$K1154</t>
  </si>
  <si>
    <t>PAJE!$L1154</t>
  </si>
  <si>
    <t>PAJE!$D1154</t>
  </si>
  <si>
    <t>PAJE!$E1154</t>
  </si>
  <si>
    <t>PAJE!$L553</t>
  </si>
  <si>
    <t>PAJE!$D553</t>
  </si>
  <si>
    <t>PAJE!$E553</t>
  </si>
  <si>
    <t>PAJE!$J554</t>
  </si>
  <si>
    <t>PAJE!$K554</t>
  </si>
  <si>
    <t>PAJE!$L554</t>
  </si>
  <si>
    <t>PAJE!$D554</t>
  </si>
  <si>
    <t>PAJE!$E554</t>
  </si>
  <si>
    <t>PAJE!$J555</t>
  </si>
  <si>
    <t>PAJE!$K555</t>
  </si>
  <si>
    <t>PAJE!$L555</t>
  </si>
  <si>
    <t>PAJE!$D555</t>
  </si>
  <si>
    <t>PAJE!$E555</t>
  </si>
  <si>
    <t>PAJE!$J556</t>
  </si>
  <si>
    <t>PAJE!$E2044</t>
  </si>
  <si>
    <t>PAJE!$J2045</t>
  </si>
  <si>
    <t>PAJE!$K2045</t>
  </si>
  <si>
    <t>PAJE!$L2045</t>
  </si>
  <si>
    <t>PAJE!$D2045</t>
  </si>
  <si>
    <t>PAJE!$E2045</t>
  </si>
  <si>
    <t>PAJE!$J2046</t>
  </si>
  <si>
    <t>PAJE!$K2046</t>
  </si>
  <si>
    <t>PAJE!$L2046</t>
  </si>
  <si>
    <t>PAJE!$D2046</t>
  </si>
  <si>
    <t>PAJE!$E2046</t>
  </si>
  <si>
    <t>PAJE!$J2047</t>
  </si>
  <si>
    <t>PAJE!$K2047</t>
  </si>
  <si>
    <t>PAJE!$L2047</t>
  </si>
  <si>
    <t>PAJE!$D2047</t>
  </si>
  <si>
    <t>PAJE!$E2047</t>
  </si>
  <si>
    <t>PAJE!$J2048</t>
  </si>
  <si>
    <t>PAJE!$K2048</t>
  </si>
  <si>
    <t>PAJE!$K825</t>
  </si>
  <si>
    <t>PAJE!$L825</t>
  </si>
  <si>
    <t>PAJE!$D825</t>
  </si>
  <si>
    <t>PAJE!$E825</t>
  </si>
  <si>
    <t>PAJE!$J826</t>
  </si>
  <si>
    <t>PAJE!$K826</t>
  </si>
  <si>
    <t>PAJE!$L826</t>
  </si>
  <si>
    <t>PAJE!$D826</t>
  </si>
  <si>
    <t>PAJE!$E826</t>
  </si>
  <si>
    <t>PAJE!$J827</t>
  </si>
  <si>
    <t>PAJE!$K827</t>
  </si>
  <si>
    <t>PAJE!$L827</t>
  </si>
  <si>
    <t>PAJE!$D827</t>
  </si>
  <si>
    <t>PAJE!$E827</t>
  </si>
  <si>
    <t>PAJE!$J828</t>
  </si>
  <si>
    <t>PAJE!$K828</t>
  </si>
  <si>
    <t>PAJE!$L828</t>
  </si>
  <si>
    <t>PAJE!$D828</t>
  </si>
  <si>
    <t>PAJE!$E828</t>
  </si>
  <si>
    <t>PAJE!$E514</t>
  </si>
  <si>
    <t>PAJE!$J515</t>
  </si>
  <si>
    <t>PAJE!$K515</t>
  </si>
  <si>
    <t>PAJE!$L515</t>
  </si>
  <si>
    <t>PAJE!$D515</t>
  </si>
  <si>
    <t>PAJE!$E515</t>
  </si>
  <si>
    <t>PAJE!$E977</t>
  </si>
  <si>
    <t>PAJE!$J978</t>
  </si>
  <si>
    <t>PAJE!$K978</t>
  </si>
  <si>
    <t>PAJE!$J2192</t>
  </si>
  <si>
    <t>PAJE!$K2192</t>
  </si>
  <si>
    <t>PAJE!$L2192</t>
  </si>
  <si>
    <t>PAJE!$D2192</t>
  </si>
  <si>
    <t>PAJE!$E2192</t>
  </si>
  <si>
    <t>PAJE!$J2193</t>
  </si>
  <si>
    <t>PAJE!$K1627</t>
  </si>
  <si>
    <t>PAJE!$L1627</t>
  </si>
  <si>
    <t>PAJE!$D1627</t>
  </si>
  <si>
    <t>PAJE!$E1627</t>
  </si>
  <si>
    <t>PAJE!$J1628</t>
  </si>
  <si>
    <t>PAJE!$K1628</t>
  </si>
  <si>
    <t>PAJE!$L1628</t>
  </si>
  <si>
    <t>PAJE!$D1628</t>
  </si>
  <si>
    <t>PAJE!$E135</t>
  </si>
  <si>
    <t>PAJE!$J136</t>
  </si>
  <si>
    <t>PAJE!$K136</t>
  </si>
  <si>
    <t>PAJE!$L136</t>
  </si>
  <si>
    <t>PAJE!$D136</t>
  </si>
  <si>
    <t>PAJE!$E136</t>
  </si>
  <si>
    <t>PAJE!$J137</t>
  </si>
  <si>
    <t>Tài sản dài hạn/Tổng số tài sản</t>
  </si>
  <si>
    <t>Cơ cấu nguồn vốn</t>
  </si>
  <si>
    <t>Nợ phải trả/Tổng nguồn vốn</t>
  </si>
  <si>
    <t>Nguồn vốn chủ sở hữu/Tổng nguồn vốn</t>
  </si>
  <si>
    <t>PAJE!$D255</t>
  </si>
  <si>
    <t>PAJE!$L1844</t>
  </si>
  <si>
    <t>PAJE!$D1844</t>
  </si>
  <si>
    <t>PAJE!$E1844</t>
  </si>
  <si>
    <t>PAJE!$J1845</t>
  </si>
  <si>
    <t>PAJE!$K1845</t>
  </si>
  <si>
    <t>PAJE!$L1845</t>
  </si>
  <si>
    <t>PAJE!$D1845</t>
  </si>
  <si>
    <t>PAJE!$E1845</t>
  </si>
  <si>
    <t>Điều chỉnh Trích thuế TNDN (421/3334)</t>
  </si>
  <si>
    <t>PAJE!$E1848</t>
  </si>
  <si>
    <t>PAJE!$J1849</t>
  </si>
  <si>
    <t>PAJE!$K1849</t>
  </si>
  <si>
    <t>PAJE!$L1849</t>
  </si>
  <si>
    <t>PAJE!$D1849</t>
  </si>
  <si>
    <t>PAJE!$E1849</t>
  </si>
  <si>
    <t>PAJE!$J1850</t>
  </si>
  <si>
    <t>PAJE!$K1850</t>
  </si>
  <si>
    <t>PAJE!$L1584</t>
  </si>
  <si>
    <t>Số lượng</t>
  </si>
  <si>
    <t>Kỳ này/Năm nay</t>
  </si>
  <si>
    <t>Kỳ/Năm trước</t>
  </si>
  <si>
    <t>Số cuối năm/kỳ</t>
  </si>
  <si>
    <t>PAJE!$D1538</t>
  </si>
  <si>
    <t>PAJE!$E1538</t>
  </si>
  <si>
    <t>PAJE!$J1539</t>
  </si>
  <si>
    <t>PAJE!$K1539</t>
  </si>
  <si>
    <t>PAJE!$L1539</t>
  </si>
  <si>
    <t>PAJE!$D1539</t>
  </si>
  <si>
    <t>PAJE!$E1539</t>
  </si>
  <si>
    <t>PAJE!$J1540</t>
  </si>
  <si>
    <t>PAJE!$J2173</t>
  </si>
  <si>
    <t>PAJE!$K2173</t>
  </si>
  <si>
    <t>PAJE!$L2173</t>
  </si>
  <si>
    <t>PAJE!$D2173</t>
  </si>
  <si>
    <t>PAJE!$E2173</t>
  </si>
  <si>
    <t>PAJE!$L1546</t>
  </si>
  <si>
    <t>PAJE!$E1551</t>
  </si>
  <si>
    <t>PAJE!$J1552</t>
  </si>
  <si>
    <t>PAJE!$K1552</t>
  </si>
  <si>
    <t>PAJE!$L1552</t>
  </si>
  <si>
    <t>PAJE!$D1552</t>
  </si>
  <si>
    <t>PAJE!$E1552</t>
  </si>
  <si>
    <t>PAJE!$J1553</t>
  </si>
  <si>
    <t>PAJE!$K1553</t>
  </si>
  <si>
    <t>PAJE!$L1553</t>
  </si>
  <si>
    <t>PAJE!$D1553</t>
  </si>
  <si>
    <t>PAJE!$E1553</t>
  </si>
  <si>
    <t>PAJE!$J1554</t>
  </si>
  <si>
    <t>PAJE!$J2130</t>
  </si>
  <si>
    <t>PAJE!$K2130</t>
  </si>
  <si>
    <t>PAJE!$L2130</t>
  </si>
  <si>
    <t>PAJE!$D2130</t>
  </si>
  <si>
    <t>PAJE!$E2130</t>
  </si>
  <si>
    <t>PAJE!$J2131</t>
  </si>
  <si>
    <t>PAJE!$K2131</t>
  </si>
  <si>
    <t>PAJE!$L2131</t>
  </si>
  <si>
    <t>PAJE!$D2131</t>
  </si>
  <si>
    <t>PAJE!$E2131</t>
  </si>
  <si>
    <t>PAJE!$J2132</t>
  </si>
  <si>
    <t>PAJE!$K2132</t>
  </si>
  <si>
    <t>PAJE!$L2132</t>
  </si>
  <si>
    <t>PAJE!$D2132</t>
  </si>
  <si>
    <t>PAJE!$E2132</t>
  </si>
  <si>
    <t>PAJE!$J2133</t>
  </si>
  <si>
    <t>PAJE!$K2133</t>
  </si>
  <si>
    <t>PAJE!$L2133</t>
  </si>
  <si>
    <t>PAJE!$D2133</t>
  </si>
  <si>
    <t>PAJE!$E2133</t>
  </si>
  <si>
    <t>PAJE!$J2134</t>
  </si>
  <si>
    <t>PAJE!$K2134</t>
  </si>
  <si>
    <t>PAJE!$L2134</t>
  </si>
  <si>
    <t>PAJE!$D2134</t>
  </si>
  <si>
    <t>PAJE!$E2134</t>
  </si>
  <si>
    <t>PAJE!$J2135</t>
  </si>
  <si>
    <t>PAJE!$K2135</t>
  </si>
  <si>
    <t>PAJE!$J1078</t>
  </si>
  <si>
    <t>PAJE!$K1078</t>
  </si>
  <si>
    <t>PAJE!$L1078</t>
  </si>
  <si>
    <t>PAJE!$D1078</t>
  </si>
  <si>
    <t>PAJE!$E1078</t>
  </si>
  <si>
    <t>PAJE!$J1079</t>
  </si>
  <si>
    <t>PAJE!$K1079</t>
  </si>
  <si>
    <t>PAJE!$L1079</t>
  </si>
  <si>
    <t>PAJE!$D1079</t>
  </si>
  <si>
    <t>PAJE!$E1079</t>
  </si>
  <si>
    <t>PAJE!$J1080</t>
  </si>
  <si>
    <t>PAJE!$K1080</t>
  </si>
  <si>
    <t>PAJE!$L1080</t>
  </si>
  <si>
    <t>PAJE!$D767</t>
  </si>
  <si>
    <t>PAJE!$E767</t>
  </si>
  <si>
    <t>PAJE!$J768</t>
  </si>
  <si>
    <t>PAJE!$K768</t>
  </si>
  <si>
    <t>PAJE!$L768</t>
  </si>
  <si>
    <t>PAJE!$D768</t>
  </si>
  <si>
    <t>PAJE!$E768</t>
  </si>
  <si>
    <t>PAJE!$J226</t>
  </si>
  <si>
    <t>PAJE!$K226</t>
  </si>
  <si>
    <t>PAJE!$D2027</t>
  </si>
  <si>
    <t>PAJE!$E2027</t>
  </si>
  <si>
    <t>PAJE!$J2028</t>
  </si>
  <si>
    <t>PAJE!$L963</t>
  </si>
  <si>
    <t>PAJE!$D963</t>
  </si>
  <si>
    <t>PAJE!$E963</t>
  </si>
  <si>
    <t>PAJE!$J964</t>
  </si>
  <si>
    <t>PAJE!$K1074</t>
  </si>
  <si>
    <t>PAJE!$L1074</t>
  </si>
  <si>
    <t>PAJE!$D1074</t>
  </si>
  <si>
    <t>PAJE!$E1074</t>
  </si>
  <si>
    <t>PAJE!$J1075</t>
  </si>
  <si>
    <t>PAJE!$K68</t>
  </si>
  <si>
    <t>PAJE!$L68</t>
  </si>
  <si>
    <t>PAJE!$K1918</t>
  </si>
  <si>
    <t>PAJE!$L1918</t>
  </si>
  <si>
    <t>PAJE!$D1918</t>
  </si>
  <si>
    <t>PAJE!$E1918</t>
  </si>
  <si>
    <t>PAJE!$J1919</t>
  </si>
  <si>
    <t>PAJE!$K1919</t>
  </si>
  <si>
    <t>PAJE!$L1919</t>
  </si>
  <si>
    <t>PAJE!$D1919</t>
  </si>
  <si>
    <t>PAJE!$E1919</t>
  </si>
  <si>
    <t>PAJE!$J1920</t>
  </si>
  <si>
    <t>PAJE!$K1920</t>
  </si>
  <si>
    <t>PAJE!$L1920</t>
  </si>
  <si>
    <t>PAJE!$D1920</t>
  </si>
  <si>
    <t>PAJE!$E1920</t>
  </si>
  <si>
    <t>PAJE!$J1921</t>
  </si>
  <si>
    <t>PAJE!$K1921</t>
  </si>
  <si>
    <t>PAJE!$L1921</t>
  </si>
  <si>
    <t>PAJE!$D1921</t>
  </si>
  <si>
    <t>PAJE!$E1921</t>
  </si>
  <si>
    <t>PAJE!$E2122</t>
  </si>
  <si>
    <t>PAJE!$J2123</t>
  </si>
  <si>
    <t>PAJE!$K2123</t>
  </si>
  <si>
    <t>PAJE!$L2123</t>
  </si>
  <si>
    <t>PAJE!$D2123</t>
  </si>
  <si>
    <t>PAJE!$J1935</t>
  </si>
  <si>
    <t>PAJE!$K1935</t>
  </si>
  <si>
    <t>PAJE!$L1935</t>
  </si>
  <si>
    <t>PAJE!$D1935</t>
  </si>
  <si>
    <t>PAJE!$E1935</t>
  </si>
  <si>
    <t>PAJE!$J1936</t>
  </si>
  <si>
    <t>PAJE!$K1936</t>
  </si>
  <si>
    <t>PAJE!$L1936</t>
  </si>
  <si>
    <t>PAJE!$D1936</t>
  </si>
  <si>
    <t>PAJE!$E1936</t>
  </si>
  <si>
    <t>PAJE!$J1937</t>
  </si>
  <si>
    <t>PAJE!$K22</t>
  </si>
  <si>
    <t>PAJE!$L22</t>
  </si>
  <si>
    <t>PAJE!$D22</t>
  </si>
  <si>
    <t>PAJE!$E22</t>
  </si>
  <si>
    <t>PAJE!$J23</t>
  </si>
  <si>
    <t>PAJE!$K23</t>
  </si>
  <si>
    <t>PAJE!$E886</t>
  </si>
  <si>
    <t>PAJE!$L1292</t>
  </si>
  <si>
    <t>PAJE!$D1292</t>
  </si>
  <si>
    <t>PAJE!$J2118</t>
  </si>
  <si>
    <t>PAJE!$K2118</t>
  </si>
  <si>
    <t>PAJE!$L2118</t>
  </si>
  <si>
    <t>PAJE!$D2118</t>
  </si>
  <si>
    <t>PAJE!$D1735</t>
  </si>
  <si>
    <t>PAJE!$E1735</t>
  </si>
  <si>
    <t>PAJE!$J1736</t>
  </si>
  <si>
    <t>PAJE!$K1736</t>
  </si>
  <si>
    <t>PAJE!$L1736</t>
  </si>
  <si>
    <t>PAJE!$D1736</t>
  </si>
  <si>
    <t>PAJE!$E1736</t>
  </si>
  <si>
    <t>PAJE!$J1737</t>
  </si>
  <si>
    <t>PAJE!$E953</t>
  </si>
  <si>
    <t>PAJE!$J954</t>
  </si>
  <si>
    <t>PAJE!$K954</t>
  </si>
  <si>
    <t>PAJE!$L954</t>
  </si>
  <si>
    <t>PAJE!$D954</t>
  </si>
  <si>
    <t>PAJE!$E954</t>
  </si>
  <si>
    <t>PAJE!$J955</t>
  </si>
  <si>
    <t>PAJE!$K955</t>
  </si>
  <si>
    <t>PAJE!$L955</t>
  </si>
  <si>
    <t>PAJE!$D955</t>
  </si>
  <si>
    <t>PAJE!$E1345</t>
  </si>
  <si>
    <t>PAJE!$J1346</t>
  </si>
  <si>
    <t>PAJE!$K1346</t>
  </si>
  <si>
    <t>PAJE!$L1346</t>
  </si>
  <si>
    <t>Lưu chuyển tiền từ hoạt động kinh doanh</t>
  </si>
  <si>
    <t>Điều chỉnh cho các khoản:</t>
  </si>
  <si>
    <t>PAJE!$D2079</t>
  </si>
  <si>
    <t>PAJE!$E2079</t>
  </si>
  <si>
    <t>PAJE!$J2080</t>
  </si>
  <si>
    <t>PAJE!$K1655</t>
  </si>
  <si>
    <t>PAJE!$L1655</t>
  </si>
  <si>
    <t>PAJE!$D1655</t>
  </si>
  <si>
    <t>PAJE!$E1655</t>
  </si>
  <si>
    <t>PAJE!$J1656</t>
  </si>
  <si>
    <t>PAJE!$K1656</t>
  </si>
  <si>
    <t>PAJE!$L1656</t>
  </si>
  <si>
    <t>PAJE!$D1656</t>
  </si>
  <si>
    <t>PAJE!$E1656</t>
  </si>
  <si>
    <t>PAJE!$J1657</t>
  </si>
  <si>
    <t>PAJE!$K1657</t>
  </si>
  <si>
    <t>PAJE!$L1657</t>
  </si>
  <si>
    <t>PAJE!$D1657</t>
  </si>
  <si>
    <t>PAJE!$E1657</t>
  </si>
  <si>
    <t>PAJE!$J1658</t>
  </si>
  <si>
    <t>PAJE!$K1658</t>
  </si>
  <si>
    <t>PAJE!$L1658</t>
  </si>
  <si>
    <t>PAJE!$D1658</t>
  </si>
  <si>
    <t>PAJE!$E1658</t>
  </si>
  <si>
    <t>PAJE!$E2287</t>
  </si>
  <si>
    <t>PAJE!$J2288</t>
  </si>
  <si>
    <t>PAJE!$K2288</t>
  </si>
  <si>
    <t>PAJE!$L2288</t>
  </si>
  <si>
    <t>PAJE!$D2288</t>
  </si>
  <si>
    <t>PAJE!$E2288</t>
  </si>
  <si>
    <t>PAJE!$J2289</t>
  </si>
  <si>
    <t>PAJE!$K2289</t>
  </si>
  <si>
    <t>PAJE!$L2289</t>
  </si>
  <si>
    <t>PAJE!$D2289</t>
  </si>
  <si>
    <t>PAJE!$E2289</t>
  </si>
  <si>
    <t>PAJE!$J2290</t>
  </si>
  <si>
    <t>PAJE!$K2290</t>
  </si>
  <si>
    <t>PAJE!$L2290</t>
  </si>
  <si>
    <t>PAJE!$D2290</t>
  </si>
  <si>
    <t>PAJE!$E2290</t>
  </si>
  <si>
    <t>PAJE!$J2291</t>
  </si>
  <si>
    <t>PAJE!$K2291</t>
  </si>
  <si>
    <t>PAJE!$L2291</t>
  </si>
  <si>
    <t>PAJE!$D2291</t>
  </si>
  <si>
    <t>PAJE!$E2291</t>
  </si>
  <si>
    <t>PAJE!$D604</t>
  </si>
  <si>
    <t>PAJE!$E604</t>
  </si>
  <si>
    <t>PAJE!$K1786</t>
  </si>
  <si>
    <t>PAJE!$L1786</t>
  </si>
  <si>
    <t>PAJE!$J2125</t>
  </si>
  <si>
    <t>PAJE!$K2125</t>
  </si>
  <si>
    <t>PAJE!$L2125</t>
  </si>
  <si>
    <t>PAJE!$D2125</t>
  </si>
  <si>
    <t>PAJE!$E2125</t>
  </si>
  <si>
    <t>PAJE!$J2126</t>
  </si>
  <si>
    <t>PAJE!$K2126</t>
  </si>
  <si>
    <t>PAJE!$L2126</t>
  </si>
  <si>
    <t>PAJE!$D2126</t>
  </si>
  <si>
    <t>PAJE!$E2126</t>
  </si>
  <si>
    <t>PAJE!$J2127</t>
  </si>
  <si>
    <t>PAJE!$K2127</t>
  </si>
  <si>
    <t>PAJE!$L2127</t>
  </si>
  <si>
    <t>PAJE!$D2127</t>
  </si>
  <si>
    <t>PAJE!$E2127</t>
  </si>
  <si>
    <t>PAJE!$J2128</t>
  </si>
  <si>
    <t>PAJE!$K2128</t>
  </si>
  <si>
    <t>PAJE!$L2128</t>
  </si>
  <si>
    <t>Thu nhập và chi phí, lãi hoặc lỗ được ghi nhận trực tiếp vào vốn chủ sở hữu</t>
  </si>
  <si>
    <t>PAJE!$K320</t>
  </si>
  <si>
    <t>PAJE!$L320</t>
  </si>
  <si>
    <t>PAJE!$D320</t>
  </si>
  <si>
    <t>PAJE!$E320</t>
  </si>
  <si>
    <t>PAJE!$J321</t>
  </si>
  <si>
    <t>PAJE!$K321</t>
  </si>
  <si>
    <t>PAJE!$L321</t>
  </si>
  <si>
    <t>PAJE!$D321</t>
  </si>
  <si>
    <t>PAJE!$E321</t>
  </si>
  <si>
    <t>PAJE!$J322</t>
  </si>
  <si>
    <t>PAJE!$K322</t>
  </si>
  <si>
    <t>PAJE!$E393</t>
  </si>
  <si>
    <t>PAJE!$J844</t>
  </si>
  <si>
    <t>PAJE!$K844</t>
  </si>
  <si>
    <t>PAJE!$L844</t>
  </si>
  <si>
    <t>PAJE!$D844</t>
  </si>
  <si>
    <t>PAJE!$E844</t>
  </si>
  <si>
    <t>PAJE!$J845</t>
  </si>
  <si>
    <t>PAJE!$K845</t>
  </si>
  <si>
    <t>PAJE!$L845</t>
  </si>
  <si>
    <t>PAJE!$E2417</t>
  </si>
  <si>
    <t>PAJE!$J2418</t>
  </si>
  <si>
    <t>PAJE!$K2418</t>
  </si>
  <si>
    <t>PAJE!$L2418</t>
  </si>
  <si>
    <t>PAJE!$D2418</t>
  </si>
  <si>
    <t>PAJE!$E2418</t>
  </si>
  <si>
    <t>PAJE!$J2419</t>
  </si>
  <si>
    <t>PAJE!$K2419</t>
  </si>
  <si>
    <t>PAJE!$L2419</t>
  </si>
  <si>
    <t>PAJE!$D2419</t>
  </si>
  <si>
    <t>PAJE!$E2419</t>
  </si>
  <si>
    <t>PAJE!$J2420</t>
  </si>
  <si>
    <t>PAJE!$K2420</t>
  </si>
  <si>
    <t>PAJE!$L2420</t>
  </si>
  <si>
    <t>PAJE!$J600</t>
  </si>
  <si>
    <t>PAJE!$K600</t>
  </si>
  <si>
    <t>PAJE!$L600</t>
  </si>
  <si>
    <t>PAJE!$D600</t>
  </si>
  <si>
    <t>PAJE!$E600</t>
  </si>
  <si>
    <t>PAJE!$J601</t>
  </si>
  <si>
    <t>PAJE!$K601</t>
  </si>
  <si>
    <t>PAJE!$L601</t>
  </si>
  <si>
    <t>PAJE!$D601</t>
  </si>
  <si>
    <t>PAJE!$E601</t>
  </si>
  <si>
    <t>PAJE!$J602</t>
  </si>
  <si>
    <t>Tiền hoàn thuế nhập khẩu hàng tạm nhập tái xuất</t>
  </si>
  <si>
    <t>Thanh toán tiền BHXH, BHTN</t>
  </si>
  <si>
    <t>Các đối tượng khác</t>
  </si>
  <si>
    <t>Lãi dự thu các khoản cho vay</t>
  </si>
  <si>
    <t>Ông Đường Đức Hoá</t>
  </si>
  <si>
    <t>Ông Nguyễn Kim Tuấn</t>
  </si>
  <si>
    <t>Ông Nguyễn Thanh Trí</t>
  </si>
  <si>
    <t>Công ty TNHH Khách sạn Kinh Đô</t>
  </si>
  <si>
    <t>Ngân hàng TMCP Quân đội</t>
  </si>
  <si>
    <t>Tăng do đánh giá lại chênh lệch tỷ giá</t>
  </si>
  <si>
    <t>Là chi phí công cụ dụng cụ phân bổ trong kỳ</t>
  </si>
  <si>
    <r>
      <t>-</t>
    </r>
    <r>
      <rPr>
        <sz val="7"/>
        <rFont val="Times New Roman"/>
        <family val="1"/>
        <charset val="163"/>
      </rPr>
      <t xml:space="preserve">         </t>
    </r>
    <r>
      <rPr>
        <i/>
        <sz val="11"/>
        <rFont val="Times New Roman"/>
        <family val="1"/>
        <charset val="163"/>
      </rPr>
      <t>Các khoản điều chỉnh tăng</t>
    </r>
  </si>
  <si>
    <r>
      <t>-</t>
    </r>
    <r>
      <rPr>
        <sz val="7"/>
        <rFont val="Times New Roman"/>
        <family val="1"/>
        <charset val="163"/>
      </rPr>
      <t xml:space="preserve">         </t>
    </r>
    <r>
      <rPr>
        <i/>
        <sz val="11"/>
        <rFont val="Times New Roman"/>
        <family val="1"/>
        <charset val="163"/>
      </rPr>
      <t>Các khoản điều chỉnh giảm</t>
    </r>
  </si>
  <si>
    <t>Tăng do phân loại lại</t>
  </si>
  <si>
    <t>Giảm do phân loại lại</t>
  </si>
  <si>
    <t>Ông Phạm Minh Tuấn</t>
  </si>
  <si>
    <t xml:space="preserve"> Số cuối kỳ</t>
  </si>
  <si>
    <t>Tăng do trích khấu hao</t>
  </si>
  <si>
    <t>Công ty Cổ phần Cảng Vật Cách</t>
  </si>
  <si>
    <t>Công ty Đầu tư Phát triển Sản xuất Hạ Long</t>
  </si>
  <si>
    <t>Doanh thu tài chính khác</t>
  </si>
  <si>
    <t>Phạt chậm nộp thuế, phạt hành chính</t>
  </si>
  <si>
    <t>Lãi vay đã trả Công ty</t>
  </si>
  <si>
    <t>Tại ngày kết thúc kỳ tài chính, công nợ với các thành viên chủ chốt như sau</t>
  </si>
  <si>
    <t>V.6</t>
  </si>
  <si>
    <t>Lưu chuyển tiền thuần trong kỳ</t>
  </si>
  <si>
    <t>Tiền và tương đương tiền đầu kỳ</t>
  </si>
  <si>
    <t>Tiền và tương đương tiền cuối kỳ</t>
  </si>
  <si>
    <t>Phát sinh tăng trong kỳ</t>
  </si>
  <si>
    <t>Phát sinh giảm trong kỳ</t>
  </si>
  <si>
    <t>Lỗ các năm trước được chuyển</t>
  </si>
  <si>
    <t>Tổng thu nhập chịu thuế</t>
  </si>
  <si>
    <t>Ông Nguyễn Bá Hùng</t>
  </si>
  <si>
    <t>Công ty TNHH Nội Thất Hồng Hải</t>
  </si>
  <si>
    <t>Ông Nguyễn Văn Lực vay với lãi suất 10%/năm</t>
  </si>
  <si>
    <t>Bà Nguyễn Thị Lan vay với lãi suất 10%/năm</t>
  </si>
  <si>
    <t>Ông Nguyễn Văn Lực</t>
  </si>
  <si>
    <t>Bà Nguyễn Thị Lan</t>
  </si>
  <si>
    <r>
      <t>-</t>
    </r>
    <r>
      <rPr>
        <b/>
        <sz val="7"/>
        <color indexed="8"/>
        <rFont val="Times New Roman"/>
        <family val="1"/>
      </rPr>
      <t xml:space="preserve">         </t>
    </r>
    <r>
      <rPr>
        <b/>
        <i/>
        <sz val="11"/>
        <color indexed="8"/>
        <rFont val="Times New Roman"/>
        <family val="1"/>
      </rPr>
      <t>Cho vay ngắn hạn</t>
    </r>
  </si>
  <si>
    <t>A CHAU 24.CO.LTD</t>
  </si>
  <si>
    <t>Asia Super market Khánh Hương</t>
  </si>
  <si>
    <t>Ngân hàng TMCP Đại Dương - Chi nhánh Thăng Long</t>
  </si>
  <si>
    <t>Cổ đông góp vốn</t>
  </si>
  <si>
    <t xml:space="preserve">   - Trong đó góp bằng tiền</t>
  </si>
  <si>
    <t xml:space="preserve">  - Chuyển từ thặng dự vốn cổ phần</t>
  </si>
  <si>
    <t xml:space="preserve">   - Chi phí tăng vốn</t>
  </si>
  <si>
    <t>Lợi nhuận trong năm nay</t>
  </si>
  <si>
    <t>Mua cổ phiếu quỹ</t>
  </si>
  <si>
    <t>Vay ngắn hạn OCB - VND</t>
  </si>
  <si>
    <t>Vay ngắn hạn NH ACB</t>
  </si>
  <si>
    <t>Vay ngắn hạn - ACB chùa Hà - VND</t>
  </si>
  <si>
    <t>Giảm do đánh giá lại CLTG</t>
  </si>
  <si>
    <t>Thu thanh lý TSCĐ</t>
  </si>
  <si>
    <t>Đường đức Hóa</t>
  </si>
  <si>
    <t>Trần Thị Ánh Nguyệt</t>
  </si>
  <si>
    <t>Nguyễn Đức Năng</t>
  </si>
  <si>
    <t>Luỹ kế từ đầu năm đến cuối kỳ này</t>
  </si>
  <si>
    <t>Hoàn tạm ứng</t>
  </si>
  <si>
    <t>Lãi vay phải trả</t>
  </si>
  <si>
    <t>Tiền gốc vay đã trả cho Công ty Đại Châu</t>
  </si>
  <si>
    <t>Tong</t>
  </si>
  <si>
    <t>- Ngân hàng CT Quang Minh</t>
  </si>
  <si>
    <t>- 'OCEAN BANK</t>
  </si>
  <si>
    <t>Oto</t>
  </si>
  <si>
    <t>Tăng do mua sắm mới</t>
  </si>
  <si>
    <t>Giảm do thanh lý, nhượng bán</t>
  </si>
  <si>
    <t>CLTG</t>
  </si>
  <si>
    <t>Ngân hàng TMCP Quân đội - CN Ba Đình (iii)</t>
  </si>
  <si>
    <t>để đảm bảo cho các khoản vay của Ngân hàng TMCP Công Thương Việt Nam - Chi nhánh Quang Minh</t>
  </si>
  <si>
    <t>VI.9</t>
  </si>
  <si>
    <t>Khu vực nội địa</t>
  </si>
  <si>
    <t>Khu vực xuất khẩu</t>
  </si>
  <si>
    <t>Công ty Thương mại Tài chính Hải Âu</t>
  </si>
  <si>
    <t>Công ty Cổ phần May Lê Trực</t>
  </si>
  <si>
    <t>Công ty TNHH Thương mại và Vận tải Đại Thành</t>
  </si>
  <si>
    <t>Cty TNHH Đầu tư Thiết bị và Phát triển Dự án Thăng Long</t>
  </si>
  <si>
    <t>Guangxi Tindaxing Paper Industrial Co.,Ltd</t>
  </si>
  <si>
    <t>Công ty Cổ phần DHS Việt Nam</t>
  </si>
  <si>
    <t>Công ty Cổ phần Đầu tư Đức Thắng</t>
  </si>
  <si>
    <t>Chi nhánh Công ty TNHH Dương Thái Quang tại Hà Nội</t>
  </si>
  <si>
    <t>Công ty TNHH Thương Mại Tuấn Loan</t>
  </si>
  <si>
    <t>Công ty CP Xuân Minh SĐ Thanh Hoa</t>
  </si>
  <si>
    <t>CN Công ty CPXD số 1 Sông Hồng</t>
  </si>
  <si>
    <r>
      <t>-</t>
    </r>
    <r>
      <rPr>
        <sz val="7"/>
        <color indexed="8"/>
        <rFont val="Times New Roman"/>
        <family val="1"/>
      </rPr>
      <t xml:space="preserve">         </t>
    </r>
    <r>
      <rPr>
        <i/>
        <sz val="11"/>
        <color indexed="8"/>
        <rFont val="Times New Roman"/>
        <family val="1"/>
      </rPr>
      <t xml:space="preserve">Vay Công ty/Ông/Bà ........... </t>
    </r>
    <r>
      <rPr>
        <i/>
        <vertAlign val="superscript"/>
        <sz val="11"/>
        <color indexed="8"/>
        <rFont val="Times New Roman"/>
        <family val="1"/>
      </rPr>
      <t>(c)</t>
    </r>
  </si>
  <si>
    <r>
      <t>-</t>
    </r>
    <r>
      <rPr>
        <sz val="7"/>
        <color indexed="10"/>
        <rFont val="Times New Roman"/>
        <family val="1"/>
      </rPr>
      <t xml:space="preserve">         </t>
    </r>
    <r>
      <rPr>
        <i/>
        <sz val="11"/>
        <color indexed="10"/>
        <rFont val="Times New Roman"/>
        <family val="1"/>
      </rPr>
      <t xml:space="preserve">... </t>
    </r>
    <r>
      <rPr>
        <i/>
        <vertAlign val="superscript"/>
        <sz val="11"/>
        <color indexed="10"/>
        <rFont val="Times New Roman"/>
        <family val="1"/>
      </rPr>
      <t>(d)</t>
    </r>
  </si>
  <si>
    <t>Công ty Cổ phần XNK và Dịch vụ Thương mại 2K</t>
  </si>
  <si>
    <t>Công ty TNHH Ô tô Hải Âu</t>
  </si>
  <si>
    <t>Công ty Cổ phần Xây dựng Giao thông Đô thị Hà Nội</t>
  </si>
  <si>
    <t>Công ty Cổ Phần Lắp máy Điện nước và Xây dựng số 2</t>
  </si>
  <si>
    <t>Công ty TNHH Ô tô Cheng Long</t>
  </si>
  <si>
    <t>Công ty TNHH Mậu dịch Hằng Du</t>
  </si>
  <si>
    <t>Ông Nguyễn Kim Đạt</t>
  </si>
  <si>
    <t>Công ty TNHH Phước Lộc</t>
  </si>
  <si>
    <t>HTX Dịch vụ Xếp dỡ Hàng hóa Việt Tiến</t>
  </si>
  <si>
    <t>Công ty TNHH xe nâng Bình Minh</t>
  </si>
  <si>
    <t>Công ty TNHH Thương mại - Tài chính Hải Âu</t>
  </si>
  <si>
    <t>Các đôi tượng khác</t>
  </si>
  <si>
    <t>Là các khoản tạm ứng cho công nhân viên</t>
  </si>
  <si>
    <t xml:space="preserve">(i) Khoản vay ngân hàng TMCP Công thương Việt Nam - Chi nhánh Quang Minh theo hợp đồng tín dụng số 15.48.0014/2015-HĐTDHM/NHCT264-DC, hạn mức cho vay: 20.000.000.000, lãi suất suất theo từng lần nhận nợ, lãi phạt quá hạn 50% lãi trong hạn. Mục đích của khoản vay là để bổ sung vốn lưu động phục vụ sản xuất kinh doanh năm 2015 - 2016.
- Hợp đồng thế chấp quyền sử dụng đất và tài sản gắn liền với đất số 09.19.0031/HĐTC ngày 31/07/2009 và các văn bản bổ sung, thế chấp tài sản của ông Đường Đức Thắng, bà Trần Thị Vân Hiên và bà Đường Phương Linh. Tài sản thế chấp là quyền sở hữu nhà và quyền sử dụng đất ở theo giấy chứng nhận số 010727608607049 do UBND quận Hai Bà Trưng cấp ngày 10/7/2009. Địa chỉ: Căn hộ 398 nhà C22, TT Quỳnh Lôi, phường Quỳnh Lôi, quận Hai Bà Trưng, Hà Nội (nay là số 50, ngõ 107, phố Hồng Mai, quận Hai Bà Trưng, Hà Nội), diện tích 25,8m2. Trị giá theo biên bản định giá lại TSĐB số 03/09.19.0031/BBĐGLTS ngày 8/5/2015 là: 781.260.000 đồng.
- Hợp đồng thế chấp tài sản số 12.46.0005/HĐTC ngày 28/08/2012 và các văn bản sửa đổi bổ sung, thế chấp tài sản của Bà Trần Thị Kim Ngân và ông Nguyễn Tiến Dũng. Tài sản đảm bảo là quyền sử dụng đất, diện tích 35m2 thuộc tờ bản đồ số 7E - IV - 11, số thửa 18, theo giấy chứng nhận quyền sử dụng đất số 1010117007, địa chỉ: A18 tổ 29 - Cụm 5 - phường Ngọc Khánh - quận Ba Đình - Hà Nội. Giá trị của TSĐB theo biên bản định giá tài sản số  12.46.0005/BBĐGTS ngày 28/8/2012 là 7.700.000.000 đồng.
- Hợp đồng thế chấp quyền sử dụng đất và các tài sản gắn liền với đất số 09.19.0024/HĐTC ngày 27/05/2009 và các văn bản sửa đổi bổ sung. Tài sản thế chấp của ông Nguyễn Hữu Tường và bà Nguyễn Thị Tuyên là quyền sở hữu tài sản và quyền sử dụng đất theo giấy chứng nhận số AD 059598 do UBND TP Hà Nội cấp. Địa chỉ: Số 46 - Ngõ 678 - Đường La Thành - Phường Giảng Võ - Quận Ba Đình - Hà Nội, diện tích 32,7m2. Giá trị tài sản theo biên bản định giá ngày 27/5/2009 là 2.590.200.000 đồng.
- Hợp đồng thế chấp quyền sử dụng đất và các tài sản gắn liền với đất số 13.43.0024/HĐTC ngày 20/02/2013 và các văn bản sửa đổi bổ sung. Tài sản thế chấp của ông Đoàn Trọng Hướng và bà Lại Thị Lanh là thửa đất tại số 10 ngách 105/16 Thụy Khuê, phường Thụy Khuê, quận Tây Hồ, 65,44m2. Giá trị TS theo biên bản thế chấp số 13.43.0024/BBĐGTS ngày 18/2/2013 là 2.106.000.000.
</t>
  </si>
  <si>
    <t>- Hợp đồng thế chấp tài sản hình thành trong tương lai số 09.19.0030/HĐTC ngày 13/07/2009 và các văn bản sửa đổi bổ sung, tài sản thế chấp là các máy móc thiết bị trị giá 1,167,250 USD, số tiền quy đổi tại thời điểm thế chấp là 20.777.050.000, theo biên bản đánh giá lại tài sản thế chấp số 07/09.18.0030/BBĐGTS ngày 20/4/2015 là 6.379.539.185 đồng, nguyên giá tại ngày 30/6/2015 trên sổ sách là 19.881.734.250, giá trị còn lại  là 8.254.889.300 đồng.
- Hợp đồng thế chấp tài sản số 09.19.0018/HĐTC ngày 10/04/2009 và các văn bản sửa đổi bổ sung, tài sản đảm bảo là các máy móc thiết bị theo danh mục TSĐB có giá trị tại theo biên bản định giá số 09/19.0018/BBDDGYTS ngày 10/4/2009 là 2.112.900.000. Tại ngày 30/6/2015, các TS trên có nguyên giá là 4.244.617.649, GTCL là 105.828.448.
- Hợp đồng thế chấp quyền sử dụng đất và các tài sản gắn liền với đất số 13.43.0028/HĐTC ngày 23/08/2013 và các văn bản sửa đổi bổ sung, tài sản đảm bào là toàn bộ quyền tài sản phát sinh từ các hợp đồng kinh tế và toàn bộ hàng hóa tồn kho luân chuyển của Công ty CP Tập đoàn Đại Châu tại tất cả các địa điểm do Công ty Cổ phần Đại Châu sở hữu; các quyền, lợi ích phát sinh từ các hợp đồng bảo hiểm đối với các tài sản trên; các quyền tài sản của công ty CP Tập đoàn Đại Châu có thể nhận được từ mua bán, trao đổi, cho thuê... các tài sản trên.</t>
  </si>
  <si>
    <t xml:space="preserve">(ii) Khoản thấu chi ngân hàng TMCP Á Châu - Chi nhánh Chùa Hà theo hợp đồng tín dụng cấp hạn mức thấu chi số CHA.DN.933.230415, hạn mức cho vay: 1.000.000.000 đồng, lãi suất 9,7% đối với các khoản nợ trong hạn mức, lãi phạt quá hạn 50% lãi trong hạn. Mục đích của khoản vay là để bổ sung vốn lưu động phục vụ kinh doanh đồ gỗ nội thất, kinh doanh ô tô, máy xây dựng, xuất khẩu cao su, dăm gỗ. 
Khoản vay ngân hàng TMCP Á Châu - Chi nhánh Chùa hà theo hợp đồng tìn dụng cấp hạn mức tín dụng số CHA.DN.864.230415, hạn mức cho vay: 19.768.000.000 đồng, mục đích để bổ sung vốn lưu động phục vụ kinh doanh đồ gỗ nội thất, kinh doanh ô tô, máy xây dựng, xuất khẩu cao su, dăm gỗ, hạn mức bảo lãnh trong nước: 5.000.000.000 đồng, mục đích để thực hiện các loại bảo lãnh trong nước là bảo lãnh bảo hành, bảo lãnh thực hiện hợp đồng và bảo lãnh dự thu. Lãi suất được quy định theo từng lần nhận nợ.
Khoản vay được đảm bảo bởi các tài sản sau:
Bất động sản tại Thửa đất số 19, tờ bản đồ số: 7E-IV-11, địa chỉ: A18, Tổ 29, Cụm 5, phường Ngọc Khánh, quận Ba Đình, TP Hà Nội. Chủ sở hữu: Ông Đường Đức Hóa, Bà Trần Thị Ánh Nguyệt, trị giá: 12.599.000.000.
Bất động sản tại Thửa đất số 67(1P), tờ bản đồ số 20, địa chỉ: Số 3 ngõ 22 Đội Cấn, phường Đội Cấn, Quận Ba Đình, TP Hà Nội, Chủ sở hữu: Trần Văn Dũng, Trần Thị Tâm, trị giá: 7.169.000.000.
</t>
  </si>
  <si>
    <t>(iiii) Khoản vay Ngân hàng TMCP Đại Dương - Chi nhánh Thăng Long theo hợp đồng tín dụng số 0015/2014/HĐTD1-OCEANBANK.AUCO ngày 19 tháng 3 năm 2014. Số tiền vay theo hợp đồng là 1.200.000.000 VNĐ, mục đích của khoản vay để bổ sung vốn lưu động nhập khẩu nguyên liệu gỗ sản xuất bàn ghế. Thời hạn vay là 06 tháng kể từ ngày giải ngân lần đầu, lãi suất vay 8,5%/năm và được điều chỉnh từ tháng thứ 04 theo quy định của ngân hàng, lãi suất quá hạn bằng 150% lãi trong hạn. Tài sản đảm bảo khoản vay là quyền sử dụng 3.386,4 m2 đất tại Hoài Đức, Hà Tây theo giấy chứng nhận quyền sử dụng đất số AI 234797 do UBND huyện Hoài Đức, Hà Tây, Hà Nội cấp ngày 03 tháng 12 năm 2007.</t>
  </si>
  <si>
    <t>Ngân hàng TMCP Á Châu- Chi nhánh Chùa Hà(ii)</t>
  </si>
  <si>
    <t>- Ngân hàng TMCP Đại Dương - CN Thăng Long(iii)</t>
  </si>
  <si>
    <t>Ông Hoàng Đăng Bảo</t>
  </si>
  <si>
    <t>Bà Nguyễn Thị Thắng- Công ty Cổ phần Đầu tư Phú Thượng</t>
  </si>
  <si>
    <t>Công ty Cổ phần Ngôi sao An Bình</t>
  </si>
  <si>
    <t>Doanh nghiệp tư nhân Thương mại Hùng Tuyến</t>
  </si>
  <si>
    <t>Bà Bùi Thị Mỹ Hà</t>
  </si>
  <si>
    <t>Là chi phí lãi vay trích trước</t>
  </si>
  <si>
    <t>Phải trả, phải nộp khác (Cổ tức 2011 phải trả)</t>
  </si>
  <si>
    <t xml:space="preserve"> - Ngân hàng TMCP Công Thương - CN Quang Minh</t>
  </si>
  <si>
    <t xml:space="preserve"> - Ngân hàng TMCP Đại Dương</t>
  </si>
  <si>
    <t>Chênh lệch tỷ giá</t>
  </si>
  <si>
    <t>Tăng do xây dựng cơ bản</t>
  </si>
  <si>
    <t xml:space="preserve">Một số tài sản cố định hữu hình có nguyên giá và giá trị còn lại theo sổ sách lần lượt là 4.244.617.649 VND và 105.828.448 VND đã được thế chấp </t>
  </si>
  <si>
    <t>- Giảm vốn theo số thực góp</t>
  </si>
  <si>
    <t>Lỗ đầu tư tài chính</t>
  </si>
  <si>
    <t>Chuyển phí ngân hàng hạch toán 711 sang 6425</t>
  </si>
  <si>
    <t>Chi phí thanh lý tài sản cố định</t>
  </si>
  <si>
    <t>Phạt vi phạm hợp đồng</t>
  </si>
  <si>
    <t>Lãi tiền gửi</t>
  </si>
  <si>
    <t>Tiền thu thanh lý tài sản cố định</t>
  </si>
  <si>
    <t>Doanh thu thannh lý</t>
  </si>
  <si>
    <t>Lỗ chuyển nhượng cổ phần</t>
  </si>
  <si>
    <t>Giảm do thanh lý</t>
  </si>
  <si>
    <t>Chi thanh lý</t>
  </si>
  <si>
    <t>Chi thanh lý TSCĐ</t>
  </si>
  <si>
    <t>Chi mua TSCD</t>
  </si>
  <si>
    <t>Nộp thuế TNDN</t>
  </si>
  <si>
    <t>Thu hồi khoản chuyển nhượng</t>
  </si>
  <si>
    <t>Chi góp vốn vào Phú Thượng</t>
  </si>
  <si>
    <t>Vay nhận được</t>
  </si>
  <si>
    <t>Lãi vay</t>
  </si>
  <si>
    <t>Thuế TNDN</t>
  </si>
  <si>
    <t>Thuế TNDN phải nộp</t>
  </si>
  <si>
    <t>Thanh toán tiền chuyển nhượng cổ phần cho bà Thắng</t>
  </si>
  <si>
    <t>Tại ngày kết thúc kỳ kế toán, công nợ với các thành viên quản lý chủ chốt và các cá nhân có liên quan như sau:</t>
  </si>
  <si>
    <t>Lãi vay đã trả công ty</t>
  </si>
  <si>
    <t>Tại ngày kết thúc kỳ kế toán, công nợ với các bên liên quan khác như sau</t>
  </si>
  <si>
    <t>Công ty TNHH Thương mại- Xuất nhập khẩu Đại Châu</t>
  </si>
  <si>
    <t>Ứng trước theo hợp đồng</t>
  </si>
  <si>
    <t>Công nợ còn phải thu</t>
  </si>
  <si>
    <t>Công thương</t>
  </si>
  <si>
    <t>Á châu</t>
  </si>
  <si>
    <t>Dai dương</t>
  </si>
  <si>
    <t>gỗ</t>
  </si>
  <si>
    <t>Kế toán trưởng</t>
  </si>
  <si>
    <t>Phân loai lại lãi lỗ chênh lệch tỷ gía</t>
  </si>
  <si>
    <t>Phải trả tiền nhận chuyển nhượng Phú thượng</t>
  </si>
  <si>
    <t>Điều chỉnh hạch toán sai doanh thu bán cao su cho Hằng DU</t>
  </si>
  <si>
    <t>131c</t>
  </si>
  <si>
    <t>XNK Đại Châu</t>
  </si>
  <si>
    <t>Bút toán hợp nhất</t>
  </si>
  <si>
    <t>Khử vốn XNK Đại Châu</t>
  </si>
  <si>
    <t>Lợi nhuân của XNK</t>
  </si>
  <si>
    <t>Tỷ lệ Cty mẹ</t>
  </si>
  <si>
    <t>Tỷ lệ CTy con</t>
  </si>
  <si>
    <t>CHia CĐTS</t>
  </si>
  <si>
    <t>Lợi ích CĐ Thiểu số</t>
  </si>
  <si>
    <t>Hủy bút toán trích dự phòng Đầu tư Phú Thượng</t>
  </si>
  <si>
    <t>Lợi nhuận cổ đông thiểu số ảnh hưởng đầu kỳ</t>
  </si>
  <si>
    <t>Lợi nhuận cổ đông thiểu số 6 tháng 2015</t>
  </si>
  <si>
    <t>Loại trừ Công nợ nội bộ</t>
  </si>
  <si>
    <t>Phân bổ vào chi phí trong kỳ</t>
  </si>
  <si>
    <t>Lỗ tại công ty con</t>
  </si>
  <si>
    <t>Phạt vi phạm hành chính thuế</t>
  </si>
  <si>
    <t xml:space="preserve">BÁO CÁO KẾT QUẢ HOẠT ĐỘNG KINH DOANH HỢP NHẤT </t>
  </si>
  <si>
    <t>GIỮA NIÊN ĐỘ</t>
  </si>
  <si>
    <t>Lợi ích cổ đông thiểu số</t>
  </si>
  <si>
    <t>Giảm trong kỳ</t>
  </si>
  <si>
    <t>Phạt chậm nộp BHXH</t>
  </si>
  <si>
    <t>BÁO CÁO TÀI CHÍNH HỢP NHẤT</t>
  </si>
  <si>
    <t>Tổ 23, cụm 4, phường Nhật Tân, quận Tây Hồ, thành phố Hà Nội</t>
  </si>
  <si>
    <t>Quý này</t>
  </si>
  <si>
    <t>19.</t>
  </si>
  <si>
    <t>Trần Thị Thúy Liễu</t>
  </si>
  <si>
    <t>BÁO CÁO KẾT QUẢ HOẠT ĐỘNG KINH DOANH HỢP NHẤT</t>
  </si>
  <si>
    <t xml:space="preserve">BÁO CÁO LƯU CHUYỂN TIỀN TỆ HỢP NHẤT </t>
  </si>
  <si>
    <t xml:space="preserve">6 tháng đầu năm </t>
  </si>
  <si>
    <t>Đường Lan Phương</t>
  </si>
  <si>
    <r>
      <t>Báo cáo lưu chuyển tiền tệ hợp nhất quý III</t>
    </r>
    <r>
      <rPr>
        <sz val="10.5"/>
        <rFont val="Times New Roman"/>
        <family val="1"/>
      </rPr>
      <t xml:space="preserve"> (tiếp theo)</t>
    </r>
  </si>
  <si>
    <t>Lãi vay đã trả</t>
  </si>
  <si>
    <t>Thuế TNDN đã nộp</t>
  </si>
  <si>
    <t>VP</t>
  </si>
  <si>
    <t>IDT</t>
  </si>
  <si>
    <t>Lợi ích cổ đông thiểu số 6 tháng</t>
  </si>
  <si>
    <r>
      <t>Báo cáo lưu chuyển tiền tệ hợp nhất giữa niên độ</t>
    </r>
    <r>
      <rPr>
        <sz val="10.5"/>
        <rFont val="Times New Roman"/>
        <family val="1"/>
      </rPr>
      <t xml:space="preserve"> (tiếp theo)</t>
    </r>
  </si>
  <si>
    <t>Tổng giám đốc</t>
  </si>
  <si>
    <t>Quý IV của năm tài chính kết thúc ngày 31tháng 12 năm 2015</t>
  </si>
  <si>
    <t>Giám đốc</t>
  </si>
  <si>
    <t>Quý IV của năm tài chính kết thúc ngày 31 tháng 12 năm 2015</t>
  </si>
  <si>
    <t>Chứng khoán kinh doanh</t>
  </si>
  <si>
    <t>Dự phòng giảm giá chứng khoán kinh doanh</t>
  </si>
  <si>
    <t>Đầu tư nắm giữ đến ngày đáo hạn</t>
  </si>
  <si>
    <t>Phải thu ngắn hạn của khách hàng</t>
  </si>
  <si>
    <t>Trả trước cho người bán ngắn hạn</t>
  </si>
  <si>
    <t>Phải thu về cho vay ngắn hạn</t>
  </si>
  <si>
    <t>Phải thu ngắn hạn khác</t>
  </si>
  <si>
    <t>Trả trước cho người bán dài hạn</t>
  </si>
  <si>
    <t>Vốn kinh doanh ở đơn vị trực thuộc</t>
  </si>
  <si>
    <t>Phải thu nội bộ dài hạn</t>
  </si>
  <si>
    <t>Phải thu về cho vay dài hạn</t>
  </si>
  <si>
    <t>Tài sản dở dang dài hạn</t>
  </si>
  <si>
    <t>Chi phí sản xuất, kinh doanh dở dang dài hạn</t>
  </si>
  <si>
    <t>Đầu tư vào công ty liên doanh, liên kết</t>
  </si>
  <si>
    <t>Đầu tư góp vốn vào đơn vị khác</t>
  </si>
  <si>
    <t>Dự phòng đầu tư tài chính dài hạn</t>
  </si>
  <si>
    <t>Thiết bị, vật tư, phụ tùng thay thế dài hạn</t>
  </si>
  <si>
    <t>Người mua trả tiền trước ngắn hạn</t>
  </si>
  <si>
    <t>Chi phí phải trả ngắn hạn</t>
  </si>
  <si>
    <t>Phải trả nội bộ ngắn hạn</t>
  </si>
  <si>
    <t>Doanh thu chưa thực hiện ngắn hạn</t>
  </si>
  <si>
    <t xml:space="preserve">Doanh thu chưa thực hiện ngắn hạn </t>
  </si>
  <si>
    <t>Phải trả ngắn hạn khác</t>
  </si>
  <si>
    <t>Vay và nợ thuê tài chính ngắn hạn</t>
  </si>
  <si>
    <t xml:space="preserve">Dự phòng phải trả ngắn hạn </t>
  </si>
  <si>
    <t xml:space="preserve">Quỹ khen thưởng, phúc lợi </t>
  </si>
  <si>
    <t>Quỹ bình ổn giá</t>
  </si>
  <si>
    <t>Phải trả người bán dài hạn</t>
  </si>
  <si>
    <t>Người mua trả tiền trước dài hạn</t>
  </si>
  <si>
    <t>Chi phí phải trả dài hạn</t>
  </si>
  <si>
    <t>Phải trả nội bộ về vốn kinh doanh</t>
  </si>
  <si>
    <t>Phải trả nội bộ dài hạn</t>
  </si>
  <si>
    <t>Doanh thu chưa thực hiện dài hạn</t>
  </si>
  <si>
    <t>Vay và nợ thuê tài chính dài hạn</t>
  </si>
  <si>
    <t>Trái phiếu chuyển đổi</t>
  </si>
  <si>
    <t xml:space="preserve">Cổ phiếu ưu đãi </t>
  </si>
  <si>
    <t xml:space="preserve">Thuế thu nhập hoãn lại phải trả </t>
  </si>
  <si>
    <t xml:space="preserve">Dự phòng phải trả dài hạn </t>
  </si>
  <si>
    <t>D -</t>
  </si>
  <si>
    <t>Vốn góp của chủ sở hữu</t>
  </si>
  <si>
    <t>Cổ phiếu phổ thông có quyền biểu quyết</t>
  </si>
  <si>
    <t>411a</t>
  </si>
  <si>
    <t>-   Cổ phiếu phổ thông có quyền biểu quyết</t>
  </si>
  <si>
    <t>Cổ phiếu ưu đãi</t>
  </si>
  <si>
    <t>411b</t>
  </si>
  <si>
    <t>-   Cố phiếu ưu đãi</t>
  </si>
  <si>
    <t>Quyền chọn chuyển đổi trái phiếu</t>
  </si>
  <si>
    <t xml:space="preserve">Vốn khác của chủ sở hữu </t>
  </si>
  <si>
    <t>LNST chưa phân phối lũy kế đến cuối kỳ trước</t>
  </si>
  <si>
    <t>421a</t>
  </si>
  <si>
    <t>-   LNST chưa phân phối lũy kế đến cuối kỳ trước</t>
  </si>
  <si>
    <t>LNST chưa phân phối kỳ này</t>
  </si>
  <si>
    <t>421b</t>
  </si>
  <si>
    <t>-   LNST chưa phân phối kỳ này</t>
  </si>
  <si>
    <t>Lợi ích cổ đông không kiểm soát</t>
  </si>
  <si>
    <t>V.2</t>
  </si>
  <si>
    <t>V.3</t>
  </si>
  <si>
    <t>V.4</t>
  </si>
  <si>
    <t>V.5</t>
  </si>
  <si>
    <t>V.7</t>
  </si>
  <si>
    <t>V.8</t>
  </si>
  <si>
    <t>V.9</t>
  </si>
  <si>
    <t>V.10</t>
  </si>
  <si>
    <t>V.11</t>
  </si>
  <si>
    <t>V.12</t>
  </si>
  <si>
    <t>V.13</t>
  </si>
  <si>
    <t>V.14</t>
  </si>
  <si>
    <t>V.15</t>
  </si>
  <si>
    <t>V.16</t>
  </si>
  <si>
    <t>V.17</t>
  </si>
  <si>
    <t>V.18</t>
  </si>
  <si>
    <t>V.19</t>
  </si>
  <si>
    <t>V.20</t>
  </si>
  <si>
    <t>V.21</t>
  </si>
  <si>
    <t>V.22</t>
  </si>
  <si>
    <t>V.23</t>
  </si>
  <si>
    <t>V.24</t>
  </si>
  <si>
    <t>V.25</t>
  </si>
  <si>
    <t>V.26</t>
  </si>
  <si>
    <t>V.27</t>
  </si>
  <si>
    <t>Tại ngày 31 tháng 12 năm 2015</t>
  </si>
  <si>
    <t>Lập, ngày 04 tháng 02 năm 2016</t>
  </si>
  <si>
    <t>Tăng, giảm chứng khoán kinh doanh</t>
  </si>
  <si>
    <t>Các khoản điều chỉnh khác</t>
  </si>
  <si>
    <t>Lãi, lỗ chênh lệch tỷ giá hối đoái do đánh giá lại các khoản mục tiền tệ có gốc ngoại tệ.</t>
  </si>
  <si>
    <t>Lập ngày 04 tháng 02 năm 2016</t>
  </si>
  <si>
    <t>Ngày 04 tháng 02 năm 2016</t>
  </si>
  <si>
    <t>Khấu hao tài sản cố định và bất động sản đầu tư</t>
  </si>
  <si>
    <t>Tiền thu từ đi vay</t>
  </si>
  <si>
    <t>Tiền trả nợ gốc vay</t>
  </si>
  <si>
    <t>Tiền trả nợ gốc thuê tài chính</t>
  </si>
  <si>
    <t>Lê Thị Huyền Trang</t>
  </si>
</sst>
</file>

<file path=xl/styles.xml><?xml version="1.0" encoding="utf-8"?>
<styleSheet xmlns="http://schemas.openxmlformats.org/spreadsheetml/2006/main">
  <numFmts count="9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_-;\-* #,##0.00\ _₫_-;_-* &quot;-&quot;??\ _₫_-;_-@_-"/>
    <numFmt numFmtId="165" formatCode="#,###"/>
    <numFmt numFmtId="166" formatCode="\T\K\ General"/>
    <numFmt numFmtId="167" formatCode="_-* #,##0\ _€_-;\-* #,##0\ _€_-;_-* &quot;-&quot;\ _€_-;_-@_-"/>
    <numFmt numFmtId="168" formatCode="_-* #,##0.00\ _€_-;\-* #,##0.00\ _€_-;_-* &quot;-&quot;??\ _€_-;_-@_-"/>
    <numFmt numFmtId="169" formatCode="&quot;£&quot;#,##0;\-&quot;£&quot;#,##0"/>
    <numFmt numFmtId="170" formatCode="_-* #,##0_-;\-* #,##0_-;_-* &quot;-&quot;_-;_-@_-"/>
    <numFmt numFmtId="171" formatCode="_-* #,##0.00_-;\-* #,##0.00_-;_-* &quot;-&quot;??_-;_-@_-"/>
    <numFmt numFmtId="172" formatCode="&quot;\&quot;#,##0.00;[Red]&quot;\&quot;&quot;\&quot;&quot;\&quot;&quot;\&quot;&quot;\&quot;&quot;\&quot;\-#,##0.00"/>
    <numFmt numFmtId="173" formatCode="&quot;\&quot;#,##0;[Red]&quot;\&quot;&quot;\&quot;\-#,##0"/>
    <numFmt numFmtId="174" formatCode="\$#,##0\ ;\(\$#,##0\)"/>
    <numFmt numFmtId="175" formatCode="_-&quot;$&quot;* #,##0_-;\-&quot;$&quot;* #,##0_-;_-&quot;$&quot;* &quot;-&quot;_-;_-@_-"/>
    <numFmt numFmtId="176" formatCode="&quot;$&quot;#,##0;[Red]\-&quot;$&quot;#,##0"/>
    <numFmt numFmtId="177" formatCode="_-&quot;$&quot;* #,##0.00_-;\-&quot;$&quot;* #,##0.00_-;_-&quot;$&quot;* &quot;-&quot;??_-;_-@_-"/>
    <numFmt numFmtId="178" formatCode="_ * #,##0_ ;_ * &quot;\&quot;&quot;\&quot;&quot;\&quot;&quot;\&quot;&quot;\&quot;&quot;\&quot;&quot;\&quot;&quot;\&quot;&quot;\&quot;&quot;\&quot;&quot;\&quot;&quot;\&quot;\-#,##0_ ;_ * &quot;-&quot;_ ;_ @_ "/>
    <numFmt numFmtId="179" formatCode="_ &quot;\&quot;* #,##0.00_ ;_ &quot;\&quot;* &quot;\&quot;&quot;\&quot;&quot;\&quot;&quot;\&quot;&quot;\&quot;&quot;\&quot;&quot;\&quot;&quot;\&quot;&quot;\&quot;&quot;\&quot;&quot;\&quot;&quot;\&quot;\-#,##0.00_ ;_ &quot;\&quot;* &quot;-&quot;??_ ;_ @_ "/>
    <numFmt numFmtId="180" formatCode="_ * #,##0.00_ ;_ * &quot;\&quot;&quot;\&quot;&quot;\&quot;&quot;\&quot;&quot;\&quot;&quot;\&quot;&quot;\&quot;&quot;\&quot;&quot;\&quot;&quot;\&quot;&quot;\&quot;&quot;\&quot;\-#,##0.00_ ;_ * &quot;-&quot;??_ ;_ @_ "/>
    <numFmt numFmtId="181" formatCode="&quot;\&quot;#,##0;&quot;\&quot;&quot;\&quot;&quot;\&quot;&quot;\&quot;&quot;\&quot;&quot;\&quot;&quot;\&quot;&quot;\&quot;&quot;\&quot;&quot;\&quot;&quot;\&quot;&quot;\&quot;&quot;\&quot;&quot;\&quot;\-#,##0"/>
    <numFmt numFmtId="182" formatCode="&quot;\&quot;#,##0;[Red]&quot;\&quot;&quot;\&quot;&quot;\&quot;&quot;\&quot;&quot;\&quot;&quot;\&quot;&quot;\&quot;&quot;\&quot;&quot;\&quot;&quot;\&quot;&quot;\&quot;&quot;\&quot;&quot;\&quot;&quot;\&quot;\-#,##0"/>
    <numFmt numFmtId="183" formatCode="&quot;\&quot;#,##0.00;&quot;\&quot;&quot;\&quot;&quot;\&quot;&quot;\&quot;&quot;\&quot;&quot;\&quot;&quot;\&quot;&quot;\&quot;&quot;\&quot;&quot;\&quot;&quot;\&quot;&quot;\&quot;&quot;\&quot;&quot;\&quot;\-#,##0.00"/>
    <numFmt numFmtId="184" formatCode="&quot;\&quot;#,##0;[Red]&quot;\&quot;&quot;\&quot;&quot;\&quot;&quot;\&quot;&quot;\&quot;&quot;\&quot;&quot;\&quot;&quot;\&quot;&quot;\&quot;&quot;\&quot;\-#,##0"/>
    <numFmt numFmtId="185" formatCode="_ &quot;\&quot;* #,##0_ ;_ &quot;\&quot;* &quot;\&quot;&quot;\&quot;&quot;\&quot;&quot;\&quot;&quot;\&quot;&quot;\&quot;&quot;\&quot;&quot;\&quot;&quot;\&quot;&quot;\&quot;&quot;\&quot;&quot;\&quot;&quot;\&quot;&quot;\&quot;\-#,##0_ ;_ &quot;\&quot;* &quot;-&quot;_ ;_ @_ "/>
    <numFmt numFmtId="186" formatCode="&quot;\&quot;#,##0.00;[Red]&quot;\&quot;&quot;\&quot;&quot;\&quot;&quot;\&quot;&quot;\&quot;&quot;\&quot;&quot;\&quot;&quot;\&quot;&quot;\&quot;&quot;\&quot;&quot;\&quot;&quot;\&quot;&quot;\&quot;&quot;\&quot;\-#,##0.00"/>
    <numFmt numFmtId="187" formatCode="_ &quot;\&quot;* #,##0_ ;_ &quot;\&quot;* &quot;\&quot;&quot;\&quot;&quot;\&quot;&quot;\&quot;&quot;\&quot;&quot;\&quot;&quot;\&quot;&quot;\&quot;&quot;\&quot;&quot;\&quot;&quot;\&quot;&quot;\&quot;&quot;\&quot;\-#,##0_ ;_ &quot;\&quot;* &quot;-&quot;_ ;_ @_ "/>
    <numFmt numFmtId="188" formatCode="#,##0\ &quot;F&quot;;\-#,##0\ &quot;F&quot;"/>
    <numFmt numFmtId="189" formatCode="#,##0\ &quot;F&quot;;[Red]\-#,##0\ &quot;F&quot;"/>
    <numFmt numFmtId="190" formatCode="#,##0.00\ &quot;F&quot;;\-#,##0.00\ &quot;F&quot;"/>
    <numFmt numFmtId="191" formatCode="#,##0.00\ &quot;F&quot;;[Red]\-#,##0.00\ &quot;F&quot;"/>
    <numFmt numFmtId="192" formatCode="_([$€-2]* #,##0.00_);_([$€-2]* \(#,##0.00\);_([$€-2]* &quot;-&quot;??_)"/>
    <numFmt numFmtId="193" formatCode="\t0.00%"/>
    <numFmt numFmtId="194" formatCode="\t#\ ??/??"/>
    <numFmt numFmtId="195" formatCode="#,##0;\(#,##0\)"/>
    <numFmt numFmtId="196" formatCode="_ * #,##0.0_ ;_ * \-#,##0.0_ ;_ * &quot;-&quot;??_ ;_ @_ "/>
    <numFmt numFmtId="197" formatCode="#,##0\ &quot;$&quot;_);[Red]\(#,##0\ &quot;$&quot;\)"/>
    <numFmt numFmtId="198" formatCode="_(* #,##0.00_);_(* \(#,##0.00\);_(* &quot;-&quot;_);_(@_)"/>
    <numFmt numFmtId="199" formatCode="&quot;$&quot;#,##0.00"/>
    <numFmt numFmtId="200" formatCode="_(* #,##0_);_(* \(#,##0\);_(* &quot;-&quot;??_);_(@_)"/>
    <numFmt numFmtId="201" formatCode="mm/dd/yy"/>
    <numFmt numFmtId="202" formatCode="###\ ###\ ###\ ###"/>
    <numFmt numFmtId="203" formatCode="_-* #,##0\ &quot;€&quot;_-;\-* #,##0\ &quot;€&quot;_-;_-* &quot;-&quot;\ &quot;€&quot;_-;_-@_-"/>
    <numFmt numFmtId="204" formatCode="_-* #,##0.00\ &quot;€&quot;_-;\-* #,##0.00\ &quot;€&quot;_-;_-* &quot;-&quot;??\ &quot;€&quot;_-;_-@_-"/>
    <numFmt numFmtId="205" formatCode="_ * #,##0_ ;_ * \-#,##0_ ;_ * &quot;-&quot;_ ;_ @_ "/>
    <numFmt numFmtId="206" formatCode="_ * #,##0.00_ ;_ * \-#,##0.00_ ;_ * &quot;-&quot;??_ ;_ @_ "/>
    <numFmt numFmtId="207" formatCode="d\.m\.yy"/>
    <numFmt numFmtId="208" formatCode="d\.mmm\.yy"/>
    <numFmt numFmtId="209" formatCode="&quot;£&quot;#,##0;[Red]\-&quot;£&quot;#,##0"/>
    <numFmt numFmtId="210" formatCode="_(&quot;€&quot;* #,##0.00_);_(&quot;€&quot;* \(#,##0.00\);_(&quot;€&quot;* &quot;-&quot;??_);_(@_)"/>
    <numFmt numFmtId="211" formatCode="mm/yyyy"/>
    <numFmt numFmtId="212" formatCode="_-* #,##0.00\ _D_M_-;\-* #,##0.00\ _D_M_-;_-* &quot;-&quot;??\ _D_M_-;_-@_-"/>
    <numFmt numFmtId="213" formatCode="&quot;\&quot;#,##0;[Red]\-&quot;\&quot;#,##0"/>
    <numFmt numFmtId="214" formatCode="\U\S\$#,##0.00;\(\U\S\$#,##0.00\)"/>
    <numFmt numFmtId="215" formatCode="_-* #,##0\ &quot;DM&quot;_-;\-* #,##0\ &quot;DM&quot;_-;_-* &quot;-&quot;\ &quot;DM&quot;_-;_-@_-"/>
    <numFmt numFmtId="216" formatCode="_-* #,##0\ _D_M_-;\-* #,##0\ _D_M_-;_-* &quot;-&quot;\ _D_M_-;_-@_-"/>
    <numFmt numFmtId="217" formatCode="_-* #,##0.00\ &quot;DM&quot;_-;\-* #,##0.00\ &quot;DM&quot;_-;_-* &quot;-&quot;??\ &quot;DM&quot;_-;_-@_-"/>
    <numFmt numFmtId="218" formatCode="_-* #,##0.00\ &quot;F&quot;_-;\-* #,##0.00\ &quot;F&quot;_-;_-* &quot;-&quot;??\ &quot;F&quot;_-;_-@_-"/>
    <numFmt numFmtId="219" formatCode="#,##0.000000"/>
    <numFmt numFmtId="220" formatCode="&quot;SFr.&quot;\ #,##0.00;[Red]&quot;SFr.&quot;\ \-#,##0.00"/>
    <numFmt numFmtId="221" formatCode="_ &quot;SFr.&quot;\ * #,##0_ ;_ &quot;SFr.&quot;\ * \-#,##0_ ;_ &quot;SFr.&quot;\ * &quot;-&quot;_ ;_ @_ "/>
    <numFmt numFmtId="222" formatCode="_-&quot;€&quot;* #,##0_-;\-&quot;€&quot;* #,##0_-;_-&quot;€&quot;* &quot;-&quot;_-;_-@_-"/>
    <numFmt numFmtId="223" formatCode="#,##0.0"/>
    <numFmt numFmtId="224" formatCode="###\ ###\ ###\ ###\ ##0"/>
    <numFmt numFmtId="225" formatCode="#,#00;[Red]\-#,#00;_@&quot;-&quot;"/>
    <numFmt numFmtId="226" formatCode="0.000_)"/>
    <numFmt numFmtId="227" formatCode="0.0%"/>
    <numFmt numFmtId="228" formatCode="##.##%"/>
    <numFmt numFmtId="229" formatCode="&quot;\&quot;#,##0.00;[Red]&quot;\&quot;\-#,##0.00"/>
    <numFmt numFmtId="230" formatCode="&quot;\&quot;#,##0;[Red]&quot;\&quot;\-#,##0"/>
    <numFmt numFmtId="231" formatCode="mmm"/>
    <numFmt numFmtId="232" formatCode="##,###.##"/>
    <numFmt numFmtId="233" formatCode="#0.##"/>
    <numFmt numFmtId="234" formatCode="_(* #.##0_);_(* \(#.##0\);_(* &quot;-&quot;_);_(@_)"/>
    <numFmt numFmtId="235" formatCode="_ &quot;R&quot;\ * #,##0_ ;_ &quot;R&quot;\ * \-#,##0_ ;_ &quot;R&quot;\ * &quot;-&quot;_ ;_ @_ "/>
    <numFmt numFmtId="236" formatCode="##,##0%"/>
    <numFmt numFmtId="237" formatCode="#,###%"/>
    <numFmt numFmtId="238" formatCode="##.##"/>
    <numFmt numFmtId="239" formatCode="###,###"/>
    <numFmt numFmtId="240" formatCode="###.###"/>
    <numFmt numFmtId="241" formatCode="##,###.####"/>
    <numFmt numFmtId="242" formatCode="##,##0.##"/>
    <numFmt numFmtId="243" formatCode="#,##0\ "/>
    <numFmt numFmtId="244" formatCode="0%_);\(0%\)"/>
    <numFmt numFmtId="245" formatCode="#"/>
    <numFmt numFmtId="246" formatCode="d/m/yy;@"/>
    <numFmt numFmtId="247" formatCode="_(* #,##0.00000_);_(* \(#,##0.00000\);_(* &quot;-&quot;??_);_(@_)"/>
    <numFmt numFmtId="248" formatCode="#,##0;\(#,##0\);"/>
    <numFmt numFmtId="249" formatCode="#,##0;[Red]#,##0"/>
  </numFmts>
  <fonts count="297">
    <font>
      <sz val="10"/>
      <name val="Arial"/>
    </font>
    <font>
      <sz val="10"/>
      <name val="Arial"/>
    </font>
    <font>
      <sz val="10"/>
      <name val="Arial"/>
      <family val="2"/>
    </font>
    <font>
      <sz val="12"/>
      <name val=".Vntime"/>
      <family val="2"/>
    </font>
    <font>
      <sz val="10"/>
      <color indexed="8"/>
      <name val=".VnTime"/>
      <family val="2"/>
    </font>
    <font>
      <sz val="10"/>
      <color indexed="9"/>
      <name val=".VnTime"/>
      <family val="2"/>
    </font>
    <font>
      <sz val="10"/>
      <color indexed="9"/>
      <name val="VNI-Times"/>
      <family val="2"/>
    </font>
    <font>
      <sz val="10"/>
      <color indexed="8"/>
      <name val="VNI-Times"/>
      <family val="2"/>
    </font>
    <font>
      <sz val="12"/>
      <name val="¹UAAA¼"/>
      <family val="3"/>
      <charset val="129"/>
    </font>
    <font>
      <sz val="10"/>
      <color indexed="16"/>
      <name val="VNI-Times"/>
      <family val="2"/>
    </font>
    <font>
      <sz val="12"/>
      <name val="Tms Rmn"/>
    </font>
    <font>
      <b/>
      <sz val="10"/>
      <color indexed="53"/>
      <name val="VNI-Times"/>
      <family val="2"/>
    </font>
    <font>
      <b/>
      <sz val="10"/>
      <color indexed="9"/>
      <name val="VNI-Times"/>
      <family val="2"/>
    </font>
    <font>
      <sz val="13"/>
      <name val=".VnTime"/>
      <family val="2"/>
    </font>
    <font>
      <sz val="10"/>
      <name val="Times New Roman"/>
      <family val="1"/>
    </font>
    <font>
      <sz val="10"/>
      <color indexed="8"/>
      <name val="Arial"/>
      <family val="2"/>
    </font>
    <font>
      <b/>
      <sz val="10"/>
      <color indexed="8"/>
      <name val="VNI-Times"/>
      <family val="2"/>
    </font>
    <font>
      <i/>
      <sz val="10"/>
      <color indexed="23"/>
      <name val=".VnTime"/>
      <family val="2"/>
    </font>
    <font>
      <sz val="10"/>
      <color indexed="17"/>
      <name val="VNI-Times"/>
      <family val="2"/>
    </font>
    <font>
      <sz val="8"/>
      <name val="Arial"/>
      <family val="2"/>
    </font>
    <font>
      <b/>
      <sz val="12"/>
      <name val=".VnBook-AntiquaH"/>
      <family val="2"/>
    </font>
    <font>
      <b/>
      <sz val="12"/>
      <name val="Arial"/>
      <family val="2"/>
    </font>
    <font>
      <b/>
      <sz val="18"/>
      <name val="Arial"/>
      <family val="2"/>
    </font>
    <font>
      <b/>
      <sz val="11"/>
      <color indexed="62"/>
      <name val="VNI-Times"/>
      <family val="2"/>
    </font>
    <font>
      <b/>
      <sz val="18"/>
      <name val="Arial"/>
      <family val="2"/>
    </font>
    <font>
      <b/>
      <sz val="12"/>
      <name val="Arial"/>
      <family val="2"/>
    </font>
    <font>
      <b/>
      <sz val="14"/>
      <name val=".VnTimeH"/>
      <family val="2"/>
    </font>
    <font>
      <u/>
      <sz val="10"/>
      <color indexed="12"/>
      <name val="Arial"/>
      <family val="2"/>
    </font>
    <font>
      <sz val="8"/>
      <color indexed="12"/>
      <name val="Helv"/>
    </font>
    <font>
      <sz val="10"/>
      <name val="MS Sans Serif"/>
      <family val="2"/>
    </font>
    <font>
      <sz val="10"/>
      <color indexed="53"/>
      <name val="VNI-Times"/>
      <family val="2"/>
    </font>
    <font>
      <sz val="10"/>
      <name val=".VnAvant"/>
      <family val="2"/>
    </font>
    <font>
      <sz val="12"/>
      <name val="Arial"/>
      <family val="2"/>
    </font>
    <font>
      <sz val="10"/>
      <color indexed="60"/>
      <name val="VNI-Times"/>
      <family val="2"/>
    </font>
    <font>
      <sz val="7"/>
      <name val="Small Fonts"/>
      <family val="2"/>
    </font>
    <font>
      <sz val="12"/>
      <name val=".VnArial"/>
      <family val="2"/>
    </font>
    <font>
      <b/>
      <sz val="10"/>
      <color indexed="63"/>
      <name val="VNI-Times"/>
      <family val="2"/>
    </font>
    <font>
      <b/>
      <sz val="10"/>
      <name val="Arial"/>
      <family val="2"/>
    </font>
    <font>
      <i/>
      <sz val="10"/>
      <name val="Arial"/>
      <family val="2"/>
    </font>
    <font>
      <b/>
      <sz val="18"/>
      <color indexed="62"/>
      <name val="Cambria"/>
      <family val="2"/>
    </font>
    <font>
      <sz val="8"/>
      <name val=".VnHelvetIns"/>
      <family val="2"/>
    </font>
    <font>
      <b/>
      <sz val="11"/>
      <name val="Times New Roman"/>
      <family val="1"/>
    </font>
    <font>
      <b/>
      <sz val="18"/>
      <color indexed="56"/>
      <name val="Cambria"/>
      <family val="2"/>
    </font>
    <font>
      <sz val="10"/>
      <color indexed="10"/>
      <name val="VNI-Times"/>
      <family val="2"/>
    </font>
    <font>
      <sz val="14"/>
      <name val=".VnArial"/>
      <family val="2"/>
    </font>
    <font>
      <sz val="14"/>
      <name val="뼻뮝"/>
      <family val="3"/>
    </font>
    <font>
      <sz val="12"/>
      <name val="바탕체"/>
      <family val="3"/>
    </font>
    <font>
      <sz val="12"/>
      <name val="뼻뮝"/>
      <family val="3"/>
    </font>
    <font>
      <sz val="9"/>
      <name val="Arial"/>
      <family val="2"/>
    </font>
    <font>
      <sz val="10"/>
      <name val="굴림체"/>
      <family val="3"/>
    </font>
    <font>
      <sz val="12"/>
      <name val="Courier"/>
      <family val="3"/>
    </font>
    <font>
      <sz val="10"/>
      <name val=" "/>
      <family val="1"/>
      <charset val="136"/>
    </font>
    <font>
      <sz val="12"/>
      <name val="Times New Roman"/>
      <family val="1"/>
    </font>
    <font>
      <sz val="8"/>
      <name val="Arial"/>
      <family val="2"/>
    </font>
    <font>
      <b/>
      <sz val="9.5"/>
      <name val="Tahoma"/>
      <family val="2"/>
    </font>
    <font>
      <sz val="9.5"/>
      <name val="Times New Roman"/>
      <family val="1"/>
    </font>
    <font>
      <b/>
      <sz val="9.5"/>
      <name val="Times New Roman"/>
      <family val="1"/>
    </font>
    <font>
      <sz val="9.5"/>
      <name val="Arial"/>
      <family val="2"/>
    </font>
    <font>
      <b/>
      <sz val="9.5"/>
      <color indexed="10"/>
      <name val="Times New Roman"/>
      <family val="1"/>
    </font>
    <font>
      <sz val="9.5"/>
      <name val="Tahoma"/>
      <family val="2"/>
    </font>
    <font>
      <i/>
      <sz val="9.5"/>
      <name val="Times New Roman"/>
      <family val="1"/>
    </font>
    <font>
      <b/>
      <sz val="9.5"/>
      <color indexed="17"/>
      <name val="Times New Roman"/>
      <family val="1"/>
    </font>
    <font>
      <vertAlign val="subscript"/>
      <sz val="9.5"/>
      <name val="Times New Roman"/>
      <family val="1"/>
    </font>
    <font>
      <b/>
      <u/>
      <sz val="9.5"/>
      <name val="Times New Roman"/>
      <family val="1"/>
    </font>
    <font>
      <b/>
      <sz val="11.5"/>
      <name val="Tahoma"/>
      <family val="2"/>
    </font>
    <font>
      <b/>
      <sz val="10.5"/>
      <name val="Tahoma"/>
      <family val="2"/>
    </font>
    <font>
      <sz val="10.5"/>
      <name val="Times New Roman"/>
      <family val="1"/>
    </font>
    <font>
      <b/>
      <sz val="10.5"/>
      <name val="Times New Roman"/>
      <family val="1"/>
    </font>
    <font>
      <b/>
      <sz val="14"/>
      <name val="Times New Roman"/>
      <family val="1"/>
    </font>
    <font>
      <i/>
      <sz val="10.5"/>
      <name val="Times New Roman"/>
      <family val="1"/>
    </font>
    <font>
      <b/>
      <sz val="10.5"/>
      <color indexed="10"/>
      <name val="Times New Roman"/>
      <family val="1"/>
    </font>
    <font>
      <b/>
      <sz val="12"/>
      <name val="Times New Roman"/>
      <family val="1"/>
    </font>
    <font>
      <sz val="9"/>
      <name val="Times New Roman"/>
      <family val="1"/>
    </font>
    <font>
      <b/>
      <sz val="9"/>
      <name val="Times New Roman"/>
      <family val="1"/>
    </font>
    <font>
      <sz val="9"/>
      <name val="Arial"/>
      <family val="2"/>
    </font>
    <font>
      <b/>
      <i/>
      <sz val="9"/>
      <name val="Times New Roman"/>
      <family val="1"/>
    </font>
    <font>
      <i/>
      <sz val="9"/>
      <name val="Times New Roman"/>
      <family val="1"/>
    </font>
    <font>
      <sz val="9"/>
      <color indexed="18"/>
      <name val="Times New Roman"/>
      <family val="1"/>
    </font>
    <font>
      <b/>
      <i/>
      <sz val="10.5"/>
      <name val="Times New Roman"/>
      <family val="1"/>
    </font>
    <font>
      <b/>
      <sz val="11"/>
      <name val="Tahoma"/>
      <family val="2"/>
    </font>
    <font>
      <sz val="10"/>
      <name val="Times New Roman"/>
      <family val="1"/>
    </font>
    <font>
      <b/>
      <sz val="7"/>
      <color indexed="8"/>
      <name val="Times New Roman"/>
      <family val="1"/>
    </font>
    <font>
      <b/>
      <sz val="11"/>
      <color indexed="8"/>
      <name val="Times New Roman"/>
      <family val="1"/>
    </font>
    <font>
      <sz val="11"/>
      <color indexed="8"/>
      <name val="Times New Roman"/>
      <family val="1"/>
    </font>
    <font>
      <i/>
      <sz val="11"/>
      <color indexed="8"/>
      <name val="Times New Roman"/>
      <family val="1"/>
    </font>
    <font>
      <sz val="11"/>
      <color indexed="10"/>
      <name val="Times New Roman"/>
      <family val="1"/>
    </font>
    <font>
      <sz val="11"/>
      <name val="Times New Roman"/>
      <family val="1"/>
    </font>
    <font>
      <i/>
      <sz val="11"/>
      <name val="Times New Roman"/>
      <family val="1"/>
    </font>
    <font>
      <sz val="11"/>
      <color indexed="53"/>
      <name val="Times New Roman"/>
      <family val="1"/>
    </font>
    <font>
      <i/>
      <sz val="11"/>
      <color indexed="10"/>
      <name val="Times New Roman"/>
      <family val="1"/>
    </font>
    <font>
      <vertAlign val="superscript"/>
      <sz val="11"/>
      <color indexed="8"/>
      <name val="Times New Roman"/>
      <family val="1"/>
    </font>
    <font>
      <b/>
      <sz val="11"/>
      <color indexed="10"/>
      <name val="Times New Roman"/>
      <family val="1"/>
    </font>
    <font>
      <b/>
      <i/>
      <sz val="11"/>
      <color indexed="8"/>
      <name val="Times New Roman"/>
      <family val="1"/>
    </font>
    <font>
      <b/>
      <i/>
      <sz val="11"/>
      <name val="Times New Roman"/>
      <family val="1"/>
    </font>
    <font>
      <sz val="10"/>
      <color indexed="10"/>
      <name val="Times New Roman"/>
      <family val="1"/>
    </font>
    <font>
      <b/>
      <sz val="10"/>
      <name val="Times New Roman"/>
      <family val="1"/>
    </font>
    <font>
      <b/>
      <sz val="8"/>
      <color indexed="81"/>
      <name val="Tahoma"/>
      <family val="2"/>
    </font>
    <font>
      <sz val="8"/>
      <color indexed="81"/>
      <name val="Tahoma"/>
      <family val="2"/>
    </font>
    <font>
      <b/>
      <i/>
      <sz val="9.5"/>
      <name val="Times New Roman"/>
      <family val="1"/>
    </font>
    <font>
      <sz val="10"/>
      <name val="Arial"/>
      <family val="2"/>
    </font>
    <font>
      <sz val="9.5"/>
      <color indexed="22"/>
      <name val="Times New Roman"/>
      <family val="1"/>
    </font>
    <font>
      <b/>
      <sz val="9.5"/>
      <color indexed="22"/>
      <name val="Times New Roman"/>
      <family val="1"/>
    </font>
    <font>
      <sz val="20"/>
      <name val="Times New Roman"/>
      <family val="1"/>
    </font>
    <font>
      <b/>
      <sz val="8"/>
      <color indexed="22"/>
      <name val="Tahoma"/>
      <family val="2"/>
    </font>
    <font>
      <b/>
      <sz val="10.5"/>
      <color indexed="22"/>
      <name val="Tahoma"/>
      <family val="2"/>
    </font>
    <font>
      <b/>
      <sz val="9.5"/>
      <color indexed="9"/>
      <name val="Tahoma"/>
      <family val="2"/>
    </font>
    <font>
      <sz val="6"/>
      <name val="Times New Roman"/>
      <family val="1"/>
    </font>
    <font>
      <b/>
      <sz val="6"/>
      <name val="Times New Roman"/>
      <family val="1"/>
    </font>
    <font>
      <sz val="11"/>
      <name val="Arial"/>
      <family val="2"/>
    </font>
    <font>
      <b/>
      <u/>
      <sz val="11"/>
      <name val="Times New Roman"/>
      <family val="1"/>
    </font>
    <font>
      <u/>
      <sz val="11"/>
      <color indexed="12"/>
      <name val="Arial"/>
      <family val="2"/>
    </font>
    <font>
      <b/>
      <i/>
      <sz val="11"/>
      <name val="Arial"/>
      <family val="2"/>
    </font>
    <font>
      <i/>
      <sz val="11"/>
      <name val="Arial"/>
      <family val="2"/>
    </font>
    <font>
      <b/>
      <sz val="11"/>
      <name val="Arial"/>
      <family val="2"/>
    </font>
    <font>
      <b/>
      <sz val="10"/>
      <name val="Tahoma"/>
      <family val="2"/>
    </font>
    <font>
      <sz val="11"/>
      <color indexed="10"/>
      <name val="Arial"/>
      <family val="2"/>
    </font>
    <font>
      <sz val="9"/>
      <color indexed="10"/>
      <name val="Times New Roman"/>
      <family val="1"/>
    </font>
    <font>
      <sz val="8"/>
      <name val="Times New Roman"/>
      <family val="1"/>
    </font>
    <font>
      <b/>
      <sz val="10"/>
      <color indexed="10"/>
      <name val="Times New Roman"/>
      <family val="1"/>
    </font>
    <font>
      <i/>
      <sz val="10"/>
      <color indexed="10"/>
      <name val="Times New Roman"/>
      <family val="1"/>
    </font>
    <font>
      <u/>
      <sz val="10"/>
      <color indexed="10"/>
      <name val="Times New Roman"/>
      <family val="1"/>
    </font>
    <font>
      <b/>
      <i/>
      <sz val="11"/>
      <color indexed="10"/>
      <name val="Times New Roman"/>
      <family val="1"/>
    </font>
    <font>
      <sz val="10"/>
      <color indexed="10"/>
      <name val="Arial"/>
      <family val="2"/>
    </font>
    <font>
      <sz val="10"/>
      <name val="Times New Roman"/>
      <family val="1"/>
      <charset val="163"/>
    </font>
    <font>
      <sz val="10.5"/>
      <color indexed="10"/>
      <name val="Times New Roman"/>
      <family val="1"/>
    </font>
    <font>
      <i/>
      <vertAlign val="subscript"/>
      <sz val="9.5"/>
      <name val="Times New Roman"/>
      <family val="1"/>
    </font>
    <font>
      <sz val="11"/>
      <name val="Arial"/>
      <family val="2"/>
    </font>
    <font>
      <sz val="9"/>
      <color indexed="40"/>
      <name val="Times New Roman"/>
      <family val="1"/>
    </font>
    <font>
      <sz val="13"/>
      <name val=".VnTime"/>
      <family val="2"/>
    </font>
    <font>
      <u/>
      <sz val="10"/>
      <color indexed="12"/>
      <name val="Arial"/>
      <family val="2"/>
      <charset val="163"/>
    </font>
    <font>
      <sz val="8"/>
      <name val="Arial"/>
      <family val="2"/>
      <charset val="163"/>
    </font>
    <font>
      <b/>
      <sz val="9"/>
      <name val="Tahoma"/>
      <family val="2"/>
    </font>
    <font>
      <sz val="9"/>
      <name val="Arial"/>
      <family val="2"/>
      <charset val="163"/>
    </font>
    <font>
      <u/>
      <sz val="11"/>
      <color indexed="12"/>
      <name val="Times New Roman"/>
      <family val="1"/>
    </font>
    <font>
      <b/>
      <sz val="10"/>
      <name val="Times New Roman"/>
      <family val="1"/>
      <charset val="163"/>
    </font>
    <font>
      <b/>
      <sz val="10"/>
      <color indexed="8"/>
      <name val="Times New Roman"/>
      <family val="1"/>
      <charset val="163"/>
    </font>
    <font>
      <sz val="10"/>
      <color indexed="8"/>
      <name val="Times New Roman"/>
      <family val="1"/>
      <charset val="163"/>
    </font>
    <font>
      <b/>
      <i/>
      <sz val="10"/>
      <name val="Times New Roman"/>
      <family val="1"/>
    </font>
    <font>
      <b/>
      <i/>
      <sz val="10"/>
      <color indexed="8"/>
      <name val="Times New Roman"/>
      <family val="1"/>
      <charset val="163"/>
    </font>
    <font>
      <b/>
      <i/>
      <sz val="10"/>
      <name val="Times New Roman"/>
      <family val="1"/>
      <charset val="163"/>
    </font>
    <font>
      <sz val="10"/>
      <name val="Arial"/>
      <family val="2"/>
      <charset val="163"/>
    </font>
    <font>
      <sz val="9.5"/>
      <name val="Times New Roman"/>
      <family val="1"/>
      <charset val="163"/>
    </font>
    <font>
      <b/>
      <sz val="9.5"/>
      <name val="Times New Roman"/>
      <family val="1"/>
      <charset val="163"/>
    </font>
    <font>
      <sz val="11"/>
      <color indexed="8"/>
      <name val="Times New Roman"/>
      <family val="1"/>
      <charset val="163"/>
    </font>
    <font>
      <b/>
      <sz val="11"/>
      <name val="Times New Roman"/>
      <family val="1"/>
      <charset val="163"/>
    </font>
    <font>
      <b/>
      <sz val="11"/>
      <color indexed="8"/>
      <name val="Times New Roman"/>
      <family val="1"/>
      <charset val="163"/>
    </font>
    <font>
      <i/>
      <sz val="11"/>
      <color indexed="8"/>
      <name val="Times New Roman"/>
      <family val="1"/>
      <charset val="163"/>
    </font>
    <font>
      <b/>
      <i/>
      <sz val="11"/>
      <color indexed="8"/>
      <name val="Times New Roman"/>
      <family val="1"/>
      <charset val="163"/>
    </font>
    <font>
      <sz val="11"/>
      <color indexed="8"/>
      <name val="Arial"/>
      <family val="2"/>
      <charset val="163"/>
    </font>
    <font>
      <sz val="8"/>
      <name val="Arial"/>
      <family val="2"/>
      <charset val="163"/>
    </font>
    <font>
      <sz val="10.5"/>
      <name val="Times New Roman"/>
      <family val="1"/>
      <charset val="163"/>
    </font>
    <font>
      <sz val="10"/>
      <name val="Helv"/>
      <family val="2"/>
    </font>
    <font>
      <sz val="12"/>
      <name val="VNI-Times"/>
      <family val="2"/>
    </font>
    <font>
      <b/>
      <sz val="10"/>
      <name val="SVNtimes new roman"/>
      <family val="2"/>
    </font>
    <font>
      <sz val="12"/>
      <name val="VNtimes new roman"/>
      <family val="2"/>
    </font>
    <font>
      <sz val="10"/>
      <name val="?? ??"/>
      <family val="1"/>
      <charset val="136"/>
    </font>
    <font>
      <sz val="16"/>
      <name val="AngsanaUPC"/>
      <family val="3"/>
    </font>
    <font>
      <sz val="12"/>
      <name val="????"/>
      <family val="1"/>
      <charset val="136"/>
    </font>
    <font>
      <sz val="12"/>
      <name val="???"/>
      <family val="1"/>
      <charset val="129"/>
    </font>
    <font>
      <sz val="12"/>
      <name val="|??¢¥¢¬¨Ï"/>
      <family val="1"/>
      <charset val="129"/>
    </font>
    <font>
      <sz val="12"/>
      <name val="|??´¸ⓒ"/>
      <family val="1"/>
      <charset val="129"/>
    </font>
    <font>
      <sz val="10"/>
      <name val=".VnTime"/>
      <family val="2"/>
    </font>
    <font>
      <sz val="10"/>
      <name val="VNI-Times"/>
      <family val="2"/>
    </font>
    <font>
      <sz val="10"/>
      <color indexed="8"/>
      <name val="Arial"/>
      <family val="2"/>
      <charset val="163"/>
    </font>
    <font>
      <sz val="11"/>
      <name val="‚l‚r ‚oƒSƒVƒbƒN"/>
      <family val="3"/>
      <charset val="128"/>
    </font>
    <font>
      <sz val="11"/>
      <name val="–¾’©"/>
      <family val="1"/>
      <charset val="128"/>
    </font>
    <font>
      <sz val="11"/>
      <name val="돋움"/>
      <charset val="129"/>
    </font>
    <font>
      <b/>
      <u/>
      <sz val="14"/>
      <color indexed="8"/>
      <name val=".VnBook-AntiquaH"/>
      <family val="2"/>
    </font>
    <font>
      <b/>
      <sz val="10"/>
      <name val=".VnTimeH"/>
      <family val="2"/>
    </font>
    <font>
      <sz val="10"/>
      <name val="VnTimes"/>
      <family val="2"/>
    </font>
    <font>
      <sz val="12"/>
      <color indexed="8"/>
      <name val="¹ÙÅÁÃ¼"/>
      <family val="1"/>
      <charset val="129"/>
    </font>
    <font>
      <i/>
      <sz val="12"/>
      <color indexed="8"/>
      <name val=".VnBook-AntiquaH"/>
      <family val="2"/>
    </font>
    <font>
      <sz val="11"/>
      <color indexed="8"/>
      <name val="Calibri"/>
      <family val="2"/>
    </font>
    <font>
      <b/>
      <sz val="12"/>
      <color indexed="8"/>
      <name val=".VnBook-Antiqua"/>
      <family val="2"/>
    </font>
    <font>
      <i/>
      <sz val="12"/>
      <color indexed="8"/>
      <name val=".VnBook-Antiqua"/>
      <family val="2"/>
    </font>
    <font>
      <sz val="11"/>
      <color indexed="9"/>
      <name val="Calibri"/>
      <family val="2"/>
    </font>
    <font>
      <sz val="14"/>
      <name val=".VnTime"/>
      <family val="2"/>
    </font>
    <font>
      <sz val="8"/>
      <name val="Times New Roman"/>
      <family val="1"/>
      <charset val="163"/>
    </font>
    <font>
      <sz val="12"/>
      <name val="¹ÙÅÁÃ¼"/>
      <charset val="129"/>
    </font>
    <font>
      <b/>
      <i/>
      <sz val="14"/>
      <name val="VNTime"/>
      <family val="2"/>
    </font>
    <font>
      <sz val="12"/>
      <name val="¹ÙÅÁÃ¼"/>
      <family val="1"/>
      <charset val="129"/>
    </font>
    <font>
      <b/>
      <sz val="10"/>
      <name val="Helv"/>
      <family val="2"/>
    </font>
    <font>
      <b/>
      <sz val="8"/>
      <color indexed="12"/>
      <name val="Arial"/>
      <family val="2"/>
    </font>
    <font>
      <sz val="8"/>
      <color indexed="8"/>
      <name val="Arial"/>
      <family val="2"/>
    </font>
    <font>
      <b/>
      <sz val="9"/>
      <name val="VNI-Times"/>
      <family val="2"/>
    </font>
    <font>
      <sz val="11"/>
      <name val="Tms Rmn"/>
    </font>
    <font>
      <sz val="11"/>
      <name val="VNI-Times"/>
      <family val="2"/>
    </font>
    <font>
      <sz val="11"/>
      <name val="VnArial"/>
    </font>
    <font>
      <sz val="10"/>
      <name val="MS Serif"/>
      <family val="1"/>
    </font>
    <font>
      <sz val="10"/>
      <name val="Courier"/>
      <family val="3"/>
    </font>
    <font>
      <sz val="11"/>
      <name val="VNcentury Gothic"/>
    </font>
    <font>
      <b/>
      <sz val="15"/>
      <name val="VNcentury Gothic"/>
    </font>
    <font>
      <sz val="12"/>
      <name val="SVNtimes new roman"/>
      <family val="2"/>
    </font>
    <font>
      <sz val="8"/>
      <name val="SVNtimes new roman"/>
      <family val="2"/>
    </font>
    <font>
      <sz val="10"/>
      <name val="VNI-Aptima"/>
      <family val="1"/>
    </font>
    <font>
      <sz val="10"/>
      <name val="SVNtimes new roman"/>
      <family val="2"/>
    </font>
    <font>
      <b/>
      <sz val="11"/>
      <name val="VNTimeH"/>
      <family val="2"/>
    </font>
    <font>
      <b/>
      <sz val="11"/>
      <color indexed="63"/>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0"/>
      <color indexed="16"/>
      <name val="MS Serif"/>
      <family val="1"/>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2"/>
      <color indexed="9"/>
      <name val="Tms Rmn"/>
    </font>
    <font>
      <b/>
      <sz val="12"/>
      <name val="Helv"/>
      <family val="2"/>
    </font>
    <font>
      <b/>
      <sz val="8"/>
      <name val="MS Sans Serif"/>
      <family val="2"/>
    </font>
    <font>
      <b/>
      <sz val="10"/>
      <name val=".VnTime"/>
      <family val="2"/>
    </font>
    <font>
      <sz val="12"/>
      <name val="VNI-Aptima"/>
      <family val="1"/>
    </font>
    <font>
      <b/>
      <sz val="11"/>
      <color indexed="9"/>
      <name val="Calibri"/>
      <family val="2"/>
    </font>
    <font>
      <b/>
      <sz val="11"/>
      <name val="Helv"/>
      <family val="2"/>
    </font>
    <font>
      <sz val="9"/>
      <name val="VNI-Helve-Condense"/>
    </font>
    <font>
      <b/>
      <sz val="12"/>
      <name val="VN-NTime"/>
      <family val="2"/>
    </font>
    <font>
      <sz val="12"/>
      <name val="바탕체"/>
      <family val="1"/>
      <charset val="129"/>
    </font>
    <font>
      <sz val="11"/>
      <color indexed="8"/>
      <name val="Times New Roman"/>
      <family val="2"/>
    </font>
    <font>
      <b/>
      <sz val="11"/>
      <name val="Arial"/>
      <family val="2"/>
      <charset val="163"/>
    </font>
    <font>
      <sz val="11"/>
      <color indexed="52"/>
      <name val="Calibri"/>
      <family val="2"/>
    </font>
    <font>
      <sz val="12"/>
      <color indexed="8"/>
      <name val="Times New Roman"/>
      <family val="1"/>
    </font>
    <font>
      <sz val="12"/>
      <name val="Helv"/>
      <family val="2"/>
    </font>
    <font>
      <b/>
      <sz val="10"/>
      <name val="MS Sans Serif"/>
      <family val="2"/>
    </font>
    <font>
      <sz val="8"/>
      <name val="Wingdings"/>
      <charset val="2"/>
    </font>
    <font>
      <sz val="8"/>
      <name val="Helv"/>
    </font>
    <font>
      <sz val="11"/>
      <name val="3C_Times_T"/>
    </font>
    <font>
      <sz val="8"/>
      <name val="MS Sans Serif"/>
      <family val="2"/>
    </font>
    <font>
      <sz val="10"/>
      <name val="VNbook-Antiqua"/>
    </font>
    <font>
      <sz val="11"/>
      <color indexed="32"/>
      <name val="VNI-Times"/>
      <family val="2"/>
    </font>
    <font>
      <b/>
      <sz val="8"/>
      <color indexed="8"/>
      <name val="Helv"/>
    </font>
    <font>
      <sz val="10"/>
      <name val="Symbol"/>
      <family val="1"/>
      <charset val="2"/>
    </font>
    <font>
      <b/>
      <sz val="12"/>
      <name val="VNI-Cooper"/>
      <family val="1"/>
    </font>
    <font>
      <b/>
      <sz val="10"/>
      <color indexed="10"/>
      <name val="ARIAL"/>
      <family val="2"/>
    </font>
    <font>
      <b/>
      <sz val="11"/>
      <color indexed="52"/>
      <name val="Calibri"/>
      <family val="2"/>
    </font>
    <font>
      <sz val="8"/>
      <name val="VNI-Helve"/>
      <family val="2"/>
    </font>
    <font>
      <b/>
      <sz val="11"/>
      <color indexed="8"/>
      <name val="Calibri"/>
      <family val="2"/>
    </font>
    <font>
      <sz val="11"/>
      <color indexed="17"/>
      <name val="Calibri"/>
      <family val="2"/>
    </font>
    <font>
      <sz val="12"/>
      <name val="VNTime"/>
    </font>
    <font>
      <sz val="12"/>
      <name val="VNTime"/>
      <family val="2"/>
    </font>
    <font>
      <b/>
      <sz val="13"/>
      <color indexed="8"/>
      <name val=".VnTimeH"/>
      <family val="2"/>
    </font>
    <font>
      <sz val="14"/>
      <name val=".Vn3DH"/>
      <family val="2"/>
    </font>
    <font>
      <sz val="11"/>
      <color indexed="60"/>
      <name val="Calibri"/>
      <family val="2"/>
    </font>
    <font>
      <sz val="11"/>
      <color indexed="10"/>
      <name val="Calibri"/>
      <family val="2"/>
    </font>
    <font>
      <i/>
      <sz val="11"/>
      <color indexed="23"/>
      <name val="Calibri"/>
      <family val="2"/>
    </font>
    <font>
      <sz val="10"/>
      <name val="VNtimes new roman"/>
      <family val="2"/>
    </font>
    <font>
      <b/>
      <sz val="8"/>
      <name val="VN Helvetica"/>
    </font>
    <font>
      <sz val="9"/>
      <name val=".VnTime"/>
      <family val="2"/>
    </font>
    <font>
      <b/>
      <sz val="12"/>
      <name val=".VnTime"/>
      <family val="2"/>
    </font>
    <font>
      <b/>
      <sz val="10"/>
      <name val="VN AvantGBook"/>
    </font>
    <font>
      <b/>
      <sz val="16"/>
      <name val=".VnTime"/>
      <family val="2"/>
    </font>
    <font>
      <sz val="11"/>
      <color indexed="20"/>
      <name val="Calibri"/>
      <family val="2"/>
    </font>
    <font>
      <sz val="22"/>
      <name val="ＭＳ 明朝"/>
      <family val="1"/>
      <charset val="128"/>
    </font>
    <font>
      <sz val="12"/>
      <color indexed="8"/>
      <name val="바탕체"/>
      <family val="1"/>
      <charset val="129"/>
    </font>
    <font>
      <sz val="9"/>
      <color indexed="8"/>
      <name val="ＭＳ Ｐゴシック"/>
      <family val="2"/>
      <charset val="128"/>
    </font>
    <font>
      <sz val="14"/>
      <name val="Terminal"/>
      <family val="3"/>
      <charset val="255"/>
    </font>
    <font>
      <u/>
      <sz val="12"/>
      <color indexed="12"/>
      <name val="Times New Roman"/>
      <family val="1"/>
    </font>
    <font>
      <u/>
      <sz val="12"/>
      <color indexed="36"/>
      <name val="Times New Roman"/>
      <family val="1"/>
    </font>
    <font>
      <sz val="11"/>
      <name val="Times New Roman"/>
      <family val="1"/>
      <charset val="163"/>
    </font>
    <font>
      <sz val="11"/>
      <color indexed="10"/>
      <name val="Times New Roman"/>
      <family val="1"/>
      <charset val="163"/>
    </font>
    <font>
      <b/>
      <sz val="11"/>
      <color indexed="10"/>
      <name val="Times New Roman"/>
      <family val="1"/>
      <charset val="163"/>
    </font>
    <font>
      <sz val="6"/>
      <color indexed="8"/>
      <name val="Times New Roman"/>
      <family val="1"/>
    </font>
    <font>
      <b/>
      <sz val="12"/>
      <color indexed="8"/>
      <name val="Times New Roman"/>
      <family val="1"/>
    </font>
    <font>
      <b/>
      <i/>
      <sz val="12"/>
      <color indexed="8"/>
      <name val="Times New Roman"/>
      <family val="1"/>
    </font>
    <font>
      <b/>
      <i/>
      <sz val="12"/>
      <name val="Times New Roman"/>
      <family val="1"/>
    </font>
    <font>
      <sz val="11"/>
      <color indexed="10"/>
      <name val="Arial"/>
      <family val="2"/>
      <charset val="163"/>
    </font>
    <font>
      <b/>
      <sz val="11"/>
      <color indexed="10"/>
      <name val="Times New Roman"/>
      <family val="1"/>
    </font>
    <font>
      <b/>
      <i/>
      <sz val="11"/>
      <color indexed="10"/>
      <name val="Times New Roman"/>
      <family val="1"/>
    </font>
    <font>
      <sz val="11"/>
      <color indexed="10"/>
      <name val="Times New Roman"/>
      <family val="1"/>
    </font>
    <font>
      <i/>
      <sz val="11"/>
      <color indexed="10"/>
      <name val="Times New Roman"/>
      <family val="1"/>
    </font>
    <font>
      <sz val="12"/>
      <name val="Times New Roman"/>
      <family val="1"/>
      <charset val="163"/>
    </font>
    <font>
      <b/>
      <vertAlign val="subscript"/>
      <sz val="9.5"/>
      <name val="Times New Roman"/>
      <family val="1"/>
      <charset val="163"/>
    </font>
    <font>
      <sz val="7"/>
      <name val="Times New Roman"/>
      <family val="1"/>
      <charset val="163"/>
    </font>
    <font>
      <i/>
      <sz val="11"/>
      <name val="Times New Roman"/>
      <family val="1"/>
      <charset val="163"/>
    </font>
    <font>
      <b/>
      <i/>
      <sz val="11"/>
      <name val="Times New Roman"/>
      <family val="1"/>
      <charset val="163"/>
    </font>
    <font>
      <sz val="11"/>
      <color indexed="30"/>
      <name val="Times New Roman"/>
      <family val="1"/>
      <charset val="163"/>
    </font>
    <font>
      <sz val="10"/>
      <color indexed="8"/>
      <name val="Times New Roman"/>
      <family val="1"/>
    </font>
    <font>
      <sz val="7"/>
      <color indexed="8"/>
      <name val="Times New Roman"/>
      <family val="1"/>
    </font>
    <font>
      <i/>
      <vertAlign val="superscript"/>
      <sz val="11"/>
      <color indexed="8"/>
      <name val="Times New Roman"/>
      <family val="1"/>
    </font>
    <font>
      <sz val="7"/>
      <color indexed="10"/>
      <name val="Times New Roman"/>
      <family val="1"/>
    </font>
    <font>
      <i/>
      <vertAlign val="superscript"/>
      <sz val="11"/>
      <color indexed="10"/>
      <name val="Times New Roman"/>
      <family val="1"/>
    </font>
    <font>
      <sz val="9"/>
      <color indexed="8"/>
      <name val="Arial Narrow"/>
      <family val="2"/>
    </font>
    <font>
      <b/>
      <vertAlign val="subscript"/>
      <sz val="9.5"/>
      <name val="Times New Roman"/>
      <family val="1"/>
    </font>
    <font>
      <b/>
      <sz val="13.5"/>
      <name val="Times New Roman"/>
      <family val="1"/>
    </font>
    <font>
      <sz val="10"/>
      <name val="VNI-Times"/>
    </font>
    <font>
      <sz val="10.5"/>
      <color indexed="12"/>
      <name val="Times New Roman"/>
      <family val="1"/>
    </font>
    <font>
      <b/>
      <i/>
      <sz val="10.5"/>
      <color indexed="10"/>
      <name val="Times New Roman"/>
      <family val="1"/>
      <charset val="163"/>
    </font>
    <font>
      <i/>
      <sz val="10.5"/>
      <color indexed="10"/>
      <name val="Times New Roman"/>
      <family val="1"/>
      <charset val="163"/>
    </font>
    <font>
      <b/>
      <i/>
      <sz val="11"/>
      <color rgb="FF000000"/>
      <name val="Times New Roman"/>
      <family val="1"/>
    </font>
    <font>
      <sz val="11"/>
      <color rgb="FF000000"/>
      <name val="Times New Roman"/>
      <family val="1"/>
    </font>
    <font>
      <b/>
      <sz val="10.5"/>
      <color rgb="FFFF0000"/>
      <name val="Times New Roman"/>
      <family val="1"/>
    </font>
    <font>
      <b/>
      <sz val="11"/>
      <color rgb="FF000000"/>
      <name val="Times New Roman"/>
      <family val="1"/>
    </font>
    <font>
      <i/>
      <sz val="11"/>
      <color rgb="FF000000"/>
      <name val="Times New Roman"/>
      <family val="1"/>
    </font>
    <font>
      <sz val="12"/>
      <color theme="1"/>
      <name val="Times New Roman"/>
      <family val="1"/>
    </font>
    <font>
      <b/>
      <sz val="10.5"/>
      <color theme="0"/>
      <name val="Times New Roman"/>
      <family val="1"/>
    </font>
  </fonts>
  <fills count="63">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solid">
        <fgColor indexed="42"/>
        <bgColor indexed="64"/>
      </patternFill>
    </fill>
    <fill>
      <patternFill patternType="solid">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patternFill>
    </fill>
    <fill>
      <patternFill patternType="solid">
        <fgColor indexed="23"/>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5"/>
      </patternFill>
    </fill>
    <fill>
      <patternFill patternType="solid">
        <fgColor indexed="55"/>
      </patternFill>
    </fill>
    <fill>
      <patternFill patternType="solid">
        <fgColor indexed="15"/>
        <bgColor indexed="64"/>
      </patternFill>
    </fill>
    <fill>
      <patternFill patternType="solid">
        <fgColor indexed="12"/>
      </patternFill>
    </fill>
    <fill>
      <patternFill patternType="solid">
        <fgColor indexed="43"/>
        <b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darkVertical"/>
    </fill>
    <fill>
      <patternFill patternType="solid">
        <fgColor indexed="58"/>
        <bgColor indexed="64"/>
      </patternFill>
    </fill>
    <fill>
      <patternFill patternType="solid">
        <fgColor indexed="43"/>
      </patternFill>
    </fill>
    <fill>
      <patternFill patternType="solid">
        <fgColor indexed="10"/>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s>
  <borders count="102">
    <border>
      <left/>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style="thin">
        <color indexed="64"/>
      </left>
      <right/>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medium">
        <color indexed="44"/>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0"/>
      </right>
      <top/>
      <bottom/>
      <diagonal/>
    </border>
    <border>
      <left/>
      <right/>
      <top style="thin">
        <color indexed="62"/>
      </top>
      <bottom style="double">
        <color indexed="62"/>
      </bottom>
      <diagonal/>
    </border>
    <border>
      <left/>
      <right/>
      <top style="double">
        <color indexed="64"/>
      </top>
      <bottom/>
      <diagonal/>
    </border>
    <border>
      <left style="medium">
        <color indexed="9"/>
      </left>
      <right style="medium">
        <color indexed="9"/>
      </right>
      <top style="medium">
        <color indexed="9"/>
      </top>
      <bottom style="medium">
        <color indexed="9"/>
      </bottom>
      <diagonal/>
    </border>
    <border>
      <left style="thin">
        <color indexed="64"/>
      </left>
      <right style="thin">
        <color indexed="64"/>
      </right>
      <top style="thin">
        <color indexed="64"/>
      </top>
      <bottom/>
      <diagonal/>
    </border>
    <border>
      <left style="medium">
        <color indexed="23"/>
      </left>
      <right style="medium">
        <color indexed="9"/>
      </right>
      <top style="medium">
        <color indexed="23"/>
      </top>
      <bottom style="thin">
        <color indexed="22"/>
      </bottom>
      <diagonal/>
    </border>
    <border>
      <left style="medium">
        <color indexed="23"/>
      </left>
      <right style="medium">
        <color indexed="9"/>
      </right>
      <top style="thin">
        <color indexed="22"/>
      </top>
      <bottom style="thin">
        <color indexed="22"/>
      </bottom>
      <diagonal/>
    </border>
    <border>
      <left style="medium">
        <color indexed="23"/>
      </left>
      <right style="medium">
        <color indexed="9"/>
      </right>
      <top style="thin">
        <color indexed="22"/>
      </top>
      <bottom style="medium">
        <color indexed="9"/>
      </bottom>
      <diagonal/>
    </border>
    <border>
      <left/>
      <right style="thin">
        <color indexed="9"/>
      </right>
      <top/>
      <bottom/>
      <diagonal/>
    </border>
    <border>
      <left style="thin">
        <color indexed="9"/>
      </left>
      <right/>
      <top/>
      <bottom/>
      <diagonal/>
    </border>
    <border>
      <left/>
      <right/>
      <top/>
      <bottom style="medium">
        <color indexed="23"/>
      </bottom>
      <diagonal/>
    </border>
    <border>
      <left/>
      <right style="thin">
        <color indexed="9"/>
      </right>
      <top/>
      <bottom style="medium">
        <color indexed="23"/>
      </bottom>
      <diagonal/>
    </border>
    <border>
      <left/>
      <right/>
      <top style="thin">
        <color indexed="64"/>
      </top>
      <bottom style="double">
        <color indexed="64"/>
      </bottom>
      <diagonal/>
    </border>
    <border>
      <left/>
      <right style="thin">
        <color indexed="9"/>
      </right>
      <top style="thin">
        <color indexed="64"/>
      </top>
      <bottom style="double">
        <color indexed="64"/>
      </bottom>
      <diagonal/>
    </border>
    <border>
      <left/>
      <right/>
      <top/>
      <bottom style="thin">
        <color indexed="9"/>
      </bottom>
      <diagonal/>
    </border>
    <border>
      <left/>
      <right style="thin">
        <color indexed="9"/>
      </right>
      <top/>
      <bottom style="thin">
        <color indexed="9"/>
      </bottom>
      <diagonal/>
    </border>
    <border>
      <left style="thin">
        <color indexed="9"/>
      </left>
      <right/>
      <top/>
      <bottom style="thin">
        <color indexed="9"/>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9"/>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hair">
        <color indexed="22"/>
      </left>
      <right style="thin">
        <color indexed="55"/>
      </right>
      <top style="hair">
        <color indexed="22"/>
      </top>
      <bottom style="hair">
        <color indexed="22"/>
      </bottom>
      <diagonal/>
    </border>
    <border>
      <left style="hair">
        <color indexed="22"/>
      </left>
      <right style="hair">
        <color indexed="22"/>
      </right>
      <top style="hair">
        <color indexed="22"/>
      </top>
      <bottom style="thin">
        <color indexed="23"/>
      </bottom>
      <diagonal/>
    </border>
    <border>
      <left style="hair">
        <color indexed="22"/>
      </left>
      <right style="thin">
        <color indexed="55"/>
      </right>
      <top style="hair">
        <color indexed="22"/>
      </top>
      <bottom style="thin">
        <color indexed="23"/>
      </bottom>
      <diagonal/>
    </border>
    <border>
      <left/>
      <right/>
      <top/>
      <bottom style="thin">
        <color indexed="64"/>
      </bottom>
      <diagonal/>
    </border>
    <border>
      <left/>
      <right style="thin">
        <color indexed="23"/>
      </right>
      <top/>
      <bottom style="thin">
        <color indexed="64"/>
      </bottom>
      <diagonal/>
    </border>
    <border>
      <left/>
      <right style="hair">
        <color indexed="64"/>
      </right>
      <top style="hair">
        <color indexed="64"/>
      </top>
      <bottom/>
      <diagonal/>
    </border>
    <border>
      <left/>
      <right style="thin">
        <color indexed="23"/>
      </right>
      <top/>
      <bottom/>
      <diagonal/>
    </border>
    <border>
      <left/>
      <right/>
      <top/>
      <bottom style="medium">
        <color indexed="55"/>
      </bottom>
      <diagonal/>
    </border>
    <border>
      <left/>
      <right style="thin">
        <color indexed="23"/>
      </right>
      <top style="thin">
        <color indexed="64"/>
      </top>
      <bottom style="double">
        <color indexed="64"/>
      </bottom>
      <diagonal/>
    </border>
    <border>
      <left/>
      <right style="thin">
        <color indexed="23"/>
      </right>
      <top/>
      <bottom style="thin">
        <color indexed="23"/>
      </bottom>
      <diagonal/>
    </border>
    <border>
      <left/>
      <right/>
      <top style="medium">
        <color indexed="55"/>
      </top>
      <bottom/>
      <diagonal/>
    </border>
    <border>
      <left/>
      <right style="thin">
        <color indexed="23"/>
      </right>
      <top/>
      <bottom style="double">
        <color indexed="64"/>
      </bottom>
      <diagonal/>
    </border>
    <border>
      <left/>
      <right/>
      <top/>
      <bottom style="double">
        <color indexed="64"/>
      </bottom>
      <diagonal/>
    </border>
    <border>
      <left/>
      <right/>
      <top style="medium">
        <color indexed="64"/>
      </top>
      <bottom style="thin">
        <color indexed="55"/>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9"/>
      </right>
      <top style="hair">
        <color indexed="64"/>
      </top>
      <bottom style="thin">
        <color indexed="64"/>
      </bottom>
      <diagonal/>
    </border>
    <border>
      <left/>
      <right style="thin">
        <color indexed="9"/>
      </right>
      <top/>
      <bottom style="thin">
        <color indexed="64"/>
      </bottom>
      <diagonal/>
    </border>
    <border>
      <left style="thin">
        <color indexed="23"/>
      </left>
      <right/>
      <top style="thin">
        <color indexed="23"/>
      </top>
      <bottom style="thin">
        <color indexed="22"/>
      </bottom>
      <diagonal/>
    </border>
    <border>
      <left style="thin">
        <color indexed="23"/>
      </left>
      <right/>
      <top style="thin">
        <color indexed="23"/>
      </top>
      <bottom/>
      <diagonal/>
    </border>
    <border>
      <left style="thin">
        <color indexed="23"/>
      </left>
      <right/>
      <top style="thin">
        <color indexed="22"/>
      </top>
      <bottom style="thin">
        <color indexed="23"/>
      </bottom>
      <diagonal/>
    </border>
    <border>
      <left style="thin">
        <color indexed="23"/>
      </left>
      <right/>
      <top style="thin">
        <color indexed="22"/>
      </top>
      <bottom/>
      <diagonal/>
    </border>
    <border>
      <left/>
      <right/>
      <top style="thin">
        <color indexed="64"/>
      </top>
      <bottom/>
      <diagonal/>
    </border>
    <border>
      <left style="thin">
        <color indexed="9"/>
      </left>
      <right style="hair">
        <color indexed="22"/>
      </right>
      <top style="hair">
        <color indexed="22"/>
      </top>
      <bottom style="thin">
        <color indexed="23"/>
      </bottom>
      <diagonal/>
    </border>
    <border>
      <left style="hair">
        <color indexed="22"/>
      </left>
      <right style="hair">
        <color indexed="22"/>
      </right>
      <top style="thin">
        <color indexed="55"/>
      </top>
      <bottom style="hair">
        <color indexed="22"/>
      </bottom>
      <diagonal/>
    </border>
    <border>
      <left style="thin">
        <color indexed="9"/>
      </left>
      <right style="hair">
        <color indexed="22"/>
      </right>
      <top style="thin">
        <color indexed="55"/>
      </top>
      <bottom style="hair">
        <color indexed="22"/>
      </bottom>
      <diagonal/>
    </border>
    <border>
      <left style="hair">
        <color indexed="22"/>
      </left>
      <right style="thin">
        <color indexed="55"/>
      </right>
      <top style="thin">
        <color indexed="55"/>
      </top>
      <bottom style="hair">
        <color indexed="22"/>
      </bottom>
      <diagonal/>
    </border>
    <border>
      <left/>
      <right/>
      <top style="thin">
        <color indexed="23"/>
      </top>
      <bottom/>
      <diagonal/>
    </border>
    <border>
      <left/>
      <right/>
      <top style="thin">
        <color indexed="22"/>
      </top>
      <bottom/>
      <diagonal/>
    </border>
    <border>
      <left/>
      <right/>
      <top style="thin">
        <color indexed="22"/>
      </top>
      <bottom style="thin">
        <color indexed="23"/>
      </bottom>
      <diagonal/>
    </border>
    <border>
      <left/>
      <right/>
      <top style="thin">
        <color indexed="23"/>
      </top>
      <bottom style="thin">
        <color indexed="22"/>
      </bottom>
      <diagonal/>
    </border>
    <border>
      <left/>
      <right/>
      <top style="thin">
        <color indexed="64"/>
      </top>
      <bottom style="medium">
        <color indexed="64"/>
      </bottom>
      <diagonal/>
    </border>
    <border>
      <left/>
      <right/>
      <top style="medium">
        <color indexed="64"/>
      </top>
      <bottom style="double">
        <color indexed="64"/>
      </bottom>
      <diagonal/>
    </border>
    <border>
      <left style="thin">
        <color indexed="9"/>
      </left>
      <right style="hair">
        <color indexed="22"/>
      </right>
      <top/>
      <bottom style="hair">
        <color indexed="22"/>
      </bottom>
      <diagonal/>
    </border>
    <border>
      <left style="hair">
        <color indexed="22"/>
      </left>
      <right style="hair">
        <color indexed="22"/>
      </right>
      <top/>
      <bottom style="hair">
        <color indexed="22"/>
      </bottom>
      <diagonal/>
    </border>
    <border>
      <left style="hair">
        <color indexed="22"/>
      </left>
      <right style="thin">
        <color indexed="55"/>
      </right>
      <top/>
      <bottom style="hair">
        <color indexed="22"/>
      </bottom>
      <diagonal/>
    </border>
    <border>
      <left style="thin">
        <color indexed="8"/>
      </left>
      <right style="thin">
        <color indexed="8"/>
      </right>
      <top style="thin">
        <color indexed="8"/>
      </top>
      <bottom style="thin">
        <color indexed="8"/>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medium">
        <color indexed="23"/>
      </top>
      <bottom/>
      <diagonal/>
    </border>
  </borders>
  <cellStyleXfs count="840">
    <xf numFmtId="0" fontId="0" fillId="0" borderId="0"/>
    <xf numFmtId="175" fontId="152" fillId="0" borderId="0" applyFont="0" applyFill="0" applyBorder="0" applyAlignment="0" applyProtection="0"/>
    <xf numFmtId="0" fontId="3" fillId="0" borderId="0" applyNumberFormat="0" applyFill="0" applyBorder="0" applyAlignment="0" applyProtection="0"/>
    <xf numFmtId="224" fontId="152" fillId="0" borderId="0" applyFont="0" applyFill="0" applyBorder="0" applyAlignment="0" applyProtection="0">
      <protection locked="0"/>
    </xf>
    <xf numFmtId="228" fontId="153" fillId="0" borderId="1">
      <alignment horizontal="center"/>
      <protection hidden="1"/>
    </xf>
    <xf numFmtId="200" fontId="154" fillId="0" borderId="2" applyFont="0" applyBorder="0"/>
    <xf numFmtId="172" fontId="2" fillId="0" borderId="0" applyFont="0" applyFill="0" applyBorder="0" applyAlignment="0" applyProtection="0"/>
    <xf numFmtId="0" fontId="155" fillId="0" borderId="0" applyFont="0" applyFill="0" applyBorder="0" applyAlignment="0" applyProtection="0"/>
    <xf numFmtId="17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2" fillId="0" borderId="0" applyFont="0" applyFill="0" applyBorder="0" applyAlignment="0" applyProtection="0"/>
    <xf numFmtId="42" fontId="156" fillId="0" borderId="0" applyFont="0" applyFill="0" applyBorder="0" applyAlignment="0" applyProtection="0"/>
    <xf numFmtId="44" fontId="156" fillId="0" borderId="0" applyFont="0" applyFill="0" applyBorder="0" applyAlignment="0" applyProtection="0"/>
    <xf numFmtId="41" fontId="2" fillId="0" borderId="0" applyFont="0" applyFill="0" applyBorder="0" applyAlignment="0" applyProtection="0"/>
    <xf numFmtId="170" fontId="157" fillId="0" borderId="0" applyFont="0" applyFill="0" applyBorder="0" applyAlignment="0" applyProtection="0"/>
    <xf numFmtId="171" fontId="157" fillId="0" borderId="0" applyFont="0" applyFill="0" applyBorder="0" applyAlignment="0" applyProtection="0"/>
    <xf numFmtId="6" fontId="50" fillId="0" borderId="0" applyFont="0" applyFill="0" applyBorder="0" applyAlignment="0" applyProtection="0"/>
    <xf numFmtId="0" fontId="15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59" fillId="0" borderId="0"/>
    <xf numFmtId="0" fontId="160" fillId="0" borderId="0"/>
    <xf numFmtId="0" fontId="2" fillId="0" borderId="0" applyNumberFormat="0" applyFill="0" applyBorder="0" applyAlignment="0" applyProtection="0"/>
    <xf numFmtId="0" fontId="2" fillId="0" borderId="0" applyNumberFormat="0" applyFill="0" applyBorder="0" applyAlignment="0" applyProtection="0"/>
    <xf numFmtId="0" fontId="140" fillId="0" borderId="0"/>
    <xf numFmtId="0" fontId="2" fillId="0" borderId="0"/>
    <xf numFmtId="0" fontId="1" fillId="0" borderId="0"/>
    <xf numFmtId="0" fontId="161" fillId="0" borderId="0" applyNumberFormat="0" applyFill="0" applyBorder="0" applyAlignment="0" applyProtection="0"/>
    <xf numFmtId="0" fontId="15" fillId="0" borderId="0">
      <alignment vertical="top"/>
    </xf>
    <xf numFmtId="0" fontId="15" fillId="0" borderId="0">
      <alignment vertical="top"/>
    </xf>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0" fontId="2" fillId="0" borderId="0"/>
    <xf numFmtId="0" fontId="2" fillId="0" borderId="0"/>
    <xf numFmtId="0" fontId="29" fillId="0" borderId="0" applyFont="0" applyFill="0" applyBorder="0" applyAlignment="0" applyProtection="0"/>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1" fontId="161"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61" fillId="0" borderId="0" applyNumberFormat="0" applyFill="0" applyBorder="0" applyAlignment="0" applyProtection="0"/>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171" fontId="15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0" fontId="152" fillId="0" borderId="0" applyFon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43"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1"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170" fontId="152" fillId="0" borderId="0" applyFont="0" applyFill="0" applyBorder="0" applyAlignment="0" applyProtection="0"/>
    <xf numFmtId="171"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0" fontId="15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0" fontId="161" fillId="0" borderId="0" applyFont="0" applyFill="0" applyBorder="0" applyAlignment="0" applyProtection="0"/>
    <xf numFmtId="0" fontId="1" fillId="0" borderId="0"/>
    <xf numFmtId="0" fontId="163" fillId="0" borderId="0">
      <alignment vertical="top"/>
    </xf>
    <xf numFmtId="0" fontId="163" fillId="0" borderId="0">
      <alignment vertical="top"/>
    </xf>
    <xf numFmtId="0" fontId="15" fillId="0" borderId="0">
      <alignment vertical="top"/>
    </xf>
    <xf numFmtId="42" fontId="162" fillId="0" borderId="0" applyFont="0" applyFill="0" applyBorder="0" applyAlignment="0" applyProtection="0"/>
    <xf numFmtId="170"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171" fontId="152" fillId="0" borderId="0" applyFon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229" fontId="164" fillId="0" borderId="0" applyFont="0" applyFill="0" applyBorder="0" applyAlignment="0" applyProtection="0"/>
    <xf numFmtId="230" fontId="164" fillId="0" borderId="0" applyFont="0" applyFill="0" applyBorder="0" applyAlignment="0" applyProtection="0"/>
    <xf numFmtId="0" fontId="165" fillId="0" borderId="0"/>
    <xf numFmtId="0" fontId="165" fillId="0" borderId="0"/>
    <xf numFmtId="0" fontId="165" fillId="0" borderId="0"/>
    <xf numFmtId="44" fontId="2" fillId="0" borderId="0" applyFont="0" applyFill="0" applyBorder="0" applyAlignment="0" applyProtection="0"/>
    <xf numFmtId="42" fontId="2" fillId="0" borderId="0" applyFont="0" applyFill="0" applyBorder="0" applyAlignment="0" applyProtection="0"/>
    <xf numFmtId="0" fontId="2" fillId="0" borderId="0"/>
    <xf numFmtId="0" fontId="166" fillId="0" borderId="0"/>
    <xf numFmtId="0" fontId="152" fillId="0" borderId="0" applyFont="0" applyFill="0" applyBorder="0" applyAlignment="0"/>
    <xf numFmtId="225" fontId="152" fillId="0" borderId="0" applyFont="0" applyFill="0" applyBorder="0" applyAlignment="0" applyProtection="0"/>
    <xf numFmtId="0" fontId="167" fillId="2" borderId="0"/>
    <xf numFmtId="0" fontId="168" fillId="0" borderId="3" applyFont="0" applyAlignment="0">
      <alignment horizontal="left"/>
    </xf>
    <xf numFmtId="0" fontId="169" fillId="0" borderId="0"/>
    <xf numFmtId="9" fontId="170" fillId="0" borderId="0" applyBorder="0" applyAlignment="0" applyProtection="0"/>
    <xf numFmtId="0" fontId="171" fillId="2" borderId="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172" fillId="3" borderId="0" applyNumberFormat="0" applyBorder="0" applyAlignment="0" applyProtection="0"/>
    <xf numFmtId="0" fontId="172" fillId="4" borderId="0" applyNumberFormat="0" applyBorder="0" applyAlignment="0" applyProtection="0"/>
    <xf numFmtId="0" fontId="172" fillId="5"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8" borderId="0" applyNumberFormat="0" applyBorder="0" applyAlignment="0" applyProtection="0"/>
    <xf numFmtId="0" fontId="173" fillId="2" borderId="0"/>
    <xf numFmtId="0" fontId="174" fillId="0" borderId="0">
      <alignment wrapText="1"/>
    </xf>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2" fillId="9" borderId="0" applyNumberFormat="0" applyBorder="0" applyAlignment="0" applyProtection="0"/>
    <xf numFmtId="0" fontId="172" fillId="10" borderId="0" applyNumberFormat="0" applyBorder="0" applyAlignment="0" applyProtection="0"/>
    <xf numFmtId="0" fontId="172" fillId="11" borderId="0" applyNumberFormat="0" applyBorder="0" applyAlignment="0" applyProtection="0"/>
    <xf numFmtId="0" fontId="172" fillId="6" borderId="0" applyNumberFormat="0" applyBorder="0" applyAlignment="0" applyProtection="0"/>
    <xf numFmtId="0" fontId="172" fillId="9" borderId="0" applyNumberFormat="0" applyBorder="0" applyAlignment="0" applyProtection="0"/>
    <xf numFmtId="0" fontId="172" fillId="12" borderId="0" applyNumberFormat="0" applyBorder="0" applyAlignment="0" applyProtection="0"/>
    <xf numFmtId="0" fontId="161" fillId="0" borderId="0"/>
    <xf numFmtId="0" fontId="161" fillId="0" borderId="0"/>
    <xf numFmtId="0" fontId="5" fillId="13"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175" fillId="13" borderId="0" applyNumberFormat="0" applyBorder="0" applyAlignment="0" applyProtection="0"/>
    <xf numFmtId="0" fontId="175" fillId="10" borderId="0" applyNumberFormat="0" applyBorder="0" applyAlignment="0" applyProtection="0"/>
    <xf numFmtId="0" fontId="175" fillId="11" borderId="0" applyNumberFormat="0" applyBorder="0" applyAlignment="0" applyProtection="0"/>
    <xf numFmtId="0" fontId="175" fillId="14" borderId="0" applyNumberFormat="0" applyBorder="0" applyAlignment="0" applyProtection="0"/>
    <xf numFmtId="0" fontId="175" fillId="15" borderId="0" applyNumberFormat="0" applyBorder="0" applyAlignment="0" applyProtection="0"/>
    <xf numFmtId="0" fontId="175" fillId="16" borderId="0" applyNumberFormat="0" applyBorder="0" applyAlignment="0" applyProtection="0"/>
    <xf numFmtId="3" fontId="176" fillId="0" borderId="0">
      <alignment vertical="center"/>
    </xf>
    <xf numFmtId="0" fontId="6"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6" fillId="22"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7" fillId="26"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7" fillId="21" borderId="0" applyNumberFormat="0" applyBorder="0" applyAlignment="0" applyProtection="0"/>
    <xf numFmtId="0" fontId="7" fillId="28" borderId="0" applyNumberFormat="0" applyBorder="0" applyAlignment="0" applyProtection="0"/>
    <xf numFmtId="0" fontId="6" fillId="28" borderId="0" applyNumberFormat="0" applyBorder="0" applyAlignment="0" applyProtection="0"/>
    <xf numFmtId="220" fontId="1" fillId="0" borderId="0" applyFont="0" applyFill="0" applyBorder="0" applyAlignment="0" applyProtection="0"/>
    <xf numFmtId="0" fontId="8" fillId="0" borderId="0" applyFont="0" applyFill="0" applyBorder="0" applyAlignment="0" applyProtection="0"/>
    <xf numFmtId="219" fontId="162" fillId="0" borderId="0" applyFont="0" applyFill="0" applyBorder="0" applyAlignment="0" applyProtection="0"/>
    <xf numFmtId="221" fontId="1" fillId="0" borderId="0" applyFont="0" applyFill="0" applyBorder="0" applyAlignment="0" applyProtection="0"/>
    <xf numFmtId="0" fontId="8" fillId="0" borderId="0" applyFont="0" applyFill="0" applyBorder="0" applyAlignment="0" applyProtection="0"/>
    <xf numFmtId="221" fontId="1" fillId="0" borderId="0" applyFont="0" applyFill="0" applyBorder="0" applyAlignment="0" applyProtection="0"/>
    <xf numFmtId="0" fontId="177" fillId="0" borderId="0">
      <alignment horizontal="center" wrapText="1"/>
      <protection locked="0"/>
    </xf>
    <xf numFmtId="205" fontId="178" fillId="0" borderId="0" applyFont="0" applyFill="0" applyBorder="0" applyAlignment="0" applyProtection="0"/>
    <xf numFmtId="0" fontId="8" fillId="0" borderId="0" applyFont="0" applyFill="0" applyBorder="0" applyAlignment="0" applyProtection="0"/>
    <xf numFmtId="205" fontId="178" fillId="0" borderId="0" applyFont="0" applyFill="0" applyBorder="0" applyAlignment="0" applyProtection="0"/>
    <xf numFmtId="206" fontId="178" fillId="0" borderId="0" applyFont="0" applyFill="0" applyBorder="0" applyAlignment="0" applyProtection="0"/>
    <xf numFmtId="0" fontId="8" fillId="0" borderId="0" applyFont="0" applyFill="0" applyBorder="0" applyAlignment="0" applyProtection="0"/>
    <xf numFmtId="206" fontId="178" fillId="0" borderId="0" applyFont="0" applyFill="0" applyBorder="0" applyAlignment="0" applyProtection="0"/>
    <xf numFmtId="175" fontId="152" fillId="0" borderId="0" applyFont="0" applyFill="0" applyBorder="0" applyAlignment="0" applyProtection="0"/>
    <xf numFmtId="0" fontId="9" fillId="29" borderId="0" applyNumberFormat="0" applyBorder="0" applyAlignment="0" applyProtection="0"/>
    <xf numFmtId="0" fontId="179" fillId="0" borderId="0"/>
    <xf numFmtId="0" fontId="3" fillId="0" borderId="0"/>
    <xf numFmtId="0" fontId="10" fillId="0" borderId="0" applyNumberFormat="0" applyFill="0" applyBorder="0" applyAlignment="0" applyProtection="0"/>
    <xf numFmtId="0" fontId="8" fillId="0" borderId="0"/>
    <xf numFmtId="0" fontId="123" fillId="0" borderId="0"/>
    <xf numFmtId="0" fontId="8" fillId="0" borderId="0"/>
    <xf numFmtId="0" fontId="180" fillId="0" borderId="0"/>
    <xf numFmtId="178" fontId="1" fillId="0" borderId="0" applyFill="0" applyBorder="0" applyAlignment="0"/>
    <xf numFmtId="179" fontId="1" fillId="0" borderId="0" applyFill="0" applyBorder="0" applyAlignment="0"/>
    <xf numFmtId="180" fontId="1" fillId="0" borderId="0" applyFill="0" applyBorder="0" applyAlignment="0"/>
    <xf numFmtId="181" fontId="1" fillId="0" borderId="0" applyFill="0" applyBorder="0" applyAlignment="0"/>
    <xf numFmtId="182"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11" fillId="30" borderId="4" applyNumberFormat="0" applyAlignment="0" applyProtection="0"/>
    <xf numFmtId="0" fontId="181" fillId="0" borderId="0"/>
    <xf numFmtId="177" fontId="161" fillId="0" borderId="0" applyFont="0" applyFill="0" applyBorder="0" applyAlignment="0" applyProtection="0"/>
    <xf numFmtId="232" fontId="182" fillId="0" borderId="5" applyBorder="0"/>
    <xf numFmtId="232" fontId="183" fillId="0" borderId="3">
      <protection locked="0"/>
    </xf>
    <xf numFmtId="218" fontId="162" fillId="0" borderId="0" applyFont="0" applyFill="0" applyBorder="0" applyAlignment="0" applyProtection="0"/>
    <xf numFmtId="3" fontId="184" fillId="31" borderId="6"/>
    <xf numFmtId="233" fontId="193" fillId="0" borderId="3"/>
    <xf numFmtId="0" fontId="12" fillId="23" borderId="7" applyNumberFormat="0" applyAlignment="0" applyProtection="0"/>
    <xf numFmtId="0" fontId="172" fillId="0" borderId="0"/>
    <xf numFmtId="1" fontId="194" fillId="0" borderId="8" applyBorder="0"/>
    <xf numFmtId="43" fontId="1" fillId="0" borderId="0" applyFont="0" applyFill="0" applyBorder="0" applyAlignment="0" applyProtection="0"/>
    <xf numFmtId="226" fontId="185" fillId="0" borderId="0"/>
    <xf numFmtId="226" fontId="185" fillId="0" borderId="0"/>
    <xf numFmtId="226" fontId="185" fillId="0" borderId="0"/>
    <xf numFmtId="226" fontId="185" fillId="0" borderId="0"/>
    <xf numFmtId="226" fontId="185" fillId="0" borderId="0"/>
    <xf numFmtId="226" fontId="185" fillId="0" borderId="0"/>
    <xf numFmtId="226" fontId="185" fillId="0" borderId="0"/>
    <xf numFmtId="226" fontId="185" fillId="0" borderId="0"/>
    <xf numFmtId="0" fontId="186" fillId="0" borderId="6"/>
    <xf numFmtId="41" fontId="1"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178" fontId="1" fillId="0" borderId="0" applyFont="0" applyFill="0" applyBorder="0" applyAlignment="0" applyProtection="0"/>
    <xf numFmtId="211" fontId="3" fillId="0" borderId="9" applyFont="0" applyFill="0" applyBorder="0" applyAlignment="0" applyProtection="0">
      <alignment horizontal="center"/>
    </xf>
    <xf numFmtId="201" fontId="2" fillId="0" borderId="0" applyFont="0" applyFill="0" applyBorder="0" applyAlignment="0" applyProtection="0"/>
    <xf numFmtId="201" fontId="2" fillId="0" borderId="0" applyFont="0" applyFill="0" applyBorder="0" applyAlignment="0" applyProtection="0"/>
    <xf numFmtId="202" fontId="161" fillId="0" borderId="0" applyFont="0" applyFill="0" applyBorder="0" applyAlignment="0" applyProtection="0"/>
    <xf numFmtId="43" fontId="2" fillId="0" borderId="0" applyFont="0" applyFill="0" applyBorder="0" applyAlignment="0" applyProtection="0"/>
    <xf numFmtId="195" fontId="14" fillId="0" borderId="0"/>
    <xf numFmtId="234" fontId="187" fillId="0" borderId="0"/>
    <xf numFmtId="168" fontId="1" fillId="0" borderId="0" applyFont="0" applyFill="0" applyBorder="0" applyAlignment="0" applyProtection="0"/>
    <xf numFmtId="180" fontId="1" fillId="0" borderId="0" applyFont="0" applyFill="0" applyBorder="0" applyAlignment="0" applyProtection="0"/>
    <xf numFmtId="3" fontId="2" fillId="0" borderId="0" applyFont="0" applyFill="0" applyBorder="0" applyAlignment="0" applyProtection="0"/>
    <xf numFmtId="0" fontId="188" fillId="0" borderId="0" applyNumberFormat="0" applyAlignment="0">
      <alignment horizontal="left"/>
    </xf>
    <xf numFmtId="0" fontId="189" fillId="0" borderId="0" applyNumberFormat="0" applyAlignment="0"/>
    <xf numFmtId="235" fontId="13" fillId="0" borderId="0" applyFont="0" applyFill="0" applyBorder="0" applyAlignment="0" applyProtection="0"/>
    <xf numFmtId="236" fontId="190" fillId="0" borderId="0">
      <protection locked="0"/>
    </xf>
    <xf numFmtId="237" fontId="190" fillId="0" borderId="0">
      <protection locked="0"/>
    </xf>
    <xf numFmtId="238" fontId="191" fillId="0" borderId="10">
      <protection locked="0"/>
    </xf>
    <xf numFmtId="239" fontId="190" fillId="0" borderId="0">
      <protection locked="0"/>
    </xf>
    <xf numFmtId="240" fontId="190" fillId="0" borderId="0">
      <protection locked="0"/>
    </xf>
    <xf numFmtId="239" fontId="190" fillId="0" borderId="0" applyNumberFormat="0">
      <protection locked="0"/>
    </xf>
    <xf numFmtId="239" fontId="190" fillId="0" borderId="0">
      <protection locked="0"/>
    </xf>
    <xf numFmtId="232" fontId="192" fillId="0" borderId="1"/>
    <xf numFmtId="241" fontId="192" fillId="0" borderId="1"/>
    <xf numFmtId="179" fontId="1" fillId="0" borderId="0" applyFont="0" applyFill="0" applyBorder="0" applyAlignment="0" applyProtection="0"/>
    <xf numFmtId="174" fontId="2" fillId="0" borderId="0" applyFont="0" applyFill="0" applyBorder="0" applyAlignment="0" applyProtection="0"/>
    <xf numFmtId="193" fontId="1" fillId="0" borderId="0"/>
    <xf numFmtId="232" fontId="153" fillId="0" borderId="1">
      <alignment horizontal="center"/>
      <protection hidden="1"/>
    </xf>
    <xf numFmtId="242" fontId="195" fillId="0" borderId="1">
      <alignment horizontal="center"/>
      <protection hidden="1"/>
    </xf>
    <xf numFmtId="2" fontId="153" fillId="0" borderId="1">
      <alignment horizontal="center"/>
      <protection hidden="1"/>
    </xf>
    <xf numFmtId="0" fontId="2" fillId="0" borderId="0" applyFont="0" applyFill="0" applyBorder="0" applyAlignment="0" applyProtection="0"/>
    <xf numFmtId="14" fontId="15" fillId="0" borderId="0" applyFill="0" applyBorder="0" applyAlignment="0"/>
    <xf numFmtId="0" fontId="2" fillId="0" borderId="0" applyFont="0" applyFill="0" applyBorder="0" applyAlignment="0" applyProtection="0"/>
    <xf numFmtId="43" fontId="172" fillId="0" borderId="0" applyFont="0" applyFill="0" applyBorder="0" applyAlignment="0" applyProtection="0"/>
    <xf numFmtId="0" fontId="197" fillId="32" borderId="11" applyNumberFormat="0" applyAlignment="0" applyProtection="0"/>
    <xf numFmtId="0" fontId="198" fillId="8" borderId="4" applyNumberFormat="0" applyAlignment="0" applyProtection="0"/>
    <xf numFmtId="0" fontId="196" fillId="0" borderId="0"/>
    <xf numFmtId="14" fontId="152" fillId="0" borderId="0" applyFont="0" applyFill="0" applyBorder="0" applyAlignment="0" applyProtection="0"/>
    <xf numFmtId="0" fontId="199" fillId="0" borderId="12" applyNumberFormat="0" applyFill="0" applyAlignment="0" applyProtection="0"/>
    <xf numFmtId="0" fontId="200" fillId="0" borderId="13" applyNumberFormat="0" applyFill="0" applyAlignment="0" applyProtection="0"/>
    <xf numFmtId="0" fontId="201" fillId="0" borderId="14" applyNumberFormat="0" applyFill="0" applyAlignment="0" applyProtection="0"/>
    <xf numFmtId="0" fontId="201" fillId="0" borderId="0" applyNumberFormat="0" applyFill="0" applyBorder="0" applyAlignment="0" applyProtection="0"/>
    <xf numFmtId="214" fontId="2" fillId="0" borderId="15">
      <alignment vertical="center"/>
    </xf>
    <xf numFmtId="216" fontId="2" fillId="0" borderId="0" applyFont="0" applyFill="0" applyBorder="0" applyAlignment="0" applyProtection="0"/>
    <xf numFmtId="212" fontId="2" fillId="0" borderId="0" applyFont="0" applyFill="0" applyBorder="0" applyAlignment="0" applyProtection="0"/>
    <xf numFmtId="194" fontId="1" fillId="0" borderId="0"/>
    <xf numFmtId="0" fontId="3" fillId="0" borderId="0" applyNumberFormat="0" applyBorder="0" applyAlignment="0">
      <alignment horizontal="centerContinuous"/>
    </xf>
    <xf numFmtId="3" fontId="3" fillId="0" borderId="0" applyFont="0" applyBorder="0" applyAlignment="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202" fillId="0" borderId="0" applyNumberFormat="0" applyAlignment="0">
      <alignment horizontal="left"/>
    </xf>
    <xf numFmtId="192" fontId="1" fillId="0" borderId="0" applyFont="0" applyFill="0" applyBorder="0" applyAlignment="0" applyProtection="0"/>
    <xf numFmtId="0" fontId="17" fillId="0" borderId="0" applyNumberFormat="0" applyFill="0" applyBorder="0" applyAlignment="0" applyProtection="0"/>
    <xf numFmtId="3" fontId="3" fillId="0" borderId="0" applyFont="0" applyBorder="0" applyAlignment="0"/>
    <xf numFmtId="0" fontId="184" fillId="31" borderId="6">
      <alignment horizontal="centerContinuous" vertical="center"/>
    </xf>
    <xf numFmtId="0" fontId="203" fillId="0" borderId="0" applyProtection="0"/>
    <xf numFmtId="0" fontId="204" fillId="0" borderId="0" applyProtection="0"/>
    <xf numFmtId="0" fontId="205" fillId="0" borderId="0" applyProtection="0"/>
    <xf numFmtId="0" fontId="206" fillId="0" borderId="0" applyProtection="0"/>
    <xf numFmtId="0" fontId="207" fillId="0" borderId="0" applyNumberFormat="0" applyFont="0" applyFill="0" applyBorder="0" applyAlignment="0" applyProtection="0"/>
    <xf numFmtId="0" fontId="208" fillId="0" borderId="0" applyProtection="0"/>
    <xf numFmtId="0" fontId="209" fillId="0" borderId="0" applyProtection="0"/>
    <xf numFmtId="2" fontId="2" fillId="0" borderId="0" applyFont="0" applyFill="0" applyBorder="0" applyAlignment="0" applyProtection="0"/>
    <xf numFmtId="243" fontId="3" fillId="0" borderId="16" applyFont="0" applyFill="0" applyBorder="0" applyProtection="0"/>
    <xf numFmtId="0" fontId="3" fillId="36" borderId="17" applyNumberFormat="0" applyFont="0" applyAlignment="0" applyProtection="0"/>
    <xf numFmtId="3" fontId="3" fillId="37" borderId="18">
      <alignment horizontal="right" vertical="top" wrapText="1"/>
    </xf>
    <xf numFmtId="0" fontId="18" fillId="24" borderId="0" applyNumberFormat="0" applyBorder="0" applyAlignment="0" applyProtection="0"/>
    <xf numFmtId="38" fontId="19" fillId="2" borderId="0" applyNumberFormat="0" applyBorder="0" applyAlignment="0" applyProtection="0"/>
    <xf numFmtId="0" fontId="20" fillId="0" borderId="0" applyNumberFormat="0" applyFont="0" applyBorder="0" applyAlignment="0">
      <alignment horizontal="left" vertical="center"/>
    </xf>
    <xf numFmtId="0" fontId="210" fillId="38" borderId="0"/>
    <xf numFmtId="0" fontId="211" fillId="0" borderId="0">
      <alignment horizontal="left"/>
    </xf>
    <xf numFmtId="0" fontId="21" fillId="0" borderId="19" applyNumberFormat="0" applyAlignment="0" applyProtection="0">
      <alignment horizontal="left" vertical="center"/>
    </xf>
    <xf numFmtId="0" fontId="21" fillId="0" borderId="20">
      <alignment horizontal="left" vertical="center"/>
    </xf>
    <xf numFmtId="14" fontId="37" fillId="39" borderId="21">
      <alignment horizontal="center" vertical="center" wrapText="1"/>
    </xf>
    <xf numFmtId="0" fontId="22" fillId="0" borderId="0" applyNumberFormat="0" applyFill="0" applyBorder="0" applyAlignment="0" applyProtection="0"/>
    <xf numFmtId="0" fontId="21" fillId="0" borderId="0" applyNumberFormat="0" applyFill="0" applyBorder="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0" borderId="0" applyProtection="0"/>
    <xf numFmtId="0" fontId="25" fillId="0" borderId="0" applyProtection="0"/>
    <xf numFmtId="0" fontId="212" fillId="0" borderId="21">
      <alignment horizontal="center"/>
    </xf>
    <xf numFmtId="0" fontId="212" fillId="0" borderId="0">
      <alignment horizontal="center"/>
    </xf>
    <xf numFmtId="5" fontId="213" fillId="40" borderId="6" applyNumberFormat="0" applyAlignment="0">
      <alignment horizontal="left" vertical="top"/>
    </xf>
    <xf numFmtId="49" fontId="26" fillId="0" borderId="6">
      <alignment vertical="center"/>
    </xf>
    <xf numFmtId="0" fontId="27"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8" fillId="0" borderId="0"/>
    <xf numFmtId="10" fontId="19" fillId="41" borderId="6" applyNumberFormat="0" applyBorder="0" applyAlignment="0" applyProtection="0"/>
    <xf numFmtId="231" fontId="214" fillId="42" borderId="0"/>
    <xf numFmtId="3" fontId="184" fillId="0" borderId="23" applyFont="0" applyAlignment="0">
      <alignment horizontal="center" vertical="center" wrapText="1"/>
    </xf>
    <xf numFmtId="3" fontId="184" fillId="0" borderId="24"/>
    <xf numFmtId="0" fontId="215" fillId="43" borderId="7" applyNumberFormat="0" applyAlignment="0" applyProtection="0"/>
    <xf numFmtId="0" fontId="161" fillId="0" borderId="0" applyNumberFormat="0" applyFill="0" applyBorder="0" applyAlignment="0" applyProtection="0"/>
    <xf numFmtId="42"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23" fontId="3" fillId="44" borderId="18">
      <alignment vertical="top" wrapText="1"/>
    </xf>
    <xf numFmtId="0" fontId="29" fillId="0" borderId="0"/>
    <xf numFmtId="0" fontId="29" fillId="0" borderId="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30" fillId="0" borderId="25" applyNumberFormat="0" applyFill="0" applyAlignment="0" applyProtection="0"/>
    <xf numFmtId="231" fontId="214" fillId="45" borderId="0"/>
    <xf numFmtId="232" fontId="19" fillId="0" borderId="5" applyFont="0"/>
    <xf numFmtId="3" fontId="2" fillId="0" borderId="26"/>
    <xf numFmtId="38" fontId="29" fillId="0" borderId="0" applyFont="0" applyFill="0" applyBorder="0" applyAlignment="0" applyProtection="0"/>
    <xf numFmtId="40" fontId="29"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0" fontId="216" fillId="0" borderId="21"/>
    <xf numFmtId="165" fontId="31" fillId="0" borderId="27"/>
    <xf numFmtId="175" fontId="2" fillId="0" borderId="0" applyFont="0" applyFill="0" applyBorder="0" applyAlignment="0" applyProtection="0"/>
    <xf numFmtId="177" fontId="2" fillId="0" borderId="0" applyFont="0" applyFill="0" applyBorder="0" applyAlignment="0" applyProtection="0"/>
    <xf numFmtId="197" fontId="29" fillId="0" borderId="0" applyFont="0" applyFill="0" applyBorder="0" applyAlignment="0" applyProtection="0"/>
    <xf numFmtId="196" fontId="3" fillId="0" borderId="0" applyFont="0" applyFill="0" applyBorder="0" applyAlignment="0" applyProtection="0"/>
    <xf numFmtId="207" fontId="152" fillId="0" borderId="0" applyFont="0" applyFill="0" applyBorder="0" applyAlignment="0" applyProtection="0"/>
    <xf numFmtId="208" fontId="152" fillId="0" borderId="0" applyFont="0" applyFill="0" applyBorder="0" applyAlignment="0" applyProtection="0"/>
    <xf numFmtId="0" fontId="32" fillId="0" borderId="0" applyNumberFormat="0" applyFont="0" applyFill="0" applyAlignment="0"/>
    <xf numFmtId="4" fontId="217" fillId="0" borderId="3" applyBorder="0"/>
    <xf numFmtId="4" fontId="217" fillId="0" borderId="3" applyBorder="0"/>
    <xf numFmtId="0" fontId="192" fillId="0" borderId="0">
      <alignment horizontal="justify" vertical="top"/>
    </xf>
    <xf numFmtId="0" fontId="33" fillId="46" borderId="0" applyNumberFormat="0" applyBorder="0" applyAlignment="0" applyProtection="0"/>
    <xf numFmtId="0" fontId="13" fillId="0" borderId="6"/>
    <xf numFmtId="0" fontId="14" fillId="0" borderId="0"/>
    <xf numFmtId="0" fontId="13" fillId="0" borderId="6"/>
    <xf numFmtId="0" fontId="175" fillId="47" borderId="0" applyNumberFormat="0" applyBorder="0" applyAlignment="0" applyProtection="0"/>
    <xf numFmtId="0" fontId="175" fillId="48" borderId="0" applyNumberFormat="0" applyBorder="0" applyAlignment="0" applyProtection="0"/>
    <xf numFmtId="0" fontId="175" fillId="49" borderId="0" applyNumberFormat="0" applyBorder="0" applyAlignment="0" applyProtection="0"/>
    <xf numFmtId="0" fontId="175" fillId="14" borderId="0" applyNumberFormat="0" applyBorder="0" applyAlignment="0" applyProtection="0"/>
    <xf numFmtId="0" fontId="175" fillId="15" borderId="0" applyNumberFormat="0" applyBorder="0" applyAlignment="0" applyProtection="0"/>
    <xf numFmtId="0" fontId="175" fillId="50" borderId="0" applyNumberFormat="0" applyBorder="0" applyAlignment="0" applyProtection="0"/>
    <xf numFmtId="37" fontId="34" fillId="0" borderId="0"/>
    <xf numFmtId="0" fontId="218" fillId="0" borderId="6" applyNumberFormat="0" applyFont="0" applyFill="0" applyBorder="0" applyAlignment="0">
      <alignment horizontal="center"/>
    </xf>
    <xf numFmtId="184" fontId="1" fillId="0" borderId="0"/>
    <xf numFmtId="0" fontId="219" fillId="0" borderId="0"/>
    <xf numFmtId="0" fontId="2" fillId="0" borderId="0"/>
    <xf numFmtId="0" fontId="161" fillId="0" borderId="0"/>
    <xf numFmtId="0" fontId="220" fillId="0" borderId="0"/>
    <xf numFmtId="0" fontId="86" fillId="0" borderId="0"/>
    <xf numFmtId="0" fontId="2" fillId="0" borderId="0">
      <alignment vertical="top"/>
    </xf>
    <xf numFmtId="0" fontId="2" fillId="0" borderId="0">
      <alignment vertical="top"/>
    </xf>
    <xf numFmtId="0" fontId="2" fillId="0" borderId="0"/>
    <xf numFmtId="0" fontId="183" fillId="0" borderId="0" applyNumberFormat="0" applyFill="0" applyBorder="0" applyAlignment="0" applyProtection="0">
      <alignment vertical="top"/>
    </xf>
    <xf numFmtId="224" fontId="152" fillId="0" borderId="0">
      <protection locked="0"/>
    </xf>
    <xf numFmtId="0" fontId="35" fillId="0" borderId="0"/>
    <xf numFmtId="0" fontId="1" fillId="0" borderId="0"/>
    <xf numFmtId="0" fontId="3" fillId="0" borderId="0" applyFont="0" applyAlignment="0">
      <alignment horizontal="center" vertical="center" wrapText="1"/>
    </xf>
    <xf numFmtId="0" fontId="1" fillId="21" borderId="17" applyNumberFormat="0" applyFont="0" applyAlignment="0" applyProtection="0"/>
    <xf numFmtId="0" fontId="222" fillId="0" borderId="25" applyNumberFormat="0" applyFill="0" applyAlignment="0" applyProtection="0"/>
    <xf numFmtId="171" fontId="165" fillId="0" borderId="0" applyFont="0" applyFill="0" applyBorder="0" applyAlignment="0" applyProtection="0"/>
    <xf numFmtId="170" fontId="165" fillId="0" borderId="0" applyFont="0" applyFill="0" applyBorder="0" applyAlignment="0" applyProtection="0"/>
    <xf numFmtId="0" fontId="113" fillId="0" borderId="0" applyNumberFormat="0" applyFill="0" applyBorder="0" applyAlignment="0" applyProtection="0"/>
    <xf numFmtId="0" fontId="221" fillId="0" borderId="0" applyNumberForma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xf numFmtId="0" fontId="2" fillId="0" borderId="0" applyFont="0" applyFill="0" applyBorder="0" applyAlignment="0" applyProtection="0"/>
    <xf numFmtId="0" fontId="14" fillId="0" borderId="0"/>
    <xf numFmtId="0" fontId="36" fillId="30" borderId="11" applyNumberFormat="0" applyAlignment="0" applyProtection="0"/>
    <xf numFmtId="0" fontId="223" fillId="51" borderId="0"/>
    <xf numFmtId="14" fontId="177" fillId="0" borderId="0">
      <alignment horizontal="center" wrapText="1"/>
      <protection locked="0"/>
    </xf>
    <xf numFmtId="9" fontId="1" fillId="0" borderId="0" applyFont="0" applyFill="0" applyBorder="0" applyAlignment="0" applyProtection="0"/>
    <xf numFmtId="244" fontId="2" fillId="0" borderId="0" applyFont="0" applyFill="0" applyBorder="0" applyAlignment="0" applyProtection="0"/>
    <xf numFmtId="182" fontId="1" fillId="0" borderId="0" applyFont="0" applyFill="0" applyBorder="0" applyAlignment="0" applyProtection="0"/>
    <xf numFmtId="185" fontId="1" fillId="0" borderId="0" applyFont="0" applyFill="0" applyBorder="0" applyAlignment="0" applyProtection="0"/>
    <xf numFmtId="10" fontId="1" fillId="0" borderId="0" applyFont="0" applyFill="0" applyBorder="0" applyAlignment="0" applyProtection="0"/>
    <xf numFmtId="9" fontId="2" fillId="0" borderId="0" applyFont="0" applyFill="0" applyBorder="0" applyAlignment="0" applyProtection="0"/>
    <xf numFmtId="9" fontId="29" fillId="0" borderId="28" applyNumberFormat="0" applyBorder="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224" fillId="0" borderId="0"/>
    <xf numFmtId="0" fontId="29" fillId="0" borderId="0" applyNumberFormat="0" applyFont="0" applyFill="0" applyBorder="0" applyAlignment="0" applyProtection="0">
      <alignment horizontal="left"/>
    </xf>
    <xf numFmtId="0" fontId="225" fillId="0" borderId="21">
      <alignment horizontal="center"/>
    </xf>
    <xf numFmtId="0" fontId="226" fillId="52" borderId="0" applyNumberFormat="0" applyFont="0" applyBorder="0" applyAlignment="0">
      <alignment horizontal="center"/>
    </xf>
    <xf numFmtId="14" fontId="227" fillId="0" borderId="0" applyNumberFormat="0" applyFill="0" applyBorder="0" applyAlignment="0" applyProtection="0">
      <alignment horizontal="left"/>
    </xf>
    <xf numFmtId="0" fontId="3" fillId="0" borderId="0" applyNumberFormat="0" applyFill="0" applyBorder="0" applyAlignment="0" applyProtection="0"/>
    <xf numFmtId="245" fontId="228" fillId="0" borderId="0" applyFont="0" applyFill="0" applyBorder="0" applyAlignment="0" applyProtection="0"/>
    <xf numFmtId="0" fontId="226" fillId="1" borderId="20" applyNumberFormat="0" applyFont="0" applyAlignment="0">
      <alignment horizontal="center"/>
    </xf>
    <xf numFmtId="0" fontId="39" fillId="0" borderId="0" applyNumberFormat="0" applyFill="0" applyBorder="0" applyAlignment="0" applyProtection="0"/>
    <xf numFmtId="0" fontId="229" fillId="0" borderId="0" applyNumberFormat="0" applyFill="0" applyBorder="0" applyAlignment="0">
      <alignment horizontal="center"/>
    </xf>
    <xf numFmtId="0" fontId="2" fillId="53" borderId="0"/>
    <xf numFmtId="0" fontId="161" fillId="0" borderId="0" applyNumberForma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42" fontId="286" fillId="0" borderId="0" applyFont="0" applyFill="0" applyBorder="0" applyAlignment="0" applyProtection="0"/>
    <xf numFmtId="42" fontId="286" fillId="0" borderId="0" applyFont="0" applyFill="0" applyBorder="0" applyAlignment="0" applyProtection="0"/>
    <xf numFmtId="203" fontId="286" fillId="0" borderId="0" applyFont="0" applyFill="0" applyBorder="0" applyAlignment="0" applyProtection="0"/>
    <xf numFmtId="203" fontId="286" fillId="0" borderId="0" applyFont="0" applyFill="0" applyBorder="0" applyAlignment="0" applyProtection="0"/>
    <xf numFmtId="42" fontId="286"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14" fontId="230" fillId="0" borderId="0"/>
    <xf numFmtId="0" fontId="231" fillId="0" borderId="0"/>
    <xf numFmtId="0" fontId="216" fillId="0" borderId="0"/>
    <xf numFmtId="40" fontId="232" fillId="0" borderId="0" applyBorder="0">
      <alignment horizontal="right"/>
    </xf>
    <xf numFmtId="0" fontId="233" fillId="0" borderId="0"/>
    <xf numFmtId="190" fontId="13" fillId="0" borderId="29">
      <alignment horizontal="right" vertical="center"/>
    </xf>
    <xf numFmtId="213" fontId="3" fillId="0" borderId="29">
      <alignment horizontal="right" vertical="center"/>
    </xf>
    <xf numFmtId="213" fontId="3" fillId="0" borderId="29">
      <alignment horizontal="right" vertical="center"/>
    </xf>
    <xf numFmtId="210" fontId="186" fillId="0" borderId="29">
      <alignment horizontal="right" vertical="center"/>
    </xf>
    <xf numFmtId="210" fontId="18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190" fontId="128" fillId="0" borderId="29">
      <alignment horizontal="right" vertical="center"/>
    </xf>
    <xf numFmtId="190" fontId="128" fillId="0" borderId="29">
      <alignment horizontal="right" vertical="center"/>
    </xf>
    <xf numFmtId="190" fontId="13" fillId="0" borderId="29">
      <alignment horizontal="right" vertical="center"/>
    </xf>
    <xf numFmtId="190" fontId="128"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09" fontId="176" fillId="0" borderId="29">
      <alignment horizontal="right" vertical="center"/>
    </xf>
    <xf numFmtId="209" fontId="176" fillId="0" borderId="29">
      <alignment horizontal="right" vertical="center"/>
    </xf>
    <xf numFmtId="190" fontId="13" fillId="0" borderId="29">
      <alignment horizontal="right" vertical="center"/>
    </xf>
    <xf numFmtId="190" fontId="13" fillId="0" borderId="29">
      <alignment horizontal="right" vertical="center"/>
    </xf>
    <xf numFmtId="190" fontId="128"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04"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69" fontId="1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69" fontId="128" fillId="0" borderId="29">
      <alignment horizontal="right" vertical="center"/>
    </xf>
    <xf numFmtId="169" fontId="128" fillId="0" borderId="29">
      <alignment horizontal="right" vertical="center"/>
    </xf>
    <xf numFmtId="169" fontId="13" fillId="0" borderId="29">
      <alignment horizontal="right" vertical="center"/>
    </xf>
    <xf numFmtId="169" fontId="128"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69" fontId="13" fillId="0" borderId="29">
      <alignment horizontal="right" vertical="center"/>
    </xf>
    <xf numFmtId="169" fontId="13" fillId="0" borderId="29">
      <alignment horizontal="right" vertical="center"/>
    </xf>
    <xf numFmtId="169" fontId="128"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4" fontId="186" fillId="0" borderId="29">
      <alignment horizontal="right" vertical="center"/>
    </xf>
    <xf numFmtId="209" fontId="176" fillId="0" borderId="29">
      <alignment horizontal="right" vertical="center"/>
    </xf>
    <xf numFmtId="210" fontId="186" fillId="0" borderId="29">
      <alignment horizontal="right" vertical="center"/>
    </xf>
    <xf numFmtId="209" fontId="176" fillId="0" borderId="29">
      <alignment horizontal="right" vertical="center"/>
    </xf>
    <xf numFmtId="210" fontId="186" fillId="0" borderId="29">
      <alignment horizontal="right" vertical="center"/>
    </xf>
    <xf numFmtId="210" fontId="186" fillId="0" borderId="29">
      <alignment horizontal="right" vertical="center"/>
    </xf>
    <xf numFmtId="169" fontId="13" fillId="0" borderId="29">
      <alignment horizontal="right" vertical="center"/>
    </xf>
    <xf numFmtId="191" fontId="13" fillId="0" borderId="29">
      <alignment horizontal="right" vertical="center"/>
    </xf>
    <xf numFmtId="169" fontId="13" fillId="0" borderId="29">
      <alignment horizontal="right" vertical="center"/>
    </xf>
    <xf numFmtId="169" fontId="1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169"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0" fontId="13" fillId="0" borderId="29">
      <alignment horizontal="right" vertical="center"/>
    </xf>
    <xf numFmtId="213" fontId="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0" fontId="13" fillId="0" borderId="29">
      <alignment horizontal="right" vertical="center"/>
    </xf>
    <xf numFmtId="190"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28" fillId="0" borderId="29">
      <alignment horizontal="right" vertical="center"/>
    </xf>
    <xf numFmtId="191" fontId="128" fillId="0" borderId="29">
      <alignment horizontal="right" vertical="center"/>
    </xf>
    <xf numFmtId="191" fontId="13" fillId="0" borderId="29">
      <alignment horizontal="right" vertical="center"/>
    </xf>
    <xf numFmtId="191" fontId="128" fillId="0" borderId="29">
      <alignment horizontal="right" vertical="center"/>
    </xf>
    <xf numFmtId="191" fontId="13" fillId="0" borderId="29">
      <alignment horizontal="right" vertical="center"/>
    </xf>
    <xf numFmtId="191" fontId="13" fillId="0" borderId="29">
      <alignment horizontal="right" vertical="center"/>
    </xf>
    <xf numFmtId="191" fontId="128"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0" fontId="13" fillId="0" borderId="29">
      <alignment horizontal="right" vertical="center"/>
    </xf>
    <xf numFmtId="210" fontId="186"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0" fontId="234" fillId="0" borderId="0">
      <alignment horizontal="centerContinuous"/>
    </xf>
    <xf numFmtId="232" fontId="192" fillId="0" borderId="1">
      <protection hidden="1"/>
    </xf>
    <xf numFmtId="0" fontId="40" fillId="0" borderId="0">
      <alignment horizontal="center" vertical="center" wrapText="1"/>
    </xf>
    <xf numFmtId="49" fontId="15" fillId="0" borderId="0" applyFill="0" applyBorder="0" applyAlignment="0"/>
    <xf numFmtId="186" fontId="1" fillId="0" borderId="0" applyFill="0" applyBorder="0" applyAlignment="0"/>
    <xf numFmtId="187" fontId="1" fillId="0" borderId="0" applyFill="0" applyBorder="0" applyAlignment="0"/>
    <xf numFmtId="191" fontId="13" fillId="0" borderId="29">
      <alignment horizontal="center"/>
    </xf>
    <xf numFmtId="0" fontId="35" fillId="0" borderId="0">
      <alignment vertical="center" wrapText="1"/>
      <protection locked="0"/>
    </xf>
    <xf numFmtId="0" fontId="240" fillId="0" borderId="30"/>
    <xf numFmtId="0" fontId="240" fillId="0" borderId="30"/>
    <xf numFmtId="0" fontId="241" fillId="0" borderId="30"/>
    <xf numFmtId="0" fontId="241" fillId="0" borderId="30"/>
    <xf numFmtId="0" fontId="240" fillId="0" borderId="30"/>
    <xf numFmtId="0" fontId="240" fillId="0" borderId="30"/>
    <xf numFmtId="0" fontId="241" fillId="0" borderId="30"/>
    <xf numFmtId="0" fontId="240" fillId="0" borderId="30"/>
    <xf numFmtId="0" fontId="241" fillId="0" borderId="30"/>
    <xf numFmtId="0" fontId="240" fillId="0" borderId="30"/>
    <xf numFmtId="0" fontId="241" fillId="0" borderId="30"/>
    <xf numFmtId="0" fontId="240" fillId="0" borderId="30"/>
    <xf numFmtId="0" fontId="241" fillId="0" borderId="30"/>
    <xf numFmtId="0" fontId="240" fillId="0" borderId="30"/>
    <xf numFmtId="0" fontId="13" fillId="0" borderId="0" applyNumberFormat="0" applyFill="0" applyBorder="0" applyAlignment="0" applyProtection="0"/>
    <xf numFmtId="0" fontId="221" fillId="0" borderId="0" applyNumberFormat="0" applyFill="0" applyBorder="0" applyAlignment="0" applyProtection="0"/>
    <xf numFmtId="3" fontId="242" fillId="0" borderId="9" applyNumberFormat="0" applyBorder="0" applyAlignment="0"/>
    <xf numFmtId="0" fontId="243" fillId="0" borderId="0" applyFont="0">
      <alignment horizontal="centerContinuous"/>
    </xf>
    <xf numFmtId="0" fontId="235" fillId="0" borderId="0" applyFill="0" applyBorder="0" applyProtection="0">
      <alignment horizontal="left" vertical="top"/>
    </xf>
    <xf numFmtId="0" fontId="42" fillId="0" borderId="0" applyNumberFormat="0" applyFill="0" applyBorder="0" applyAlignment="0" applyProtection="0"/>
    <xf numFmtId="40" fontId="41" fillId="0" borderId="0"/>
    <xf numFmtId="0" fontId="236" fillId="32" borderId="4" applyNumberFormat="0" applyAlignment="0" applyProtection="0"/>
    <xf numFmtId="0" fontId="42" fillId="0" borderId="0" applyNumberFormat="0" applyFill="0" applyBorder="0" applyAlignment="0" applyProtection="0"/>
    <xf numFmtId="4" fontId="237" fillId="0" borderId="0">
      <alignment horizontal="left" indent="1"/>
    </xf>
    <xf numFmtId="0" fontId="238" fillId="0" borderId="31" applyNumberFormat="0" applyFill="0" applyAlignment="0" applyProtection="0"/>
    <xf numFmtId="0" fontId="239" fillId="5" borderId="0" applyNumberFormat="0" applyBorder="0" applyAlignment="0" applyProtection="0"/>
    <xf numFmtId="0" fontId="2" fillId="0" borderId="32" applyNumberFormat="0" applyFont="0" applyFill="0" applyAlignment="0" applyProtection="0"/>
    <xf numFmtId="0" fontId="31" fillId="0" borderId="33" applyNumberFormat="0" applyAlignment="0">
      <alignment horizontal="center"/>
    </xf>
    <xf numFmtId="0" fontId="244" fillId="54" borderId="0" applyNumberFormat="0" applyBorder="0" applyAlignment="0" applyProtection="0"/>
    <xf numFmtId="170" fontId="1" fillId="0" borderId="0" applyFont="0" applyFill="0" applyBorder="0" applyAlignment="0" applyProtection="0"/>
    <xf numFmtId="171" fontId="1" fillId="0" borderId="0" applyFont="0" applyFill="0" applyBorder="0" applyAlignment="0" applyProtection="0"/>
    <xf numFmtId="175" fontId="161" fillId="0" borderId="0" applyFont="0" applyFill="0" applyBorder="0" applyAlignment="0" applyProtection="0"/>
    <xf numFmtId="175" fontId="1" fillId="0" borderId="0" applyFont="0" applyFill="0" applyBorder="0" applyAlignment="0" applyProtection="0"/>
    <xf numFmtId="177" fontId="1" fillId="0" borderId="0" applyFont="0" applyFill="0" applyBorder="0" applyAlignment="0" applyProtection="0"/>
    <xf numFmtId="0" fontId="245" fillId="0" borderId="0" applyNumberFormat="0" applyFill="0" applyBorder="0" applyAlignment="0" applyProtection="0"/>
    <xf numFmtId="0" fontId="246" fillId="0" borderId="0" applyNumberFormat="0" applyFill="0" applyBorder="0" applyAlignment="0" applyProtection="0"/>
    <xf numFmtId="188" fontId="13" fillId="0" borderId="0"/>
    <xf numFmtId="189" fontId="13" fillId="0" borderId="6"/>
    <xf numFmtId="3" fontId="3" fillId="55" borderId="18">
      <alignment horizontal="right" vertical="top" wrapText="1"/>
    </xf>
    <xf numFmtId="0" fontId="247" fillId="0" borderId="0"/>
    <xf numFmtId="0" fontId="247" fillId="0" borderId="0"/>
    <xf numFmtId="5" fontId="248" fillId="56" borderId="34">
      <alignment vertical="top"/>
    </xf>
    <xf numFmtId="0" fontId="250" fillId="57" borderId="6">
      <alignment horizontal="left" vertical="center"/>
    </xf>
    <xf numFmtId="6" fontId="251" fillId="58" borderId="34"/>
    <xf numFmtId="5" fontId="213" fillId="0" borderId="34">
      <alignment horizontal="left" vertical="top"/>
    </xf>
    <xf numFmtId="0" fontId="252" fillId="59" borderId="0">
      <alignment horizontal="left" vertical="center"/>
    </xf>
    <xf numFmtId="5" fontId="161" fillId="0" borderId="24">
      <alignment horizontal="left" vertical="top"/>
    </xf>
    <xf numFmtId="0" fontId="249" fillId="0" borderId="24">
      <alignment horizontal="left" vertical="center"/>
    </xf>
    <xf numFmtId="215" fontId="2" fillId="0" borderId="0" applyFont="0" applyFill="0" applyBorder="0" applyAlignment="0" applyProtection="0"/>
    <xf numFmtId="217" fontId="2" fillId="0" borderId="0" applyFont="0" applyFill="0" applyBorder="0" applyAlignment="0" applyProtection="0"/>
    <xf numFmtId="0" fontId="43" fillId="0" borderId="0" applyNumberFormat="0" applyFill="0" applyBorder="0" applyAlignment="0" applyProtection="0"/>
    <xf numFmtId="0" fontId="253" fillId="4" borderId="0" applyNumberFormat="0" applyBorder="0" applyAlignment="0" applyProtection="0"/>
    <xf numFmtId="0" fontId="44" fillId="0" borderId="0" applyNumberFormat="0" applyFill="0" applyBorder="0" applyAlignment="0" applyProtection="0"/>
    <xf numFmtId="0" fontId="254" fillId="0" borderId="0">
      <alignment vertical="center"/>
    </xf>
    <xf numFmtId="42" fontId="156" fillId="0" borderId="0" applyFont="0" applyFill="0" applyBorder="0" applyAlignment="0" applyProtection="0"/>
    <xf numFmtId="44" fontId="156" fillId="0" borderId="0" applyFont="0" applyFill="0" applyBorder="0" applyAlignment="0" applyProtection="0"/>
    <xf numFmtId="0" fontId="156" fillId="0" borderId="0"/>
    <xf numFmtId="0" fontId="51" fillId="0" borderId="0" applyFont="0" applyFill="0" applyBorder="0" applyAlignment="0" applyProtection="0"/>
    <xf numFmtId="0" fontId="51" fillId="0" borderId="0" applyFont="0" applyFill="0" applyBorder="0" applyAlignment="0" applyProtection="0"/>
    <xf numFmtId="0" fontId="52" fillId="0" borderId="0">
      <alignment vertical="center"/>
    </xf>
    <xf numFmtId="40" fontId="45" fillId="0" borderId="0" applyFont="0" applyFill="0" applyBorder="0" applyAlignment="0" applyProtection="0"/>
    <xf numFmtId="3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9" fontId="255" fillId="0" borderId="0" applyBorder="0" applyAlignment="0" applyProtection="0"/>
    <xf numFmtId="0" fontId="47"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46" fillId="0" borderId="0" applyFont="0" applyFill="0" applyBorder="0" applyAlignment="0" applyProtection="0"/>
    <xf numFmtId="0" fontId="4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49" fillId="0" borderId="0"/>
    <xf numFmtId="0" fontId="152" fillId="0" borderId="0"/>
    <xf numFmtId="164" fontId="161" fillId="0" borderId="0" applyFont="0" applyFill="0" applyBorder="0" applyAlignment="0" applyProtection="0"/>
    <xf numFmtId="43" fontId="152" fillId="0" borderId="0" applyFont="0" applyFill="0" applyBorder="0" applyAlignment="0" applyProtection="0"/>
    <xf numFmtId="41" fontId="152" fillId="0" borderId="0" applyFont="0" applyFill="0" applyBorder="0" applyAlignment="0" applyProtection="0"/>
    <xf numFmtId="171" fontId="48" fillId="0" borderId="0" applyFont="0" applyFill="0" applyBorder="0" applyAlignment="0" applyProtection="0"/>
    <xf numFmtId="0" fontId="3" fillId="0" borderId="0"/>
    <xf numFmtId="206" fontId="256" fillId="0" borderId="0" applyFont="0" applyFill="0" applyBorder="0" applyAlignment="0" applyProtection="0"/>
    <xf numFmtId="205" fontId="256" fillId="0" borderId="0" applyFont="0" applyFill="0" applyBorder="0" applyAlignment="0" applyProtection="0"/>
    <xf numFmtId="0" fontId="257" fillId="0" borderId="0"/>
    <xf numFmtId="9" fontId="152" fillId="0" borderId="0" applyFont="0" applyFill="0" applyBorder="0" applyAlignment="0" applyProtection="0"/>
    <xf numFmtId="44" fontId="152" fillId="0" borderId="0" applyFont="0" applyFill="0" applyBorder="0" applyAlignment="0" applyProtection="0"/>
    <xf numFmtId="42" fontId="152" fillId="0" borderId="0" applyFont="0" applyFill="0" applyBorder="0" applyAlignment="0" applyProtection="0"/>
    <xf numFmtId="176" fontId="50" fillId="0" borderId="0" applyFont="0" applyFill="0" applyBorder="0" applyAlignment="0" applyProtection="0"/>
    <xf numFmtId="177" fontId="48" fillId="0" borderId="0" applyFont="0" applyFill="0" applyBorder="0" applyAlignment="0" applyProtection="0"/>
    <xf numFmtId="0" fontId="258" fillId="0" borderId="0" applyNumberFormat="0" applyFill="0" applyBorder="0" applyAlignment="0" applyProtection="0">
      <alignment vertical="top"/>
      <protection locked="0"/>
    </xf>
    <xf numFmtId="44" fontId="256" fillId="0" borderId="0" applyFont="0" applyFill="0" applyBorder="0" applyAlignment="0" applyProtection="0"/>
    <xf numFmtId="42" fontId="256" fillId="0" borderId="0" applyFont="0" applyFill="0" applyBorder="0" applyAlignment="0" applyProtection="0"/>
    <xf numFmtId="0" fontId="259" fillId="0" borderId="0" applyNumberFormat="0" applyFill="0" applyBorder="0" applyAlignment="0" applyProtection="0">
      <alignment vertical="top"/>
      <protection locked="0"/>
    </xf>
  </cellStyleXfs>
  <cellXfs count="2142">
    <xf numFmtId="0" fontId="0" fillId="0" borderId="0" xfId="0"/>
    <xf numFmtId="49" fontId="54" fillId="2" borderId="0" xfId="26" applyNumberFormat="1" applyFont="1" applyFill="1" applyAlignment="1"/>
    <xf numFmtId="0" fontId="55" fillId="2" borderId="0" xfId="26" applyFont="1" applyFill="1"/>
    <xf numFmtId="49" fontId="56" fillId="2" borderId="0" xfId="26" applyNumberFormat="1" applyFont="1" applyFill="1" applyBorder="1" applyAlignment="1"/>
    <xf numFmtId="0" fontId="56" fillId="41" borderId="35" xfId="443" applyFont="1" applyFill="1" applyBorder="1" applyAlignment="1" applyProtection="1">
      <alignment horizontal="left"/>
      <protection locked="0"/>
    </xf>
    <xf numFmtId="0" fontId="55" fillId="41" borderId="36" xfId="443" applyFont="1" applyFill="1" applyBorder="1" applyAlignment="1" applyProtection="1">
      <alignment horizontal="left"/>
      <protection locked="0"/>
    </xf>
    <xf numFmtId="49" fontId="55" fillId="2" borderId="0" xfId="26" applyNumberFormat="1" applyFont="1" applyFill="1" applyBorder="1" applyAlignment="1"/>
    <xf numFmtId="0" fontId="55" fillId="41" borderId="37" xfId="443" applyFont="1" applyFill="1" applyBorder="1" applyAlignment="1" applyProtection="1">
      <protection locked="0"/>
    </xf>
    <xf numFmtId="49" fontId="56" fillId="2" borderId="0" xfId="26" applyNumberFormat="1" applyFont="1" applyFill="1" applyAlignment="1">
      <alignment horizontal="left"/>
    </xf>
    <xf numFmtId="0" fontId="55" fillId="2" borderId="0" xfId="26" applyFont="1" applyFill="1" applyBorder="1"/>
    <xf numFmtId="0" fontId="56" fillId="41" borderId="37" xfId="443" applyFont="1" applyFill="1" applyBorder="1" applyAlignment="1" applyProtection="1">
      <protection locked="0"/>
    </xf>
    <xf numFmtId="49" fontId="56" fillId="2" borderId="0" xfId="26" applyNumberFormat="1" applyFont="1" applyFill="1" applyBorder="1" applyAlignment="1">
      <alignment horizontal="left"/>
    </xf>
    <xf numFmtId="0" fontId="55" fillId="2" borderId="0" xfId="26" applyFont="1" applyFill="1" applyAlignment="1">
      <alignment horizontal="left"/>
    </xf>
    <xf numFmtId="49" fontId="58" fillId="2" borderId="0" xfId="26" applyNumberFormat="1" applyFont="1" applyFill="1" applyAlignment="1"/>
    <xf numFmtId="0" fontId="54" fillId="2" borderId="0" xfId="26" applyNumberFormat="1" applyFont="1" applyFill="1" applyAlignment="1" applyProtection="1">
      <protection locked="0"/>
    </xf>
    <xf numFmtId="0" fontId="54" fillId="2" borderId="0" xfId="26" applyNumberFormat="1" applyFont="1" applyFill="1" applyAlignment="1" applyProtection="1">
      <alignment horizontal="right"/>
      <protection locked="0"/>
    </xf>
    <xf numFmtId="0" fontId="59" fillId="2" borderId="0" xfId="26" applyNumberFormat="1" applyFont="1" applyFill="1" applyAlignment="1" applyProtection="1"/>
    <xf numFmtId="0" fontId="55" fillId="2" borderId="0" xfId="26" applyFont="1" applyFill="1" applyAlignment="1" applyProtection="1"/>
    <xf numFmtId="0" fontId="54" fillId="2" borderId="0" xfId="26" applyNumberFormat="1" applyFont="1" applyFill="1" applyAlignment="1" applyProtection="1"/>
    <xf numFmtId="0" fontId="54" fillId="2" borderId="0" xfId="26" applyNumberFormat="1" applyFont="1" applyFill="1" applyAlignment="1" applyProtection="1">
      <alignment horizontal="right"/>
    </xf>
    <xf numFmtId="0" fontId="54" fillId="2" borderId="38" xfId="26" applyNumberFormat="1" applyFont="1" applyFill="1" applyBorder="1" applyAlignment="1" applyProtection="1">
      <alignment horizontal="right"/>
    </xf>
    <xf numFmtId="0" fontId="54" fillId="2" borderId="0" xfId="26" applyNumberFormat="1" applyFont="1" applyFill="1" applyBorder="1" applyAlignment="1" applyProtection="1"/>
    <xf numFmtId="0" fontId="55" fillId="2" borderId="0" xfId="26" applyNumberFormat="1" applyFont="1" applyFill="1" applyAlignment="1" applyProtection="1">
      <protection locked="0"/>
    </xf>
    <xf numFmtId="0" fontId="55" fillId="2" borderId="0" xfId="26" applyNumberFormat="1" applyFont="1" applyFill="1" applyAlignment="1" applyProtection="1">
      <alignment horizontal="right"/>
      <protection locked="0"/>
    </xf>
    <xf numFmtId="1" fontId="55" fillId="2" borderId="0" xfId="26" applyNumberFormat="1" applyFont="1" applyFill="1" applyAlignment="1" applyProtection="1">
      <alignment horizontal="center"/>
    </xf>
    <xf numFmtId="0" fontId="55" fillId="2" borderId="0" xfId="26" applyNumberFormat="1" applyFont="1" applyFill="1" applyAlignment="1" applyProtection="1"/>
    <xf numFmtId="41" fontId="55" fillId="2" borderId="0" xfId="26" applyNumberFormat="1" applyFont="1" applyFill="1" applyAlignment="1" applyProtection="1"/>
    <xf numFmtId="41" fontId="55" fillId="2" borderId="39" xfId="26" applyNumberFormat="1" applyFont="1" applyFill="1" applyBorder="1" applyAlignment="1" applyProtection="1"/>
    <xf numFmtId="0" fontId="55" fillId="2" borderId="0" xfId="26" applyNumberFormat="1" applyFont="1" applyFill="1" applyAlignment="1" applyProtection="1">
      <alignment horizontal="right"/>
    </xf>
    <xf numFmtId="0" fontId="55" fillId="2" borderId="38" xfId="26" applyNumberFormat="1" applyFont="1" applyFill="1" applyBorder="1" applyAlignment="1" applyProtection="1">
      <alignment horizontal="right"/>
    </xf>
    <xf numFmtId="0" fontId="55" fillId="2" borderId="0" xfId="26" applyNumberFormat="1" applyFont="1" applyFill="1" applyBorder="1" applyAlignment="1" applyProtection="1"/>
    <xf numFmtId="0" fontId="55" fillId="2" borderId="0" xfId="26" applyNumberFormat="1" applyFont="1" applyFill="1" applyBorder="1" applyAlignment="1" applyProtection="1">
      <protection locked="0"/>
    </xf>
    <xf numFmtId="0" fontId="55" fillId="2" borderId="38" xfId="26" applyNumberFormat="1" applyFont="1" applyFill="1" applyBorder="1" applyAlignment="1" applyProtection="1"/>
    <xf numFmtId="0" fontId="55" fillId="2" borderId="40" xfId="26" applyNumberFormat="1" applyFont="1" applyFill="1" applyBorder="1" applyAlignment="1" applyProtection="1">
      <protection locked="0"/>
    </xf>
    <xf numFmtId="0" fontId="55" fillId="2" borderId="40" xfId="26" applyNumberFormat="1" applyFont="1" applyFill="1" applyBorder="1" applyAlignment="1" applyProtection="1"/>
    <xf numFmtId="0" fontId="55" fillId="2" borderId="41" xfId="26" applyNumberFormat="1" applyFont="1" applyFill="1" applyBorder="1" applyAlignment="1" applyProtection="1"/>
    <xf numFmtId="49" fontId="56" fillId="2" borderId="0" xfId="26" applyNumberFormat="1" applyFont="1" applyFill="1" applyAlignment="1" applyProtection="1">
      <alignment horizontal="centerContinuous"/>
      <protection locked="0"/>
    </xf>
    <xf numFmtId="49" fontId="55" fillId="2" borderId="0" xfId="26" applyNumberFormat="1" applyFont="1" applyFill="1" applyAlignment="1" applyProtection="1">
      <alignment horizontal="centerContinuous"/>
      <protection locked="0"/>
    </xf>
    <xf numFmtId="49" fontId="55" fillId="2" borderId="0" xfId="26" applyNumberFormat="1" applyFont="1" applyFill="1" applyAlignment="1" applyProtection="1">
      <alignment horizontal="centerContinuous"/>
    </xf>
    <xf numFmtId="49" fontId="55" fillId="2" borderId="0" xfId="26" applyNumberFormat="1" applyFont="1" applyFill="1" applyBorder="1" applyAlignment="1" applyProtection="1">
      <alignment horizontal="centerContinuous"/>
    </xf>
    <xf numFmtId="41" fontId="56" fillId="2" borderId="0" xfId="26" applyNumberFormat="1" applyFont="1" applyFill="1" applyAlignment="1" applyProtection="1"/>
    <xf numFmtId="49" fontId="56" fillId="2" borderId="0" xfId="26" applyNumberFormat="1" applyFont="1" applyFill="1" applyAlignment="1" applyProtection="1"/>
    <xf numFmtId="41" fontId="56" fillId="2" borderId="39" xfId="26" applyNumberFormat="1" applyFont="1" applyFill="1" applyBorder="1" applyAlignment="1" applyProtection="1"/>
    <xf numFmtId="0" fontId="56" fillId="2" borderId="0" xfId="26" applyNumberFormat="1" applyFont="1" applyFill="1" applyBorder="1" applyAlignment="1" applyProtection="1"/>
    <xf numFmtId="49" fontId="56" fillId="2" borderId="0" xfId="26" applyNumberFormat="1" applyFont="1" applyFill="1" applyAlignment="1" applyProtection="1">
      <alignment horizontal="centerContinuous"/>
    </xf>
    <xf numFmtId="49" fontId="56" fillId="2" borderId="0" xfId="26" applyNumberFormat="1" applyFont="1" applyFill="1" applyBorder="1" applyAlignment="1" applyProtection="1">
      <alignment horizontal="centerContinuous"/>
    </xf>
    <xf numFmtId="49" fontId="55" fillId="2" borderId="0" xfId="26" applyNumberFormat="1" applyFont="1" applyFill="1" applyAlignment="1" applyProtection="1">
      <alignment horizontal="right"/>
    </xf>
    <xf numFmtId="0" fontId="56" fillId="2" borderId="0" xfId="26" applyNumberFormat="1" applyFont="1" applyFill="1" applyBorder="1" applyAlignment="1" applyProtection="1">
      <alignment horizontal="center"/>
      <protection locked="0"/>
    </xf>
    <xf numFmtId="41" fontId="56" fillId="2" borderId="0" xfId="26" applyNumberFormat="1" applyFont="1" applyFill="1" applyBorder="1" applyAlignment="1" applyProtection="1">
      <protection locked="0"/>
    </xf>
    <xf numFmtId="41" fontId="56" fillId="2" borderId="0" xfId="26" applyNumberFormat="1" applyFont="1" applyFill="1" applyBorder="1" applyAlignment="1" applyProtection="1"/>
    <xf numFmtId="41" fontId="56" fillId="2" borderId="38" xfId="26" applyNumberFormat="1" applyFont="1" applyFill="1" applyBorder="1" applyAlignment="1" applyProtection="1"/>
    <xf numFmtId="0" fontId="56" fillId="2" borderId="0" xfId="26" applyFont="1" applyFill="1" applyAlignment="1" applyProtection="1"/>
    <xf numFmtId="0" fontId="56" fillId="2" borderId="0" xfId="26" applyFont="1" applyFill="1" applyAlignment="1" applyProtection="1">
      <protection locked="0"/>
    </xf>
    <xf numFmtId="0" fontId="55" fillId="2" borderId="0" xfId="26" applyNumberFormat="1" applyFont="1" applyFill="1" applyBorder="1" applyAlignment="1" applyProtection="1">
      <alignment horizontal="center"/>
      <protection locked="0"/>
    </xf>
    <xf numFmtId="41" fontId="55" fillId="2" borderId="0" xfId="26" applyNumberFormat="1" applyFont="1" applyFill="1" applyBorder="1" applyAlignment="1" applyProtection="1"/>
    <xf numFmtId="41" fontId="55" fillId="2" borderId="0" xfId="26" applyNumberFormat="1" applyFont="1" applyFill="1" applyBorder="1" applyAlignment="1" applyProtection="1">
      <protection locked="0"/>
    </xf>
    <xf numFmtId="41" fontId="55" fillId="2" borderId="0" xfId="443" applyNumberFormat="1" applyFont="1" applyFill="1" applyBorder="1" applyAlignment="1" applyProtection="1"/>
    <xf numFmtId="41" fontId="55" fillId="2" borderId="38" xfId="26" applyNumberFormat="1" applyFont="1" applyFill="1" applyBorder="1" applyAlignment="1" applyProtection="1"/>
    <xf numFmtId="0" fontId="55" fillId="2" borderId="0" xfId="26" applyFont="1" applyFill="1" applyBorder="1" applyAlignment="1" applyProtection="1"/>
    <xf numFmtId="0" fontId="55" fillId="2" borderId="0" xfId="26" applyFont="1" applyFill="1" applyAlignment="1" applyProtection="1">
      <protection locked="0"/>
    </xf>
    <xf numFmtId="0" fontId="55" fillId="2" borderId="0" xfId="26" applyNumberFormat="1" applyFont="1" applyFill="1" applyAlignment="1" applyProtection="1">
      <alignment horizontal="center"/>
      <protection locked="0"/>
    </xf>
    <xf numFmtId="0" fontId="56" fillId="2" borderId="0" xfId="26" applyNumberFormat="1" applyFont="1" applyFill="1" applyBorder="1" applyAlignment="1" applyProtection="1">
      <alignment horizontal="center" wrapText="1"/>
      <protection locked="0"/>
    </xf>
    <xf numFmtId="0" fontId="55" fillId="2" borderId="0" xfId="26" applyFont="1" applyFill="1" applyBorder="1" applyAlignment="1" applyProtection="1">
      <protection locked="0"/>
    </xf>
    <xf numFmtId="41" fontId="56" fillId="2" borderId="0" xfId="443" applyNumberFormat="1" applyFont="1" applyFill="1" applyBorder="1" applyAlignment="1" applyProtection="1"/>
    <xf numFmtId="41" fontId="56" fillId="2" borderId="42" xfId="26" applyNumberFormat="1" applyFont="1" applyFill="1" applyBorder="1" applyAlignment="1" applyProtection="1"/>
    <xf numFmtId="41" fontId="56" fillId="2" borderId="43" xfId="26" applyNumberFormat="1" applyFont="1" applyFill="1" applyBorder="1" applyAlignment="1" applyProtection="1"/>
    <xf numFmtId="41" fontId="55" fillId="2" borderId="0" xfId="26" applyNumberFormat="1" applyFont="1" applyFill="1" applyAlignment="1" applyProtection="1">
      <protection locked="0"/>
    </xf>
    <xf numFmtId="0" fontId="56" fillId="2" borderId="0" xfId="26" applyNumberFormat="1" applyFont="1" applyFill="1" applyAlignment="1" applyProtection="1">
      <alignment horizontal="centerContinuous"/>
      <protection locked="0"/>
    </xf>
    <xf numFmtId="0" fontId="55" fillId="2" borderId="0" xfId="26" applyNumberFormat="1" applyFont="1" applyFill="1" applyAlignment="1" applyProtection="1">
      <alignment horizontal="center"/>
    </xf>
    <xf numFmtId="49" fontId="55" fillId="2" borderId="0" xfId="26" applyNumberFormat="1" applyFont="1" applyFill="1" applyAlignment="1" applyProtection="1">
      <alignment horizontal="center" vertical="top"/>
    </xf>
    <xf numFmtId="49" fontId="55" fillId="2" borderId="0" xfId="26" applyNumberFormat="1" applyFont="1" applyFill="1" applyAlignment="1" applyProtection="1">
      <alignment vertical="top"/>
    </xf>
    <xf numFmtId="49" fontId="56" fillId="2" borderId="0" xfId="26" applyNumberFormat="1" applyFont="1" applyFill="1" applyBorder="1" applyAlignment="1" applyProtection="1">
      <alignment vertical="top"/>
      <protection locked="0"/>
    </xf>
    <xf numFmtId="49" fontId="56" fillId="2" borderId="0" xfId="26" applyNumberFormat="1" applyFont="1" applyFill="1" applyBorder="1" applyAlignment="1" applyProtection="1">
      <alignment vertical="top"/>
    </xf>
    <xf numFmtId="41" fontId="56" fillId="2" borderId="0" xfId="26" applyNumberFormat="1" applyFont="1" applyFill="1" applyBorder="1" applyAlignment="1" applyProtection="1">
      <alignment horizontal="left" vertical="top"/>
    </xf>
    <xf numFmtId="41" fontId="56" fillId="2" borderId="0" xfId="26" applyNumberFormat="1" applyFont="1" applyFill="1" applyBorder="1" applyAlignment="1" applyProtection="1">
      <alignment vertical="top"/>
      <protection locked="0"/>
    </xf>
    <xf numFmtId="0" fontId="55" fillId="2" borderId="0" xfId="26" applyFont="1" applyFill="1" applyAlignment="1" applyProtection="1">
      <alignment vertical="top"/>
    </xf>
    <xf numFmtId="0" fontId="56" fillId="2" borderId="0" xfId="26" applyFont="1" applyFill="1" applyAlignment="1" applyProtection="1">
      <alignment vertical="top"/>
    </xf>
    <xf numFmtId="41" fontId="56" fillId="2" borderId="38" xfId="26" applyNumberFormat="1" applyFont="1" applyFill="1" applyBorder="1" applyAlignment="1" applyProtection="1">
      <alignment horizontal="left" vertical="top"/>
    </xf>
    <xf numFmtId="0" fontId="56" fillId="2" borderId="0" xfId="26" applyFont="1" applyFill="1" applyAlignment="1" applyProtection="1">
      <alignment horizontal="center" vertical="top"/>
    </xf>
    <xf numFmtId="41" fontId="55" fillId="2" borderId="0" xfId="26" quotePrefix="1" applyNumberFormat="1" applyFont="1" applyFill="1" applyBorder="1" applyAlignment="1" applyProtection="1">
      <alignment horizontal="left" vertical="top"/>
    </xf>
    <xf numFmtId="0" fontId="56" fillId="2" borderId="0" xfId="26" applyFont="1" applyFill="1" applyBorder="1" applyAlignment="1" applyProtection="1">
      <alignment horizontal="center" vertical="top"/>
    </xf>
    <xf numFmtId="41" fontId="55" fillId="2" borderId="38" xfId="26" quotePrefix="1" applyNumberFormat="1" applyFont="1" applyFill="1" applyBorder="1" applyAlignment="1" applyProtection="1">
      <alignment horizontal="left" vertical="top"/>
    </xf>
    <xf numFmtId="0" fontId="55" fillId="2" borderId="0" xfId="26" applyFont="1" applyFill="1" applyBorder="1" applyAlignment="1" applyProtection="1">
      <alignment horizontal="center" vertical="top"/>
      <protection locked="0"/>
    </xf>
    <xf numFmtId="41" fontId="55" fillId="2" borderId="0" xfId="26" applyNumberFormat="1" applyFont="1" applyFill="1" applyBorder="1" applyAlignment="1" applyProtection="1">
      <alignment horizontal="left" vertical="top"/>
    </xf>
    <xf numFmtId="41" fontId="55" fillId="2" borderId="38" xfId="26" applyNumberFormat="1" applyFont="1" applyFill="1" applyBorder="1" applyAlignment="1" applyProtection="1">
      <alignment horizontal="left" vertical="top"/>
    </xf>
    <xf numFmtId="0" fontId="55" fillId="2" borderId="0" xfId="26" applyFont="1" applyFill="1" applyAlignment="1" applyProtection="1">
      <alignment horizontal="center" vertical="top"/>
    </xf>
    <xf numFmtId="41" fontId="56" fillId="2" borderId="42" xfId="26" applyNumberFormat="1" applyFont="1" applyFill="1" applyBorder="1" applyAlignment="1" applyProtection="1">
      <alignment vertical="top"/>
    </xf>
    <xf numFmtId="41" fontId="56" fillId="2" borderId="43" xfId="26" applyNumberFormat="1" applyFont="1" applyFill="1" applyBorder="1" applyAlignment="1" applyProtection="1">
      <alignment vertical="top"/>
    </xf>
    <xf numFmtId="41" fontId="56" fillId="2" borderId="0" xfId="26" applyNumberFormat="1" applyFont="1" applyFill="1" applyBorder="1" applyAlignment="1" applyProtection="1">
      <alignment vertical="top"/>
    </xf>
    <xf numFmtId="41" fontId="56" fillId="2" borderId="38" xfId="26" applyNumberFormat="1" applyFont="1" applyFill="1" applyBorder="1" applyAlignment="1" applyProtection="1">
      <alignment vertical="top"/>
    </xf>
    <xf numFmtId="41" fontId="55" fillId="2" borderId="0" xfId="26" applyNumberFormat="1" applyFont="1" applyFill="1" applyAlignment="1" applyProtection="1">
      <alignment vertical="top"/>
      <protection locked="0"/>
    </xf>
    <xf numFmtId="41" fontId="55" fillId="2" borderId="0" xfId="26" applyNumberFormat="1" applyFont="1" applyFill="1" applyBorder="1" applyAlignment="1" applyProtection="1">
      <alignment vertical="top"/>
    </xf>
    <xf numFmtId="41" fontId="55" fillId="2" borderId="0" xfId="26" applyNumberFormat="1" applyFont="1" applyFill="1" applyAlignment="1" applyProtection="1">
      <alignment vertical="top"/>
    </xf>
    <xf numFmtId="0" fontId="55" fillId="2" borderId="0" xfId="26" applyNumberFormat="1" applyFont="1" applyFill="1" applyAlignment="1" applyProtection="1">
      <alignment horizontal="centerContinuous"/>
      <protection locked="0"/>
    </xf>
    <xf numFmtId="0" fontId="55" fillId="2" borderId="0" xfId="26" applyNumberFormat="1" applyFont="1" applyFill="1" applyAlignment="1" applyProtection="1">
      <alignment horizontal="centerContinuous"/>
    </xf>
    <xf numFmtId="0" fontId="55" fillId="2" borderId="0" xfId="26" applyNumberFormat="1" applyFont="1" applyFill="1" applyBorder="1" applyAlignment="1" applyProtection="1">
      <alignment horizontal="centerContinuous"/>
    </xf>
    <xf numFmtId="41" fontId="55" fillId="2" borderId="44" xfId="26" applyNumberFormat="1" applyFont="1" applyFill="1" applyBorder="1" applyAlignment="1" applyProtection="1">
      <protection locked="0"/>
    </xf>
    <xf numFmtId="1" fontId="55" fillId="2" borderId="44" xfId="26" applyNumberFormat="1" applyFont="1" applyFill="1" applyBorder="1" applyAlignment="1" applyProtection="1">
      <alignment horizontal="center"/>
    </xf>
    <xf numFmtId="0" fontId="55" fillId="2" borderId="44" xfId="26" applyFont="1" applyFill="1" applyBorder="1" applyAlignment="1" applyProtection="1"/>
    <xf numFmtId="41" fontId="55" fillId="2" borderId="44" xfId="26" applyNumberFormat="1" applyFont="1" applyFill="1" applyBorder="1" applyAlignment="1" applyProtection="1"/>
    <xf numFmtId="0" fontId="55" fillId="2" borderId="44" xfId="26" applyNumberFormat="1" applyFont="1" applyFill="1" applyBorder="1" applyAlignment="1" applyProtection="1">
      <alignment horizontal="left"/>
    </xf>
    <xf numFmtId="41" fontId="55" fillId="2" borderId="45" xfId="26" applyNumberFormat="1" applyFont="1" applyFill="1" applyBorder="1" applyAlignment="1" applyProtection="1"/>
    <xf numFmtId="41" fontId="55" fillId="2" borderId="46" xfId="26" applyNumberFormat="1" applyFont="1" applyFill="1" applyBorder="1" applyAlignment="1" applyProtection="1"/>
    <xf numFmtId="1" fontId="55" fillId="2" borderId="0" xfId="26" applyNumberFormat="1" applyFont="1" applyFill="1" applyAlignment="1" applyProtection="1">
      <alignment horizontal="center"/>
      <protection locked="0"/>
    </xf>
    <xf numFmtId="0" fontId="61" fillId="2" borderId="0" xfId="26" applyFont="1" applyFill="1" applyBorder="1" applyAlignment="1" applyProtection="1">
      <alignment horizontal="left" indent="2"/>
      <protection locked="0"/>
    </xf>
    <xf numFmtId="0" fontId="55" fillId="2" borderId="0" xfId="26" applyFont="1" applyFill="1" applyBorder="1" applyAlignment="1" applyProtection="1">
      <alignment horizontal="center"/>
      <protection locked="0"/>
    </xf>
    <xf numFmtId="41" fontId="55" fillId="2" borderId="0" xfId="26" applyNumberFormat="1" applyFont="1" applyFill="1" applyBorder="1" applyProtection="1">
      <protection locked="0"/>
    </xf>
    <xf numFmtId="0" fontId="55" fillId="2" borderId="0" xfId="26" applyFont="1" applyFill="1" applyBorder="1" applyProtection="1">
      <protection locked="0"/>
    </xf>
    <xf numFmtId="0" fontId="55" fillId="2" borderId="38" xfId="26" applyFont="1" applyFill="1" applyBorder="1" applyProtection="1">
      <protection locked="0"/>
    </xf>
    <xf numFmtId="41" fontId="56" fillId="2" borderId="47" xfId="26" applyNumberFormat="1" applyFont="1" applyFill="1" applyBorder="1" applyAlignment="1" applyProtection="1">
      <alignment horizontal="left" vertical="center"/>
      <protection locked="0"/>
    </xf>
    <xf numFmtId="0" fontId="56" fillId="2" borderId="48" xfId="26" applyFont="1" applyFill="1" applyBorder="1" applyAlignment="1" applyProtection="1">
      <alignment horizontal="left" vertical="top"/>
      <protection locked="0"/>
    </xf>
    <xf numFmtId="0" fontId="55" fillId="2" borderId="48" xfId="26" applyFont="1" applyFill="1" applyBorder="1" applyAlignment="1" applyProtection="1">
      <alignment horizontal="left"/>
      <protection locked="0"/>
    </xf>
    <xf numFmtId="41" fontId="56" fillId="2" borderId="48" xfId="26" applyNumberFormat="1" applyFont="1" applyFill="1" applyBorder="1" applyAlignment="1" applyProtection="1">
      <alignment horizontal="left" vertical="top"/>
      <protection locked="0"/>
    </xf>
    <xf numFmtId="41" fontId="55" fillId="2" borderId="48" xfId="26" applyNumberFormat="1" applyFont="1" applyFill="1" applyBorder="1" applyAlignment="1" applyProtection="1">
      <alignment horizontal="left" vertical="top"/>
      <protection locked="0"/>
    </xf>
    <xf numFmtId="41" fontId="56" fillId="2" borderId="49" xfId="26" applyNumberFormat="1" applyFont="1" applyFill="1" applyBorder="1" applyAlignment="1" applyProtection="1">
      <alignment horizontal="left" vertical="center"/>
      <protection locked="0"/>
    </xf>
    <xf numFmtId="41" fontId="56" fillId="2" borderId="48" xfId="26" applyNumberFormat="1" applyFont="1" applyFill="1" applyBorder="1" applyAlignment="1" applyProtection="1">
      <alignment horizontal="left" vertical="center"/>
      <protection locked="0"/>
    </xf>
    <xf numFmtId="0" fontId="55" fillId="2" borderId="0" xfId="26" applyFont="1" applyFill="1" applyBorder="1" applyAlignment="1" applyProtection="1">
      <alignment horizontal="left"/>
      <protection locked="0"/>
    </xf>
    <xf numFmtId="41" fontId="56" fillId="2" borderId="50" xfId="26" applyNumberFormat="1" applyFont="1" applyFill="1" applyBorder="1" applyAlignment="1" applyProtection="1">
      <alignment horizontal="left" vertical="center"/>
      <protection locked="0"/>
    </xf>
    <xf numFmtId="0" fontId="56" fillId="2" borderId="20" xfId="26" applyFont="1" applyFill="1" applyBorder="1" applyAlignment="1" applyProtection="1">
      <alignment horizontal="left" vertical="top"/>
      <protection locked="0"/>
    </xf>
    <xf numFmtId="0" fontId="55" fillId="2" borderId="20" xfId="26" applyFont="1" applyFill="1" applyBorder="1" applyAlignment="1" applyProtection="1">
      <alignment horizontal="left"/>
      <protection locked="0"/>
    </xf>
    <xf numFmtId="41" fontId="56" fillId="2" borderId="20" xfId="26" applyNumberFormat="1" applyFont="1" applyFill="1" applyBorder="1" applyAlignment="1" applyProtection="1">
      <alignment horizontal="left" vertical="top"/>
      <protection locked="0"/>
    </xf>
    <xf numFmtId="41" fontId="55" fillId="2" borderId="20" xfId="26" applyNumberFormat="1" applyFont="1" applyFill="1" applyBorder="1" applyAlignment="1" applyProtection="1">
      <alignment horizontal="left" vertical="top"/>
      <protection locked="0"/>
    </xf>
    <xf numFmtId="41" fontId="56" fillId="2" borderId="29" xfId="26" applyNumberFormat="1" applyFont="1" applyFill="1" applyBorder="1" applyAlignment="1" applyProtection="1">
      <alignment horizontal="left" vertical="center"/>
      <protection locked="0"/>
    </xf>
    <xf numFmtId="41" fontId="55" fillId="2" borderId="20" xfId="26" applyNumberFormat="1" applyFont="1" applyFill="1" applyBorder="1" applyAlignment="1" applyProtection="1">
      <alignment horizontal="left" vertical="center"/>
      <protection locked="0"/>
    </xf>
    <xf numFmtId="0" fontId="56" fillId="2" borderId="0" xfId="26" applyFont="1" applyFill="1" applyBorder="1" applyAlignment="1" applyProtection="1">
      <alignment vertical="top" wrapText="1"/>
      <protection locked="0"/>
    </xf>
    <xf numFmtId="0" fontId="56" fillId="2" borderId="51" xfId="26" applyFont="1" applyFill="1" applyBorder="1" applyAlignment="1" applyProtection="1">
      <alignment horizontal="left" vertical="center"/>
      <protection locked="0"/>
    </xf>
    <xf numFmtId="0" fontId="56" fillId="2" borderId="42" xfId="26" applyFont="1" applyFill="1" applyBorder="1" applyAlignment="1" applyProtection="1">
      <alignment horizontal="left" vertical="center"/>
      <protection locked="0"/>
    </xf>
    <xf numFmtId="0" fontId="55" fillId="2" borderId="42" xfId="26" applyFont="1" applyFill="1" applyBorder="1" applyAlignment="1" applyProtection="1">
      <alignment horizontal="left"/>
      <protection locked="0"/>
    </xf>
    <xf numFmtId="41" fontId="55" fillId="2" borderId="42" xfId="26" applyNumberFormat="1" applyFont="1" applyFill="1" applyBorder="1" applyAlignment="1" applyProtection="1">
      <protection locked="0"/>
    </xf>
    <xf numFmtId="41" fontId="56" fillId="2" borderId="52" xfId="26" applyNumberFormat="1" applyFont="1" applyFill="1" applyBorder="1" applyAlignment="1" applyProtection="1">
      <alignment vertical="center"/>
      <protection locked="0"/>
    </xf>
    <xf numFmtId="41" fontId="56" fillId="2" borderId="0" xfId="26" applyNumberFormat="1" applyFont="1" applyFill="1" applyBorder="1" applyAlignment="1" applyProtection="1">
      <alignment vertical="center" wrapText="1"/>
      <protection locked="0"/>
    </xf>
    <xf numFmtId="0" fontId="56" fillId="2" borderId="0" xfId="26" applyFont="1" applyFill="1" applyBorder="1" applyAlignment="1" applyProtection="1">
      <alignment horizontal="left" vertical="center" wrapText="1"/>
      <protection locked="0"/>
    </xf>
    <xf numFmtId="0" fontId="56" fillId="2" borderId="0" xfId="26" applyFont="1" applyFill="1" applyBorder="1" applyAlignment="1" applyProtection="1">
      <alignment vertical="center" wrapText="1"/>
      <protection locked="0"/>
    </xf>
    <xf numFmtId="0" fontId="56" fillId="2" borderId="53" xfId="26" applyFont="1" applyFill="1" applyBorder="1" applyAlignment="1" applyProtection="1">
      <alignment horizontal="center" wrapText="1"/>
      <protection locked="0"/>
    </xf>
    <xf numFmtId="0" fontId="56" fillId="2" borderId="53" xfId="26" applyFont="1" applyFill="1" applyBorder="1" applyAlignment="1" applyProtection="1">
      <alignment horizontal="center" vertical="center"/>
      <protection locked="0"/>
    </xf>
    <xf numFmtId="41" fontId="56" fillId="2" borderId="54" xfId="26" applyNumberFormat="1" applyFont="1" applyFill="1" applyBorder="1" applyAlignment="1" applyProtection="1">
      <alignment horizontal="centerContinuous" vertical="center" wrapText="1"/>
      <protection locked="0"/>
    </xf>
    <xf numFmtId="41" fontId="56" fillId="2" borderId="55" xfId="26" applyNumberFormat="1" applyFont="1" applyFill="1" applyBorder="1" applyAlignment="1" applyProtection="1">
      <alignment horizontal="centerContinuous" vertical="center" wrapText="1"/>
      <protection locked="0"/>
    </xf>
    <xf numFmtId="41" fontId="56" fillId="2" borderId="56" xfId="26" applyNumberFormat="1" applyFont="1" applyFill="1" applyBorder="1" applyAlignment="1" applyProtection="1">
      <alignment horizontal="center" vertical="center" wrapText="1"/>
      <protection locked="0"/>
    </xf>
    <xf numFmtId="41" fontId="56" fillId="2" borderId="56" xfId="26" applyNumberFormat="1" applyFont="1" applyFill="1" applyBorder="1" applyAlignment="1" applyProtection="1">
      <alignment horizontal="centerContinuous" vertical="center" wrapText="1"/>
      <protection locked="0"/>
    </xf>
    <xf numFmtId="0" fontId="56" fillId="2" borderId="57" xfId="26" applyFont="1" applyFill="1" applyBorder="1" applyAlignment="1" applyProtection="1">
      <alignment horizontal="center"/>
      <protection locked="0"/>
    </xf>
    <xf numFmtId="41" fontId="56" fillId="2" borderId="58" xfId="26" applyNumberFormat="1" applyFont="1" applyFill="1" applyBorder="1" applyAlignment="1" applyProtection="1">
      <alignment horizontal="center" vertical="center" wrapText="1"/>
      <protection locked="0"/>
    </xf>
    <xf numFmtId="41" fontId="56" fillId="2" borderId="59" xfId="26" applyNumberFormat="1" applyFont="1" applyFill="1" applyBorder="1" applyAlignment="1" applyProtection="1">
      <alignment horizontal="center" vertical="center" wrapText="1"/>
      <protection locked="0"/>
    </xf>
    <xf numFmtId="41" fontId="55" fillId="2" borderId="0" xfId="272" applyNumberFormat="1" applyFont="1" applyFill="1" applyBorder="1" applyProtection="1">
      <protection locked="0"/>
    </xf>
    <xf numFmtId="0" fontId="55" fillId="0" borderId="60" xfId="26" applyFont="1" applyFill="1" applyBorder="1" applyAlignment="1" applyProtection="1">
      <alignment horizontal="center" vertical="center" wrapText="1"/>
    </xf>
    <xf numFmtId="0" fontId="55" fillId="0" borderId="61" xfId="26" applyFont="1" applyFill="1" applyBorder="1" applyAlignment="1" applyProtection="1">
      <alignment horizontal="justify" vertical="center" wrapText="1"/>
      <protection locked="0"/>
    </xf>
    <xf numFmtId="166" fontId="55" fillId="0" borderId="61" xfId="272" applyNumberFormat="1" applyFont="1" applyFill="1" applyBorder="1" applyAlignment="1" applyProtection="1">
      <alignment horizontal="center" vertical="center"/>
      <protection locked="0"/>
    </xf>
    <xf numFmtId="41" fontId="55" fillId="0" borderId="61" xfId="272" applyNumberFormat="1" applyFont="1" applyFill="1" applyBorder="1" applyAlignment="1" applyProtection="1">
      <alignment horizontal="right" vertical="center"/>
      <protection locked="0"/>
    </xf>
    <xf numFmtId="3" fontId="55" fillId="0" borderId="61" xfId="26" applyNumberFormat="1" applyFont="1" applyFill="1" applyBorder="1" applyAlignment="1" applyProtection="1">
      <alignment horizontal="center" vertical="center"/>
      <protection locked="0"/>
    </xf>
    <xf numFmtId="0" fontId="55" fillId="0" borderId="61" xfId="26" applyFont="1" applyFill="1" applyBorder="1" applyAlignment="1" applyProtection="1">
      <alignment horizontal="center" vertical="center"/>
      <protection locked="0"/>
    </xf>
    <xf numFmtId="0" fontId="55" fillId="0" borderId="62" xfId="26" applyFont="1" applyFill="1" applyBorder="1" applyAlignment="1" applyProtection="1">
      <alignment horizontal="center" vertical="center"/>
      <protection locked="0"/>
    </xf>
    <xf numFmtId="0" fontId="55" fillId="0" borderId="63" xfId="26" applyFont="1" applyFill="1" applyBorder="1" applyAlignment="1" applyProtection="1">
      <alignment horizontal="justify" vertical="center" wrapText="1"/>
      <protection locked="0"/>
    </xf>
    <xf numFmtId="166" fontId="55" fillId="0" borderId="63" xfId="272" applyNumberFormat="1" applyFont="1" applyFill="1" applyBorder="1" applyAlignment="1" applyProtection="1">
      <alignment horizontal="center" vertical="center"/>
      <protection locked="0"/>
    </xf>
    <xf numFmtId="41" fontId="55" fillId="0" borderId="63" xfId="272" applyNumberFormat="1" applyFont="1" applyFill="1" applyBorder="1" applyAlignment="1" applyProtection="1">
      <alignment horizontal="right" vertical="center"/>
      <protection locked="0"/>
    </xf>
    <xf numFmtId="0" fontId="55" fillId="0" borderId="63" xfId="26" applyFont="1" applyFill="1" applyBorder="1" applyAlignment="1" applyProtection="1">
      <alignment horizontal="center" vertical="center"/>
      <protection locked="0"/>
    </xf>
    <xf numFmtId="0" fontId="55" fillId="0" borderId="64" xfId="26" applyFont="1" applyFill="1" applyBorder="1" applyAlignment="1" applyProtection="1">
      <alignment horizontal="center" vertical="center"/>
      <protection locked="0"/>
    </xf>
    <xf numFmtId="0" fontId="55" fillId="2" borderId="0" xfId="26" applyFont="1" applyFill="1" applyBorder="1" applyAlignment="1" applyProtection="1">
      <alignment horizontal="center" vertical="center"/>
      <protection locked="0"/>
    </xf>
    <xf numFmtId="0" fontId="56" fillId="2" borderId="0" xfId="26" applyFont="1" applyFill="1" applyBorder="1" applyAlignment="1" applyProtection="1">
      <alignment horizontal="left"/>
      <protection locked="0"/>
    </xf>
    <xf numFmtId="41" fontId="55" fillId="2" borderId="0" xfId="272" applyNumberFormat="1" applyFont="1" applyFill="1" applyBorder="1" applyAlignment="1" applyProtection="1">
      <alignment horizontal="left" vertical="center"/>
      <protection locked="0"/>
    </xf>
    <xf numFmtId="0" fontId="56" fillId="2" borderId="0" xfId="26" applyFont="1" applyFill="1" applyBorder="1" applyProtection="1">
      <protection locked="0"/>
    </xf>
    <xf numFmtId="0" fontId="63" fillId="2" borderId="0" xfId="26" applyFont="1" applyFill="1" applyBorder="1" applyAlignment="1" applyProtection="1">
      <alignment horizontal="left" vertical="top"/>
      <protection locked="0"/>
    </xf>
    <xf numFmtId="41" fontId="55" fillId="2" borderId="0" xfId="26" applyNumberFormat="1" applyFont="1" applyFill="1" applyBorder="1" applyAlignment="1" applyProtection="1">
      <alignment horizontal="centerContinuous" vertical="top"/>
      <protection locked="0"/>
    </xf>
    <xf numFmtId="0" fontId="63" fillId="2" borderId="0" xfId="26" applyFont="1" applyFill="1" applyBorder="1" applyProtection="1">
      <protection locked="0"/>
    </xf>
    <xf numFmtId="41" fontId="56" fillId="2" borderId="0" xfId="26" applyNumberFormat="1" applyFont="1" applyFill="1" applyBorder="1" applyAlignment="1" applyProtection="1">
      <alignment horizontal="center"/>
      <protection locked="0"/>
    </xf>
    <xf numFmtId="41" fontId="55" fillId="2" borderId="0" xfId="26" applyNumberFormat="1" applyFont="1" applyFill="1" applyBorder="1" applyAlignment="1" applyProtection="1">
      <alignment horizontal="right"/>
      <protection locked="0"/>
    </xf>
    <xf numFmtId="0" fontId="55" fillId="2" borderId="44" xfId="26" applyFont="1" applyFill="1" applyBorder="1" applyProtection="1">
      <protection locked="0"/>
    </xf>
    <xf numFmtId="0" fontId="55" fillId="2" borderId="44" xfId="26" applyFont="1" applyFill="1" applyBorder="1" applyAlignment="1" applyProtection="1">
      <alignment horizontal="center"/>
      <protection locked="0"/>
    </xf>
    <xf numFmtId="41" fontId="55" fillId="2" borderId="44" xfId="26" applyNumberFormat="1" applyFont="1" applyFill="1" applyBorder="1" applyProtection="1">
      <protection locked="0"/>
    </xf>
    <xf numFmtId="0" fontId="55" fillId="2" borderId="45" xfId="26" applyFont="1" applyFill="1" applyBorder="1" applyProtection="1">
      <protection locked="0"/>
    </xf>
    <xf numFmtId="0" fontId="65" fillId="2" borderId="0" xfId="26" applyNumberFormat="1" applyFont="1" applyFill="1" applyAlignment="1"/>
    <xf numFmtId="0" fontId="66" fillId="2" borderId="0" xfId="26" applyNumberFormat="1" applyFont="1" applyFill="1" applyBorder="1" applyAlignment="1"/>
    <xf numFmtId="0" fontId="66" fillId="2" borderId="0" xfId="26" applyNumberFormat="1" applyFont="1" applyFill="1" applyAlignment="1"/>
    <xf numFmtId="49" fontId="67" fillId="51" borderId="0" xfId="26" applyNumberFormat="1" applyFont="1" applyFill="1" applyBorder="1" applyAlignment="1">
      <alignment horizontal="centerContinuous"/>
    </xf>
    <xf numFmtId="49" fontId="66" fillId="51" borderId="0" xfId="26" applyNumberFormat="1" applyFont="1" applyFill="1" applyBorder="1" applyAlignment="1">
      <alignment horizontal="centerContinuous"/>
    </xf>
    <xf numFmtId="49" fontId="66" fillId="2" borderId="0" xfId="26" applyNumberFormat="1" applyFont="1" applyFill="1" applyBorder="1" applyAlignment="1"/>
    <xf numFmtId="49" fontId="66" fillId="2" borderId="0" xfId="26" applyNumberFormat="1" applyFont="1" applyFill="1" applyAlignment="1"/>
    <xf numFmtId="49" fontId="67" fillId="2" borderId="0" xfId="26" applyNumberFormat="1" applyFont="1" applyFill="1" applyAlignment="1"/>
    <xf numFmtId="49" fontId="67" fillId="51" borderId="0" xfId="26" applyNumberFormat="1" applyFont="1" applyFill="1" applyBorder="1" applyAlignment="1">
      <alignment horizontal="center" wrapText="1"/>
    </xf>
    <xf numFmtId="0" fontId="67" fillId="51" borderId="0" xfId="26" applyNumberFormat="1" applyFont="1" applyFill="1" applyBorder="1" applyAlignment="1">
      <alignment horizontal="center" wrapText="1"/>
    </xf>
    <xf numFmtId="49" fontId="67" fillId="51" borderId="65" xfId="26" applyNumberFormat="1" applyFont="1" applyFill="1" applyBorder="1" applyAlignment="1">
      <alignment horizontal="right" wrapText="1"/>
    </xf>
    <xf numFmtId="49" fontId="67" fillId="51" borderId="0" xfId="26" applyNumberFormat="1" applyFont="1" applyFill="1" applyBorder="1" applyAlignment="1">
      <alignment horizontal="right" wrapText="1"/>
    </xf>
    <xf numFmtId="49" fontId="67" fillId="2" borderId="66" xfId="26" applyNumberFormat="1" applyFont="1" applyFill="1" applyBorder="1" applyAlignment="1">
      <alignment horizontal="right" wrapText="1"/>
    </xf>
    <xf numFmtId="49" fontId="67" fillId="2" borderId="0" xfId="26" applyNumberFormat="1" applyFont="1" applyFill="1" applyBorder="1" applyAlignment="1">
      <alignment horizontal="left"/>
    </xf>
    <xf numFmtId="49" fontId="67" fillId="2" borderId="0" xfId="26" applyNumberFormat="1" applyFont="1" applyFill="1" applyAlignment="1">
      <alignment horizontal="center"/>
    </xf>
    <xf numFmtId="41" fontId="67" fillId="51" borderId="0" xfId="26" applyNumberFormat="1" applyFont="1" applyFill="1" applyBorder="1" applyAlignment="1"/>
    <xf numFmtId="0" fontId="67" fillId="2" borderId="0" xfId="26" applyFont="1" applyFill="1" applyBorder="1" applyAlignment="1"/>
    <xf numFmtId="0" fontId="66" fillId="2" borderId="0" xfId="26" applyFont="1" applyFill="1" applyAlignment="1"/>
    <xf numFmtId="49" fontId="64" fillId="2" borderId="0" xfId="26" applyNumberFormat="1" applyFont="1" applyFill="1" applyAlignment="1"/>
    <xf numFmtId="0" fontId="71" fillId="2" borderId="26" xfId="26" applyNumberFormat="1" applyFont="1" applyFill="1" applyBorder="1" applyAlignment="1"/>
    <xf numFmtId="0" fontId="65" fillId="2" borderId="0" xfId="26" applyNumberFormat="1" applyFont="1" applyFill="1" applyAlignment="1">
      <alignment horizontal="right"/>
    </xf>
    <xf numFmtId="0" fontId="72" fillId="2" borderId="0" xfId="26" applyFont="1" applyFill="1" applyAlignment="1">
      <alignment vertical="top"/>
    </xf>
    <xf numFmtId="0" fontId="66" fillId="2" borderId="0" xfId="26" applyNumberFormat="1" applyFont="1" applyFill="1" applyAlignment="1">
      <alignment horizontal="right"/>
    </xf>
    <xf numFmtId="49" fontId="66" fillId="2" borderId="40" xfId="26" applyNumberFormat="1" applyFont="1" applyFill="1" applyBorder="1" applyAlignment="1"/>
    <xf numFmtId="0" fontId="66" fillId="2" borderId="40" xfId="26" applyNumberFormat="1" applyFont="1" applyFill="1" applyBorder="1" applyAlignment="1"/>
    <xf numFmtId="49" fontId="67" fillId="2" borderId="0" xfId="26" applyNumberFormat="1" applyFont="1" applyFill="1" applyAlignment="1">
      <alignment horizontal="centerContinuous"/>
    </xf>
    <xf numFmtId="49" fontId="66" fillId="2" borderId="0" xfId="26" applyNumberFormat="1" applyFont="1" applyFill="1" applyAlignment="1">
      <alignment horizontal="centerContinuous"/>
    </xf>
    <xf numFmtId="49" fontId="68" fillId="2" borderId="0" xfId="26" applyNumberFormat="1" applyFont="1" applyFill="1" applyAlignment="1">
      <alignment horizontal="centerContinuous"/>
    </xf>
    <xf numFmtId="49" fontId="41" fillId="2" borderId="0" xfId="26" applyNumberFormat="1" applyFont="1" applyFill="1" applyAlignment="1">
      <alignment horizontal="centerContinuous"/>
    </xf>
    <xf numFmtId="0" fontId="67" fillId="2" borderId="0" xfId="26" applyNumberFormat="1" applyFont="1" applyFill="1" applyAlignment="1">
      <alignment vertical="top"/>
    </xf>
    <xf numFmtId="49" fontId="73" fillId="2" borderId="0" xfId="26" applyNumberFormat="1" applyFont="1" applyFill="1"/>
    <xf numFmtId="41" fontId="72" fillId="2" borderId="0" xfId="26" applyNumberFormat="1" applyFont="1" applyFill="1" applyAlignment="1">
      <alignment vertical="top"/>
    </xf>
    <xf numFmtId="0" fontId="73" fillId="2" borderId="0" xfId="26" applyNumberFormat="1" applyFont="1" applyFill="1" applyAlignment="1">
      <alignment horizontal="justify" vertical="center" wrapText="1"/>
    </xf>
    <xf numFmtId="41" fontId="73" fillId="2" borderId="0" xfId="26" applyNumberFormat="1" applyFont="1" applyFill="1" applyAlignment="1">
      <alignment horizontal="center" vertical="top"/>
    </xf>
    <xf numFmtId="49" fontId="74" fillId="2" borderId="0" xfId="26" applyNumberFormat="1" applyFont="1" applyFill="1" applyAlignment="1">
      <alignment horizontal="center" vertical="top"/>
    </xf>
    <xf numFmtId="0" fontId="72" fillId="2" borderId="0" xfId="26" applyNumberFormat="1" applyFont="1" applyFill="1" applyAlignment="1">
      <alignment horizontal="justify" vertical="center" wrapText="1"/>
    </xf>
    <xf numFmtId="49" fontId="72" fillId="2" borderId="0" xfId="26" applyNumberFormat="1" applyFont="1" applyFill="1" applyAlignment="1">
      <alignment vertical="top"/>
    </xf>
    <xf numFmtId="0" fontId="72" fillId="2" borderId="0" xfId="26" applyFont="1" applyFill="1" applyAlignment="1">
      <alignment horizontal="justify" vertical="center" wrapText="1"/>
    </xf>
    <xf numFmtId="0" fontId="73" fillId="2" borderId="0" xfId="26" applyFont="1" applyFill="1" applyAlignment="1">
      <alignment horizontal="justify" vertical="center" wrapText="1"/>
    </xf>
    <xf numFmtId="41" fontId="72" fillId="2" borderId="67" xfId="26" applyNumberFormat="1" applyFont="1" applyFill="1" applyBorder="1" applyAlignment="1">
      <alignment vertical="top"/>
    </xf>
    <xf numFmtId="49" fontId="41" fillId="2" borderId="0" xfId="26" applyNumberFormat="1" applyFont="1" applyFill="1"/>
    <xf numFmtId="41" fontId="73" fillId="2" borderId="0" xfId="26" applyNumberFormat="1" applyFont="1" applyFill="1" applyAlignment="1">
      <alignment vertical="top"/>
    </xf>
    <xf numFmtId="0" fontId="75" fillId="2" borderId="0" xfId="26" applyNumberFormat="1" applyFont="1" applyFill="1" applyAlignment="1">
      <alignment horizontal="justify" vertical="center" wrapText="1"/>
    </xf>
    <xf numFmtId="0" fontId="76" fillId="2" borderId="0" xfId="26" applyNumberFormat="1" applyFont="1" applyFill="1" applyAlignment="1">
      <alignment horizontal="justify" vertical="center" wrapText="1"/>
    </xf>
    <xf numFmtId="49" fontId="75" fillId="2" borderId="0" xfId="26" applyNumberFormat="1" applyFont="1" applyFill="1"/>
    <xf numFmtId="0" fontId="73" fillId="2" borderId="0" xfId="26" applyFont="1" applyFill="1" applyAlignment="1">
      <alignment horizontal="center" vertical="top"/>
    </xf>
    <xf numFmtId="41" fontId="72" fillId="2" borderId="0" xfId="26" applyNumberFormat="1" applyFont="1" applyFill="1" applyAlignment="1">
      <alignment horizontal="center" vertical="top"/>
    </xf>
    <xf numFmtId="0" fontId="76" fillId="2" borderId="0" xfId="26" quotePrefix="1" applyNumberFormat="1" applyFont="1" applyFill="1" applyAlignment="1">
      <alignment horizontal="justify" vertical="center" wrapText="1"/>
    </xf>
    <xf numFmtId="41" fontId="72" fillId="2" borderId="0" xfId="26" applyNumberFormat="1" applyFont="1" applyFill="1" applyBorder="1" applyAlignment="1">
      <alignment vertical="top"/>
    </xf>
    <xf numFmtId="41" fontId="73" fillId="2" borderId="0" xfId="26" applyNumberFormat="1" applyFont="1" applyFill="1" applyAlignment="1">
      <alignment horizontal="center" vertical="center"/>
    </xf>
    <xf numFmtId="0" fontId="73" fillId="2" borderId="0" xfId="26" applyFont="1" applyFill="1" applyAlignment="1">
      <alignment horizontal="center" vertical="center"/>
    </xf>
    <xf numFmtId="0" fontId="72" fillId="2" borderId="0" xfId="26" quotePrefix="1" applyNumberFormat="1" applyFont="1" applyFill="1" applyAlignment="1">
      <alignment horizontal="justify" vertical="center" wrapText="1"/>
    </xf>
    <xf numFmtId="49" fontId="72" fillId="2" borderId="0" xfId="26" applyNumberFormat="1" applyFont="1" applyFill="1" applyAlignment="1">
      <alignment horizontal="justify" vertical="center" wrapText="1"/>
    </xf>
    <xf numFmtId="49" fontId="73" fillId="2" borderId="0" xfId="26" applyNumberFormat="1" applyFont="1" applyFill="1" applyAlignment="1">
      <alignment horizontal="center"/>
    </xf>
    <xf numFmtId="41" fontId="72" fillId="2" borderId="0" xfId="26" applyNumberFormat="1" applyFont="1" applyFill="1" applyAlignment="1">
      <alignment horizontal="justify" vertical="center" wrapText="1"/>
    </xf>
    <xf numFmtId="49" fontId="72" fillId="2" borderId="0" xfId="26" applyNumberFormat="1" applyFont="1" applyFill="1"/>
    <xf numFmtId="41" fontId="75" fillId="2" borderId="0" xfId="26" applyNumberFormat="1" applyFont="1" applyFill="1" applyAlignment="1">
      <alignment horizontal="justify" vertical="center" wrapText="1"/>
    </xf>
    <xf numFmtId="41" fontId="73" fillId="2" borderId="0" xfId="26" applyNumberFormat="1" applyFont="1" applyFill="1" applyAlignment="1">
      <alignment horizontal="justify" vertical="center" wrapText="1"/>
    </xf>
    <xf numFmtId="49" fontId="76" fillId="2" borderId="0" xfId="26" applyNumberFormat="1" applyFont="1" applyFill="1"/>
    <xf numFmtId="49" fontId="75" fillId="2" borderId="0" xfId="26" applyNumberFormat="1" applyFont="1" applyFill="1" applyAlignment="1">
      <alignment horizontal="justify" vertical="center" wrapText="1"/>
    </xf>
    <xf numFmtId="0" fontId="77" fillId="2" borderId="0" xfId="26" applyFont="1" applyFill="1" applyAlignment="1">
      <alignment horizontal="justify" vertical="center" wrapText="1"/>
    </xf>
    <xf numFmtId="0" fontId="0" fillId="0" borderId="0" xfId="26" applyFont="1" applyFill="1"/>
    <xf numFmtId="0" fontId="82" fillId="0" borderId="0" xfId="26" applyFont="1" applyFill="1" applyAlignment="1">
      <alignment horizontal="center" wrapText="1"/>
    </xf>
    <xf numFmtId="0" fontId="86" fillId="0" borderId="0" xfId="26" applyFont="1" applyFill="1"/>
    <xf numFmtId="0" fontId="82" fillId="0" borderId="0" xfId="26" applyFont="1" applyFill="1" applyAlignment="1">
      <alignment horizontal="justify" vertical="top" wrapText="1"/>
    </xf>
    <xf numFmtId="0" fontId="92" fillId="0" borderId="0" xfId="26" applyFont="1" applyFill="1" applyAlignment="1">
      <alignment horizontal="justify" vertical="top" wrapText="1"/>
    </xf>
    <xf numFmtId="0" fontId="92" fillId="0" borderId="0" xfId="26" applyFont="1" applyFill="1" applyAlignment="1">
      <alignment horizontal="right" vertical="top" wrapText="1"/>
    </xf>
    <xf numFmtId="0" fontId="83" fillId="0" borderId="0" xfId="26" applyFont="1" applyFill="1" applyAlignment="1">
      <alignment horizontal="justify" vertical="top" wrapText="1"/>
    </xf>
    <xf numFmtId="0" fontId="83" fillId="0" borderId="0" xfId="26" applyFont="1" applyFill="1" applyAlignment="1">
      <alignment horizontal="right" vertical="top" wrapText="1"/>
    </xf>
    <xf numFmtId="0" fontId="98" fillId="2" borderId="0" xfId="26" applyFont="1" applyFill="1" applyBorder="1" applyAlignment="1" applyProtection="1">
      <alignment horizontal="center" vertical="top"/>
    </xf>
    <xf numFmtId="41" fontId="98" fillId="2" borderId="0" xfId="26" applyNumberFormat="1" applyFont="1" applyFill="1" applyBorder="1" applyAlignment="1" applyProtection="1">
      <alignment vertical="top"/>
    </xf>
    <xf numFmtId="41" fontId="98" fillId="2" borderId="38" xfId="26" applyNumberFormat="1" applyFont="1" applyFill="1" applyBorder="1" applyAlignment="1" applyProtection="1">
      <alignment vertical="top"/>
    </xf>
    <xf numFmtId="0" fontId="98" fillId="2" borderId="0" xfId="26" applyFont="1" applyFill="1" applyBorder="1" applyAlignment="1" applyProtection="1"/>
    <xf numFmtId="1" fontId="98" fillId="2" borderId="0" xfId="26" applyNumberFormat="1" applyFont="1" applyFill="1" applyBorder="1" applyAlignment="1" applyProtection="1">
      <alignment horizontal="center"/>
    </xf>
    <xf numFmtId="0" fontId="98" fillId="2" borderId="0" xfId="26" applyFont="1" applyFill="1" applyBorder="1" applyAlignment="1" applyProtection="1">
      <protection locked="0"/>
    </xf>
    <xf numFmtId="0" fontId="98" fillId="2" borderId="38" xfId="26" applyFont="1" applyFill="1" applyBorder="1" applyAlignment="1" applyProtection="1">
      <alignment vertical="top"/>
    </xf>
    <xf numFmtId="0" fontId="65" fillId="51" borderId="0" xfId="26" applyNumberFormat="1" applyFont="1" applyFill="1" applyBorder="1" applyAlignment="1">
      <alignment vertical="center"/>
    </xf>
    <xf numFmtId="0" fontId="65" fillId="51" borderId="0" xfId="26" applyNumberFormat="1" applyFont="1" applyFill="1" applyBorder="1" applyAlignment="1">
      <alignment horizontal="right" vertical="center"/>
    </xf>
    <xf numFmtId="0" fontId="65" fillId="2" borderId="68" xfId="26" applyNumberFormat="1" applyFont="1" applyFill="1" applyBorder="1" applyAlignment="1">
      <alignment vertical="center"/>
    </xf>
    <xf numFmtId="0" fontId="65" fillId="2" borderId="0" xfId="26" applyNumberFormat="1" applyFont="1" applyFill="1" applyBorder="1" applyAlignment="1">
      <alignment vertical="center"/>
    </xf>
    <xf numFmtId="0" fontId="65" fillId="2" borderId="0" xfId="26" applyNumberFormat="1" applyFont="1" applyFill="1" applyAlignment="1">
      <alignment vertical="center"/>
    </xf>
    <xf numFmtId="49" fontId="66" fillId="51" borderId="0" xfId="26" applyNumberFormat="1" applyFont="1" applyFill="1" applyBorder="1" applyAlignment="1">
      <alignment vertical="center"/>
    </xf>
    <xf numFmtId="0" fontId="66" fillId="51" borderId="0" xfId="26" applyNumberFormat="1" applyFont="1" applyFill="1" applyBorder="1" applyAlignment="1">
      <alignment vertical="center"/>
    </xf>
    <xf numFmtId="0" fontId="66" fillId="51" borderId="0" xfId="26" applyNumberFormat="1" applyFont="1" applyFill="1" applyBorder="1" applyAlignment="1">
      <alignment horizontal="right" vertical="center"/>
    </xf>
    <xf numFmtId="0" fontId="66" fillId="2" borderId="68" xfId="26" applyNumberFormat="1" applyFont="1" applyFill="1" applyBorder="1" applyAlignment="1">
      <alignment vertical="center"/>
    </xf>
    <xf numFmtId="0" fontId="66" fillId="2" borderId="0" xfId="26" applyNumberFormat="1" applyFont="1" applyFill="1" applyAlignment="1">
      <alignment vertical="center"/>
    </xf>
    <xf numFmtId="49" fontId="66" fillId="51" borderId="40" xfId="26" applyNumberFormat="1" applyFont="1" applyFill="1" applyBorder="1" applyAlignment="1">
      <alignment vertical="center"/>
    </xf>
    <xf numFmtId="0" fontId="66" fillId="51" borderId="40" xfId="26" applyNumberFormat="1" applyFont="1" applyFill="1" applyBorder="1" applyAlignment="1">
      <alignment vertical="center"/>
    </xf>
    <xf numFmtId="49" fontId="67" fillId="51" borderId="0" xfId="26" applyNumberFormat="1" applyFont="1" applyFill="1" applyBorder="1" applyAlignment="1">
      <alignment horizontal="centerContinuous" vertical="center"/>
    </xf>
    <xf numFmtId="49" fontId="66" fillId="51" borderId="0" xfId="26" applyNumberFormat="1" applyFont="1" applyFill="1" applyBorder="1" applyAlignment="1">
      <alignment horizontal="centerContinuous" vertical="center"/>
    </xf>
    <xf numFmtId="0" fontId="66" fillId="51" borderId="0" xfId="26" applyNumberFormat="1" applyFont="1" applyFill="1" applyBorder="1" applyAlignment="1">
      <alignment horizontal="centerContinuous" vertical="center"/>
    </xf>
    <xf numFmtId="49" fontId="66" fillId="2" borderId="68" xfId="26" applyNumberFormat="1" applyFont="1" applyFill="1" applyBorder="1" applyAlignment="1">
      <alignment vertical="center"/>
    </xf>
    <xf numFmtId="49" fontId="66" fillId="2" borderId="0" xfId="26" applyNumberFormat="1" applyFont="1" applyFill="1" applyAlignment="1">
      <alignment vertical="center"/>
    </xf>
    <xf numFmtId="49" fontId="68" fillId="51" borderId="0" xfId="26" applyNumberFormat="1" applyFont="1" applyFill="1" applyBorder="1" applyAlignment="1">
      <alignment horizontal="centerContinuous" vertical="center"/>
    </xf>
    <xf numFmtId="0" fontId="67" fillId="51" borderId="0" xfId="26" applyNumberFormat="1" applyFont="1" applyFill="1" applyBorder="1" applyAlignment="1">
      <alignment horizontal="centerContinuous" vertical="center"/>
    </xf>
    <xf numFmtId="49" fontId="67" fillId="2" borderId="68" xfId="26" applyNumberFormat="1" applyFont="1" applyFill="1" applyBorder="1" applyAlignment="1">
      <alignment vertical="center"/>
    </xf>
    <xf numFmtId="49" fontId="67" fillId="2" borderId="0" xfId="26" applyNumberFormat="1" applyFont="1" applyFill="1" applyBorder="1" applyAlignment="1">
      <alignment vertical="center"/>
    </xf>
    <xf numFmtId="49" fontId="67" fillId="2" borderId="0" xfId="26" applyNumberFormat="1" applyFont="1" applyFill="1" applyAlignment="1">
      <alignment vertical="center"/>
    </xf>
    <xf numFmtId="49" fontId="67" fillId="51" borderId="0" xfId="26" applyNumberFormat="1" applyFont="1" applyFill="1" applyBorder="1" applyAlignment="1">
      <alignment vertical="center"/>
    </xf>
    <xf numFmtId="0" fontId="67" fillId="51" borderId="0" xfId="26" applyNumberFormat="1" applyFont="1" applyFill="1" applyBorder="1" applyAlignment="1">
      <alignment vertical="center"/>
    </xf>
    <xf numFmtId="49" fontId="66" fillId="51" borderId="0" xfId="26" applyNumberFormat="1" applyFont="1" applyFill="1" applyBorder="1" applyAlignment="1">
      <alignment horizontal="right" vertical="center"/>
    </xf>
    <xf numFmtId="49" fontId="67" fillId="51" borderId="0" xfId="26" applyNumberFormat="1" applyFont="1" applyFill="1" applyBorder="1" applyAlignment="1">
      <alignment horizontal="center" vertical="center"/>
    </xf>
    <xf numFmtId="0" fontId="67" fillId="51" borderId="0" xfId="26" applyNumberFormat="1" applyFont="1" applyFill="1" applyBorder="1" applyAlignment="1">
      <alignment horizontal="center" vertical="center"/>
    </xf>
    <xf numFmtId="41" fontId="67" fillId="51" borderId="0" xfId="26" applyNumberFormat="1" applyFont="1" applyFill="1" applyBorder="1" applyAlignment="1">
      <alignment vertical="center"/>
    </xf>
    <xf numFmtId="41" fontId="67" fillId="2" borderId="68" xfId="26" applyNumberFormat="1" applyFont="1" applyFill="1" applyBorder="1" applyAlignment="1">
      <alignment vertical="center"/>
    </xf>
    <xf numFmtId="0" fontId="67" fillId="2" borderId="0" xfId="26" applyFont="1" applyFill="1" applyBorder="1" applyAlignment="1">
      <alignment vertical="center"/>
    </xf>
    <xf numFmtId="0" fontId="67" fillId="2" borderId="0" xfId="26" applyFont="1" applyFill="1" applyAlignment="1">
      <alignment vertical="center"/>
    </xf>
    <xf numFmtId="49" fontId="66" fillId="51" borderId="0" xfId="26" quotePrefix="1" applyNumberFormat="1" applyFont="1" applyFill="1" applyBorder="1" applyAlignment="1">
      <alignment vertical="center"/>
    </xf>
    <xf numFmtId="49" fontId="66" fillId="51" borderId="0" xfId="26" applyNumberFormat="1" applyFont="1" applyFill="1" applyBorder="1" applyAlignment="1">
      <alignment horizontal="center" vertical="center"/>
    </xf>
    <xf numFmtId="0" fontId="66" fillId="51" borderId="0" xfId="26" applyNumberFormat="1" applyFont="1" applyFill="1" applyBorder="1" applyAlignment="1">
      <alignment horizontal="center" vertical="center"/>
    </xf>
    <xf numFmtId="41" fontId="66" fillId="51" borderId="0" xfId="26" applyNumberFormat="1" applyFont="1" applyFill="1" applyBorder="1" applyAlignment="1">
      <alignment vertical="center"/>
    </xf>
    <xf numFmtId="41" fontId="66" fillId="2" borderId="68" xfId="26" applyNumberFormat="1" applyFont="1" applyFill="1" applyBorder="1" applyAlignment="1">
      <alignment vertical="center"/>
    </xf>
    <xf numFmtId="0" fontId="66" fillId="2" borderId="0" xfId="26" applyFont="1" applyFill="1" applyAlignment="1">
      <alignment vertical="center"/>
    </xf>
    <xf numFmtId="0" fontId="66" fillId="2" borderId="0" xfId="26" quotePrefix="1" applyFont="1" applyFill="1" applyAlignment="1">
      <alignment vertical="center"/>
    </xf>
    <xf numFmtId="0" fontId="66" fillId="2" borderId="0" xfId="26" applyFont="1" applyFill="1" applyBorder="1" applyAlignment="1">
      <alignment vertical="center"/>
    </xf>
    <xf numFmtId="49" fontId="66" fillId="51" borderId="69" xfId="26" applyNumberFormat="1" applyFont="1" applyFill="1" applyBorder="1" applyAlignment="1">
      <alignment vertical="center"/>
    </xf>
    <xf numFmtId="0" fontId="66" fillId="2" borderId="68" xfId="26" applyFont="1" applyFill="1" applyBorder="1" applyAlignment="1">
      <alignment vertical="center"/>
    </xf>
    <xf numFmtId="0" fontId="66" fillId="51" borderId="0" xfId="26" applyFont="1" applyFill="1" applyBorder="1" applyAlignment="1">
      <alignment vertical="center"/>
    </xf>
    <xf numFmtId="49" fontId="69" fillId="51" borderId="0" xfId="26" applyNumberFormat="1" applyFont="1" applyFill="1" applyBorder="1" applyAlignment="1">
      <alignment vertical="center"/>
    </xf>
    <xf numFmtId="49" fontId="69" fillId="51" borderId="0" xfId="26" applyNumberFormat="1" applyFont="1" applyFill="1" applyBorder="1" applyAlignment="1">
      <alignment horizontal="center" vertical="center"/>
    </xf>
    <xf numFmtId="0" fontId="69" fillId="51" borderId="0" xfId="26" applyNumberFormat="1" applyFont="1" applyFill="1" applyBorder="1" applyAlignment="1">
      <alignment horizontal="center" vertical="center"/>
    </xf>
    <xf numFmtId="41" fontId="69" fillId="51" borderId="0" xfId="26" applyNumberFormat="1" applyFont="1" applyFill="1" applyBorder="1" applyAlignment="1">
      <alignment vertical="center"/>
    </xf>
    <xf numFmtId="41" fontId="69" fillId="2" borderId="68" xfId="26" applyNumberFormat="1" applyFont="1" applyFill="1" applyBorder="1" applyAlignment="1">
      <alignment vertical="center"/>
    </xf>
    <xf numFmtId="49" fontId="67" fillId="51" borderId="0" xfId="26" quotePrefix="1" applyNumberFormat="1" applyFont="1" applyFill="1" applyBorder="1" applyAlignment="1">
      <alignment vertical="center"/>
    </xf>
    <xf numFmtId="41" fontId="67" fillId="51" borderId="42" xfId="26" applyNumberFormat="1" applyFont="1" applyFill="1" applyBorder="1" applyAlignment="1">
      <alignment vertical="center"/>
    </xf>
    <xf numFmtId="41" fontId="67" fillId="2" borderId="70" xfId="26" applyNumberFormat="1" applyFont="1" applyFill="1" applyBorder="1" applyAlignment="1">
      <alignment vertical="center"/>
    </xf>
    <xf numFmtId="165" fontId="66" fillId="51" borderId="0" xfId="26" applyNumberFormat="1" applyFont="1" applyFill="1" applyBorder="1" applyAlignment="1">
      <alignment vertical="center"/>
    </xf>
    <xf numFmtId="41" fontId="67" fillId="51" borderId="0" xfId="26" applyNumberFormat="1" applyFont="1" applyFill="1" applyBorder="1" applyAlignment="1">
      <alignment horizontal="centerContinuous" vertical="center"/>
    </xf>
    <xf numFmtId="49" fontId="66" fillId="2" borderId="68" xfId="26" applyNumberFormat="1" applyFont="1" applyFill="1" applyBorder="1" applyAlignment="1">
      <alignment horizontal="left" vertical="center"/>
    </xf>
    <xf numFmtId="49" fontId="70" fillId="2" borderId="71" xfId="26" applyNumberFormat="1" applyFont="1" applyFill="1" applyBorder="1" applyAlignment="1">
      <alignment vertical="center"/>
    </xf>
    <xf numFmtId="41" fontId="67" fillId="2" borderId="0" xfId="26" applyNumberFormat="1" applyFont="1" applyFill="1" applyBorder="1" applyAlignment="1">
      <alignment vertical="center"/>
    </xf>
    <xf numFmtId="41" fontId="67" fillId="2" borderId="0" xfId="26" applyNumberFormat="1" applyFont="1" applyFill="1" applyAlignment="1">
      <alignment vertical="center"/>
    </xf>
    <xf numFmtId="41" fontId="66" fillId="2" borderId="0" xfId="26" applyNumberFormat="1" applyFont="1" applyFill="1" applyAlignment="1">
      <alignment vertical="center"/>
    </xf>
    <xf numFmtId="0" fontId="66" fillId="51" borderId="69" xfId="26" applyNumberFormat="1" applyFont="1" applyFill="1" applyBorder="1" applyAlignment="1">
      <alignment vertical="center"/>
    </xf>
    <xf numFmtId="49" fontId="67" fillId="51" borderId="72" xfId="26" applyNumberFormat="1" applyFont="1" applyFill="1" applyBorder="1" applyAlignment="1">
      <alignment vertical="center"/>
    </xf>
    <xf numFmtId="49" fontId="66" fillId="51" borderId="72" xfId="26" applyNumberFormat="1" applyFont="1" applyFill="1" applyBorder="1" applyAlignment="1">
      <alignment vertical="center"/>
    </xf>
    <xf numFmtId="49" fontId="66" fillId="51" borderId="72" xfId="26" applyNumberFormat="1" applyFont="1" applyFill="1" applyBorder="1" applyAlignment="1">
      <alignment horizontal="center" vertical="center"/>
    </xf>
    <xf numFmtId="0" fontId="66" fillId="51" borderId="72" xfId="26" applyNumberFormat="1" applyFont="1" applyFill="1" applyBorder="1" applyAlignment="1">
      <alignment horizontal="center" vertical="center"/>
    </xf>
    <xf numFmtId="41" fontId="66" fillId="51" borderId="72" xfId="26" applyNumberFormat="1" applyFont="1" applyFill="1" applyBorder="1" applyAlignment="1">
      <alignment vertical="center"/>
    </xf>
    <xf numFmtId="0" fontId="67" fillId="2" borderId="0" xfId="26" applyNumberFormat="1" applyFont="1" applyFill="1" applyBorder="1" applyAlignment="1">
      <alignment vertical="center"/>
    </xf>
    <xf numFmtId="0" fontId="67" fillId="51" borderId="0" xfId="26" quotePrefix="1" applyFont="1" applyFill="1" applyBorder="1" applyAlignment="1">
      <alignment vertical="center"/>
    </xf>
    <xf numFmtId="0" fontId="67" fillId="51" borderId="0" xfId="26" applyFont="1" applyFill="1" applyBorder="1" applyAlignment="1">
      <alignment vertical="center"/>
    </xf>
    <xf numFmtId="0" fontId="67" fillId="51" borderId="0" xfId="26" quotePrefix="1" applyFont="1" applyFill="1" applyBorder="1" applyAlignment="1">
      <alignment horizontal="center" vertical="center"/>
    </xf>
    <xf numFmtId="0" fontId="67" fillId="51" borderId="0" xfId="26" applyFont="1" applyFill="1" applyBorder="1" applyAlignment="1">
      <alignment horizontal="center" vertical="center"/>
    </xf>
    <xf numFmtId="0" fontId="67" fillId="2" borderId="0" xfId="26" quotePrefix="1" applyFont="1" applyFill="1" applyAlignment="1">
      <alignment vertical="center"/>
    </xf>
    <xf numFmtId="0" fontId="66" fillId="51" borderId="0" xfId="26" applyFont="1" applyFill="1" applyBorder="1" applyAlignment="1">
      <alignment horizontal="center" vertical="center"/>
    </xf>
    <xf numFmtId="41" fontId="67" fillId="2" borderId="66" xfId="26" applyNumberFormat="1" applyFont="1" applyFill="1" applyBorder="1" applyAlignment="1">
      <alignment vertical="center"/>
    </xf>
    <xf numFmtId="41" fontId="67" fillId="2" borderId="73" xfId="26" applyNumberFormat="1" applyFont="1" applyFill="1" applyBorder="1" applyAlignment="1">
      <alignment vertical="center"/>
    </xf>
    <xf numFmtId="0" fontId="78" fillId="51" borderId="0" xfId="26" quotePrefix="1" applyFont="1" applyFill="1" applyBorder="1" applyAlignment="1">
      <alignment vertical="center"/>
    </xf>
    <xf numFmtId="0" fontId="78" fillId="51" borderId="0" xfId="26" applyFont="1" applyFill="1" applyBorder="1" applyAlignment="1">
      <alignment vertical="center"/>
    </xf>
    <xf numFmtId="0" fontId="78" fillId="51" borderId="0" xfId="26" applyFont="1" applyFill="1" applyBorder="1" applyAlignment="1">
      <alignment horizontal="center" vertical="center"/>
    </xf>
    <xf numFmtId="41" fontId="78" fillId="51" borderId="0" xfId="26" applyNumberFormat="1" applyFont="1" applyFill="1" applyBorder="1" applyAlignment="1">
      <alignment vertical="center"/>
    </xf>
    <xf numFmtId="41" fontId="78" fillId="2" borderId="0" xfId="26" applyNumberFormat="1" applyFont="1" applyFill="1" applyBorder="1" applyAlignment="1">
      <alignment vertical="center"/>
    </xf>
    <xf numFmtId="0" fontId="78" fillId="2" borderId="0" xfId="26" applyFont="1" applyFill="1" applyBorder="1" applyAlignment="1">
      <alignment vertical="center"/>
    </xf>
    <xf numFmtId="0" fontId="78" fillId="2" borderId="0" xfId="26" applyFont="1" applyFill="1" applyAlignment="1">
      <alignment vertical="center"/>
    </xf>
    <xf numFmtId="41" fontId="67" fillId="51" borderId="74" xfId="26" applyNumberFormat="1" applyFont="1" applyFill="1" applyBorder="1" applyAlignment="1">
      <alignment vertical="center"/>
    </xf>
    <xf numFmtId="0" fontId="64" fillId="51" borderId="0" xfId="26" applyNumberFormat="1" applyFont="1" applyFill="1" applyBorder="1" applyAlignment="1">
      <alignment vertical="center"/>
    </xf>
    <xf numFmtId="0" fontId="55" fillId="2" borderId="75" xfId="26" applyFont="1" applyFill="1" applyBorder="1" applyProtection="1">
      <protection locked="0"/>
    </xf>
    <xf numFmtId="0" fontId="65" fillId="2" borderId="68" xfId="26" applyNumberFormat="1" applyFont="1" applyFill="1" applyBorder="1" applyAlignment="1" applyProtection="1">
      <alignment vertical="center"/>
      <protection locked="0"/>
    </xf>
    <xf numFmtId="0" fontId="65" fillId="2" borderId="0" xfId="26" applyNumberFormat="1" applyFont="1" applyFill="1" applyBorder="1" applyAlignment="1" applyProtection="1">
      <alignment vertical="center"/>
      <protection locked="0"/>
    </xf>
    <xf numFmtId="0" fontId="65" fillId="2" borderId="0" xfId="26" applyNumberFormat="1" applyFont="1" applyFill="1" applyAlignment="1" applyProtection="1">
      <alignment vertical="center"/>
      <protection locked="0"/>
    </xf>
    <xf numFmtId="0" fontId="66" fillId="51" borderId="0" xfId="26" applyNumberFormat="1" applyFont="1" applyFill="1" applyBorder="1" applyAlignment="1" applyProtection="1">
      <alignment vertical="center"/>
      <protection locked="0"/>
    </xf>
    <xf numFmtId="0" fontId="66" fillId="51" borderId="0" xfId="26" applyNumberFormat="1" applyFont="1" applyFill="1" applyBorder="1" applyAlignment="1" applyProtection="1">
      <alignment horizontal="right" vertical="center"/>
      <protection locked="0"/>
    </xf>
    <xf numFmtId="0" fontId="66" fillId="2" borderId="68" xfId="26" applyNumberFormat="1" applyFont="1" applyFill="1" applyBorder="1" applyAlignment="1" applyProtection="1">
      <alignment vertical="center"/>
      <protection locked="0"/>
    </xf>
    <xf numFmtId="0" fontId="67" fillId="2" borderId="0" xfId="26" applyNumberFormat="1" applyFont="1" applyFill="1" applyBorder="1" applyAlignment="1" applyProtection="1">
      <alignment vertical="center"/>
      <protection locked="0"/>
    </xf>
    <xf numFmtId="0" fontId="66" fillId="2" borderId="0" xfId="26" applyNumberFormat="1" applyFont="1" applyFill="1" applyAlignment="1" applyProtection="1">
      <alignment vertical="center"/>
      <protection locked="0"/>
    </xf>
    <xf numFmtId="49" fontId="66" fillId="51" borderId="69" xfId="26" applyNumberFormat="1" applyFont="1" applyFill="1" applyBorder="1" applyAlignment="1" applyProtection="1">
      <alignment vertical="center"/>
      <protection locked="0"/>
    </xf>
    <xf numFmtId="0" fontId="66" fillId="51" borderId="69" xfId="26" applyNumberFormat="1" applyFont="1" applyFill="1" applyBorder="1" applyAlignment="1" applyProtection="1">
      <alignment vertical="center"/>
      <protection locked="0"/>
    </xf>
    <xf numFmtId="49" fontId="67" fillId="51" borderId="0" xfId="26" applyNumberFormat="1" applyFont="1" applyFill="1" applyBorder="1" applyAlignment="1" applyProtection="1">
      <alignment horizontal="centerContinuous" vertical="center"/>
      <protection locked="0"/>
    </xf>
    <xf numFmtId="49" fontId="66" fillId="51" borderId="0" xfId="26" applyNumberFormat="1" applyFont="1" applyFill="1" applyBorder="1" applyAlignment="1" applyProtection="1">
      <alignment horizontal="centerContinuous" vertical="center"/>
      <protection locked="0"/>
    </xf>
    <xf numFmtId="0" fontId="66" fillId="51" borderId="0" xfId="26" applyNumberFormat="1" applyFont="1" applyFill="1" applyBorder="1" applyAlignment="1" applyProtection="1">
      <alignment horizontal="centerContinuous" vertical="center"/>
      <protection locked="0"/>
    </xf>
    <xf numFmtId="49" fontId="66" fillId="2" borderId="68" xfId="26" applyNumberFormat="1" applyFont="1" applyFill="1" applyBorder="1" applyAlignment="1" applyProtection="1">
      <alignment vertical="center"/>
      <protection locked="0"/>
    </xf>
    <xf numFmtId="49" fontId="67" fillId="2" borderId="0" xfId="26" applyNumberFormat="1" applyFont="1" applyFill="1" applyBorder="1" applyAlignment="1" applyProtection="1">
      <alignment vertical="center"/>
      <protection locked="0"/>
    </xf>
    <xf numFmtId="49" fontId="66" fillId="2" borderId="0" xfId="26" applyNumberFormat="1" applyFont="1" applyFill="1" applyAlignment="1" applyProtection="1">
      <alignment vertical="center"/>
      <protection locked="0"/>
    </xf>
    <xf numFmtId="165" fontId="66" fillId="51" borderId="0" xfId="26" applyNumberFormat="1" applyFont="1" applyFill="1" applyBorder="1" applyAlignment="1" applyProtection="1">
      <alignment vertical="center"/>
      <protection hidden="1"/>
    </xf>
    <xf numFmtId="0" fontId="67" fillId="51" borderId="0" xfId="26" applyNumberFormat="1" applyFont="1" applyFill="1" applyBorder="1" applyAlignment="1" applyProtection="1">
      <alignment horizontal="centerContinuous" vertical="center"/>
      <protection locked="0"/>
    </xf>
    <xf numFmtId="49" fontId="67" fillId="2" borderId="68" xfId="26" applyNumberFormat="1" applyFont="1" applyFill="1" applyBorder="1" applyAlignment="1" applyProtection="1">
      <alignment vertical="center"/>
      <protection locked="0"/>
    </xf>
    <xf numFmtId="49" fontId="67" fillId="2" borderId="0" xfId="26" applyNumberFormat="1" applyFont="1" applyFill="1" applyAlignment="1" applyProtection="1">
      <alignment vertical="center"/>
      <protection locked="0"/>
    </xf>
    <xf numFmtId="49" fontId="67" fillId="51" borderId="0" xfId="26" applyNumberFormat="1" applyFont="1" applyFill="1" applyBorder="1" applyAlignment="1" applyProtection="1">
      <alignment vertical="center"/>
      <protection locked="0"/>
    </xf>
    <xf numFmtId="0" fontId="67" fillId="51" borderId="0" xfId="26" applyNumberFormat="1" applyFont="1" applyFill="1" applyBorder="1" applyAlignment="1" applyProtection="1">
      <alignment vertical="center"/>
      <protection locked="0"/>
    </xf>
    <xf numFmtId="49" fontId="66" fillId="51" borderId="0" xfId="26" applyNumberFormat="1" applyFont="1" applyFill="1" applyBorder="1" applyAlignment="1" applyProtection="1">
      <alignment vertical="center"/>
      <protection locked="0"/>
    </xf>
    <xf numFmtId="49" fontId="67" fillId="51" borderId="0" xfId="26" applyNumberFormat="1" applyFont="1" applyFill="1" applyBorder="1" applyAlignment="1" applyProtection="1">
      <alignment horizontal="centerContinuous"/>
      <protection locked="0"/>
    </xf>
    <xf numFmtId="49" fontId="66" fillId="51" borderId="0" xfId="26" applyNumberFormat="1" applyFont="1" applyFill="1" applyBorder="1" applyAlignment="1" applyProtection="1">
      <alignment horizontal="centerContinuous"/>
      <protection locked="0"/>
    </xf>
    <xf numFmtId="49" fontId="67" fillId="51" borderId="0" xfId="26" applyNumberFormat="1" applyFont="1" applyFill="1" applyBorder="1" applyAlignment="1" applyProtection="1">
      <alignment horizontal="center" wrapText="1"/>
      <protection locked="0"/>
    </xf>
    <xf numFmtId="0" fontId="67" fillId="51" borderId="0" xfId="26" applyNumberFormat="1" applyFont="1" applyFill="1" applyBorder="1" applyAlignment="1" applyProtection="1">
      <alignment horizontal="center" wrapText="1"/>
      <protection locked="0"/>
    </xf>
    <xf numFmtId="49" fontId="67" fillId="51" borderId="65" xfId="26" applyNumberFormat="1" applyFont="1" applyFill="1" applyBorder="1" applyAlignment="1" applyProtection="1">
      <alignment horizontal="right" wrapText="1"/>
      <protection locked="0"/>
    </xf>
    <xf numFmtId="49" fontId="67" fillId="51" borderId="0" xfId="26" applyNumberFormat="1" applyFont="1" applyFill="1" applyBorder="1" applyAlignment="1" applyProtection="1">
      <alignment horizontal="right" wrapText="1"/>
      <protection locked="0"/>
    </xf>
    <xf numFmtId="49" fontId="67" fillId="2" borderId="66" xfId="26" applyNumberFormat="1" applyFont="1" applyFill="1" applyBorder="1" applyAlignment="1" applyProtection="1">
      <alignment horizontal="right" wrapText="1"/>
      <protection locked="0"/>
    </xf>
    <xf numFmtId="49" fontId="67" fillId="2" borderId="0" xfId="26" applyNumberFormat="1" applyFont="1" applyFill="1" applyBorder="1" applyAlignment="1" applyProtection="1">
      <alignment horizontal="left"/>
      <protection locked="0"/>
    </xf>
    <xf numFmtId="49" fontId="67" fillId="2" borderId="0" xfId="26" applyNumberFormat="1" applyFont="1" applyFill="1" applyAlignment="1" applyProtection="1">
      <alignment horizontal="center"/>
      <protection locked="0"/>
    </xf>
    <xf numFmtId="49" fontId="66" fillId="2" borderId="0" xfId="26" applyNumberFormat="1" applyFont="1" applyFill="1" applyAlignment="1" applyProtection="1">
      <protection locked="0"/>
    </xf>
    <xf numFmtId="49" fontId="67" fillId="51" borderId="0" xfId="26" applyNumberFormat="1" applyFont="1" applyFill="1" applyBorder="1" applyAlignment="1" applyProtection="1">
      <alignment horizontal="center" vertical="center"/>
      <protection locked="0"/>
    </xf>
    <xf numFmtId="0" fontId="67" fillId="51" borderId="0" xfId="26" applyNumberFormat="1" applyFont="1" applyFill="1" applyBorder="1" applyAlignment="1" applyProtection="1">
      <alignment horizontal="center" vertical="center"/>
      <protection locked="0"/>
    </xf>
    <xf numFmtId="41" fontId="67" fillId="51" borderId="0" xfId="26" applyNumberFormat="1" applyFont="1" applyFill="1" applyBorder="1" applyAlignment="1" applyProtection="1">
      <alignment vertical="center"/>
      <protection locked="0"/>
    </xf>
    <xf numFmtId="41" fontId="67" fillId="2" borderId="68" xfId="26" applyNumberFormat="1" applyFont="1" applyFill="1" applyBorder="1" applyAlignment="1" applyProtection="1">
      <alignment vertical="center"/>
      <protection locked="0"/>
    </xf>
    <xf numFmtId="0" fontId="67" fillId="2" borderId="0" xfId="26" applyFont="1" applyFill="1" applyBorder="1" applyAlignment="1" applyProtection="1">
      <alignment vertical="center"/>
      <protection locked="0"/>
    </xf>
    <xf numFmtId="0" fontId="67" fillId="2" borderId="0" xfId="26" applyFont="1" applyFill="1" applyAlignment="1" applyProtection="1">
      <alignment vertical="center"/>
      <protection locked="0"/>
    </xf>
    <xf numFmtId="49" fontId="66" fillId="51" borderId="0" xfId="26" applyNumberFormat="1" applyFont="1" applyFill="1" applyBorder="1" applyAlignment="1" applyProtection="1">
      <alignment horizontal="center" vertical="center"/>
      <protection locked="0"/>
    </xf>
    <xf numFmtId="0" fontId="66" fillId="51" borderId="0" xfId="26" applyNumberFormat="1" applyFont="1" applyFill="1" applyBorder="1" applyAlignment="1" applyProtection="1">
      <alignment horizontal="center" vertical="center"/>
      <protection locked="0"/>
    </xf>
    <xf numFmtId="41" fontId="66" fillId="51" borderId="0" xfId="26" applyNumberFormat="1" applyFont="1" applyFill="1" applyBorder="1" applyAlignment="1" applyProtection="1">
      <alignment vertical="center"/>
      <protection locked="0"/>
    </xf>
    <xf numFmtId="41" fontId="66" fillId="2" borderId="68" xfId="26" applyNumberFormat="1" applyFont="1" applyFill="1" applyBorder="1" applyAlignment="1" applyProtection="1">
      <alignment vertical="center"/>
      <protection locked="0"/>
    </xf>
    <xf numFmtId="0" fontId="66" fillId="2" borderId="0" xfId="26" applyFont="1" applyFill="1" applyAlignment="1" applyProtection="1">
      <alignment vertical="center"/>
      <protection locked="0"/>
    </xf>
    <xf numFmtId="49" fontId="66" fillId="51" borderId="40" xfId="26" applyNumberFormat="1" applyFont="1" applyFill="1" applyBorder="1" applyAlignment="1" applyProtection="1">
      <alignment vertical="center"/>
      <protection locked="0"/>
    </xf>
    <xf numFmtId="0" fontId="66" fillId="51" borderId="40" xfId="26" applyNumberFormat="1" applyFont="1" applyFill="1" applyBorder="1" applyAlignment="1" applyProtection="1">
      <alignment vertical="center"/>
      <protection locked="0"/>
    </xf>
    <xf numFmtId="0" fontId="66" fillId="51" borderId="0" xfId="26" applyFont="1" applyFill="1" applyBorder="1" applyAlignment="1" applyProtection="1">
      <alignment vertical="center"/>
      <protection locked="0"/>
    </xf>
    <xf numFmtId="49" fontId="68" fillId="51" borderId="0" xfId="26" applyNumberFormat="1" applyFont="1" applyFill="1" applyBorder="1" applyAlignment="1" applyProtection="1">
      <alignment horizontal="centerContinuous" vertical="center"/>
      <protection locked="0"/>
    </xf>
    <xf numFmtId="0" fontId="67" fillId="2" borderId="68" xfId="26" applyNumberFormat="1" applyFont="1" applyFill="1" applyBorder="1" applyAlignment="1" applyProtection="1">
      <alignment vertical="center"/>
      <protection locked="0"/>
    </xf>
    <xf numFmtId="0" fontId="70" fillId="2" borderId="71" xfId="26" applyNumberFormat="1" applyFont="1" applyFill="1" applyBorder="1" applyAlignment="1" applyProtection="1">
      <alignment vertical="center"/>
      <protection locked="0"/>
    </xf>
    <xf numFmtId="0" fontId="66" fillId="2" borderId="0" xfId="26" applyNumberFormat="1" applyFont="1" applyFill="1" applyBorder="1" applyAlignment="1" applyProtection="1">
      <alignment vertical="center"/>
      <protection locked="0"/>
    </xf>
    <xf numFmtId="41" fontId="66" fillId="2" borderId="0" xfId="26" applyNumberFormat="1" applyFont="1" applyFill="1" applyAlignment="1" applyProtection="1">
      <alignment vertical="center"/>
      <protection locked="0"/>
    </xf>
    <xf numFmtId="0" fontId="67" fillId="51" borderId="0" xfId="26" applyFont="1" applyFill="1" applyBorder="1" applyAlignment="1" applyProtection="1">
      <alignment vertical="center"/>
      <protection locked="0"/>
    </xf>
    <xf numFmtId="0" fontId="67" fillId="51" borderId="0" xfId="26" applyFont="1" applyFill="1" applyBorder="1" applyAlignment="1" applyProtection="1">
      <alignment horizontal="center" vertical="center"/>
      <protection locked="0"/>
    </xf>
    <xf numFmtId="0" fontId="67" fillId="2" borderId="0" xfId="26" quotePrefix="1" applyFont="1" applyFill="1" applyAlignment="1" applyProtection="1">
      <alignment vertical="center"/>
      <protection locked="0"/>
    </xf>
    <xf numFmtId="0" fontId="66" fillId="51" borderId="0" xfId="26" applyFont="1" applyFill="1" applyBorder="1" applyAlignment="1" applyProtection="1">
      <alignment horizontal="center" vertical="center"/>
      <protection locked="0"/>
    </xf>
    <xf numFmtId="41" fontId="67" fillId="2" borderId="66" xfId="26" applyNumberFormat="1" applyFont="1" applyFill="1" applyBorder="1" applyAlignment="1" applyProtection="1">
      <alignment vertical="center"/>
      <protection locked="0"/>
    </xf>
    <xf numFmtId="0" fontId="78" fillId="51" borderId="0" xfId="26" applyFont="1" applyFill="1" applyBorder="1" applyAlignment="1" applyProtection="1">
      <alignment vertical="center"/>
      <protection locked="0"/>
    </xf>
    <xf numFmtId="0" fontId="78" fillId="51" borderId="0" xfId="26" applyFont="1" applyFill="1" applyBorder="1" applyAlignment="1" applyProtection="1">
      <alignment horizontal="center" vertical="center"/>
      <protection locked="0"/>
    </xf>
    <xf numFmtId="41" fontId="78" fillId="2" borderId="0" xfId="26" applyNumberFormat="1" applyFont="1" applyFill="1" applyBorder="1" applyAlignment="1" applyProtection="1">
      <alignment vertical="center"/>
      <protection locked="0"/>
    </xf>
    <xf numFmtId="0" fontId="78" fillId="2" borderId="0" xfId="26" applyFont="1" applyFill="1" applyBorder="1" applyAlignment="1" applyProtection="1">
      <alignment vertical="center"/>
      <protection locked="0"/>
    </xf>
    <xf numFmtId="0" fontId="78" fillId="2" borderId="0" xfId="26" applyFont="1" applyFill="1" applyAlignment="1" applyProtection="1">
      <alignment vertical="center"/>
      <protection locked="0"/>
    </xf>
    <xf numFmtId="0" fontId="66" fillId="2" borderId="0" xfId="26" applyFont="1" applyFill="1" applyBorder="1" applyAlignment="1" applyProtection="1">
      <alignment vertical="center"/>
      <protection locked="0"/>
    </xf>
    <xf numFmtId="41" fontId="67" fillId="2" borderId="0" xfId="26" applyNumberFormat="1" applyFont="1" applyFill="1" applyBorder="1" applyAlignment="1" applyProtection="1">
      <alignment vertical="center"/>
      <protection locked="0"/>
    </xf>
    <xf numFmtId="0" fontId="66" fillId="2" borderId="0" xfId="26" applyFont="1" applyFill="1" applyAlignment="1" applyProtection="1">
      <alignment vertical="top"/>
      <protection locked="0"/>
    </xf>
    <xf numFmtId="41" fontId="66" fillId="2" borderId="0" xfId="26" applyNumberFormat="1" applyFont="1" applyFill="1" applyAlignment="1" applyProtection="1">
      <alignment vertical="top"/>
      <protection locked="0"/>
    </xf>
    <xf numFmtId="0" fontId="67" fillId="2" borderId="0" xfId="26" applyFont="1" applyFill="1" applyAlignment="1" applyProtection="1">
      <alignment vertical="top"/>
      <protection locked="0"/>
    </xf>
    <xf numFmtId="49" fontId="66" fillId="2" borderId="0" xfId="26" applyNumberFormat="1" applyFont="1" applyFill="1" applyBorder="1" applyAlignment="1" applyProtection="1">
      <alignment vertical="center"/>
      <protection locked="0"/>
    </xf>
    <xf numFmtId="49" fontId="67" fillId="2" borderId="0" xfId="26" applyNumberFormat="1" applyFont="1" applyFill="1" applyBorder="1" applyAlignment="1" applyProtection="1">
      <alignment horizontal="right" wrapText="1"/>
      <protection locked="0"/>
    </xf>
    <xf numFmtId="49" fontId="67" fillId="2" borderId="0" xfId="26" applyNumberFormat="1" applyFont="1" applyFill="1" applyAlignment="1" applyProtection="1">
      <alignment horizontal="center" wrapText="1"/>
      <protection locked="0"/>
    </xf>
    <xf numFmtId="49" fontId="67" fillId="2" borderId="0" xfId="26" applyNumberFormat="1" applyFont="1" applyFill="1" applyAlignment="1" applyProtection="1">
      <protection locked="0"/>
    </xf>
    <xf numFmtId="0" fontId="67" fillId="51" borderId="0" xfId="26" applyFont="1" applyFill="1" applyBorder="1" applyAlignment="1" applyProtection="1">
      <alignment vertical="top"/>
      <protection locked="0"/>
    </xf>
    <xf numFmtId="0" fontId="67" fillId="51" borderId="0" xfId="26" applyFont="1" applyFill="1" applyBorder="1" applyAlignment="1" applyProtection="1">
      <alignment horizontal="center" vertical="top"/>
      <protection locked="0"/>
    </xf>
    <xf numFmtId="49" fontId="67" fillId="2" borderId="0" xfId="26" applyNumberFormat="1" applyFont="1" applyFill="1" applyBorder="1" applyAlignment="1" applyProtection="1">
      <alignment vertical="top"/>
      <protection locked="0"/>
    </xf>
    <xf numFmtId="0" fontId="67" fillId="2" borderId="0" xfId="26" applyFont="1" applyFill="1" applyBorder="1" applyAlignment="1" applyProtection="1">
      <alignment vertical="top"/>
      <protection locked="0"/>
    </xf>
    <xf numFmtId="41" fontId="67" fillId="2" borderId="0" xfId="26" applyNumberFormat="1" applyFont="1" applyFill="1" applyBorder="1" applyAlignment="1" applyProtection="1">
      <alignment vertical="top"/>
      <protection locked="0"/>
    </xf>
    <xf numFmtId="0" fontId="78" fillId="51" borderId="0" xfId="26" quotePrefix="1" applyFont="1" applyFill="1" applyBorder="1" applyAlignment="1" applyProtection="1">
      <alignment vertical="top"/>
      <protection locked="0"/>
    </xf>
    <xf numFmtId="0" fontId="78" fillId="51" borderId="0" xfId="26" applyFont="1" applyFill="1" applyBorder="1" applyAlignment="1" applyProtection="1">
      <alignment vertical="top"/>
      <protection locked="0"/>
    </xf>
    <xf numFmtId="49" fontId="78" fillId="51" borderId="0" xfId="26" applyNumberFormat="1" applyFont="1" applyFill="1" applyBorder="1" applyAlignment="1" applyProtection="1">
      <alignment horizontal="center" vertical="top"/>
      <protection locked="0"/>
    </xf>
    <xf numFmtId="0" fontId="78" fillId="51" borderId="0" xfId="26" applyFont="1" applyFill="1" applyBorder="1" applyAlignment="1" applyProtection="1">
      <alignment horizontal="center" vertical="top"/>
      <protection locked="0"/>
    </xf>
    <xf numFmtId="49" fontId="78" fillId="2" borderId="0" xfId="26" applyNumberFormat="1" applyFont="1" applyFill="1" applyBorder="1" applyAlignment="1" applyProtection="1">
      <alignment vertical="top"/>
      <protection locked="0"/>
    </xf>
    <xf numFmtId="0" fontId="78" fillId="2" borderId="0" xfId="26" applyFont="1" applyFill="1" applyBorder="1" applyAlignment="1" applyProtection="1">
      <alignment vertical="top"/>
      <protection locked="0"/>
    </xf>
    <xf numFmtId="41" fontId="78" fillId="2" borderId="0" xfId="26" applyNumberFormat="1" applyFont="1" applyFill="1" applyBorder="1" applyAlignment="1" applyProtection="1">
      <alignment vertical="top"/>
      <protection locked="0"/>
    </xf>
    <xf numFmtId="0" fontId="78" fillId="2" borderId="0" xfId="26" applyFont="1" applyFill="1" applyAlignment="1" applyProtection="1">
      <alignment vertical="top"/>
      <protection locked="0"/>
    </xf>
    <xf numFmtId="0" fontId="66" fillId="51" borderId="0" xfId="26" applyFont="1" applyFill="1" applyBorder="1" applyAlignment="1" applyProtection="1">
      <alignment vertical="top"/>
      <protection locked="0"/>
    </xf>
    <xf numFmtId="49" fontId="66" fillId="51" borderId="0" xfId="26" applyNumberFormat="1" applyFont="1" applyFill="1" applyBorder="1" applyAlignment="1" applyProtection="1">
      <alignment horizontal="center" vertical="top"/>
      <protection locked="0"/>
    </xf>
    <xf numFmtId="0" fontId="66" fillId="51" borderId="0" xfId="26" applyFont="1" applyFill="1" applyBorder="1" applyAlignment="1" applyProtection="1">
      <alignment horizontal="center" vertical="top"/>
      <protection locked="0"/>
    </xf>
    <xf numFmtId="41" fontId="66" fillId="51" borderId="0" xfId="26" applyNumberFormat="1" applyFont="1" applyFill="1" applyAlignment="1" applyProtection="1">
      <alignment vertical="top"/>
      <protection locked="0"/>
    </xf>
    <xf numFmtId="49" fontId="66" fillId="2" borderId="0" xfId="26" applyNumberFormat="1" applyFont="1" applyFill="1" applyBorder="1" applyAlignment="1" applyProtection="1">
      <alignment vertical="top"/>
      <protection locked="0"/>
    </xf>
    <xf numFmtId="0" fontId="66" fillId="2" borderId="0" xfId="26" applyFont="1" applyFill="1" applyBorder="1" applyAlignment="1" applyProtection="1">
      <alignment vertical="top"/>
      <protection locked="0"/>
    </xf>
    <xf numFmtId="41" fontId="66" fillId="2" borderId="0" xfId="26" applyNumberFormat="1" applyFont="1" applyFill="1" applyBorder="1" applyAlignment="1" applyProtection="1">
      <alignment vertical="top"/>
      <protection locked="0"/>
    </xf>
    <xf numFmtId="41" fontId="66" fillId="2" borderId="65" xfId="26" applyNumberFormat="1" applyFont="1" applyFill="1" applyBorder="1" applyAlignment="1" applyProtection="1">
      <alignment vertical="top"/>
      <protection locked="0"/>
    </xf>
    <xf numFmtId="0" fontId="66" fillId="51" borderId="0" xfId="26" quotePrefix="1" applyFont="1" applyFill="1" applyBorder="1" applyAlignment="1" applyProtection="1">
      <alignment vertical="top"/>
      <protection locked="0"/>
    </xf>
    <xf numFmtId="49" fontId="67" fillId="51" borderId="0" xfId="26" applyNumberFormat="1" applyFont="1" applyFill="1" applyBorder="1" applyAlignment="1" applyProtection="1">
      <alignment horizontal="center" vertical="top"/>
      <protection locked="0"/>
    </xf>
    <xf numFmtId="0" fontId="66" fillId="51" borderId="0" xfId="26" applyFont="1" applyFill="1" applyAlignment="1" applyProtection="1">
      <alignment vertical="top"/>
      <protection locked="0"/>
    </xf>
    <xf numFmtId="49" fontId="66" fillId="2" borderId="0" xfId="26" applyNumberFormat="1" applyFont="1" applyFill="1" applyBorder="1" applyAlignment="1" applyProtection="1">
      <alignment horizontal="left" vertical="center"/>
      <protection locked="0"/>
    </xf>
    <xf numFmtId="49" fontId="70" fillId="2" borderId="0" xfId="26" applyNumberFormat="1" applyFont="1" applyFill="1" applyBorder="1" applyAlignment="1" applyProtection="1">
      <alignment vertical="center"/>
      <protection locked="0"/>
    </xf>
    <xf numFmtId="49" fontId="66" fillId="51" borderId="0" xfId="26" applyNumberFormat="1" applyFont="1" applyFill="1" applyBorder="1" applyAlignment="1" applyProtection="1">
      <alignment vertical="center"/>
      <protection hidden="1"/>
    </xf>
    <xf numFmtId="0" fontId="67" fillId="51" borderId="0" xfId="26" applyNumberFormat="1" applyFont="1" applyFill="1" applyBorder="1" applyAlignment="1" applyProtection="1">
      <alignment horizontal="centerContinuous" vertical="center"/>
      <protection hidden="1"/>
    </xf>
    <xf numFmtId="49" fontId="66" fillId="51" borderId="0" xfId="26" applyNumberFormat="1" applyFont="1" applyFill="1" applyBorder="1" applyAlignment="1" applyProtection="1">
      <alignment horizontal="right" vertical="center"/>
      <protection hidden="1"/>
    </xf>
    <xf numFmtId="41" fontId="78" fillId="2" borderId="0" xfId="26" applyNumberFormat="1" applyFont="1" applyFill="1" applyBorder="1" applyAlignment="1" applyProtection="1">
      <alignment vertical="top"/>
      <protection hidden="1"/>
    </xf>
    <xf numFmtId="41" fontId="66" fillId="2" borderId="0" xfId="26" applyNumberFormat="1" applyFont="1" applyFill="1" applyBorder="1" applyAlignment="1" applyProtection="1">
      <alignment vertical="top"/>
      <protection hidden="1"/>
    </xf>
    <xf numFmtId="41" fontId="78" fillId="2" borderId="65" xfId="26" applyNumberFormat="1" applyFont="1" applyFill="1" applyBorder="1" applyAlignment="1" applyProtection="1">
      <alignment vertical="top"/>
      <protection hidden="1"/>
    </xf>
    <xf numFmtId="41" fontId="67" fillId="2" borderId="0" xfId="26" applyNumberFormat="1" applyFont="1" applyFill="1" applyBorder="1" applyAlignment="1" applyProtection="1">
      <alignment vertical="top"/>
      <protection hidden="1"/>
    </xf>
    <xf numFmtId="41" fontId="67" fillId="2" borderId="42" xfId="26" applyNumberFormat="1" applyFont="1" applyFill="1" applyBorder="1" applyAlignment="1" applyProtection="1">
      <alignment vertical="top"/>
      <protection hidden="1"/>
    </xf>
    <xf numFmtId="49" fontId="67" fillId="51" borderId="0" xfId="26" applyNumberFormat="1" applyFont="1" applyFill="1" applyBorder="1" applyAlignment="1" applyProtection="1">
      <alignment horizontal="centerContinuous" vertical="center"/>
      <protection hidden="1"/>
    </xf>
    <xf numFmtId="49" fontId="66" fillId="51" borderId="0" xfId="26" applyNumberFormat="1" applyFont="1" applyFill="1" applyBorder="1" applyAlignment="1" applyProtection="1">
      <alignment horizontal="centerContinuous" vertical="center"/>
      <protection hidden="1"/>
    </xf>
    <xf numFmtId="0" fontId="65" fillId="51" borderId="0" xfId="26" applyNumberFormat="1" applyFont="1" applyFill="1" applyAlignment="1" applyProtection="1">
      <protection locked="0"/>
    </xf>
    <xf numFmtId="0" fontId="65" fillId="51" borderId="0" xfId="26" applyNumberFormat="1" applyFont="1" applyFill="1" applyAlignment="1" applyProtection="1">
      <alignment horizontal="right"/>
      <protection locked="0"/>
    </xf>
    <xf numFmtId="49" fontId="66" fillId="51" borderId="0" xfId="26" applyNumberFormat="1" applyFont="1" applyFill="1" applyAlignment="1" applyProtection="1">
      <protection locked="0"/>
    </xf>
    <xf numFmtId="0" fontId="66" fillId="51" borderId="0" xfId="26" applyNumberFormat="1" applyFont="1" applyFill="1" applyAlignment="1" applyProtection="1">
      <protection locked="0"/>
    </xf>
    <xf numFmtId="0" fontId="66" fillId="51" borderId="0" xfId="26" applyNumberFormat="1" applyFont="1" applyFill="1" applyAlignment="1" applyProtection="1">
      <alignment horizontal="right"/>
      <protection locked="0"/>
    </xf>
    <xf numFmtId="0" fontId="66" fillId="51" borderId="0" xfId="26" applyNumberFormat="1" applyFont="1" applyFill="1" applyBorder="1" applyAlignment="1" applyProtection="1">
      <protection locked="0"/>
    </xf>
    <xf numFmtId="49" fontId="66" fillId="51" borderId="40" xfId="26" applyNumberFormat="1" applyFont="1" applyFill="1" applyBorder="1" applyAlignment="1" applyProtection="1">
      <protection locked="0"/>
    </xf>
    <xf numFmtId="0" fontId="66" fillId="51" borderId="40" xfId="26" applyNumberFormat="1" applyFont="1" applyFill="1" applyBorder="1" applyAlignment="1" applyProtection="1">
      <protection locked="0"/>
    </xf>
    <xf numFmtId="49" fontId="67" fillId="51" borderId="0" xfId="26" applyNumberFormat="1" applyFont="1" applyFill="1" applyAlignment="1" applyProtection="1">
      <alignment horizontal="centerContinuous"/>
      <protection locked="0"/>
    </xf>
    <xf numFmtId="49" fontId="66" fillId="51" borderId="0" xfId="26" applyNumberFormat="1" applyFont="1" applyFill="1" applyAlignment="1" applyProtection="1">
      <alignment horizontal="centerContinuous"/>
      <protection locked="0"/>
    </xf>
    <xf numFmtId="49" fontId="68" fillId="51" borderId="0" xfId="26" applyNumberFormat="1" applyFont="1" applyFill="1" applyAlignment="1" applyProtection="1">
      <alignment horizontal="centerContinuous"/>
      <protection locked="0"/>
    </xf>
    <xf numFmtId="49" fontId="41" fillId="51" borderId="0" xfId="26" applyNumberFormat="1" applyFont="1" applyFill="1" applyAlignment="1" applyProtection="1">
      <alignment horizontal="centerContinuous"/>
      <protection locked="0"/>
    </xf>
    <xf numFmtId="49" fontId="67" fillId="51" borderId="0" xfId="26" applyNumberFormat="1" applyFont="1" applyFill="1" applyAlignment="1" applyProtection="1">
      <protection locked="0"/>
    </xf>
    <xf numFmtId="0" fontId="66" fillId="51" borderId="0" xfId="26" applyFont="1" applyFill="1" applyBorder="1" applyAlignment="1" applyProtection="1">
      <protection locked="0"/>
    </xf>
    <xf numFmtId="0" fontId="66" fillId="51" borderId="0" xfId="26" applyFont="1" applyFill="1" applyBorder="1" applyAlignment="1" applyProtection="1">
      <alignment horizontal="center"/>
      <protection locked="0"/>
    </xf>
    <xf numFmtId="0" fontId="66" fillId="51" borderId="0" xfId="26" quotePrefix="1" applyFont="1" applyFill="1" applyBorder="1" applyAlignment="1" applyProtection="1">
      <alignment vertical="center"/>
      <protection locked="0"/>
    </xf>
    <xf numFmtId="49" fontId="66" fillId="51" borderId="0" xfId="26" applyNumberFormat="1" applyFont="1" applyFill="1" applyBorder="1" applyAlignment="1" applyProtection="1">
      <alignment horizontal="left" vertical="center"/>
      <protection locked="0"/>
    </xf>
    <xf numFmtId="49" fontId="66" fillId="51" borderId="0" xfId="26" applyNumberFormat="1" applyFont="1" applyFill="1" applyBorder="1" applyAlignment="1" applyProtection="1">
      <alignment horizontal="left" vertical="center" wrapText="1"/>
      <protection locked="0"/>
    </xf>
    <xf numFmtId="0" fontId="66" fillId="51" borderId="0" xfId="26" applyFont="1" applyFill="1" applyAlignment="1" applyProtection="1">
      <alignment vertical="center"/>
      <protection locked="0"/>
    </xf>
    <xf numFmtId="49" fontId="64" fillId="51" borderId="0" xfId="26" applyNumberFormat="1" applyFont="1" applyFill="1" applyAlignment="1" applyProtection="1">
      <protection hidden="1"/>
    </xf>
    <xf numFmtId="49" fontId="66" fillId="51" borderId="0" xfId="26" applyNumberFormat="1" applyFont="1" applyFill="1" applyAlignment="1" applyProtection="1">
      <protection hidden="1"/>
    </xf>
    <xf numFmtId="49" fontId="66" fillId="51" borderId="0" xfId="26" applyNumberFormat="1" applyFont="1" applyFill="1" applyBorder="1" applyAlignment="1" applyProtection="1">
      <protection hidden="1"/>
    </xf>
    <xf numFmtId="49" fontId="41" fillId="51" borderId="0" xfId="26" applyNumberFormat="1" applyFont="1" applyFill="1" applyAlignment="1" applyProtection="1">
      <alignment horizontal="centerContinuous"/>
      <protection hidden="1"/>
    </xf>
    <xf numFmtId="49" fontId="66" fillId="51" borderId="0" xfId="26" applyNumberFormat="1" applyFont="1" applyFill="1" applyAlignment="1" applyProtection="1">
      <alignment horizontal="left" vertical="top"/>
      <protection hidden="1"/>
    </xf>
    <xf numFmtId="41" fontId="67" fillId="51" borderId="0" xfId="26" applyNumberFormat="1" applyFont="1" applyFill="1" applyBorder="1" applyAlignment="1" applyProtection="1">
      <alignment vertical="center"/>
      <protection hidden="1"/>
    </xf>
    <xf numFmtId="41" fontId="66" fillId="51" borderId="0" xfId="26" applyNumberFormat="1" applyFont="1" applyFill="1" applyBorder="1" applyAlignment="1" applyProtection="1">
      <alignment vertical="center"/>
      <protection hidden="1"/>
    </xf>
    <xf numFmtId="41" fontId="67" fillId="2" borderId="68" xfId="26" applyNumberFormat="1" applyFont="1" applyFill="1" applyBorder="1" applyAlignment="1" applyProtection="1">
      <alignment vertical="center"/>
      <protection hidden="1"/>
    </xf>
    <xf numFmtId="41" fontId="66" fillId="2" borderId="68" xfId="26" applyNumberFormat="1" applyFont="1" applyFill="1" applyBorder="1" applyAlignment="1" applyProtection="1">
      <alignment vertical="center"/>
      <protection hidden="1"/>
    </xf>
    <xf numFmtId="0" fontId="66" fillId="51" borderId="0" xfId="26" applyNumberFormat="1" applyFont="1" applyFill="1" applyBorder="1" applyAlignment="1" applyProtection="1">
      <alignment vertical="center"/>
      <protection hidden="1"/>
    </xf>
    <xf numFmtId="0" fontId="66" fillId="51" borderId="69" xfId="26" applyNumberFormat="1" applyFont="1" applyFill="1" applyBorder="1" applyAlignment="1" applyProtection="1">
      <alignment vertical="center"/>
      <protection hidden="1"/>
    </xf>
    <xf numFmtId="0" fontId="67" fillId="2" borderId="0" xfId="26" applyFont="1" applyFill="1" applyAlignment="1" applyProtection="1">
      <alignment vertical="center"/>
      <protection hidden="1"/>
    </xf>
    <xf numFmtId="0" fontId="67" fillId="51" borderId="0" xfId="26" applyFont="1" applyFill="1" applyBorder="1" applyAlignment="1" applyProtection="1">
      <alignment horizontal="center" vertical="center"/>
      <protection hidden="1"/>
    </xf>
    <xf numFmtId="0" fontId="66" fillId="51" borderId="0" xfId="26" applyFont="1" applyFill="1" applyBorder="1" applyAlignment="1" applyProtection="1">
      <alignment horizontal="center" vertical="center"/>
      <protection hidden="1"/>
    </xf>
    <xf numFmtId="41" fontId="67" fillId="2" borderId="73" xfId="26" applyNumberFormat="1" applyFont="1" applyFill="1" applyBorder="1" applyAlignment="1" applyProtection="1">
      <alignment vertical="center"/>
      <protection hidden="1"/>
    </xf>
    <xf numFmtId="0" fontId="67" fillId="51" borderId="0" xfId="26" applyFont="1" applyFill="1" applyBorder="1" applyAlignment="1" applyProtection="1">
      <alignment vertical="center"/>
      <protection hidden="1"/>
    </xf>
    <xf numFmtId="0" fontId="78" fillId="51" borderId="0" xfId="26" applyFont="1" applyFill="1" applyBorder="1" applyAlignment="1" applyProtection="1">
      <alignment horizontal="center" vertical="center"/>
      <protection hidden="1"/>
    </xf>
    <xf numFmtId="41" fontId="78" fillId="2" borderId="0" xfId="26" applyNumberFormat="1" applyFont="1" applyFill="1" applyBorder="1" applyAlignment="1" applyProtection="1">
      <alignment vertical="center"/>
      <protection hidden="1"/>
    </xf>
    <xf numFmtId="0" fontId="78" fillId="51" borderId="0" xfId="26" applyFont="1" applyFill="1" applyBorder="1" applyAlignment="1" applyProtection="1">
      <alignment vertical="center"/>
      <protection hidden="1"/>
    </xf>
    <xf numFmtId="41" fontId="67" fillId="2" borderId="0" xfId="26" applyNumberFormat="1" applyFont="1" applyFill="1" applyBorder="1" applyAlignment="1" applyProtection="1">
      <alignment vertical="center"/>
      <protection hidden="1"/>
    </xf>
    <xf numFmtId="41" fontId="66" fillId="2" borderId="0" xfId="26" applyNumberFormat="1" applyFont="1" applyFill="1" applyBorder="1" applyAlignment="1">
      <alignment vertical="center"/>
    </xf>
    <xf numFmtId="0" fontId="64" fillId="51" borderId="0" xfId="26" applyNumberFormat="1" applyFont="1" applyFill="1" applyBorder="1" applyAlignment="1" applyProtection="1">
      <alignment vertical="center"/>
      <protection hidden="1"/>
    </xf>
    <xf numFmtId="0" fontId="65" fillId="51" borderId="0" xfId="26" applyNumberFormat="1" applyFont="1" applyFill="1" applyBorder="1" applyAlignment="1" applyProtection="1">
      <alignment vertical="center"/>
      <protection hidden="1"/>
    </xf>
    <xf numFmtId="0" fontId="66" fillId="51" borderId="0" xfId="26" applyNumberFormat="1" applyFont="1" applyFill="1" applyBorder="1" applyAlignment="1" applyProtection="1">
      <alignment horizontal="right" vertical="center"/>
      <protection hidden="1"/>
    </xf>
    <xf numFmtId="49" fontId="66" fillId="51" borderId="69" xfId="26" applyNumberFormat="1" applyFont="1" applyFill="1" applyBorder="1" applyAlignment="1" applyProtection="1">
      <alignment vertical="center"/>
      <protection hidden="1"/>
    </xf>
    <xf numFmtId="0" fontId="66" fillId="51" borderId="0" xfId="26" applyNumberFormat="1" applyFont="1" applyFill="1" applyBorder="1" applyAlignment="1" applyProtection="1">
      <alignment horizontal="centerContinuous" vertical="center"/>
      <protection hidden="1"/>
    </xf>
    <xf numFmtId="0" fontId="68" fillId="51" borderId="0" xfId="26" applyNumberFormat="1" applyFont="1" applyFill="1" applyBorder="1" applyAlignment="1" applyProtection="1">
      <alignment horizontal="centerContinuous" vertical="center"/>
      <protection hidden="1"/>
    </xf>
    <xf numFmtId="49" fontId="67" fillId="51" borderId="0" xfId="26" applyNumberFormat="1" applyFont="1" applyFill="1" applyBorder="1" applyAlignment="1" applyProtection="1">
      <alignment vertical="center"/>
      <protection hidden="1"/>
    </xf>
    <xf numFmtId="0" fontId="67" fillId="51" borderId="0" xfId="26" applyNumberFormat="1" applyFont="1" applyFill="1" applyBorder="1" applyAlignment="1" applyProtection="1">
      <alignment vertical="center"/>
      <protection hidden="1"/>
    </xf>
    <xf numFmtId="49" fontId="67" fillId="51" borderId="0" xfId="26" applyNumberFormat="1" applyFont="1" applyFill="1" applyBorder="1" applyAlignment="1" applyProtection="1">
      <alignment horizontal="centerContinuous"/>
      <protection hidden="1"/>
    </xf>
    <xf numFmtId="49" fontId="66" fillId="51" borderId="0" xfId="26" applyNumberFormat="1" applyFont="1" applyFill="1" applyBorder="1" applyAlignment="1" applyProtection="1">
      <alignment horizontal="centerContinuous"/>
      <protection hidden="1"/>
    </xf>
    <xf numFmtId="49" fontId="67" fillId="51" borderId="0" xfId="26" applyNumberFormat="1" applyFont="1" applyFill="1" applyBorder="1" applyAlignment="1" applyProtection="1">
      <alignment horizontal="right" wrapText="1"/>
      <protection hidden="1"/>
    </xf>
    <xf numFmtId="49" fontId="67" fillId="51" borderId="0" xfId="26" applyNumberFormat="1" applyFont="1" applyFill="1" applyBorder="1" applyAlignment="1" applyProtection="1">
      <alignment horizontal="center" vertical="center"/>
      <protection hidden="1"/>
    </xf>
    <xf numFmtId="0" fontId="66" fillId="51" borderId="0" xfId="26" applyFont="1" applyFill="1" applyBorder="1" applyAlignment="1" applyProtection="1">
      <alignment vertical="center"/>
      <protection hidden="1"/>
    </xf>
    <xf numFmtId="0" fontId="67" fillId="51" borderId="0" xfId="26" quotePrefix="1" applyFont="1" applyFill="1" applyBorder="1" applyAlignment="1" applyProtection="1">
      <alignment vertical="center"/>
      <protection hidden="1"/>
    </xf>
    <xf numFmtId="0" fontId="67" fillId="51" borderId="0" xfId="26" quotePrefix="1" applyFont="1" applyFill="1" applyBorder="1" applyAlignment="1" applyProtection="1">
      <alignment horizontal="center" vertical="center"/>
      <protection hidden="1"/>
    </xf>
    <xf numFmtId="0" fontId="78" fillId="51" borderId="0" xfId="26" quotePrefix="1" applyFont="1" applyFill="1" applyBorder="1" applyAlignment="1" applyProtection="1">
      <alignment vertical="center"/>
      <protection hidden="1"/>
    </xf>
    <xf numFmtId="0" fontId="73" fillId="2" borderId="0" xfId="26" applyFont="1" applyFill="1" applyAlignment="1">
      <alignment vertical="top"/>
    </xf>
    <xf numFmtId="0" fontId="56" fillId="2" borderId="0" xfId="26" applyNumberFormat="1" applyFont="1" applyFill="1" applyAlignment="1" applyProtection="1">
      <protection locked="0"/>
    </xf>
    <xf numFmtId="0" fontId="55" fillId="2" borderId="39" xfId="26" applyNumberFormat="1" applyFont="1" applyFill="1" applyBorder="1" applyAlignment="1" applyProtection="1"/>
    <xf numFmtId="0" fontId="56" fillId="2" borderId="0" xfId="26" applyNumberFormat="1" applyFont="1" applyFill="1" applyAlignment="1" applyProtection="1"/>
    <xf numFmtId="0" fontId="55" fillId="2" borderId="38" xfId="26" applyNumberFormat="1" applyFont="1" applyFill="1" applyBorder="1" applyAlignment="1" applyProtection="1">
      <alignment horizontal="centerContinuous"/>
    </xf>
    <xf numFmtId="0" fontId="56" fillId="41" borderId="76" xfId="26" applyNumberFormat="1" applyFont="1" applyFill="1" applyBorder="1" applyAlignment="1" applyProtection="1">
      <alignment horizontal="centerContinuous" vertical="center" wrapText="1"/>
    </xf>
    <xf numFmtId="0" fontId="57" fillId="41" borderId="77" xfId="26" applyNumberFormat="1" applyFont="1" applyFill="1" applyBorder="1" applyAlignment="1" applyProtection="1">
      <alignment horizontal="centerContinuous" vertical="center"/>
    </xf>
    <xf numFmtId="0" fontId="57" fillId="41" borderId="77" xfId="26" applyNumberFormat="1" applyFont="1" applyFill="1" applyBorder="1" applyAlignment="1" applyProtection="1">
      <alignment horizontal="centerContinuous"/>
    </xf>
    <xf numFmtId="0" fontId="57" fillId="41" borderId="78" xfId="26" applyNumberFormat="1" applyFont="1" applyFill="1" applyBorder="1" applyAlignment="1" applyProtection="1">
      <alignment horizontal="centerContinuous" vertical="center"/>
    </xf>
    <xf numFmtId="0" fontId="56" fillId="41" borderId="77" xfId="26" applyNumberFormat="1" applyFont="1" applyFill="1" applyBorder="1" applyAlignment="1" applyProtection="1">
      <alignment horizontal="centerContinuous" vertical="center"/>
    </xf>
    <xf numFmtId="0" fontId="56" fillId="2" borderId="0" xfId="26" applyNumberFormat="1" applyFont="1" applyFill="1" applyAlignment="1" applyProtection="1">
      <alignment horizontal="centerContinuous"/>
    </xf>
    <xf numFmtId="0" fontId="56" fillId="2" borderId="38" xfId="26" applyNumberFormat="1" applyFont="1" applyFill="1" applyBorder="1" applyAlignment="1" applyProtection="1">
      <alignment horizontal="centerContinuous"/>
    </xf>
    <xf numFmtId="0" fontId="56" fillId="2" borderId="0" xfId="26" applyNumberFormat="1" applyFont="1" applyFill="1" applyBorder="1" applyAlignment="1" applyProtection="1">
      <alignment horizontal="centerContinuous"/>
    </xf>
    <xf numFmtId="0" fontId="56" fillId="2" borderId="38" xfId="26" applyNumberFormat="1" applyFont="1" applyFill="1" applyBorder="1" applyAlignment="1" applyProtection="1"/>
    <xf numFmtId="0" fontId="56" fillId="2" borderId="65" xfId="26" applyNumberFormat="1" applyFont="1" applyFill="1" applyBorder="1" applyAlignment="1" applyProtection="1">
      <alignment horizontal="center" vertical="center" wrapText="1"/>
    </xf>
    <xf numFmtId="0" fontId="56" fillId="2" borderId="79" xfId="26" applyNumberFormat="1" applyFont="1" applyFill="1" applyBorder="1" applyAlignment="1" applyProtection="1">
      <alignment horizontal="center" vertical="center" wrapText="1"/>
    </xf>
    <xf numFmtId="0" fontId="59" fillId="2" borderId="0" xfId="26" applyNumberFormat="1" applyFont="1" applyFill="1" applyAlignment="1" applyProtection="1">
      <alignment horizontal="center"/>
    </xf>
    <xf numFmtId="0" fontId="54" fillId="2" borderId="39" xfId="26" applyNumberFormat="1" applyFont="1" applyFill="1" applyBorder="1" applyAlignment="1" applyProtection="1"/>
    <xf numFmtId="0" fontId="56" fillId="2" borderId="39" xfId="26" applyNumberFormat="1" applyFont="1" applyFill="1" applyBorder="1" applyAlignment="1" applyProtection="1"/>
    <xf numFmtId="0" fontId="56" fillId="41" borderId="77" xfId="26" applyNumberFormat="1" applyFont="1" applyFill="1" applyBorder="1" applyAlignment="1" applyProtection="1">
      <alignment horizontal="centerContinuous" vertical="center" wrapText="1"/>
    </xf>
    <xf numFmtId="0" fontId="56" fillId="2" borderId="0" xfId="26" applyNumberFormat="1" applyFont="1" applyFill="1" applyAlignment="1" applyProtection="1">
      <alignment horizontal="center"/>
    </xf>
    <xf numFmtId="0" fontId="55" fillId="2" borderId="0" xfId="26" applyNumberFormat="1" applyFont="1" applyFill="1" applyAlignment="1" applyProtection="1">
      <alignment vertical="top"/>
      <protection locked="0"/>
    </xf>
    <xf numFmtId="0" fontId="56" fillId="2" borderId="0" xfId="26" applyNumberFormat="1" applyFont="1" applyFill="1" applyBorder="1" applyAlignment="1" applyProtection="1">
      <alignment horizontal="center" wrapText="1"/>
    </xf>
    <xf numFmtId="0" fontId="56" fillId="2" borderId="0" xfId="26" applyNumberFormat="1" applyFont="1" applyFill="1" applyBorder="1" applyAlignment="1" applyProtection="1">
      <alignment horizontal="centerContinuous"/>
      <protection locked="0"/>
    </xf>
    <xf numFmtId="0" fontId="55" fillId="2" borderId="0" xfId="26" applyNumberFormat="1" applyFont="1" applyFill="1" applyBorder="1" applyAlignment="1" applyProtection="1">
      <alignment horizontal="centerContinuous"/>
      <protection locked="0"/>
    </xf>
    <xf numFmtId="0" fontId="56" fillId="2" borderId="65" xfId="26" applyNumberFormat="1" applyFont="1" applyFill="1" applyBorder="1" applyAlignment="1" applyProtection="1">
      <alignment horizontal="center" wrapText="1"/>
      <protection locked="0"/>
    </xf>
    <xf numFmtId="0" fontId="56" fillId="2" borderId="0" xfId="26" applyNumberFormat="1" applyFont="1" applyFill="1" applyAlignment="1" applyProtection="1">
      <alignment horizontal="center" wrapText="1"/>
    </xf>
    <xf numFmtId="0" fontId="56" fillId="2" borderId="39" xfId="26" applyNumberFormat="1" applyFont="1" applyFill="1" applyBorder="1" applyAlignment="1" applyProtection="1">
      <alignment horizontal="center" wrapText="1"/>
    </xf>
    <xf numFmtId="0" fontId="56" fillId="2" borderId="0" xfId="26" applyNumberFormat="1" applyFont="1" applyFill="1" applyBorder="1" applyAlignment="1" applyProtection="1">
      <alignment horizontal="center" vertical="center" wrapText="1"/>
    </xf>
    <xf numFmtId="0" fontId="56" fillId="2" borderId="0" xfId="26" applyNumberFormat="1" applyFont="1" applyFill="1" applyBorder="1" applyAlignment="1" applyProtection="1">
      <protection locked="0"/>
    </xf>
    <xf numFmtId="0" fontId="55" fillId="2" borderId="0" xfId="26" quotePrefix="1" applyNumberFormat="1" applyFont="1" applyFill="1" applyBorder="1" applyAlignment="1" applyProtection="1">
      <protection locked="0"/>
    </xf>
    <xf numFmtId="0" fontId="56" fillId="2" borderId="0" xfId="26" quotePrefix="1" applyNumberFormat="1" applyFont="1" applyFill="1" applyBorder="1" applyAlignment="1" applyProtection="1">
      <protection locked="0"/>
    </xf>
    <xf numFmtId="0" fontId="60" fillId="2" borderId="0" xfId="26" applyNumberFormat="1" applyFont="1" applyFill="1" applyAlignment="1" applyProtection="1">
      <protection locked="0"/>
    </xf>
    <xf numFmtId="0" fontId="56" fillId="2" borderId="0" xfId="26" applyNumberFormat="1" applyFont="1" applyFill="1" applyBorder="1" applyAlignment="1" applyProtection="1">
      <alignment vertical="top"/>
      <protection locked="0"/>
    </xf>
    <xf numFmtId="0" fontId="56" fillId="2" borderId="0" xfId="26" applyNumberFormat="1" applyFont="1" applyFill="1" applyBorder="1" applyAlignment="1" applyProtection="1">
      <alignment horizontal="center" vertical="top"/>
      <protection locked="0"/>
    </xf>
    <xf numFmtId="0" fontId="56" fillId="2" borderId="0" xfId="26" quotePrefix="1" applyNumberFormat="1" applyFont="1" applyFill="1" applyBorder="1" applyAlignment="1" applyProtection="1">
      <alignment vertical="top"/>
      <protection locked="0"/>
    </xf>
    <xf numFmtId="0" fontId="56" fillId="2" borderId="0" xfId="26" quotePrefix="1" applyNumberFormat="1" applyFont="1" applyFill="1" applyBorder="1" applyAlignment="1" applyProtection="1">
      <alignment horizontal="center" vertical="top"/>
      <protection locked="0"/>
    </xf>
    <xf numFmtId="0" fontId="56" fillId="2" borderId="0" xfId="26" applyNumberFormat="1" applyFont="1" applyFill="1" applyBorder="1" applyAlignment="1" applyProtection="1">
      <alignment horizontal="left" vertical="top"/>
      <protection locked="0"/>
    </xf>
    <xf numFmtId="0" fontId="55" fillId="2" borderId="0" xfId="26" applyNumberFormat="1" applyFont="1" applyFill="1" applyBorder="1" applyAlignment="1" applyProtection="1">
      <alignment vertical="top"/>
      <protection locked="0"/>
    </xf>
    <xf numFmtId="0" fontId="55" fillId="2" borderId="0" xfId="26" applyNumberFormat="1" applyFont="1" applyFill="1" applyBorder="1" applyAlignment="1" applyProtection="1">
      <alignment horizontal="center" vertical="top"/>
      <protection locked="0"/>
    </xf>
    <xf numFmtId="0" fontId="98" fillId="2" borderId="0" xfId="26" quotePrefix="1" applyNumberFormat="1" applyFont="1" applyFill="1" applyBorder="1" applyAlignment="1" applyProtection="1">
      <alignment vertical="top"/>
      <protection locked="0"/>
    </xf>
    <xf numFmtId="0" fontId="98" fillId="2" borderId="0" xfId="26" applyNumberFormat="1" applyFont="1" applyFill="1" applyBorder="1" applyAlignment="1" applyProtection="1">
      <protection locked="0"/>
    </xf>
    <xf numFmtId="0" fontId="98" fillId="2" borderId="0" xfId="26" applyNumberFormat="1" applyFont="1" applyFill="1" applyBorder="1" applyAlignment="1" applyProtection="1">
      <alignment horizontal="center" vertical="top"/>
      <protection locked="0"/>
    </xf>
    <xf numFmtId="0" fontId="98" fillId="2" borderId="0" xfId="26" applyNumberFormat="1" applyFont="1" applyFill="1" applyBorder="1" applyAlignment="1" applyProtection="1">
      <alignment horizontal="left" vertical="top"/>
      <protection locked="0"/>
    </xf>
    <xf numFmtId="0" fontId="56" fillId="2" borderId="0" xfId="26" applyNumberFormat="1" applyFont="1" applyFill="1" applyAlignment="1" applyProtection="1">
      <alignment horizontal="left" vertical="top"/>
      <protection locked="0"/>
    </xf>
    <xf numFmtId="0" fontId="56" fillId="2" borderId="0" xfId="26" applyNumberFormat="1" applyFont="1" applyFill="1" applyAlignment="1" applyProtection="1">
      <alignment vertical="top"/>
      <protection locked="0"/>
    </xf>
    <xf numFmtId="0" fontId="55" fillId="2" borderId="44" xfId="26" applyNumberFormat="1" applyFont="1" applyFill="1" applyBorder="1" applyAlignment="1" applyProtection="1">
      <protection locked="0"/>
    </xf>
    <xf numFmtId="39" fontId="55" fillId="2" borderId="0" xfId="26" quotePrefix="1" applyNumberFormat="1" applyFont="1" applyFill="1" applyBorder="1" applyAlignment="1" applyProtection="1">
      <protection locked="0"/>
    </xf>
    <xf numFmtId="39" fontId="55" fillId="2" borderId="0" xfId="26" applyNumberFormat="1" applyFont="1" applyFill="1" applyBorder="1" applyAlignment="1" applyProtection="1">
      <protection locked="0"/>
    </xf>
    <xf numFmtId="39" fontId="55" fillId="2" borderId="0" xfId="26" applyNumberFormat="1" applyFont="1" applyFill="1" applyBorder="1" applyAlignment="1" applyProtection="1">
      <alignment horizontal="center"/>
      <protection locked="0"/>
    </xf>
    <xf numFmtId="39" fontId="55" fillId="2" borderId="0" xfId="26" applyNumberFormat="1" applyFont="1" applyFill="1" applyAlignment="1" applyProtection="1">
      <alignment horizontal="center"/>
    </xf>
    <xf numFmtId="39" fontId="55" fillId="2" borderId="0" xfId="26" applyNumberFormat="1" applyFont="1" applyFill="1" applyAlignment="1" applyProtection="1"/>
    <xf numFmtId="39" fontId="55" fillId="2" borderId="39" xfId="26" applyNumberFormat="1" applyFont="1" applyFill="1" applyBorder="1" applyAlignment="1" applyProtection="1"/>
    <xf numFmtId="39" fontId="55" fillId="2" borderId="0" xfId="26" applyNumberFormat="1" applyFont="1" applyFill="1" applyBorder="1" applyAlignment="1" applyProtection="1"/>
    <xf numFmtId="39" fontId="55" fillId="2" borderId="38" xfId="26" applyNumberFormat="1" applyFont="1" applyFill="1" applyBorder="1" applyAlignment="1" applyProtection="1"/>
    <xf numFmtId="39" fontId="55" fillId="2" borderId="0" xfId="26" applyNumberFormat="1" applyFont="1" applyFill="1" applyAlignment="1" applyProtection="1">
      <protection locked="0"/>
    </xf>
    <xf numFmtId="41" fontId="55" fillId="2" borderId="0" xfId="26" applyNumberFormat="1" applyFont="1" applyFill="1" applyAlignment="1" applyProtection="1">
      <alignment horizontal="right"/>
      <protection locked="0"/>
    </xf>
    <xf numFmtId="41" fontId="55" fillId="51" borderId="80" xfId="443" applyNumberFormat="1" applyFont="1" applyFill="1" applyBorder="1" applyAlignment="1" applyProtection="1"/>
    <xf numFmtId="41" fontId="55" fillId="51" borderId="81" xfId="26" applyNumberFormat="1" applyFont="1" applyFill="1" applyBorder="1" applyAlignment="1" applyProtection="1"/>
    <xf numFmtId="41" fontId="55" fillId="51" borderId="82" xfId="26" applyNumberFormat="1" applyFont="1" applyFill="1" applyBorder="1" applyAlignment="1" applyProtection="1"/>
    <xf numFmtId="41" fontId="55" fillId="51" borderId="83" xfId="26" applyNumberFormat="1" applyFont="1" applyFill="1" applyBorder="1" applyAlignment="1" applyProtection="1"/>
    <xf numFmtId="0" fontId="55" fillId="2" borderId="0" xfId="26" quotePrefix="1" applyNumberFormat="1" applyFont="1" applyFill="1" applyAlignment="1" applyProtection="1">
      <protection locked="0"/>
    </xf>
    <xf numFmtId="43" fontId="55" fillId="51" borderId="81" xfId="26" applyNumberFormat="1" applyFont="1" applyFill="1" applyBorder="1" applyAlignment="1" applyProtection="1"/>
    <xf numFmtId="43" fontId="55" fillId="51" borderId="83" xfId="26" applyNumberFormat="1" applyFont="1" applyFill="1" applyBorder="1" applyAlignment="1" applyProtection="1"/>
    <xf numFmtId="41" fontId="56" fillId="2" borderId="38" xfId="26" quotePrefix="1" applyNumberFormat="1" applyFont="1" applyFill="1" applyBorder="1" applyAlignment="1" applyProtection="1">
      <alignment horizontal="left" vertical="top"/>
    </xf>
    <xf numFmtId="41" fontId="55" fillId="2" borderId="38" xfId="443" applyNumberFormat="1" applyFont="1" applyFill="1" applyBorder="1" applyAlignment="1" applyProtection="1"/>
    <xf numFmtId="41" fontId="56" fillId="2" borderId="38" xfId="443" applyNumberFormat="1" applyFont="1" applyFill="1" applyBorder="1" applyAlignment="1" applyProtection="1"/>
    <xf numFmtId="41" fontId="98" fillId="2" borderId="39" xfId="26" applyNumberFormat="1" applyFont="1" applyFill="1" applyBorder="1" applyAlignment="1" applyProtection="1"/>
    <xf numFmtId="43" fontId="66" fillId="51" borderId="0" xfId="26" applyNumberFormat="1" applyFont="1" applyFill="1" applyBorder="1" applyAlignment="1">
      <alignment horizontal="right" vertical="center"/>
    </xf>
    <xf numFmtId="0" fontId="0" fillId="0" borderId="0" xfId="26" applyFont="1" applyFill="1" applyBorder="1"/>
    <xf numFmtId="0" fontId="86" fillId="0" borderId="0" xfId="26" applyFont="1" applyFill="1" applyBorder="1"/>
    <xf numFmtId="0" fontId="93" fillId="0" borderId="0" xfId="26" applyFont="1" applyFill="1"/>
    <xf numFmtId="43" fontId="86" fillId="0" borderId="0" xfId="26" applyNumberFormat="1" applyFont="1" applyFill="1" applyBorder="1"/>
    <xf numFmtId="0" fontId="93" fillId="0" borderId="0" xfId="26" applyFont="1" applyFill="1" applyBorder="1"/>
    <xf numFmtId="0" fontId="65" fillId="0" borderId="0" xfId="26" applyNumberFormat="1" applyFont="1" applyFill="1" applyAlignment="1" applyProtection="1">
      <protection locked="0"/>
    </xf>
    <xf numFmtId="0" fontId="66" fillId="0" borderId="0" xfId="26" applyNumberFormat="1" applyFont="1" applyFill="1" applyAlignment="1" applyProtection="1">
      <protection locked="0"/>
    </xf>
    <xf numFmtId="0" fontId="66" fillId="0" borderId="0" xfId="26" applyNumberFormat="1" applyFont="1" applyFill="1" applyBorder="1" applyAlignment="1" applyProtection="1">
      <protection locked="0"/>
    </xf>
    <xf numFmtId="49" fontId="66" fillId="0" borderId="0" xfId="26" applyNumberFormat="1" applyFont="1" applyFill="1" applyBorder="1" applyAlignment="1" applyProtection="1">
      <protection locked="0"/>
    </xf>
    <xf numFmtId="49" fontId="66" fillId="0" borderId="0" xfId="26" applyNumberFormat="1" applyFont="1" applyFill="1" applyAlignment="1" applyProtection="1">
      <protection locked="0"/>
    </xf>
    <xf numFmtId="49" fontId="67" fillId="0" borderId="0" xfId="26" applyNumberFormat="1" applyFont="1" applyFill="1" applyBorder="1" applyAlignment="1" applyProtection="1">
      <protection locked="0"/>
    </xf>
    <xf numFmtId="49" fontId="67" fillId="0" borderId="0" xfId="26" applyNumberFormat="1" applyFont="1" applyFill="1" applyAlignment="1" applyProtection="1">
      <protection locked="0"/>
    </xf>
    <xf numFmtId="49" fontId="67" fillId="0" borderId="0" xfId="26" applyNumberFormat="1" applyFont="1" applyFill="1" applyBorder="1" applyAlignment="1" applyProtection="1">
      <alignment horizontal="right" wrapText="1"/>
      <protection locked="0"/>
    </xf>
    <xf numFmtId="49" fontId="67" fillId="0" borderId="0" xfId="26" applyNumberFormat="1" applyFont="1" applyFill="1" applyBorder="1" applyAlignment="1" applyProtection="1">
      <alignment horizontal="left"/>
      <protection locked="0"/>
    </xf>
    <xf numFmtId="49" fontId="67" fillId="0" borderId="0" xfId="26" applyNumberFormat="1" applyFont="1" applyFill="1" applyAlignment="1" applyProtection="1">
      <alignment horizontal="center"/>
      <protection locked="0"/>
    </xf>
    <xf numFmtId="0" fontId="66" fillId="0" borderId="0" xfId="26" applyFont="1" applyFill="1" applyAlignment="1" applyProtection="1">
      <protection locked="0"/>
    </xf>
    <xf numFmtId="0" fontId="67" fillId="0" borderId="0" xfId="26" applyFont="1" applyFill="1" applyAlignment="1" applyProtection="1">
      <alignment vertical="center"/>
      <protection locked="0"/>
    </xf>
    <xf numFmtId="0" fontId="66" fillId="0" borderId="0" xfId="26" applyFont="1" applyFill="1" applyAlignment="1" applyProtection="1">
      <alignment vertical="center"/>
      <protection locked="0"/>
    </xf>
    <xf numFmtId="0" fontId="78" fillId="0" borderId="0" xfId="26" applyFont="1" applyFill="1" applyAlignment="1" applyProtection="1">
      <alignment vertical="center"/>
      <protection locked="0"/>
    </xf>
    <xf numFmtId="0" fontId="66" fillId="0" borderId="0" xfId="26" applyNumberFormat="1" applyFont="1" applyFill="1" applyBorder="1" applyAlignment="1" applyProtection="1">
      <alignment vertical="center"/>
      <protection locked="0"/>
    </xf>
    <xf numFmtId="0" fontId="67" fillId="0" borderId="0" xfId="26" applyNumberFormat="1" applyFont="1" applyFill="1" applyBorder="1" applyAlignment="1" applyProtection="1">
      <alignment vertical="center"/>
      <protection locked="0"/>
    </xf>
    <xf numFmtId="0" fontId="66" fillId="0" borderId="0" xfId="26" applyNumberFormat="1" applyFont="1" applyFill="1" applyAlignment="1" applyProtection="1">
      <alignment vertical="center"/>
      <protection locked="0"/>
    </xf>
    <xf numFmtId="0" fontId="66" fillId="0" borderId="0" xfId="26" applyFont="1" applyFill="1" applyBorder="1" applyAlignment="1" applyProtection="1">
      <alignment vertical="center"/>
      <protection locked="0"/>
    </xf>
    <xf numFmtId="0" fontId="67" fillId="0" borderId="0" xfId="26" applyFont="1" applyFill="1" applyBorder="1" applyAlignment="1" applyProtection="1">
      <alignment vertical="center"/>
      <protection locked="0"/>
    </xf>
    <xf numFmtId="49" fontId="66" fillId="0" borderId="0" xfId="26" applyNumberFormat="1" applyFont="1" applyFill="1" applyBorder="1" applyAlignment="1" applyProtection="1">
      <alignment horizontal="left" vertical="center"/>
      <protection locked="0"/>
    </xf>
    <xf numFmtId="49" fontId="67" fillId="0" borderId="0" xfId="26" applyNumberFormat="1" applyFont="1" applyFill="1" applyBorder="1" applyAlignment="1" applyProtection="1">
      <alignment vertical="center"/>
      <protection locked="0"/>
    </xf>
    <xf numFmtId="49" fontId="66" fillId="0" borderId="0" xfId="26" applyNumberFormat="1" applyFont="1" applyFill="1" applyAlignment="1" applyProtection="1">
      <alignment vertical="center"/>
      <protection locked="0"/>
    </xf>
    <xf numFmtId="49" fontId="66" fillId="0" borderId="0" xfId="26" applyNumberFormat="1" applyFont="1" applyFill="1" applyBorder="1" applyAlignment="1" applyProtection="1">
      <alignment vertical="center"/>
      <protection locked="0"/>
    </xf>
    <xf numFmtId="49" fontId="70" fillId="0" borderId="0" xfId="26" applyNumberFormat="1" applyFont="1" applyFill="1" applyBorder="1" applyAlignment="1" applyProtection="1">
      <alignment vertical="center"/>
      <protection locked="0"/>
    </xf>
    <xf numFmtId="41" fontId="66" fillId="0" borderId="0" xfId="26" applyNumberFormat="1" applyFont="1" applyFill="1" applyAlignment="1" applyProtection="1">
      <protection locked="0"/>
    </xf>
    <xf numFmtId="43" fontId="55" fillId="2" borderId="0" xfId="26" applyNumberFormat="1" applyFont="1" applyFill="1" applyBorder="1" applyAlignment="1" applyProtection="1"/>
    <xf numFmtId="41" fontId="56" fillId="51" borderId="81" xfId="26" applyNumberFormat="1" applyFont="1" applyFill="1" applyBorder="1" applyAlignment="1" applyProtection="1"/>
    <xf numFmtId="1" fontId="56" fillId="2" borderId="0" xfId="26" applyNumberFormat="1" applyFont="1" applyFill="1" applyAlignment="1" applyProtection="1">
      <alignment horizontal="center"/>
    </xf>
    <xf numFmtId="49" fontId="56" fillId="2" borderId="0" xfId="26" applyNumberFormat="1" applyFont="1" applyFill="1" applyAlignment="1" applyProtection="1">
      <alignment horizontal="right"/>
    </xf>
    <xf numFmtId="43" fontId="86" fillId="0" borderId="0" xfId="26" applyNumberFormat="1" applyFont="1" applyFill="1"/>
    <xf numFmtId="0" fontId="82" fillId="0" borderId="0" xfId="26" applyFont="1" applyFill="1"/>
    <xf numFmtId="0" fontId="82" fillId="0" borderId="65" xfId="26" applyFont="1" applyFill="1" applyBorder="1" applyAlignment="1">
      <alignment horizontal="left" wrapText="1"/>
    </xf>
    <xf numFmtId="0" fontId="82" fillId="0" borderId="65" xfId="26" applyFont="1" applyFill="1" applyBorder="1" applyAlignment="1">
      <alignment horizontal="center" wrapText="1"/>
    </xf>
    <xf numFmtId="43" fontId="82" fillId="0" borderId="65" xfId="26" applyNumberFormat="1" applyFont="1" applyFill="1" applyBorder="1" applyAlignment="1">
      <alignment horizontal="right" wrapText="1"/>
    </xf>
    <xf numFmtId="43" fontId="82" fillId="0" borderId="0" xfId="26" applyNumberFormat="1" applyFont="1" applyFill="1" applyAlignment="1">
      <alignment horizontal="right" wrapText="1"/>
    </xf>
    <xf numFmtId="0" fontId="83" fillId="0" borderId="0" xfId="26" applyFont="1" applyFill="1" applyAlignment="1">
      <alignment horizontal="center" vertical="top" wrapText="1"/>
    </xf>
    <xf numFmtId="43" fontId="83" fillId="0" borderId="0" xfId="26" applyNumberFormat="1" applyFont="1" applyFill="1" applyAlignment="1">
      <alignment horizontal="right" wrapText="1"/>
    </xf>
    <xf numFmtId="0" fontId="92" fillId="0" borderId="0" xfId="26" applyFont="1" applyFill="1" applyAlignment="1">
      <alignment horizontal="center" vertical="top" wrapText="1"/>
    </xf>
    <xf numFmtId="43" fontId="92" fillId="0" borderId="0" xfId="26" applyNumberFormat="1" applyFont="1" applyFill="1" applyAlignment="1">
      <alignment horizontal="right" wrapText="1"/>
    </xf>
    <xf numFmtId="0" fontId="86" fillId="0" borderId="0" xfId="26" applyFont="1" applyFill="1" applyAlignment="1">
      <alignment horizontal="right" vertical="top" wrapText="1"/>
    </xf>
    <xf numFmtId="43" fontId="86" fillId="0" borderId="0" xfId="282" applyNumberFormat="1" applyFont="1" applyFill="1" applyAlignment="1">
      <alignment horizontal="right" wrapText="1"/>
    </xf>
    <xf numFmtId="43" fontId="86" fillId="0" borderId="0" xfId="26" applyNumberFormat="1" applyFont="1" applyFill="1" applyAlignment="1">
      <alignment horizontal="right" wrapText="1"/>
    </xf>
    <xf numFmtId="0" fontId="93" fillId="0" borderId="0" xfId="26" applyFont="1" applyFill="1" applyAlignment="1">
      <alignment horizontal="right" vertical="top" wrapText="1"/>
    </xf>
    <xf numFmtId="43" fontId="93" fillId="0" borderId="0" xfId="26" applyNumberFormat="1" applyFont="1" applyFill="1" applyAlignment="1">
      <alignment horizontal="right" wrapText="1"/>
    </xf>
    <xf numFmtId="0" fontId="75" fillId="2" borderId="0" xfId="26" applyNumberFormat="1" applyFont="1" applyFill="1" applyAlignment="1">
      <alignment horizontal="left" vertical="center"/>
    </xf>
    <xf numFmtId="0" fontId="54" fillId="51" borderId="0" xfId="26" applyNumberFormat="1" applyFont="1" applyFill="1" applyAlignment="1" applyProtection="1">
      <alignment horizontal="right"/>
      <protection locked="0"/>
    </xf>
    <xf numFmtId="0" fontId="0" fillId="2" borderId="0" xfId="26" applyFont="1" applyFill="1"/>
    <xf numFmtId="0" fontId="56" fillId="2" borderId="0" xfId="26" applyNumberFormat="1" applyFont="1" applyFill="1" applyAlignment="1" applyProtection="1">
      <alignment horizontal="center" vertical="center"/>
    </xf>
    <xf numFmtId="0" fontId="0" fillId="2" borderId="0" xfId="26" applyFont="1" applyFill="1" applyAlignment="1">
      <alignment vertical="center"/>
    </xf>
    <xf numFmtId="0" fontId="55" fillId="2" borderId="0" xfId="26" applyFont="1" applyFill="1" applyAlignment="1" applyProtection="1">
      <alignment vertical="center"/>
    </xf>
    <xf numFmtId="41" fontId="56" fillId="2" borderId="0" xfId="26" applyNumberFormat="1" applyFont="1" applyFill="1" applyAlignment="1" applyProtection="1">
      <alignment vertical="center"/>
    </xf>
    <xf numFmtId="41" fontId="55" fillId="2" borderId="0" xfId="26" applyNumberFormat="1" applyFont="1" applyFill="1" applyAlignment="1" applyProtection="1">
      <alignment vertical="center"/>
    </xf>
    <xf numFmtId="0" fontId="55" fillId="2" borderId="0" xfId="26" applyNumberFormat="1" applyFont="1" applyFill="1" applyAlignment="1" applyProtection="1">
      <alignment vertical="center"/>
    </xf>
    <xf numFmtId="0" fontId="56" fillId="2" borderId="0" xfId="26" applyNumberFormat="1" applyFont="1" applyFill="1" applyAlignment="1" applyProtection="1">
      <alignment vertical="center"/>
    </xf>
    <xf numFmtId="39" fontId="55" fillId="2" borderId="0" xfId="26" applyNumberFormat="1" applyFont="1" applyFill="1" applyAlignment="1" applyProtection="1">
      <alignment vertical="center"/>
    </xf>
    <xf numFmtId="49" fontId="55" fillId="2" borderId="0" xfId="26" applyNumberFormat="1" applyFont="1" applyFill="1" applyAlignment="1" applyProtection="1">
      <alignment vertical="center"/>
    </xf>
    <xf numFmtId="0" fontId="56" fillId="2" borderId="0" xfId="26" applyFont="1" applyFill="1" applyAlignment="1" applyProtection="1">
      <alignment vertical="center"/>
    </xf>
    <xf numFmtId="0" fontId="56" fillId="2" borderId="0" xfId="26" applyFont="1" applyFill="1" applyBorder="1" applyAlignment="1" applyProtection="1">
      <alignment horizontal="center" vertical="center"/>
    </xf>
    <xf numFmtId="0" fontId="98" fillId="2" borderId="0" xfId="26" applyFont="1" applyFill="1" applyBorder="1" applyAlignment="1" applyProtection="1">
      <alignment horizontal="center" vertical="center"/>
    </xf>
    <xf numFmtId="0" fontId="54" fillId="51" borderId="0" xfId="26" applyNumberFormat="1" applyFont="1" applyFill="1" applyAlignment="1" applyProtection="1">
      <protection locked="0"/>
    </xf>
    <xf numFmtId="0" fontId="55" fillId="51" borderId="0" xfId="26" applyNumberFormat="1" applyFont="1" applyFill="1" applyAlignment="1" applyProtection="1">
      <protection locked="0"/>
    </xf>
    <xf numFmtId="0" fontId="55" fillId="51" borderId="0" xfId="26" applyNumberFormat="1" applyFont="1" applyFill="1" applyAlignment="1" applyProtection="1">
      <alignment horizontal="right"/>
      <protection locked="0"/>
    </xf>
    <xf numFmtId="0" fontId="55" fillId="51" borderId="0" xfId="26" applyNumberFormat="1" applyFont="1" applyFill="1" applyBorder="1" applyAlignment="1" applyProtection="1">
      <protection locked="0"/>
    </xf>
    <xf numFmtId="0" fontId="56" fillId="51" borderId="40" xfId="26" applyNumberFormat="1" applyFont="1" applyFill="1" applyBorder="1" applyAlignment="1" applyProtection="1">
      <protection locked="0"/>
    </xf>
    <xf numFmtId="0" fontId="55" fillId="51" borderId="40" xfId="26" applyNumberFormat="1" applyFont="1" applyFill="1" applyBorder="1" applyAlignment="1" applyProtection="1">
      <protection locked="0"/>
    </xf>
    <xf numFmtId="0" fontId="56" fillId="51" borderId="0" xfId="26" applyNumberFormat="1" applyFont="1" applyFill="1" applyAlignment="1" applyProtection="1">
      <protection locked="0"/>
    </xf>
    <xf numFmtId="0" fontId="56" fillId="51" borderId="0" xfId="26" applyNumberFormat="1" applyFont="1" applyFill="1" applyBorder="1" applyAlignment="1" applyProtection="1">
      <alignment horizontal="centerContinuous" vertical="center"/>
      <protection locked="0"/>
    </xf>
    <xf numFmtId="0" fontId="55" fillId="51" borderId="0" xfId="26" applyNumberFormat="1" applyFont="1" applyFill="1" applyBorder="1" applyAlignment="1" applyProtection="1">
      <alignment horizontal="centerContinuous" vertical="center"/>
      <protection locked="0"/>
    </xf>
    <xf numFmtId="0" fontId="56" fillId="51" borderId="0" xfId="26" applyNumberFormat="1" applyFont="1" applyFill="1" applyBorder="1" applyAlignment="1" applyProtection="1">
      <alignment horizontal="center" vertical="center" wrapText="1"/>
      <protection locked="0"/>
    </xf>
    <xf numFmtId="0" fontId="56" fillId="51" borderId="65" xfId="26" applyNumberFormat="1" applyFont="1" applyFill="1" applyBorder="1" applyAlignment="1" applyProtection="1">
      <alignment horizontal="center" vertical="center" wrapText="1"/>
      <protection locked="0"/>
    </xf>
    <xf numFmtId="0" fontId="56" fillId="51" borderId="0" xfId="26" applyNumberFormat="1" applyFont="1" applyFill="1" applyBorder="1" applyAlignment="1" applyProtection="1">
      <alignment horizontal="center" vertical="center"/>
      <protection locked="0"/>
    </xf>
    <xf numFmtId="41" fontId="56" fillId="51" borderId="0" xfId="26" applyNumberFormat="1" applyFont="1" applyFill="1" applyBorder="1" applyAlignment="1" applyProtection="1">
      <alignment vertical="center"/>
      <protection locked="0"/>
    </xf>
    <xf numFmtId="0" fontId="56" fillId="51" borderId="0" xfId="26" applyNumberFormat="1" applyFont="1" applyFill="1" applyBorder="1" applyAlignment="1" applyProtection="1">
      <alignment vertical="center"/>
      <protection locked="0"/>
    </xf>
    <xf numFmtId="41" fontId="56" fillId="51" borderId="0" xfId="26" applyNumberFormat="1" applyFont="1" applyFill="1" applyBorder="1" applyAlignment="1" applyProtection="1">
      <alignment vertical="center"/>
    </xf>
    <xf numFmtId="0" fontId="55" fillId="51" borderId="0" xfId="26" quotePrefix="1" applyNumberFormat="1" applyFont="1" applyFill="1" applyBorder="1" applyAlignment="1" applyProtection="1">
      <alignment vertical="center"/>
      <protection locked="0"/>
    </xf>
    <xf numFmtId="0" fontId="55" fillId="51" borderId="0" xfId="26" applyNumberFormat="1" applyFont="1" applyFill="1" applyAlignment="1" applyProtection="1">
      <alignment vertical="center"/>
      <protection locked="0"/>
    </xf>
    <xf numFmtId="0" fontId="55" fillId="51" borderId="0" xfId="26" applyNumberFormat="1" applyFont="1" applyFill="1" applyBorder="1" applyAlignment="1" applyProtection="1">
      <alignment horizontal="center" vertical="center"/>
      <protection locked="0"/>
    </xf>
    <xf numFmtId="41" fontId="55" fillId="51" borderId="0" xfId="443" applyNumberFormat="1" applyFont="1" applyFill="1" applyBorder="1" applyAlignment="1" applyProtection="1">
      <alignment vertical="center"/>
    </xf>
    <xf numFmtId="41" fontId="55" fillId="51" borderId="0" xfId="26" applyNumberFormat="1" applyFont="1" applyFill="1" applyBorder="1" applyAlignment="1" applyProtection="1">
      <alignment vertical="center"/>
    </xf>
    <xf numFmtId="0" fontId="55" fillId="51" borderId="0" xfId="26" quotePrefix="1" applyNumberFormat="1" applyFont="1" applyFill="1" applyAlignment="1" applyProtection="1">
      <alignment vertical="center"/>
      <protection locked="0"/>
    </xf>
    <xf numFmtId="0" fontId="55" fillId="51" borderId="0" xfId="26" applyNumberFormat="1" applyFont="1" applyFill="1" applyBorder="1" applyAlignment="1" applyProtection="1">
      <alignment vertical="center"/>
      <protection locked="0"/>
    </xf>
    <xf numFmtId="0" fontId="60" fillId="51" borderId="0" xfId="26" applyNumberFormat="1" applyFont="1" applyFill="1" applyAlignment="1" applyProtection="1">
      <alignment vertical="center"/>
      <protection locked="0"/>
    </xf>
    <xf numFmtId="0" fontId="56" fillId="51" borderId="0" xfId="26" applyNumberFormat="1" applyFont="1" applyFill="1" applyAlignment="1" applyProtection="1">
      <alignment vertical="center"/>
      <protection locked="0"/>
    </xf>
    <xf numFmtId="0" fontId="56" fillId="51" borderId="0" xfId="26" quotePrefix="1" applyNumberFormat="1" applyFont="1" applyFill="1" applyBorder="1" applyAlignment="1" applyProtection="1">
      <alignment vertical="center"/>
      <protection locked="0"/>
    </xf>
    <xf numFmtId="41" fontId="56" fillId="51" borderId="42" xfId="26" applyNumberFormat="1" applyFont="1" applyFill="1" applyBorder="1" applyAlignment="1" applyProtection="1">
      <alignment vertical="center"/>
    </xf>
    <xf numFmtId="41" fontId="55" fillId="51" borderId="0" xfId="26" applyNumberFormat="1" applyFont="1" applyFill="1" applyBorder="1" applyAlignment="1" applyProtection="1">
      <alignment vertical="center"/>
      <protection locked="0"/>
    </xf>
    <xf numFmtId="0" fontId="56" fillId="51" borderId="0" xfId="26" applyNumberFormat="1" applyFont="1" applyFill="1" applyBorder="1" applyAlignment="1" applyProtection="1">
      <alignment horizontal="left" vertical="center"/>
      <protection locked="0"/>
    </xf>
    <xf numFmtId="0" fontId="56" fillId="51" borderId="0" xfId="26" applyNumberFormat="1" applyFont="1" applyFill="1" applyBorder="1" applyAlignment="1" applyProtection="1">
      <alignment horizontal="right" vertical="center" wrapText="1"/>
      <protection locked="0"/>
    </xf>
    <xf numFmtId="39" fontId="55" fillId="51" borderId="0" xfId="26" quotePrefix="1" applyNumberFormat="1" applyFont="1" applyFill="1" applyBorder="1" applyAlignment="1" applyProtection="1">
      <alignment vertical="center"/>
      <protection locked="0"/>
    </xf>
    <xf numFmtId="39" fontId="55" fillId="51" borderId="0" xfId="26" applyNumberFormat="1" applyFont="1" applyFill="1" applyBorder="1" applyAlignment="1" applyProtection="1">
      <alignment vertical="center"/>
      <protection locked="0"/>
    </xf>
    <xf numFmtId="39" fontId="55" fillId="51" borderId="0" xfId="26" applyNumberFormat="1" applyFont="1" applyFill="1" applyBorder="1" applyAlignment="1" applyProtection="1">
      <alignment horizontal="center" vertical="center"/>
      <protection locked="0"/>
    </xf>
    <xf numFmtId="43" fontId="55" fillId="51" borderId="0" xfId="26" applyNumberFormat="1" applyFont="1" applyFill="1" applyBorder="1" applyAlignment="1" applyProtection="1">
      <alignment vertical="center"/>
    </xf>
    <xf numFmtId="0" fontId="56" fillId="51" borderId="0" xfId="26" applyNumberFormat="1" applyFont="1" applyFill="1" applyAlignment="1" applyProtection="1">
      <alignment horizontal="centerContinuous" vertical="center"/>
      <protection locked="0"/>
    </xf>
    <xf numFmtId="49" fontId="56" fillId="51" borderId="0" xfId="26" applyNumberFormat="1" applyFont="1" applyFill="1" applyBorder="1" applyAlignment="1" applyProtection="1">
      <alignment vertical="center"/>
      <protection locked="0"/>
    </xf>
    <xf numFmtId="0" fontId="56" fillId="51" borderId="0" xfId="26" quotePrefix="1" applyNumberFormat="1" applyFont="1" applyFill="1" applyBorder="1" applyAlignment="1" applyProtection="1">
      <alignment horizontal="center" vertical="center"/>
      <protection locked="0"/>
    </xf>
    <xf numFmtId="41" fontId="56" fillId="51" borderId="0" xfId="443" applyNumberFormat="1" applyFont="1" applyFill="1" applyBorder="1" applyAlignment="1" applyProtection="1">
      <alignment vertical="center"/>
    </xf>
    <xf numFmtId="41" fontId="56" fillId="51" borderId="0" xfId="26" applyNumberFormat="1" applyFont="1" applyFill="1" applyBorder="1" applyAlignment="1" applyProtection="1">
      <alignment horizontal="left" vertical="center"/>
    </xf>
    <xf numFmtId="41" fontId="55" fillId="51" borderId="0" xfId="26" applyNumberFormat="1" applyFont="1" applyFill="1" applyBorder="1" applyAlignment="1" applyProtection="1">
      <alignment horizontal="left" vertical="center"/>
    </xf>
    <xf numFmtId="0" fontId="98" fillId="51" borderId="0" xfId="26" quotePrefix="1" applyNumberFormat="1" applyFont="1" applyFill="1" applyBorder="1" applyAlignment="1" applyProtection="1">
      <alignment vertical="center"/>
      <protection locked="0"/>
    </xf>
    <xf numFmtId="0" fontId="98" fillId="51" borderId="0" xfId="26" applyNumberFormat="1" applyFont="1" applyFill="1" applyBorder="1" applyAlignment="1" applyProtection="1">
      <alignment vertical="center"/>
      <protection locked="0"/>
    </xf>
    <xf numFmtId="0" fontId="98" fillId="51" borderId="0" xfId="26" applyNumberFormat="1" applyFont="1" applyFill="1" applyBorder="1" applyAlignment="1" applyProtection="1">
      <alignment horizontal="center" vertical="center"/>
      <protection locked="0"/>
    </xf>
    <xf numFmtId="41" fontId="98" fillId="51" borderId="0" xfId="26" applyNumberFormat="1" applyFont="1" applyFill="1" applyBorder="1" applyAlignment="1" applyProtection="1">
      <alignment vertical="center"/>
    </xf>
    <xf numFmtId="0" fontId="98" fillId="51" borderId="0" xfId="26" applyNumberFormat="1" applyFont="1" applyFill="1" applyBorder="1" applyAlignment="1" applyProtection="1">
      <alignment horizontal="left" vertical="center"/>
      <protection locked="0"/>
    </xf>
    <xf numFmtId="0" fontId="56" fillId="51" borderId="0" xfId="26" quotePrefix="1" applyNumberFormat="1" applyFont="1" applyFill="1" applyBorder="1" applyAlignment="1" applyProtection="1">
      <alignment vertical="top"/>
      <protection locked="0"/>
    </xf>
    <xf numFmtId="0" fontId="56" fillId="51" borderId="0" xfId="26" applyNumberFormat="1" applyFont="1" applyFill="1" applyAlignment="1" applyProtection="1">
      <alignment horizontal="left" vertical="top"/>
      <protection locked="0"/>
    </xf>
    <xf numFmtId="0" fontId="56" fillId="51" borderId="0" xfId="26" applyNumberFormat="1" applyFont="1" applyFill="1" applyBorder="1" applyAlignment="1" applyProtection="1">
      <alignment horizontal="center" vertical="top"/>
      <protection locked="0"/>
    </xf>
    <xf numFmtId="41" fontId="56" fillId="51" borderId="0" xfId="26" applyNumberFormat="1" applyFont="1" applyFill="1" applyBorder="1" applyAlignment="1" applyProtection="1">
      <alignment vertical="top"/>
      <protection locked="0"/>
    </xf>
    <xf numFmtId="0" fontId="56" fillId="51" borderId="0" xfId="26" applyNumberFormat="1" applyFont="1" applyFill="1" applyAlignment="1" applyProtection="1">
      <alignment vertical="top"/>
      <protection locked="0"/>
    </xf>
    <xf numFmtId="0" fontId="55" fillId="51" borderId="0" xfId="26" applyNumberFormat="1" applyFont="1" applyFill="1" applyAlignment="1" applyProtection="1">
      <alignment vertical="top"/>
      <protection locked="0"/>
    </xf>
    <xf numFmtId="41" fontId="55" fillId="51" borderId="0" xfId="26" applyNumberFormat="1" applyFont="1" applyFill="1" applyAlignment="1" applyProtection="1">
      <alignment vertical="top"/>
      <protection locked="0"/>
    </xf>
    <xf numFmtId="49" fontId="55" fillId="51" borderId="0" xfId="26" applyNumberFormat="1" applyFont="1" applyFill="1" applyAlignment="1" applyProtection="1">
      <alignment horizontal="centerContinuous"/>
      <protection locked="0"/>
    </xf>
    <xf numFmtId="0" fontId="55" fillId="51" borderId="0" xfId="26" applyNumberFormat="1" applyFont="1" applyFill="1" applyAlignment="1" applyProtection="1">
      <alignment horizontal="centerContinuous"/>
      <protection locked="0"/>
    </xf>
    <xf numFmtId="0" fontId="56" fillId="51" borderId="0" xfId="26" applyNumberFormat="1" applyFont="1" applyFill="1" applyAlignment="1" applyProtection="1">
      <alignment horizontal="centerContinuous"/>
      <protection locked="0"/>
    </xf>
    <xf numFmtId="49" fontId="56" fillId="51" borderId="0" xfId="26" applyNumberFormat="1" applyFont="1" applyFill="1" applyAlignment="1" applyProtection="1">
      <alignment horizontal="centerContinuous"/>
      <protection locked="0"/>
    </xf>
    <xf numFmtId="41" fontId="55" fillId="51" borderId="0" xfId="26" applyNumberFormat="1" applyFont="1" applyFill="1" applyAlignment="1" applyProtection="1">
      <protection locked="0"/>
    </xf>
    <xf numFmtId="0" fontId="59" fillId="51" borderId="0" xfId="26" applyNumberFormat="1" applyFont="1" applyFill="1" applyAlignment="1" applyProtection="1">
      <alignment horizontal="center"/>
    </xf>
    <xf numFmtId="0" fontId="55" fillId="51" borderId="0" xfId="26" applyNumberFormat="1" applyFont="1" applyFill="1" applyAlignment="1" applyProtection="1">
      <alignment horizontal="center"/>
    </xf>
    <xf numFmtId="0" fontId="56" fillId="51" borderId="0" xfId="26" applyNumberFormat="1" applyFont="1" applyFill="1" applyBorder="1" applyAlignment="1" applyProtection="1">
      <alignment horizontal="center" vertical="center" wrapText="1"/>
    </xf>
    <xf numFmtId="1" fontId="55" fillId="51" borderId="0" xfId="26" applyNumberFormat="1" applyFont="1" applyFill="1" applyAlignment="1" applyProtection="1">
      <alignment horizontal="center" vertical="center"/>
    </xf>
    <xf numFmtId="1" fontId="56" fillId="51" borderId="0" xfId="26" applyNumberFormat="1" applyFont="1" applyFill="1" applyAlignment="1" applyProtection="1">
      <alignment horizontal="center" vertical="center"/>
    </xf>
    <xf numFmtId="0" fontId="55" fillId="51" borderId="0" xfId="26" applyNumberFormat="1" applyFont="1" applyFill="1" applyAlignment="1" applyProtection="1">
      <alignment horizontal="center" vertical="center"/>
    </xf>
    <xf numFmtId="39" fontId="55" fillId="51" borderId="0" xfId="26" applyNumberFormat="1" applyFont="1" applyFill="1" applyAlignment="1" applyProtection="1">
      <alignment horizontal="center" vertical="center"/>
    </xf>
    <xf numFmtId="0" fontId="56" fillId="51" borderId="0" xfId="26" applyNumberFormat="1" applyFont="1" applyFill="1" applyAlignment="1" applyProtection="1">
      <alignment horizontal="center" vertical="center"/>
    </xf>
    <xf numFmtId="49" fontId="55" fillId="51" borderId="0" xfId="26" applyNumberFormat="1" applyFont="1" applyFill="1" applyAlignment="1" applyProtection="1">
      <alignment horizontal="center" vertical="center"/>
    </xf>
    <xf numFmtId="0" fontId="56" fillId="51" borderId="0" xfId="26" applyFont="1" applyFill="1" applyAlignment="1" applyProtection="1">
      <alignment horizontal="center" vertical="center"/>
    </xf>
    <xf numFmtId="0" fontId="55" fillId="51" borderId="0" xfId="26" applyFont="1" applyFill="1" applyAlignment="1" applyProtection="1">
      <alignment horizontal="center" vertical="center"/>
    </xf>
    <xf numFmtId="1" fontId="98" fillId="51" borderId="0" xfId="26" applyNumberFormat="1" applyFont="1" applyFill="1" applyBorder="1" applyAlignment="1" applyProtection="1">
      <alignment horizontal="center" vertical="center"/>
    </xf>
    <xf numFmtId="0" fontId="98" fillId="51" borderId="0" xfId="26" applyFont="1" applyFill="1" applyBorder="1" applyAlignment="1" applyProtection="1">
      <alignment horizontal="center" vertical="center"/>
    </xf>
    <xf numFmtId="0" fontId="56" fillId="51" borderId="0" xfId="26" applyFont="1" applyFill="1" applyBorder="1" applyAlignment="1" applyProtection="1">
      <alignment horizontal="center" vertical="center"/>
    </xf>
    <xf numFmtId="0" fontId="56" fillId="51" borderId="0" xfId="26" applyFont="1" applyFill="1" applyAlignment="1" applyProtection="1">
      <alignment horizontal="center" vertical="top"/>
    </xf>
    <xf numFmtId="0" fontId="55" fillId="51" borderId="0" xfId="26" applyFont="1" applyFill="1" applyAlignment="1" applyProtection="1">
      <alignment horizontal="center" vertical="top"/>
    </xf>
    <xf numFmtId="1" fontId="55" fillId="51" borderId="0" xfId="26" applyNumberFormat="1" applyFont="1" applyFill="1" applyAlignment="1" applyProtection="1">
      <alignment horizontal="center"/>
    </xf>
    <xf numFmtId="41" fontId="100" fillId="2" borderId="0" xfId="26" applyNumberFormat="1" applyFont="1" applyFill="1" applyAlignment="1" applyProtection="1">
      <protection locked="0"/>
    </xf>
    <xf numFmtId="41" fontId="100" fillId="2" borderId="0" xfId="26" applyNumberFormat="1" applyFont="1" applyFill="1" applyAlignment="1" applyProtection="1">
      <alignment horizontal="center"/>
      <protection locked="0"/>
    </xf>
    <xf numFmtId="0" fontId="57" fillId="2" borderId="0" xfId="374" applyFont="1" applyFill="1" applyBorder="1" applyAlignment="1" applyProtection="1">
      <alignment vertical="center"/>
    </xf>
    <xf numFmtId="0" fontId="55" fillId="2" borderId="0" xfId="26" applyFont="1" applyFill="1" applyBorder="1" applyAlignment="1">
      <alignment vertical="center"/>
    </xf>
    <xf numFmtId="41" fontId="0" fillId="2" borderId="0" xfId="26" applyNumberFormat="1" applyFont="1" applyFill="1" applyAlignment="1">
      <alignment vertical="center"/>
    </xf>
    <xf numFmtId="41" fontId="72" fillId="2" borderId="0" xfId="26" applyNumberFormat="1" applyFont="1" applyFill="1" applyAlignment="1">
      <alignment horizontal="left" vertical="center" wrapText="1"/>
    </xf>
    <xf numFmtId="0" fontId="99" fillId="2" borderId="0" xfId="26" applyFont="1" applyFill="1"/>
    <xf numFmtId="0" fontId="99" fillId="2" borderId="0" xfId="26" applyFont="1" applyFill="1" applyBorder="1"/>
    <xf numFmtId="0" fontId="56" fillId="2" borderId="0" xfId="26" applyFont="1" applyFill="1" applyBorder="1" applyAlignment="1" applyProtection="1">
      <alignment horizontal="centerContinuous"/>
      <protection locked="0"/>
    </xf>
    <xf numFmtId="0" fontId="55" fillId="2" borderId="0" xfId="26" applyFont="1" applyFill="1" applyBorder="1" applyAlignment="1" applyProtection="1">
      <alignment horizontal="centerContinuous"/>
      <protection locked="0"/>
    </xf>
    <xf numFmtId="41" fontId="56" fillId="2" borderId="0" xfId="26" applyNumberFormat="1" applyFont="1" applyFill="1" applyBorder="1" applyAlignment="1" applyProtection="1">
      <alignment horizontal="center" vertical="center" wrapText="1"/>
      <protection locked="0"/>
    </xf>
    <xf numFmtId="0" fontId="100" fillId="2" borderId="0" xfId="26" applyFont="1" applyFill="1" applyBorder="1" applyProtection="1">
      <protection locked="0"/>
    </xf>
    <xf numFmtId="0" fontId="62" fillId="0" borderId="61" xfId="26" applyFont="1" applyFill="1" applyBorder="1" applyAlignment="1" applyProtection="1">
      <alignment horizontal="center" vertical="center" wrapText="1"/>
      <protection locked="0"/>
    </xf>
    <xf numFmtId="41" fontId="55" fillId="2" borderId="0" xfId="26" applyNumberFormat="1" applyFont="1" applyFill="1" applyBorder="1" applyAlignment="1" applyProtection="1">
      <alignment horizontal="center" vertical="center" wrapText="1"/>
      <protection locked="0"/>
    </xf>
    <xf numFmtId="0" fontId="55" fillId="2" borderId="0" xfId="26" applyFont="1" applyFill="1" applyBorder="1" applyAlignment="1" applyProtection="1">
      <alignment horizontal="center" wrapText="1"/>
      <protection locked="0"/>
    </xf>
    <xf numFmtId="41" fontId="55" fillId="2" borderId="0" xfId="26" applyNumberFormat="1" applyFont="1" applyFill="1" applyBorder="1" applyAlignment="1" applyProtection="1">
      <alignment horizontal="centerContinuous" vertical="center" wrapText="1"/>
      <protection locked="0"/>
    </xf>
    <xf numFmtId="0" fontId="100" fillId="2" borderId="84" xfId="26" applyFont="1" applyFill="1" applyBorder="1" applyAlignment="1" applyProtection="1">
      <alignment horizontal="center"/>
      <protection locked="0"/>
    </xf>
    <xf numFmtId="0" fontId="100" fillId="2" borderId="0" xfId="26" applyFont="1" applyFill="1" applyBorder="1" applyAlignment="1" applyProtection="1">
      <alignment horizontal="center"/>
      <protection locked="0"/>
    </xf>
    <xf numFmtId="41" fontId="56" fillId="2" borderId="0" xfId="26" applyNumberFormat="1" applyFont="1" applyFill="1" applyBorder="1" applyAlignment="1" applyProtection="1">
      <alignment horizontal="centerContinuous" vertical="center" wrapText="1"/>
      <protection locked="0"/>
    </xf>
    <xf numFmtId="37" fontId="55" fillId="2" borderId="0" xfId="26" applyNumberFormat="1" applyFont="1" applyFill="1" applyBorder="1" applyAlignment="1" applyProtection="1">
      <alignment horizontal="right"/>
      <protection locked="0"/>
    </xf>
    <xf numFmtId="41" fontId="55" fillId="2" borderId="0" xfId="26" applyNumberFormat="1" applyFont="1" applyFill="1" applyBorder="1" applyAlignment="1" applyProtection="1">
      <alignment horizontal="centerContinuous"/>
      <protection locked="0"/>
    </xf>
    <xf numFmtId="0" fontId="101" fillId="2" borderId="57" xfId="26" applyFont="1" applyFill="1" applyBorder="1" applyAlignment="1" applyProtection="1">
      <alignment horizontal="centerContinuous" wrapText="1"/>
      <protection locked="0"/>
    </xf>
    <xf numFmtId="41" fontId="55" fillId="2" borderId="0" xfId="26" applyNumberFormat="1" applyFont="1" applyFill="1" applyBorder="1" applyAlignment="1" applyProtection="1">
      <alignment horizontal="left" vertical="center" wrapText="1"/>
      <protection locked="0"/>
    </xf>
    <xf numFmtId="0" fontId="71" fillId="2" borderId="0" xfId="26" applyFont="1" applyFill="1" applyBorder="1" applyAlignment="1" applyProtection="1">
      <alignment horizontal="centerContinuous" vertical="center"/>
      <protection locked="0"/>
    </xf>
    <xf numFmtId="0" fontId="56" fillId="2" borderId="53" xfId="26" applyFont="1" applyFill="1" applyBorder="1" applyAlignment="1" applyProtection="1">
      <alignment horizontal="left" vertical="center" wrapText="1"/>
      <protection locked="0"/>
    </xf>
    <xf numFmtId="0" fontId="55" fillId="0" borderId="85" xfId="26" applyFont="1" applyFill="1" applyBorder="1" applyAlignment="1" applyProtection="1">
      <alignment horizontal="center" vertical="center" wrapText="1"/>
      <protection locked="0"/>
    </xf>
    <xf numFmtId="0" fontId="62" fillId="0" borderId="63" xfId="26" applyFont="1" applyFill="1" applyBorder="1" applyAlignment="1" applyProtection="1">
      <alignment horizontal="center" vertical="center" wrapText="1"/>
      <protection locked="0"/>
    </xf>
    <xf numFmtId="0" fontId="56" fillId="2" borderId="0" xfId="26" applyFont="1" applyFill="1" applyBorder="1" applyAlignment="1" applyProtection="1">
      <alignment horizontal="center"/>
      <protection locked="0"/>
    </xf>
    <xf numFmtId="41" fontId="56" fillId="2" borderId="0" xfId="26" applyNumberFormat="1" applyFont="1" applyFill="1" applyBorder="1" applyAlignment="1" applyProtection="1">
      <alignment horizontal="left" vertical="center" wrapText="1"/>
      <protection locked="0"/>
    </xf>
    <xf numFmtId="0" fontId="55" fillId="0" borderId="60" xfId="26" applyFont="1" applyFill="1" applyBorder="1" applyAlignment="1">
      <alignment horizontal="center" vertical="center" wrapText="1"/>
    </xf>
    <xf numFmtId="0" fontId="55" fillId="0" borderId="61" xfId="26" applyFont="1" applyFill="1" applyBorder="1" applyAlignment="1">
      <alignment horizontal="justify" vertical="center" wrapText="1"/>
    </xf>
    <xf numFmtId="0" fontId="62" fillId="0" borderId="61" xfId="26" applyFont="1" applyFill="1" applyBorder="1" applyAlignment="1">
      <alignment horizontal="center" vertical="center" wrapText="1"/>
    </xf>
    <xf numFmtId="166" fontId="55" fillId="0" borderId="61" xfId="272" applyNumberFormat="1" applyFont="1" applyFill="1" applyBorder="1" applyAlignment="1">
      <alignment horizontal="center" vertical="center"/>
    </xf>
    <xf numFmtId="41" fontId="55" fillId="0" borderId="61" xfId="272" applyNumberFormat="1" applyFont="1" applyFill="1" applyBorder="1" applyAlignment="1">
      <alignment horizontal="right" vertical="center"/>
    </xf>
    <xf numFmtId="3" fontId="55" fillId="0" borderId="61" xfId="26" applyNumberFormat="1" applyFont="1" applyFill="1" applyBorder="1" applyAlignment="1">
      <alignment horizontal="center" vertical="center"/>
    </xf>
    <xf numFmtId="0" fontId="55" fillId="0" borderId="61" xfId="26" applyFont="1" applyFill="1" applyBorder="1" applyAlignment="1">
      <alignment horizontal="center" vertical="center"/>
    </xf>
    <xf numFmtId="0" fontId="55" fillId="0" borderId="62" xfId="26" applyFont="1" applyFill="1" applyBorder="1" applyAlignment="1">
      <alignment horizontal="center" vertical="center"/>
    </xf>
    <xf numFmtId="0" fontId="100" fillId="2" borderId="0" xfId="26" applyFont="1" applyFill="1" applyBorder="1" applyAlignment="1" applyProtection="1">
      <alignment horizontal="left" wrapText="1"/>
      <protection locked="0"/>
    </xf>
    <xf numFmtId="41" fontId="102" fillId="2" borderId="0" xfId="26" applyNumberFormat="1" applyFont="1" applyFill="1" applyBorder="1" applyProtection="1">
      <protection locked="0"/>
    </xf>
    <xf numFmtId="0" fontId="102" fillId="2" borderId="0" xfId="26" applyFont="1" applyFill="1" applyBorder="1" applyProtection="1">
      <protection locked="0"/>
    </xf>
    <xf numFmtId="37" fontId="56" fillId="51" borderId="35" xfId="443" applyNumberFormat="1" applyFont="1" applyFill="1" applyBorder="1" applyAlignment="1" applyProtection="1">
      <alignment horizontal="right" vertical="center"/>
      <protection locked="0"/>
    </xf>
    <xf numFmtId="37" fontId="56" fillId="51" borderId="36" xfId="443" applyNumberFormat="1" applyFont="1" applyFill="1" applyBorder="1" applyAlignment="1" applyProtection="1">
      <alignment horizontal="right" vertical="center"/>
      <protection locked="0"/>
    </xf>
    <xf numFmtId="0" fontId="56" fillId="2" borderId="0" xfId="26" applyFont="1" applyFill="1" applyBorder="1" applyAlignment="1" applyProtection="1">
      <alignment horizontal="center" vertical="center"/>
      <protection locked="0"/>
    </xf>
    <xf numFmtId="0" fontId="104" fillId="2" borderId="0" xfId="26" applyNumberFormat="1" applyFont="1" applyFill="1" applyAlignment="1">
      <alignment vertical="center"/>
    </xf>
    <xf numFmtId="0" fontId="103" fillId="2" borderId="0" xfId="26" applyNumberFormat="1" applyFont="1" applyFill="1" applyAlignment="1">
      <alignment horizontal="center" vertical="center"/>
    </xf>
    <xf numFmtId="0" fontId="105" fillId="51" borderId="0" xfId="26" applyNumberFormat="1" applyFont="1" applyFill="1" applyBorder="1" applyAlignment="1" applyProtection="1">
      <alignment horizontal="right"/>
      <protection locked="0"/>
    </xf>
    <xf numFmtId="0" fontId="56" fillId="2" borderId="0" xfId="26" applyFont="1" applyFill="1" applyProtection="1">
      <protection locked="0"/>
    </xf>
    <xf numFmtId="0" fontId="55" fillId="2" borderId="0" xfId="26" applyFont="1" applyFill="1" applyProtection="1">
      <protection locked="0"/>
    </xf>
    <xf numFmtId="0" fontId="55" fillId="2" borderId="0" xfId="26" applyFont="1" applyFill="1" applyAlignment="1" applyProtection="1">
      <alignment horizontal="center"/>
      <protection locked="0"/>
    </xf>
    <xf numFmtId="165" fontId="55" fillId="41" borderId="36" xfId="443" applyNumberFormat="1" applyFont="1" applyFill="1" applyBorder="1" applyAlignment="1" applyProtection="1">
      <alignment horizontal="left"/>
    </xf>
    <xf numFmtId="165" fontId="55" fillId="41" borderId="37" xfId="443" applyNumberFormat="1" applyFont="1" applyFill="1" applyBorder="1" applyAlignment="1" applyProtection="1"/>
    <xf numFmtId="0" fontId="55" fillId="41" borderId="36" xfId="443" applyNumberFormat="1" applyFont="1" applyFill="1" applyBorder="1" applyAlignment="1" applyProtection="1">
      <alignment horizontal="left"/>
    </xf>
    <xf numFmtId="38" fontId="55" fillId="41" borderId="36" xfId="443" applyNumberFormat="1" applyFont="1" applyFill="1" applyBorder="1" applyAlignment="1" applyProtection="1">
      <alignment horizontal="left"/>
    </xf>
    <xf numFmtId="165" fontId="67" fillId="2" borderId="0" xfId="26" applyNumberFormat="1" applyFont="1" applyFill="1" applyBorder="1" applyAlignment="1" applyProtection="1">
      <alignment vertical="top"/>
      <protection hidden="1"/>
    </xf>
    <xf numFmtId="0" fontId="106" fillId="0" borderId="0" xfId="26" applyNumberFormat="1" applyFont="1" applyFill="1" applyAlignment="1">
      <alignment horizontal="left"/>
    </xf>
    <xf numFmtId="0" fontId="106" fillId="0" borderId="0" xfId="26" applyFont="1" applyFill="1"/>
    <xf numFmtId="0" fontId="106" fillId="0" borderId="0" xfId="26" applyFont="1" applyFill="1" applyAlignment="1">
      <alignment horizontal="center"/>
    </xf>
    <xf numFmtId="0" fontId="107" fillId="0" borderId="0" xfId="26" applyNumberFormat="1" applyFont="1" applyFill="1" applyAlignment="1">
      <alignment horizontal="left" vertical="center" wrapText="1"/>
    </xf>
    <xf numFmtId="0" fontId="107" fillId="0" borderId="0" xfId="26" applyNumberFormat="1" applyFont="1" applyFill="1" applyAlignment="1">
      <alignment horizontal="left"/>
    </xf>
    <xf numFmtId="0" fontId="106" fillId="0" borderId="0" xfId="26" applyFont="1" applyFill="1" applyAlignment="1">
      <alignment horizontal="right"/>
    </xf>
    <xf numFmtId="0" fontId="107" fillId="0" borderId="0" xfId="26" applyFont="1" applyFill="1"/>
    <xf numFmtId="0" fontId="107" fillId="0" borderId="0" xfId="26" applyNumberFormat="1" applyFont="1" applyFill="1" applyBorder="1" applyAlignment="1">
      <alignment horizontal="left" wrapText="1"/>
    </xf>
    <xf numFmtId="0" fontId="107" fillId="0" borderId="0" xfId="26" applyFont="1" applyFill="1" applyBorder="1"/>
    <xf numFmtId="0" fontId="107" fillId="0" borderId="0" xfId="26" applyFont="1" applyFill="1" applyBorder="1" applyAlignment="1">
      <alignment wrapText="1"/>
    </xf>
    <xf numFmtId="0" fontId="106" fillId="0" borderId="0" xfId="26" applyFont="1" applyFill="1" applyBorder="1"/>
    <xf numFmtId="0" fontId="107" fillId="0" borderId="0" xfId="26" applyFont="1" applyFill="1" applyAlignment="1">
      <alignment wrapText="1"/>
    </xf>
    <xf numFmtId="0" fontId="107" fillId="0" borderId="0" xfId="26" applyFont="1" applyFill="1" applyAlignment="1">
      <alignment horizontal="center" wrapText="1"/>
    </xf>
    <xf numFmtId="0" fontId="106" fillId="0" borderId="0" xfId="26" applyFont="1" applyFill="1" applyAlignment="1">
      <alignment horizontal="left"/>
    </xf>
    <xf numFmtId="0" fontId="107" fillId="0" borderId="0" xfId="26" applyFont="1" applyFill="1" applyAlignment="1">
      <alignment horizontal="left"/>
    </xf>
    <xf numFmtId="0" fontId="55" fillId="2" borderId="0" xfId="26" applyNumberFormat="1" applyFont="1" applyFill="1" applyBorder="1" applyAlignment="1" applyProtection="1">
      <alignment horizontal="center" vertical="center" wrapText="1"/>
      <protection locked="0"/>
    </xf>
    <xf numFmtId="0" fontId="55" fillId="2" borderId="0" xfId="26" applyNumberFormat="1" applyFont="1" applyFill="1" applyBorder="1" applyAlignment="1" applyProtection="1">
      <alignment horizontal="justify" vertical="center" wrapText="1"/>
      <protection locked="0"/>
    </xf>
    <xf numFmtId="0" fontId="55" fillId="2" borderId="0" xfId="272" applyNumberFormat="1" applyFont="1" applyFill="1" applyBorder="1" applyAlignment="1" applyProtection="1">
      <alignment horizontal="center" vertical="center"/>
      <protection locked="0"/>
    </xf>
    <xf numFmtId="0" fontId="55" fillId="2" borderId="0" xfId="272" applyNumberFormat="1" applyFont="1" applyFill="1" applyBorder="1" applyAlignment="1" applyProtection="1">
      <alignment horizontal="right" vertical="center"/>
      <protection locked="0"/>
    </xf>
    <xf numFmtId="0" fontId="55" fillId="2" borderId="0" xfId="26" applyNumberFormat="1" applyFont="1" applyFill="1" applyBorder="1" applyAlignment="1" applyProtection="1">
      <alignment horizontal="center" vertical="center"/>
      <protection locked="0"/>
    </xf>
    <xf numFmtId="41" fontId="82" fillId="0" borderId="65" xfId="26" applyNumberFormat="1" applyFont="1" applyFill="1" applyBorder="1" applyAlignment="1">
      <alignment horizontal="right" vertical="center" wrapText="1"/>
    </xf>
    <xf numFmtId="49" fontId="72" fillId="0" borderId="0" xfId="26" applyNumberFormat="1" applyFont="1" applyFill="1" applyAlignment="1">
      <alignment horizontal="right" vertical="center"/>
    </xf>
    <xf numFmtId="49" fontId="79" fillId="0" borderId="0" xfId="26" applyNumberFormat="1" applyFont="1" applyFill="1" applyAlignment="1">
      <alignment vertical="center"/>
    </xf>
    <xf numFmtId="0" fontId="0" fillId="0" borderId="0" xfId="26" applyFont="1" applyFill="1" applyAlignment="1">
      <alignment vertical="center"/>
    </xf>
    <xf numFmtId="49" fontId="80" fillId="0" borderId="0" xfId="26" applyNumberFormat="1" applyFont="1" applyFill="1" applyAlignment="1">
      <alignment vertical="center"/>
    </xf>
    <xf numFmtId="41" fontId="80" fillId="0" borderId="0" xfId="26" applyNumberFormat="1" applyFont="1" applyFill="1" applyAlignment="1">
      <alignment vertical="center"/>
    </xf>
    <xf numFmtId="49" fontId="80" fillId="0" borderId="0" xfId="26" applyNumberFormat="1" applyFont="1" applyFill="1" applyBorder="1" applyAlignment="1">
      <alignment vertical="center"/>
    </xf>
    <xf numFmtId="41" fontId="80" fillId="0" borderId="40" xfId="26" applyNumberFormat="1" applyFont="1" applyFill="1" applyBorder="1" applyAlignment="1">
      <alignment vertical="center"/>
    </xf>
    <xf numFmtId="0" fontId="83" fillId="0" borderId="0" xfId="26" applyFont="1" applyFill="1" applyAlignment="1">
      <alignment horizontal="justify" vertical="center" wrapText="1"/>
    </xf>
    <xf numFmtId="0" fontId="82" fillId="0" borderId="0" xfId="26" applyFont="1" applyFill="1" applyAlignment="1">
      <alignment horizontal="justify" vertical="center" wrapText="1"/>
    </xf>
    <xf numFmtId="0" fontId="85" fillId="0" borderId="0" xfId="26" applyFont="1" applyFill="1" applyAlignment="1">
      <alignment horizontal="justify" vertical="center" wrapText="1"/>
    </xf>
    <xf numFmtId="0" fontId="80" fillId="0" borderId="0" xfId="26" applyNumberFormat="1" applyFont="1" applyFill="1" applyAlignment="1">
      <alignment vertical="center"/>
    </xf>
    <xf numFmtId="0" fontId="82" fillId="0" borderId="0" xfId="26" applyFont="1" applyFill="1" applyAlignment="1">
      <alignment horizontal="left" vertical="center" wrapText="1"/>
    </xf>
    <xf numFmtId="0" fontId="82" fillId="0" borderId="0" xfId="26" applyFont="1" applyFill="1" applyAlignment="1">
      <alignment horizontal="right" vertical="center" wrapText="1"/>
    </xf>
    <xf numFmtId="41" fontId="83" fillId="0" borderId="0" xfId="26" applyNumberFormat="1" applyFont="1" applyFill="1" applyAlignment="1">
      <alignment horizontal="right" vertical="center" wrapText="1"/>
    </xf>
    <xf numFmtId="0" fontId="83" fillId="0" borderId="0" xfId="26" applyFont="1" applyFill="1" applyAlignment="1">
      <alignment horizontal="right" vertical="center" wrapText="1"/>
    </xf>
    <xf numFmtId="41" fontId="82" fillId="0" borderId="74" xfId="26" applyNumberFormat="1" applyFont="1" applyFill="1" applyBorder="1" applyAlignment="1">
      <alignment horizontal="right" vertical="center" wrapText="1"/>
    </xf>
    <xf numFmtId="41" fontId="83" fillId="0" borderId="65" xfId="26" applyNumberFormat="1" applyFont="1" applyFill="1" applyBorder="1" applyAlignment="1">
      <alignment horizontal="right" vertical="center" wrapText="1"/>
    </xf>
    <xf numFmtId="41" fontId="82" fillId="0" borderId="65" xfId="26" applyNumberFormat="1" applyFont="1" applyFill="1" applyBorder="1" applyAlignment="1">
      <alignment horizontal="justify" vertical="center" wrapText="1"/>
    </xf>
    <xf numFmtId="41" fontId="92" fillId="0" borderId="0" xfId="26" applyNumberFormat="1" applyFont="1" applyFill="1" applyAlignment="1">
      <alignment horizontal="right" vertical="center" wrapText="1"/>
    </xf>
    <xf numFmtId="0" fontId="92" fillId="0" borderId="0" xfId="26" applyFont="1" applyFill="1" applyAlignment="1">
      <alignment horizontal="right" vertical="center" wrapText="1"/>
    </xf>
    <xf numFmtId="0" fontId="79" fillId="0" borderId="0" xfId="26" applyNumberFormat="1" applyFont="1" applyFill="1" applyAlignment="1">
      <alignment vertical="center"/>
    </xf>
    <xf numFmtId="41" fontId="79" fillId="0" borderId="0" xfId="26" applyNumberFormat="1" applyFont="1" applyFill="1" applyAlignment="1">
      <alignment vertical="center"/>
    </xf>
    <xf numFmtId="49" fontId="79" fillId="0" borderId="0" xfId="26" applyNumberFormat="1" applyFont="1" applyFill="1" applyAlignment="1">
      <alignment horizontal="right" vertical="center"/>
    </xf>
    <xf numFmtId="49" fontId="79" fillId="0" borderId="0" xfId="26" applyNumberFormat="1" applyFont="1" applyFill="1" applyBorder="1" applyAlignment="1">
      <alignment vertical="center"/>
    </xf>
    <xf numFmtId="0" fontId="0" fillId="0" borderId="0" xfId="26" applyFont="1" applyFill="1" applyBorder="1" applyAlignment="1">
      <alignment vertical="center"/>
    </xf>
    <xf numFmtId="49" fontId="80" fillId="0" borderId="40" xfId="26" applyNumberFormat="1" applyFont="1" applyFill="1" applyBorder="1" applyAlignment="1">
      <alignment vertical="center"/>
    </xf>
    <xf numFmtId="0" fontId="80" fillId="0" borderId="40" xfId="26" applyNumberFormat="1" applyFont="1" applyFill="1" applyBorder="1" applyAlignment="1">
      <alignment vertical="center"/>
    </xf>
    <xf numFmtId="0" fontId="86" fillId="0" borderId="0" xfId="26" applyFont="1" applyFill="1" applyAlignment="1">
      <alignment vertical="center"/>
    </xf>
    <xf numFmtId="41" fontId="86" fillId="0" borderId="0" xfId="26" applyNumberFormat="1" applyFont="1" applyFill="1" applyAlignment="1">
      <alignment vertical="center"/>
    </xf>
    <xf numFmtId="0" fontId="86" fillId="0" borderId="0" xfId="26" applyFont="1" applyFill="1" applyBorder="1" applyAlignment="1">
      <alignment vertical="center"/>
    </xf>
    <xf numFmtId="0" fontId="41" fillId="0" borderId="0" xfId="26" applyFont="1" applyFill="1" applyAlignment="1">
      <alignment vertical="center"/>
    </xf>
    <xf numFmtId="0" fontId="82" fillId="0" borderId="0" xfId="26" applyFont="1" applyFill="1" applyAlignment="1">
      <alignment vertical="center"/>
    </xf>
    <xf numFmtId="41" fontId="0" fillId="0" borderId="0" xfId="26" applyNumberFormat="1" applyFont="1" applyFill="1" applyAlignment="1">
      <alignment vertical="center"/>
    </xf>
    <xf numFmtId="0" fontId="92" fillId="0" borderId="0" xfId="26" applyFont="1" applyFill="1" applyAlignment="1">
      <alignment horizontal="justify" vertical="center" wrapText="1"/>
    </xf>
    <xf numFmtId="0" fontId="82" fillId="0" borderId="65" xfId="26" applyFont="1" applyFill="1" applyBorder="1" applyAlignment="1">
      <alignment horizontal="justify" vertical="center" wrapText="1"/>
    </xf>
    <xf numFmtId="41" fontId="83" fillId="0" borderId="0" xfId="26" applyNumberFormat="1" applyFont="1" applyFill="1" applyAlignment="1">
      <alignment horizontal="left" vertical="center" wrapText="1"/>
    </xf>
    <xf numFmtId="41" fontId="86" fillId="0" borderId="0" xfId="26" applyNumberFormat="1" applyFont="1" applyFill="1" applyBorder="1" applyAlignment="1">
      <alignment vertical="center"/>
    </xf>
    <xf numFmtId="165" fontId="64" fillId="51" borderId="0" xfId="26" applyNumberFormat="1" applyFont="1" applyFill="1" applyBorder="1" applyAlignment="1" applyProtection="1">
      <alignment vertical="center"/>
      <protection hidden="1"/>
    </xf>
    <xf numFmtId="49" fontId="67" fillId="51" borderId="20" xfId="26" applyNumberFormat="1" applyFont="1" applyFill="1" applyBorder="1" applyAlignment="1">
      <alignment horizontal="center" vertical="center" wrapText="1"/>
    </xf>
    <xf numFmtId="49" fontId="67" fillId="51" borderId="0" xfId="26" applyNumberFormat="1" applyFont="1" applyFill="1" applyBorder="1" applyAlignment="1">
      <alignment horizontal="right" vertical="center" wrapText="1"/>
    </xf>
    <xf numFmtId="49" fontId="67" fillId="51" borderId="65" xfId="26" applyNumberFormat="1" applyFont="1" applyFill="1" applyBorder="1" applyAlignment="1">
      <alignment horizontal="center" vertical="center" wrapText="1"/>
    </xf>
    <xf numFmtId="49" fontId="67" fillId="2" borderId="0" xfId="26" applyNumberFormat="1" applyFont="1" applyFill="1" applyBorder="1" applyAlignment="1">
      <alignment horizontal="left" vertical="center"/>
    </xf>
    <xf numFmtId="49" fontId="67" fillId="2" borderId="0" xfId="26" applyNumberFormat="1" applyFont="1" applyFill="1" applyAlignment="1">
      <alignment horizontal="center" vertical="center"/>
    </xf>
    <xf numFmtId="49" fontId="67" fillId="51" borderId="0" xfId="26" applyNumberFormat="1" applyFont="1" applyFill="1" applyBorder="1" applyAlignment="1">
      <alignment horizontal="center" vertical="center" wrapText="1"/>
    </xf>
    <xf numFmtId="49" fontId="67" fillId="51" borderId="40" xfId="26" applyNumberFormat="1" applyFont="1" applyFill="1" applyBorder="1" applyAlignment="1">
      <alignment vertical="center"/>
    </xf>
    <xf numFmtId="49" fontId="66" fillId="51" borderId="40" xfId="26" applyNumberFormat="1" applyFont="1" applyFill="1" applyBorder="1" applyAlignment="1">
      <alignment horizontal="center" vertical="center"/>
    </xf>
    <xf numFmtId="0" fontId="66" fillId="51" borderId="40" xfId="26" applyNumberFormat="1" applyFont="1" applyFill="1" applyBorder="1" applyAlignment="1">
      <alignment horizontal="center" vertical="center"/>
    </xf>
    <xf numFmtId="41" fontId="66" fillId="51" borderId="40" xfId="26" applyNumberFormat="1" applyFont="1" applyFill="1" applyBorder="1" applyAlignment="1">
      <alignment vertical="center"/>
    </xf>
    <xf numFmtId="41" fontId="67" fillId="51" borderId="40" xfId="26" applyNumberFormat="1" applyFont="1" applyFill="1" applyBorder="1" applyAlignment="1">
      <alignment vertical="center"/>
    </xf>
    <xf numFmtId="0" fontId="66" fillId="51" borderId="0" xfId="26" applyNumberFormat="1" applyFont="1" applyFill="1" applyBorder="1" applyAlignment="1">
      <alignment horizontal="left" vertical="center"/>
    </xf>
    <xf numFmtId="0" fontId="67" fillId="51" borderId="0" xfId="26" applyNumberFormat="1" applyFont="1" applyFill="1" applyBorder="1" applyAlignment="1">
      <alignment horizontal="left" vertical="center"/>
    </xf>
    <xf numFmtId="165" fontId="0" fillId="51" borderId="0" xfId="26" applyNumberFormat="1" applyFont="1" applyFill="1"/>
    <xf numFmtId="165" fontId="0" fillId="51" borderId="0" xfId="26" applyNumberFormat="1" applyFont="1" applyFill="1" applyAlignment="1">
      <alignment horizontal="right"/>
    </xf>
    <xf numFmtId="165" fontId="72" fillId="51" borderId="0" xfId="26" applyNumberFormat="1" applyFont="1" applyFill="1"/>
    <xf numFmtId="165" fontId="72" fillId="51" borderId="0" xfId="26" applyNumberFormat="1" applyFont="1" applyFill="1" applyAlignment="1">
      <alignment horizontal="right"/>
    </xf>
    <xf numFmtId="165" fontId="73" fillId="51" borderId="0" xfId="26" applyNumberFormat="1" applyFont="1" applyFill="1" applyBorder="1" applyAlignment="1" applyProtection="1">
      <alignment horizontal="centerContinuous"/>
      <protection locked="0"/>
    </xf>
    <xf numFmtId="165" fontId="73" fillId="51" borderId="0" xfId="26" applyNumberFormat="1" applyFont="1" applyFill="1" applyBorder="1" applyAlignment="1" applyProtection="1">
      <alignment horizontal="right"/>
      <protection locked="0"/>
    </xf>
    <xf numFmtId="165" fontId="73" fillId="51" borderId="65" xfId="26" applyNumberFormat="1" applyFont="1" applyFill="1" applyBorder="1" applyAlignment="1" applyProtection="1">
      <alignment horizontal="center" vertical="center" wrapText="1"/>
    </xf>
    <xf numFmtId="165" fontId="72" fillId="51" borderId="0" xfId="26" applyNumberFormat="1" applyFont="1" applyFill="1" applyAlignment="1">
      <alignment horizontal="center"/>
    </xf>
    <xf numFmtId="165" fontId="73" fillId="51" borderId="0" xfId="26" applyNumberFormat="1" applyFont="1" applyFill="1" applyBorder="1" applyAlignment="1" applyProtection="1">
      <protection locked="0"/>
    </xf>
    <xf numFmtId="165" fontId="56" fillId="51" borderId="0" xfId="26" applyNumberFormat="1" applyFont="1" applyFill="1" applyBorder="1" applyAlignment="1" applyProtection="1">
      <alignment horizontal="right"/>
    </xf>
    <xf numFmtId="165" fontId="72" fillId="51" borderId="0" xfId="26" quotePrefix="1" applyNumberFormat="1" applyFont="1" applyFill="1" applyBorder="1" applyAlignment="1" applyProtection="1">
      <protection locked="0"/>
    </xf>
    <xf numFmtId="165" fontId="72" fillId="51" borderId="0" xfId="26" applyNumberFormat="1" applyFont="1" applyFill="1" applyAlignment="1" applyProtection="1">
      <protection locked="0"/>
    </xf>
    <xf numFmtId="165" fontId="72" fillId="51" borderId="0" xfId="26" applyNumberFormat="1" applyFont="1" applyFill="1" applyAlignment="1" applyProtection="1">
      <alignment horizontal="right"/>
      <protection locked="0"/>
    </xf>
    <xf numFmtId="165" fontId="55" fillId="51" borderId="0" xfId="443" applyNumberFormat="1" applyFont="1" applyFill="1" applyBorder="1" applyAlignment="1" applyProtection="1">
      <alignment horizontal="right"/>
    </xf>
    <xf numFmtId="165" fontId="72" fillId="51" borderId="0" xfId="26" quotePrefix="1" applyNumberFormat="1" applyFont="1" applyFill="1" applyBorder="1" applyAlignment="1" applyProtection="1">
      <alignment horizontal="right"/>
      <protection locked="0"/>
    </xf>
    <xf numFmtId="165" fontId="55" fillId="51" borderId="0" xfId="26" applyNumberFormat="1" applyFont="1" applyFill="1" applyBorder="1" applyAlignment="1" applyProtection="1">
      <alignment horizontal="right"/>
    </xf>
    <xf numFmtId="165" fontId="72" fillId="51" borderId="0" xfId="26" quotePrefix="1" applyNumberFormat="1" applyFont="1" applyFill="1" applyAlignment="1" applyProtection="1">
      <protection locked="0"/>
    </xf>
    <xf numFmtId="165" fontId="72" fillId="51" borderId="0" xfId="26" quotePrefix="1" applyNumberFormat="1" applyFont="1" applyFill="1" applyAlignment="1" applyProtection="1">
      <alignment horizontal="right"/>
      <protection locked="0"/>
    </xf>
    <xf numFmtId="165" fontId="72" fillId="51" borderId="0" xfId="26" applyNumberFormat="1" applyFont="1" applyFill="1" applyBorder="1" applyAlignment="1" applyProtection="1">
      <protection locked="0"/>
    </xf>
    <xf numFmtId="165" fontId="72" fillId="51" borderId="0" xfId="26" applyNumberFormat="1" applyFont="1" applyFill="1" applyBorder="1" applyAlignment="1" applyProtection="1">
      <alignment horizontal="right"/>
      <protection locked="0"/>
    </xf>
    <xf numFmtId="165" fontId="76" fillId="51" borderId="0" xfId="26" applyNumberFormat="1" applyFont="1" applyFill="1" applyAlignment="1" applyProtection="1">
      <protection locked="0"/>
    </xf>
    <xf numFmtId="165" fontId="76" fillId="51" borderId="0" xfId="26" applyNumberFormat="1" applyFont="1" applyFill="1" applyAlignment="1" applyProtection="1">
      <alignment horizontal="right"/>
      <protection locked="0"/>
    </xf>
    <xf numFmtId="165" fontId="73" fillId="51" borderId="0" xfId="26" applyNumberFormat="1" applyFont="1" applyFill="1" applyAlignment="1" applyProtection="1">
      <protection locked="0"/>
    </xf>
    <xf numFmtId="165" fontId="73" fillId="51" borderId="0" xfId="26" applyNumberFormat="1" applyFont="1" applyFill="1" applyAlignment="1" applyProtection="1">
      <alignment horizontal="right"/>
      <protection locked="0"/>
    </xf>
    <xf numFmtId="165" fontId="73" fillId="51" borderId="0" xfId="26" quotePrefix="1" applyNumberFormat="1" applyFont="1" applyFill="1" applyBorder="1" applyAlignment="1" applyProtection="1">
      <protection locked="0"/>
    </xf>
    <xf numFmtId="165" fontId="56" fillId="51" borderId="42" xfId="26" applyNumberFormat="1" applyFont="1" applyFill="1" applyBorder="1" applyAlignment="1" applyProtection="1">
      <alignment horizontal="right"/>
    </xf>
    <xf numFmtId="165" fontId="55" fillId="51" borderId="0" xfId="26" applyNumberFormat="1" applyFont="1" applyFill="1" applyAlignment="1" applyProtection="1">
      <alignment horizontal="right"/>
      <protection locked="0"/>
    </xf>
    <xf numFmtId="165" fontId="73" fillId="51" borderId="0" xfId="26" applyNumberFormat="1" applyFont="1" applyFill="1" applyAlignment="1" applyProtection="1">
      <alignment horizontal="centerContinuous"/>
      <protection locked="0"/>
    </xf>
    <xf numFmtId="165" fontId="72" fillId="51" borderId="0" xfId="26" applyNumberFormat="1" applyFont="1" applyFill="1" applyAlignment="1" applyProtection="1">
      <alignment horizontal="centerContinuous"/>
      <protection locked="0"/>
    </xf>
    <xf numFmtId="165" fontId="55" fillId="51" borderId="0" xfId="26" applyNumberFormat="1" applyFont="1" applyFill="1" applyBorder="1" applyAlignment="1" applyProtection="1">
      <alignment horizontal="right"/>
      <protection locked="0"/>
    </xf>
    <xf numFmtId="165" fontId="56" fillId="51" borderId="0" xfId="26" applyNumberFormat="1" applyFont="1" applyFill="1" applyAlignment="1" applyProtection="1">
      <alignment horizontal="right"/>
      <protection locked="0"/>
    </xf>
    <xf numFmtId="165" fontId="73" fillId="51" borderId="0" xfId="26" applyNumberFormat="1" applyFont="1" applyFill="1" applyBorder="1" applyAlignment="1" applyProtection="1">
      <alignment vertical="top"/>
      <protection locked="0"/>
    </xf>
    <xf numFmtId="165" fontId="73" fillId="51" borderId="0" xfId="26" applyNumberFormat="1" applyFont="1" applyFill="1" applyBorder="1" applyAlignment="1" applyProtection="1">
      <alignment horizontal="right" vertical="top"/>
      <protection locked="0"/>
    </xf>
    <xf numFmtId="165" fontId="56" fillId="51" borderId="0" xfId="26" applyNumberFormat="1" applyFont="1" applyFill="1" applyBorder="1" applyAlignment="1" applyProtection="1">
      <alignment horizontal="right" vertical="top"/>
      <protection locked="0"/>
    </xf>
    <xf numFmtId="165" fontId="73" fillId="51" borderId="0" xfId="26" quotePrefix="1" applyNumberFormat="1" applyFont="1" applyFill="1" applyBorder="1" applyAlignment="1" applyProtection="1">
      <alignment vertical="top"/>
      <protection locked="0"/>
    </xf>
    <xf numFmtId="165" fontId="56" fillId="51" borderId="0" xfId="443" applyNumberFormat="1" applyFont="1" applyFill="1" applyBorder="1" applyAlignment="1" applyProtection="1">
      <alignment horizontal="right"/>
    </xf>
    <xf numFmtId="165" fontId="55" fillId="51" borderId="0" xfId="26" quotePrefix="1" applyNumberFormat="1" applyFont="1" applyFill="1" applyBorder="1" applyAlignment="1" applyProtection="1">
      <alignment horizontal="right" vertical="top"/>
    </xf>
    <xf numFmtId="165" fontId="73" fillId="51" borderId="0" xfId="26" applyNumberFormat="1" applyFont="1" applyFill="1" applyBorder="1" applyAlignment="1" applyProtection="1">
      <alignment horizontal="left" vertical="top"/>
      <protection locked="0"/>
    </xf>
    <xf numFmtId="165" fontId="56" fillId="51" borderId="0" xfId="26" applyNumberFormat="1" applyFont="1" applyFill="1" applyBorder="1" applyAlignment="1" applyProtection="1">
      <alignment horizontal="right" vertical="top"/>
    </xf>
    <xf numFmtId="165" fontId="55" fillId="51" borderId="0" xfId="26" applyNumberFormat="1" applyFont="1" applyFill="1" applyBorder="1" applyAlignment="1" applyProtection="1">
      <alignment horizontal="right" vertical="top"/>
    </xf>
    <xf numFmtId="165" fontId="72" fillId="51" borderId="0" xfId="26" applyNumberFormat="1" applyFont="1" applyFill="1" applyBorder="1" applyAlignment="1" applyProtection="1">
      <alignment vertical="top"/>
      <protection locked="0"/>
    </xf>
    <xf numFmtId="165" fontId="56" fillId="51" borderId="42" xfId="26" applyNumberFormat="1" applyFont="1" applyFill="1" applyBorder="1" applyAlignment="1" applyProtection="1">
      <alignment horizontal="right" vertical="top"/>
    </xf>
    <xf numFmtId="165" fontId="75" fillId="51" borderId="0" xfId="26" quotePrefix="1" applyNumberFormat="1" applyFont="1" applyFill="1" applyBorder="1" applyAlignment="1" applyProtection="1">
      <alignment vertical="top"/>
      <protection locked="0"/>
    </xf>
    <xf numFmtId="165" fontId="75" fillId="51" borderId="0" xfId="26" applyNumberFormat="1" applyFont="1" applyFill="1" applyBorder="1" applyAlignment="1" applyProtection="1">
      <protection locked="0"/>
    </xf>
    <xf numFmtId="165" fontId="75" fillId="51" borderId="0" xfId="26" applyNumberFormat="1" applyFont="1" applyFill="1" applyBorder="1" applyAlignment="1" applyProtection="1">
      <alignment horizontal="right"/>
      <protection locked="0"/>
    </xf>
    <xf numFmtId="165" fontId="98" fillId="51" borderId="0" xfId="26" applyNumberFormat="1" applyFont="1" applyFill="1" applyBorder="1" applyAlignment="1" applyProtection="1">
      <alignment horizontal="right" vertical="top"/>
    </xf>
    <xf numFmtId="165" fontId="75" fillId="51" borderId="0" xfId="26" applyNumberFormat="1" applyFont="1" applyFill="1" applyBorder="1" applyAlignment="1" applyProtection="1">
      <alignment horizontal="left" vertical="top"/>
      <protection locked="0"/>
    </xf>
    <xf numFmtId="165" fontId="75" fillId="51" borderId="0" xfId="26" applyNumberFormat="1" applyFont="1" applyFill="1" applyBorder="1" applyAlignment="1" applyProtection="1">
      <alignment horizontal="right" vertical="top"/>
      <protection locked="0"/>
    </xf>
    <xf numFmtId="14" fontId="55" fillId="41" borderId="36" xfId="443" applyNumberFormat="1" applyFont="1" applyFill="1" applyBorder="1" applyAlignment="1" applyProtection="1">
      <alignment horizontal="left"/>
    </xf>
    <xf numFmtId="14" fontId="55" fillId="41" borderId="35" xfId="443" applyNumberFormat="1" applyFont="1" applyFill="1" applyBorder="1" applyAlignment="1" applyProtection="1">
      <alignment horizontal="left"/>
    </xf>
    <xf numFmtId="14" fontId="55" fillId="41" borderId="36" xfId="443" quotePrefix="1" applyNumberFormat="1" applyFont="1" applyFill="1" applyBorder="1" applyAlignment="1" applyProtection="1">
      <alignment horizontal="left"/>
    </xf>
    <xf numFmtId="41" fontId="67" fillId="51" borderId="0" xfId="26" applyNumberFormat="1" applyFont="1" applyFill="1" applyBorder="1" applyAlignment="1" applyProtection="1">
      <alignment horizontal="right" vertical="center" wrapText="1"/>
      <protection hidden="1"/>
    </xf>
    <xf numFmtId="41" fontId="66" fillId="51" borderId="0" xfId="26" applyNumberFormat="1" applyFont="1" applyFill="1" applyBorder="1" applyAlignment="1" applyProtection="1">
      <alignment horizontal="right" vertical="center" wrapText="1"/>
      <protection hidden="1"/>
    </xf>
    <xf numFmtId="41" fontId="67" fillId="51" borderId="42" xfId="26" applyNumberFormat="1" applyFont="1" applyFill="1" applyBorder="1" applyAlignment="1" applyProtection="1">
      <alignment horizontal="right" vertical="center" wrapText="1"/>
      <protection hidden="1"/>
    </xf>
    <xf numFmtId="41" fontId="78" fillId="51" borderId="0" xfId="26" applyNumberFormat="1" applyFont="1" applyFill="1" applyBorder="1" applyAlignment="1" applyProtection="1">
      <alignment horizontal="right" vertical="center" wrapText="1"/>
      <protection hidden="1"/>
    </xf>
    <xf numFmtId="0" fontId="62" fillId="0" borderId="86" xfId="26" applyNumberFormat="1" applyFont="1" applyFill="1" applyBorder="1" applyAlignment="1" applyProtection="1">
      <alignment horizontal="center" vertical="center" shrinkToFit="1"/>
    </xf>
    <xf numFmtId="0" fontId="62" fillId="0" borderId="61" xfId="26" applyNumberFormat="1" applyFont="1" applyFill="1" applyBorder="1" applyAlignment="1" applyProtection="1">
      <alignment horizontal="center" vertical="center" shrinkToFit="1"/>
    </xf>
    <xf numFmtId="0" fontId="55" fillId="0" borderId="87" xfId="26" applyFont="1" applyFill="1" applyBorder="1" applyAlignment="1" applyProtection="1">
      <alignment horizontal="center" vertical="center" shrinkToFit="1"/>
    </xf>
    <xf numFmtId="0" fontId="55" fillId="0" borderId="60" xfId="26" applyFont="1" applyFill="1" applyBorder="1" applyAlignment="1" applyProtection="1">
      <alignment horizontal="center" vertical="center" shrinkToFit="1"/>
    </xf>
    <xf numFmtId="0" fontId="55" fillId="0" borderId="86" xfId="26" applyFont="1" applyFill="1" applyBorder="1" applyAlignment="1" applyProtection="1">
      <alignment horizontal="center" vertical="center" shrinkToFit="1"/>
      <protection locked="0"/>
    </xf>
    <xf numFmtId="0" fontId="55" fillId="0" borderId="61" xfId="26" applyFont="1" applyFill="1" applyBorder="1" applyAlignment="1" applyProtection="1">
      <alignment horizontal="center" vertical="center" shrinkToFit="1"/>
      <protection locked="0"/>
    </xf>
    <xf numFmtId="0" fontId="55" fillId="0" borderId="86" xfId="26" applyFont="1" applyFill="1" applyBorder="1" applyAlignment="1" applyProtection="1">
      <alignment horizontal="left" vertical="center" shrinkToFit="1"/>
      <protection locked="0"/>
    </xf>
    <xf numFmtId="166" fontId="55" fillId="0" borderId="86" xfId="272" applyNumberFormat="1" applyFont="1" applyFill="1" applyBorder="1" applyAlignment="1" applyProtection="1">
      <alignment horizontal="center" vertical="center" shrinkToFit="1"/>
      <protection locked="0"/>
    </xf>
    <xf numFmtId="166" fontId="55" fillId="0" borderId="61" xfId="272" applyNumberFormat="1" applyFont="1" applyFill="1" applyBorder="1" applyAlignment="1" applyProtection="1">
      <alignment horizontal="center" vertical="center" shrinkToFit="1"/>
      <protection locked="0"/>
    </xf>
    <xf numFmtId="41" fontId="55" fillId="0" borderId="86" xfId="272" applyNumberFormat="1" applyFont="1" applyFill="1" applyBorder="1" applyAlignment="1" applyProtection="1">
      <alignment horizontal="right" vertical="center" shrinkToFit="1"/>
      <protection locked="0"/>
    </xf>
    <xf numFmtId="3" fontId="55" fillId="0" borderId="86" xfId="26" applyNumberFormat="1" applyFont="1" applyFill="1" applyBorder="1" applyAlignment="1" applyProtection="1">
      <alignment horizontal="center" vertical="center" shrinkToFit="1"/>
      <protection locked="0"/>
    </xf>
    <xf numFmtId="0" fontId="55" fillId="0" borderId="88" xfId="26" applyFont="1" applyFill="1" applyBorder="1" applyAlignment="1" applyProtection="1">
      <alignment horizontal="center" vertical="center" shrinkToFit="1"/>
      <protection locked="0"/>
    </xf>
    <xf numFmtId="41" fontId="55" fillId="0" borderId="61" xfId="272" applyNumberFormat="1" applyFont="1" applyFill="1" applyBorder="1" applyAlignment="1" applyProtection="1">
      <alignment horizontal="right" vertical="center" shrinkToFit="1"/>
      <protection locked="0"/>
    </xf>
    <xf numFmtId="3" fontId="55" fillId="0" borderId="61" xfId="26" applyNumberFormat="1" applyFont="1" applyFill="1" applyBorder="1" applyAlignment="1" applyProtection="1">
      <alignment horizontal="center" vertical="center" shrinkToFit="1"/>
      <protection locked="0"/>
    </xf>
    <xf numFmtId="0" fontId="55" fillId="0" borderId="62" xfId="26" applyFont="1" applyFill="1" applyBorder="1" applyAlignment="1" applyProtection="1">
      <alignment horizontal="center" vertical="center" shrinkToFit="1"/>
      <protection locked="0"/>
    </xf>
    <xf numFmtId="0" fontId="72" fillId="2" borderId="0" xfId="26" applyNumberFormat="1" applyFont="1" applyFill="1" applyAlignment="1">
      <alignment horizontal="left" vertical="center" shrinkToFit="1"/>
    </xf>
    <xf numFmtId="0" fontId="73" fillId="2" borderId="0" xfId="26" applyNumberFormat="1" applyFont="1" applyFill="1" applyAlignment="1">
      <alignment vertical="center" shrinkToFit="1"/>
    </xf>
    <xf numFmtId="41" fontId="67" fillId="2" borderId="0" xfId="26" applyNumberFormat="1" applyFont="1" applyFill="1" applyAlignment="1" applyProtection="1">
      <alignment vertical="center"/>
      <protection locked="0"/>
    </xf>
    <xf numFmtId="41" fontId="55" fillId="51" borderId="89" xfId="26" applyNumberFormat="1" applyFont="1" applyFill="1" applyBorder="1" applyAlignment="1" applyProtection="1"/>
    <xf numFmtId="41" fontId="55" fillId="51" borderId="90" xfId="26" applyNumberFormat="1" applyFont="1" applyFill="1" applyBorder="1" applyAlignment="1" applyProtection="1"/>
    <xf numFmtId="41" fontId="55" fillId="51" borderId="91" xfId="26" applyNumberFormat="1" applyFont="1" applyFill="1" applyBorder="1" applyAlignment="1" applyProtection="1"/>
    <xf numFmtId="41" fontId="55" fillId="51" borderId="92" xfId="443" applyNumberFormat="1" applyFont="1" applyFill="1" applyBorder="1" applyAlignment="1" applyProtection="1"/>
    <xf numFmtId="41" fontId="56" fillId="51" borderId="89" xfId="26" applyNumberFormat="1" applyFont="1" applyFill="1" applyBorder="1" applyAlignment="1" applyProtection="1"/>
    <xf numFmtId="43" fontId="55" fillId="51" borderId="89" xfId="26" applyNumberFormat="1" applyFont="1" applyFill="1" applyBorder="1" applyAlignment="1" applyProtection="1"/>
    <xf numFmtId="43" fontId="55" fillId="51" borderId="90" xfId="26" applyNumberFormat="1" applyFont="1" applyFill="1" applyBorder="1" applyAlignment="1" applyProtection="1"/>
    <xf numFmtId="41" fontId="67" fillId="51" borderId="0" xfId="26" applyNumberFormat="1" applyFont="1" applyFill="1" applyBorder="1" applyAlignment="1" applyProtection="1">
      <alignment horizontal="right" vertical="center" wrapText="1"/>
      <protection locked="0"/>
    </xf>
    <xf numFmtId="0" fontId="67" fillId="51" borderId="0" xfId="26" applyFont="1" applyFill="1" applyAlignment="1" applyProtection="1">
      <alignment horizontal="right" vertical="center" wrapText="1"/>
      <protection locked="0"/>
    </xf>
    <xf numFmtId="0" fontId="78" fillId="51" borderId="0" xfId="26" applyFont="1" applyFill="1" applyAlignment="1" applyProtection="1">
      <alignment horizontal="right" vertical="center" wrapText="1"/>
      <protection locked="0"/>
    </xf>
    <xf numFmtId="41" fontId="78" fillId="51" borderId="0" xfId="26" applyNumberFormat="1" applyFont="1" applyFill="1" applyBorder="1" applyAlignment="1" applyProtection="1">
      <alignment horizontal="right" vertical="center" wrapText="1"/>
      <protection locked="0"/>
    </xf>
    <xf numFmtId="41" fontId="66" fillId="51" borderId="0" xfId="26" applyNumberFormat="1" applyFont="1" applyFill="1" applyAlignment="1" applyProtection="1">
      <alignment horizontal="right" vertical="center" wrapText="1"/>
      <protection locked="0"/>
    </xf>
    <xf numFmtId="41" fontId="66" fillId="51" borderId="0" xfId="26" applyNumberFormat="1" applyFont="1" applyFill="1" applyBorder="1" applyAlignment="1" applyProtection="1">
      <alignment horizontal="right" vertical="center" wrapText="1"/>
      <protection locked="0"/>
    </xf>
    <xf numFmtId="41" fontId="66" fillId="51" borderId="65" xfId="26" applyNumberFormat="1" applyFont="1" applyFill="1" applyBorder="1" applyAlignment="1" applyProtection="1">
      <alignment horizontal="right" vertical="center" wrapText="1"/>
      <protection locked="0"/>
    </xf>
    <xf numFmtId="41" fontId="78" fillId="51" borderId="65" xfId="26" applyNumberFormat="1" applyFont="1" applyFill="1" applyBorder="1" applyAlignment="1" applyProtection="1">
      <alignment horizontal="right" vertical="center" wrapText="1"/>
      <protection hidden="1"/>
    </xf>
    <xf numFmtId="0" fontId="66" fillId="51" borderId="0" xfId="26" applyNumberFormat="1" applyFont="1" applyFill="1" applyBorder="1" applyAlignment="1" applyProtection="1">
      <alignment horizontal="right" vertical="center" wrapText="1"/>
      <protection locked="0"/>
    </xf>
    <xf numFmtId="41" fontId="67" fillId="51" borderId="0" xfId="26" applyNumberFormat="1" applyFont="1" applyFill="1" applyBorder="1" applyAlignment="1" applyProtection="1">
      <alignment horizontal="right" vertical="center"/>
      <protection locked="0"/>
    </xf>
    <xf numFmtId="41" fontId="78" fillId="51" borderId="0" xfId="26" applyNumberFormat="1" applyFont="1" applyFill="1" applyBorder="1" applyAlignment="1" applyProtection="1">
      <alignment horizontal="right" vertical="top"/>
      <protection locked="0"/>
    </xf>
    <xf numFmtId="0" fontId="78" fillId="51" borderId="0" xfId="26" applyFont="1" applyFill="1" applyAlignment="1" applyProtection="1">
      <alignment horizontal="right" vertical="top"/>
      <protection locked="0"/>
    </xf>
    <xf numFmtId="0" fontId="66" fillId="51" borderId="40" xfId="26" applyNumberFormat="1" applyFont="1" applyFill="1" applyBorder="1" applyAlignment="1" applyProtection="1">
      <alignment horizontal="right" vertical="center"/>
      <protection locked="0"/>
    </xf>
    <xf numFmtId="41" fontId="66" fillId="51" borderId="0" xfId="26" applyNumberFormat="1" applyFont="1" applyFill="1" applyBorder="1" applyAlignment="1" applyProtection="1">
      <alignment horizontal="right" vertical="center"/>
      <protection locked="0"/>
    </xf>
    <xf numFmtId="41" fontId="67" fillId="51" borderId="42" xfId="26" applyNumberFormat="1" applyFont="1" applyFill="1" applyBorder="1" applyAlignment="1" applyProtection="1">
      <alignment vertical="center"/>
      <protection hidden="1"/>
    </xf>
    <xf numFmtId="41" fontId="78" fillId="51" borderId="0" xfId="26" applyNumberFormat="1" applyFont="1" applyFill="1" applyBorder="1" applyAlignment="1" applyProtection="1">
      <alignment vertical="center"/>
      <protection hidden="1"/>
    </xf>
    <xf numFmtId="41" fontId="67" fillId="51" borderId="74" xfId="26" applyNumberFormat="1" applyFont="1" applyFill="1" applyBorder="1" applyAlignment="1" applyProtection="1">
      <alignment vertical="center"/>
      <protection hidden="1"/>
    </xf>
    <xf numFmtId="49" fontId="66" fillId="2" borderId="68" xfId="26" applyNumberFormat="1" applyFont="1" applyFill="1" applyBorder="1" applyAlignment="1" applyProtection="1">
      <alignment horizontal="left" vertical="center"/>
      <protection locked="0"/>
    </xf>
    <xf numFmtId="41" fontId="66" fillId="2" borderId="0" xfId="26" applyNumberFormat="1" applyFont="1" applyFill="1" applyBorder="1" applyAlignment="1" applyProtection="1">
      <alignment vertical="center"/>
      <protection locked="0"/>
    </xf>
    <xf numFmtId="0" fontId="55" fillId="41" borderId="35" xfId="443" applyFont="1" applyFill="1" applyBorder="1" applyAlignment="1" applyProtection="1">
      <alignment horizontal="left"/>
      <protection locked="0"/>
    </xf>
    <xf numFmtId="49" fontId="79" fillId="0" borderId="0" xfId="26" applyNumberFormat="1" applyFont="1" applyFill="1" applyAlignment="1"/>
    <xf numFmtId="0" fontId="108" fillId="0" borderId="0" xfId="26" applyFont="1" applyFill="1"/>
    <xf numFmtId="41" fontId="86" fillId="0" borderId="0" xfId="26" applyNumberFormat="1" applyFont="1" applyFill="1" applyAlignment="1">
      <alignment readingOrder="1"/>
    </xf>
    <xf numFmtId="0" fontId="86" fillId="0" borderId="0" xfId="26" applyFont="1" applyFill="1" applyAlignment="1">
      <alignment readingOrder="1"/>
    </xf>
    <xf numFmtId="41" fontId="86" fillId="0" borderId="0" xfId="26" applyNumberFormat="1" applyFont="1" applyFill="1" applyAlignment="1">
      <alignment horizontal="left"/>
    </xf>
    <xf numFmtId="0" fontId="86" fillId="0" borderId="0" xfId="26" applyFont="1" applyFill="1" applyAlignment="1">
      <alignment horizontal="left"/>
    </xf>
    <xf numFmtId="41" fontId="82" fillId="0" borderId="65" xfId="26" applyNumberFormat="1" applyFont="1" applyFill="1" applyBorder="1" applyAlignment="1">
      <alignment horizontal="right" wrapText="1"/>
    </xf>
    <xf numFmtId="41" fontId="86" fillId="0" borderId="0" xfId="26" applyNumberFormat="1" applyFont="1" applyFill="1"/>
    <xf numFmtId="41" fontId="82" fillId="0" borderId="0" xfId="26" applyNumberFormat="1" applyFont="1" applyFill="1" applyBorder="1" applyAlignment="1">
      <alignment horizontal="right" wrapText="1"/>
    </xf>
    <xf numFmtId="41" fontId="83" fillId="0" borderId="0" xfId="26" applyNumberFormat="1" applyFont="1" applyFill="1" applyAlignment="1">
      <alignment horizontal="right" wrapText="1"/>
    </xf>
    <xf numFmtId="41" fontId="82" fillId="0" borderId="42" xfId="26" applyNumberFormat="1" applyFont="1" applyFill="1" applyBorder="1" applyAlignment="1">
      <alignment horizontal="right" wrapText="1"/>
    </xf>
    <xf numFmtId="41" fontId="86" fillId="0" borderId="0" xfId="26" applyNumberFormat="1" applyFont="1" applyFill="1" applyBorder="1"/>
    <xf numFmtId="41" fontId="86" fillId="0" borderId="0" xfId="26" applyNumberFormat="1" applyFont="1" applyFill="1" applyBorder="1" applyAlignment="1">
      <alignment horizontal="left"/>
    </xf>
    <xf numFmtId="41" fontId="87" fillId="0" borderId="0" xfId="26" applyNumberFormat="1" applyFont="1" applyFill="1" applyAlignment="1">
      <alignment horizontal="right" wrapText="1"/>
    </xf>
    <xf numFmtId="41" fontId="84" fillId="0" borderId="0" xfId="26" applyNumberFormat="1" applyFont="1" applyFill="1" applyAlignment="1">
      <alignment horizontal="right" wrapText="1"/>
    </xf>
    <xf numFmtId="41" fontId="82" fillId="0" borderId="74" xfId="26" applyNumberFormat="1" applyFont="1" applyFill="1" applyBorder="1" applyAlignment="1">
      <alignment horizontal="right" wrapText="1"/>
    </xf>
    <xf numFmtId="41" fontId="41" fillId="0" borderId="0" xfId="26" applyNumberFormat="1" applyFont="1" applyFill="1" applyAlignment="1">
      <alignment horizontal="center"/>
    </xf>
    <xf numFmtId="41" fontId="41" fillId="0" borderId="0" xfId="26" applyNumberFormat="1" applyFont="1" applyFill="1"/>
    <xf numFmtId="0" fontId="86" fillId="0" borderId="0" xfId="26" applyFont="1"/>
    <xf numFmtId="41" fontId="86" fillId="0" borderId="0" xfId="26" applyNumberFormat="1" applyFont="1"/>
    <xf numFmtId="41" fontId="86" fillId="0" borderId="0" xfId="26" applyNumberFormat="1" applyFont="1" applyFill="1" applyAlignment="1">
      <alignment horizontal="right" wrapText="1"/>
    </xf>
    <xf numFmtId="41" fontId="83" fillId="0" borderId="65" xfId="26" applyNumberFormat="1" applyFont="1" applyFill="1" applyBorder="1" applyAlignment="1">
      <alignment horizontal="right" wrapText="1"/>
    </xf>
    <xf numFmtId="41" fontId="110" fillId="0" borderId="0" xfId="374" applyNumberFormat="1" applyFont="1" applyFill="1" applyAlignment="1" applyProtection="1"/>
    <xf numFmtId="41" fontId="85" fillId="0" borderId="0" xfId="26" applyNumberFormat="1" applyFont="1" applyFill="1"/>
    <xf numFmtId="0" fontId="85" fillId="0" borderId="0" xfId="26" applyFont="1" applyFill="1"/>
    <xf numFmtId="41" fontId="85" fillId="0" borderId="0" xfId="26" applyNumberFormat="1" applyFont="1" applyFill="1" applyBorder="1" applyAlignment="1">
      <alignment horizontal="right" wrapText="1"/>
    </xf>
    <xf numFmtId="41" fontId="83" fillId="0" borderId="0" xfId="26" applyNumberFormat="1" applyFont="1" applyFill="1" applyBorder="1" applyAlignment="1">
      <alignment horizontal="right" wrapText="1"/>
    </xf>
    <xf numFmtId="41" fontId="86" fillId="0" borderId="0" xfId="26" applyNumberFormat="1" applyFont="1" applyFill="1" applyAlignment="1"/>
    <xf numFmtId="0" fontId="86" fillId="0" borderId="0" xfId="26" applyFont="1" applyFill="1" applyAlignment="1"/>
    <xf numFmtId="41" fontId="82" fillId="0" borderId="0" xfId="26" applyNumberFormat="1" applyFont="1" applyFill="1" applyAlignment="1">
      <alignment horizontal="right" wrapText="1"/>
    </xf>
    <xf numFmtId="41" fontId="82" fillId="0" borderId="65" xfId="26" applyNumberFormat="1" applyFont="1" applyFill="1" applyBorder="1" applyAlignment="1">
      <alignment horizontal="center" wrapText="1"/>
    </xf>
    <xf numFmtId="0" fontId="87" fillId="0" borderId="0" xfId="26" applyFont="1" applyFill="1"/>
    <xf numFmtId="41" fontId="87" fillId="0" borderId="0" xfId="26" applyNumberFormat="1" applyFont="1" applyFill="1"/>
    <xf numFmtId="41" fontId="92" fillId="0" borderId="0" xfId="26" applyNumberFormat="1" applyFont="1" applyFill="1" applyAlignment="1">
      <alignment horizontal="right" wrapText="1"/>
    </xf>
    <xf numFmtId="0" fontId="111" fillId="0" borderId="0" xfId="26" applyFont="1" applyFill="1"/>
    <xf numFmtId="0" fontId="112" fillId="0" borderId="0" xfId="26" applyFont="1" applyFill="1"/>
    <xf numFmtId="41" fontId="108" fillId="0" borderId="0" xfId="26" applyNumberFormat="1" applyFont="1" applyFill="1"/>
    <xf numFmtId="41" fontId="41" fillId="0" borderId="65" xfId="26" applyNumberFormat="1" applyFont="1" applyFill="1" applyBorder="1" applyAlignment="1">
      <alignment horizontal="right" wrapText="1"/>
    </xf>
    <xf numFmtId="41" fontId="41" fillId="0" borderId="65" xfId="26" applyNumberFormat="1" applyFont="1" applyFill="1" applyBorder="1" applyAlignment="1">
      <alignment horizontal="centerContinuous"/>
    </xf>
    <xf numFmtId="41" fontId="41" fillId="0" borderId="0" xfId="26" applyNumberFormat="1" applyFont="1" applyFill="1" applyAlignment="1">
      <alignment horizontal="center" wrapText="1"/>
    </xf>
    <xf numFmtId="41" fontId="41" fillId="0" borderId="65" xfId="26" applyNumberFormat="1" applyFont="1" applyFill="1" applyBorder="1" applyAlignment="1">
      <alignment horizontal="center" wrapText="1"/>
    </xf>
    <xf numFmtId="41" fontId="86" fillId="0" borderId="65" xfId="26" applyNumberFormat="1" applyFont="1" applyFill="1" applyBorder="1"/>
    <xf numFmtId="41" fontId="86" fillId="0" borderId="0" xfId="26" applyNumberFormat="1" applyFont="1" applyFill="1" applyAlignment="1">
      <alignment horizontal="right"/>
    </xf>
    <xf numFmtId="41" fontId="86" fillId="0" borderId="65" xfId="26" applyNumberFormat="1" applyFont="1" applyFill="1" applyBorder="1" applyAlignment="1">
      <alignment horizontal="left"/>
    </xf>
    <xf numFmtId="41" fontId="41" fillId="0" borderId="74" xfId="26" applyNumberFormat="1" applyFont="1" applyFill="1" applyBorder="1" applyAlignment="1">
      <alignment horizontal="right"/>
    </xf>
    <xf numFmtId="49" fontId="80" fillId="0" borderId="0" xfId="26" applyNumberFormat="1" applyFont="1" applyFill="1" applyAlignment="1"/>
    <xf numFmtId="49" fontId="80" fillId="0" borderId="0" xfId="26" applyNumberFormat="1" applyFont="1" applyFill="1" applyBorder="1" applyAlignment="1"/>
    <xf numFmtId="41" fontId="27" fillId="0" borderId="0" xfId="374" applyNumberFormat="1" applyFill="1" applyAlignment="1" applyProtection="1"/>
    <xf numFmtId="49" fontId="66" fillId="51" borderId="0" xfId="26" applyNumberFormat="1" applyFont="1" applyFill="1" applyBorder="1" applyAlignment="1" applyProtection="1">
      <alignment horizontal="right" vertical="center"/>
      <protection locked="0"/>
    </xf>
    <xf numFmtId="41" fontId="117" fillId="2" borderId="42" xfId="272" applyNumberFormat="1" applyFont="1" applyFill="1" applyBorder="1" applyAlignment="1" applyProtection="1">
      <alignment horizontal="left" vertical="center"/>
      <protection locked="0"/>
    </xf>
    <xf numFmtId="41" fontId="72" fillId="2" borderId="42" xfId="272" applyNumberFormat="1" applyFont="1" applyFill="1" applyBorder="1" applyAlignment="1" applyProtection="1">
      <alignment horizontal="left" vertical="center"/>
      <protection locked="0"/>
    </xf>
    <xf numFmtId="41" fontId="72" fillId="2" borderId="0" xfId="26" applyNumberFormat="1" applyFont="1" applyFill="1" applyBorder="1" applyProtection="1">
      <protection locked="0"/>
    </xf>
    <xf numFmtId="41" fontId="72" fillId="2" borderId="0" xfId="272" applyNumberFormat="1" applyFont="1" applyFill="1" applyBorder="1" applyProtection="1">
      <protection locked="0"/>
    </xf>
    <xf numFmtId="41" fontId="77" fillId="2" borderId="0" xfId="26" applyNumberFormat="1" applyFont="1" applyFill="1" applyBorder="1" applyProtection="1">
      <protection locked="0"/>
    </xf>
    <xf numFmtId="41" fontId="72" fillId="2" borderId="0" xfId="26" applyNumberFormat="1" applyFont="1" applyFill="1" applyBorder="1" applyAlignment="1" applyProtection="1">
      <alignment horizontal="centerContinuous" vertical="top"/>
      <protection locked="0"/>
    </xf>
    <xf numFmtId="41" fontId="72" fillId="2" borderId="0" xfId="26" applyNumberFormat="1" applyFont="1" applyFill="1" applyBorder="1" applyAlignment="1" applyProtection="1">
      <alignment horizontal="left" vertical="top"/>
      <protection locked="0"/>
    </xf>
    <xf numFmtId="41" fontId="116" fillId="2" borderId="0" xfId="26" applyNumberFormat="1" applyFont="1" applyFill="1" applyBorder="1" applyAlignment="1" applyProtection="1">
      <alignment horizontal="centerContinuous" vertical="top"/>
      <protection locked="0"/>
    </xf>
    <xf numFmtId="41" fontId="73" fillId="2" borderId="0" xfId="26" applyNumberFormat="1" applyFont="1" applyFill="1" applyBorder="1" applyAlignment="1" applyProtection="1">
      <alignment horizontal="center"/>
      <protection locked="0"/>
    </xf>
    <xf numFmtId="41" fontId="73" fillId="2" borderId="65" xfId="26" applyNumberFormat="1" applyFont="1" applyFill="1" applyBorder="1" applyAlignment="1" applyProtection="1">
      <alignment horizontal="right"/>
      <protection locked="0"/>
    </xf>
    <xf numFmtId="41" fontId="72" fillId="2" borderId="0" xfId="26" applyNumberFormat="1" applyFont="1" applyFill="1" applyBorder="1" applyAlignment="1" applyProtection="1">
      <alignment horizontal="right"/>
      <protection locked="0"/>
    </xf>
    <xf numFmtId="41" fontId="73" fillId="2" borderId="93" xfId="272" applyNumberFormat="1" applyFont="1" applyFill="1" applyBorder="1" applyProtection="1">
      <protection locked="0"/>
    </xf>
    <xf numFmtId="41" fontId="67" fillId="2" borderId="0" xfId="26" applyNumberFormat="1" applyFont="1" applyFill="1" applyAlignment="1" applyProtection="1">
      <alignment vertical="top"/>
      <protection locked="0"/>
    </xf>
    <xf numFmtId="43" fontId="86" fillId="0" borderId="0" xfId="272" applyFont="1" applyFill="1"/>
    <xf numFmtId="14" fontId="86" fillId="0" borderId="0" xfId="26" applyNumberFormat="1" applyFont="1" applyFill="1"/>
    <xf numFmtId="14" fontId="86" fillId="0" borderId="0" xfId="272" applyNumberFormat="1" applyFont="1" applyFill="1"/>
    <xf numFmtId="0" fontId="120" fillId="0" borderId="0" xfId="374" applyFont="1" applyFill="1" applyAlignment="1" applyProtection="1"/>
    <xf numFmtId="0" fontId="55" fillId="0" borderId="61" xfId="26" applyFont="1" applyFill="1" applyBorder="1" applyAlignment="1" applyProtection="1">
      <alignment horizontal="left" vertical="center" wrapText="1" shrinkToFit="1"/>
      <protection locked="0"/>
    </xf>
    <xf numFmtId="41" fontId="85" fillId="0" borderId="0" xfId="26" applyNumberFormat="1" applyFont="1" applyFill="1" applyAlignment="1">
      <alignment horizontal="right" wrapText="1"/>
    </xf>
    <xf numFmtId="41" fontId="93" fillId="0" borderId="0" xfId="26" applyNumberFormat="1" applyFont="1" applyFill="1"/>
    <xf numFmtId="41" fontId="91" fillId="0" borderId="0" xfId="26" applyNumberFormat="1" applyFont="1" applyFill="1" applyAlignment="1">
      <alignment horizontal="right" wrapText="1"/>
    </xf>
    <xf numFmtId="0" fontId="115" fillId="0" borderId="0" xfId="26" applyFont="1" applyFill="1"/>
    <xf numFmtId="41" fontId="85" fillId="0" borderId="0" xfId="26" applyNumberFormat="1" applyFont="1" applyFill="1" applyBorder="1"/>
    <xf numFmtId="41" fontId="72" fillId="0" borderId="0" xfId="26" applyNumberFormat="1" applyFont="1" applyFill="1" applyAlignment="1">
      <alignment vertical="top"/>
    </xf>
    <xf numFmtId="41" fontId="82" fillId="0" borderId="0" xfId="26" applyNumberFormat="1" applyFont="1" applyFill="1" applyBorder="1" applyAlignment="1">
      <alignment horizontal="center" wrapText="1"/>
    </xf>
    <xf numFmtId="41" fontId="41" fillId="0" borderId="40" xfId="26" applyNumberFormat="1" applyFont="1" applyFill="1" applyBorder="1" applyAlignment="1"/>
    <xf numFmtId="41" fontId="82" fillId="0" borderId="0" xfId="26" applyNumberFormat="1" applyFont="1" applyFill="1" applyAlignment="1">
      <alignment horizontal="center" wrapText="1"/>
    </xf>
    <xf numFmtId="41" fontId="83" fillId="0" borderId="0" xfId="26" applyNumberFormat="1" applyFont="1" applyFill="1" applyAlignment="1">
      <alignment horizontal="right" wrapText="1" indent="1"/>
    </xf>
    <xf numFmtId="41" fontId="110" fillId="0" borderId="0" xfId="374" applyNumberFormat="1" applyFont="1" applyFill="1" applyAlignment="1" applyProtection="1">
      <alignment horizontal="right" wrapText="1"/>
    </xf>
    <xf numFmtId="41" fontId="41" fillId="0" borderId="0" xfId="26" applyNumberFormat="1" applyFont="1" applyFill="1" applyAlignment="1">
      <alignment horizontal="right" wrapText="1"/>
    </xf>
    <xf numFmtId="41" fontId="86" fillId="0" borderId="0" xfId="26" applyNumberFormat="1" applyFont="1" applyFill="1" applyAlignment="1">
      <alignment horizontal="center" vertical="top" wrapText="1"/>
    </xf>
    <xf numFmtId="41" fontId="86" fillId="0" borderId="65" xfId="26" applyNumberFormat="1" applyFont="1" applyFill="1" applyBorder="1" applyAlignment="1">
      <alignment horizontal="left" vertical="top" wrapText="1"/>
    </xf>
    <xf numFmtId="41" fontId="41" fillId="0" borderId="74" xfId="26" applyNumberFormat="1" applyFont="1" applyFill="1" applyBorder="1" applyAlignment="1">
      <alignment horizontal="center" vertical="top" wrapText="1"/>
    </xf>
    <xf numFmtId="199" fontId="83" fillId="0" borderId="0" xfId="26" applyNumberFormat="1" applyFont="1" applyFill="1" applyAlignment="1">
      <alignment horizontal="justify" vertical="center"/>
    </xf>
    <xf numFmtId="199" fontId="83" fillId="0" borderId="0" xfId="26" applyNumberFormat="1" applyFont="1" applyBorder="1" applyAlignment="1">
      <alignment horizontal="left" vertical="top"/>
    </xf>
    <xf numFmtId="0" fontId="86" fillId="0" borderId="0" xfId="26" applyFont="1" applyFill="1" applyAlignment="1">
      <alignment horizontal="left" vertical="center" wrapText="1"/>
    </xf>
    <xf numFmtId="41" fontId="60" fillId="0" borderId="61" xfId="272" applyNumberFormat="1" applyFont="1" applyFill="1" applyBorder="1" applyAlignment="1" applyProtection="1">
      <alignment horizontal="right" vertical="center" shrinkToFit="1"/>
      <protection locked="0"/>
    </xf>
    <xf numFmtId="41" fontId="73" fillId="0" borderId="0" xfId="26" applyNumberFormat="1" applyFont="1" applyFill="1" applyAlignment="1">
      <alignment vertical="top"/>
    </xf>
    <xf numFmtId="0" fontId="60" fillId="0" borderId="61" xfId="26" applyFont="1" applyFill="1" applyBorder="1" applyAlignment="1" applyProtection="1">
      <alignment horizontal="left" vertical="center" wrapText="1" shrinkToFit="1"/>
      <protection locked="0"/>
    </xf>
    <xf numFmtId="0" fontId="125" fillId="0" borderId="61" xfId="26" applyNumberFormat="1" applyFont="1" applyFill="1" applyBorder="1" applyAlignment="1" applyProtection="1">
      <alignment horizontal="center" vertical="center" shrinkToFit="1"/>
    </xf>
    <xf numFmtId="166" fontId="60" fillId="0" borderId="61" xfId="272" applyNumberFormat="1" applyFont="1" applyFill="1" applyBorder="1" applyAlignment="1" applyProtection="1">
      <alignment horizontal="center" vertical="center" shrinkToFit="1"/>
      <protection locked="0"/>
    </xf>
    <xf numFmtId="0" fontId="55" fillId="0" borderId="0" xfId="26" applyFont="1" applyFill="1" applyBorder="1" applyProtection="1">
      <protection locked="0"/>
    </xf>
    <xf numFmtId="41" fontId="86" fillId="0" borderId="0" xfId="272" applyNumberFormat="1" applyFont="1" applyFill="1" applyAlignment="1">
      <alignment horizontal="right" wrapText="1"/>
    </xf>
    <xf numFmtId="41" fontId="93" fillId="0" borderId="0" xfId="26" applyNumberFormat="1" applyFont="1" applyFill="1" applyAlignment="1">
      <alignment horizontal="right" wrapText="1"/>
    </xf>
    <xf numFmtId="41" fontId="86" fillId="0" borderId="0" xfId="272" applyNumberFormat="1" applyFont="1" applyFill="1" applyBorder="1" applyAlignment="1">
      <alignment horizontal="right" wrapText="1"/>
    </xf>
    <xf numFmtId="0" fontId="82" fillId="0" borderId="21" xfId="26" applyFont="1" applyFill="1" applyBorder="1" applyAlignment="1">
      <alignment horizontal="center" wrapText="1"/>
    </xf>
    <xf numFmtId="41" fontId="82" fillId="0" borderId="94" xfId="26" applyNumberFormat="1" applyFont="1" applyFill="1" applyBorder="1" applyAlignment="1">
      <alignment horizontal="right" wrapText="1"/>
    </xf>
    <xf numFmtId="0" fontId="126" fillId="0" borderId="0" xfId="26" applyFont="1" applyFill="1"/>
    <xf numFmtId="0" fontId="64" fillId="51" borderId="0" xfId="26" applyNumberFormat="1" applyFont="1" applyFill="1" applyBorder="1" applyAlignment="1" applyProtection="1">
      <alignment horizontal="right" vertical="center"/>
      <protection hidden="1"/>
    </xf>
    <xf numFmtId="41" fontId="41" fillId="0" borderId="0" xfId="26" applyNumberFormat="1" applyFont="1" applyFill="1" applyAlignment="1">
      <alignment horizontal="right"/>
    </xf>
    <xf numFmtId="41" fontId="113" fillId="0" borderId="0" xfId="26" applyNumberFormat="1" applyFont="1" applyFill="1"/>
    <xf numFmtId="0" fontId="55" fillId="0" borderId="95" xfId="26" applyFont="1" applyFill="1" applyBorder="1" applyAlignment="1" applyProtection="1">
      <alignment horizontal="center" vertical="center" shrinkToFit="1"/>
    </xf>
    <xf numFmtId="0" fontId="62" fillId="0" borderId="96" xfId="26" applyNumberFormat="1" applyFont="1" applyFill="1" applyBorder="1" applyAlignment="1" applyProtection="1">
      <alignment horizontal="center" vertical="center" shrinkToFit="1"/>
    </xf>
    <xf numFmtId="166" fontId="55" fillId="0" borderId="96" xfId="272" applyNumberFormat="1" applyFont="1" applyFill="1" applyBorder="1" applyAlignment="1" applyProtection="1">
      <alignment horizontal="center" vertical="center" shrinkToFit="1"/>
      <protection locked="0"/>
    </xf>
    <xf numFmtId="41" fontId="55" fillId="0" borderId="96" xfId="272" applyNumberFormat="1" applyFont="1" applyFill="1" applyBorder="1" applyAlignment="1" applyProtection="1">
      <alignment horizontal="right" vertical="center" shrinkToFit="1"/>
      <protection locked="0"/>
    </xf>
    <xf numFmtId="3" fontId="55" fillId="0" borderId="96" xfId="26" applyNumberFormat="1" applyFont="1" applyFill="1" applyBorder="1" applyAlignment="1" applyProtection="1">
      <alignment horizontal="center" vertical="center" shrinkToFit="1"/>
      <protection locked="0"/>
    </xf>
    <xf numFmtId="0" fontId="55" fillId="0" borderId="96" xfId="26" applyFont="1" applyFill="1" applyBorder="1" applyAlignment="1" applyProtection="1">
      <alignment horizontal="center" vertical="center" shrinkToFit="1"/>
      <protection locked="0"/>
    </xf>
    <xf numFmtId="0" fontId="55" fillId="0" borderId="97" xfId="26" applyFont="1" applyFill="1" applyBorder="1" applyAlignment="1" applyProtection="1">
      <alignment horizontal="center" vertical="center" shrinkToFit="1"/>
      <protection locked="0"/>
    </xf>
    <xf numFmtId="41" fontId="127" fillId="0" borderId="0" xfId="26" applyNumberFormat="1" applyFont="1" applyFill="1" applyAlignment="1">
      <alignment vertical="top"/>
    </xf>
    <xf numFmtId="49" fontId="41" fillId="0" borderId="0" xfId="26" applyNumberFormat="1" applyFont="1" applyAlignment="1">
      <alignment horizontal="centerContinuous" vertical="center"/>
    </xf>
    <xf numFmtId="14" fontId="67" fillId="51" borderId="65" xfId="26" applyNumberFormat="1" applyFont="1" applyFill="1" applyBorder="1" applyAlignment="1" applyProtection="1">
      <alignment horizontal="right" wrapText="1"/>
      <protection hidden="1"/>
    </xf>
    <xf numFmtId="49" fontId="131" fillId="0" borderId="0" xfId="26" applyNumberFormat="1" applyFont="1" applyFill="1" applyAlignment="1">
      <alignment vertical="center"/>
    </xf>
    <xf numFmtId="49" fontId="64" fillId="0" borderId="0" xfId="26" applyNumberFormat="1" applyFont="1" applyFill="1" applyAlignment="1">
      <alignment vertical="center"/>
    </xf>
    <xf numFmtId="41" fontId="131" fillId="0" borderId="0" xfId="26" applyNumberFormat="1" applyFont="1" applyFill="1" applyAlignment="1">
      <alignment vertical="center"/>
    </xf>
    <xf numFmtId="0" fontId="132" fillId="0" borderId="0" xfId="26" applyFont="1" applyFill="1" applyAlignment="1">
      <alignment vertical="center"/>
    </xf>
    <xf numFmtId="49" fontId="72" fillId="0" borderId="0" xfId="26" applyNumberFormat="1" applyFont="1" applyFill="1" applyAlignment="1">
      <alignment vertical="center"/>
    </xf>
    <xf numFmtId="49" fontId="66" fillId="0" borderId="0" xfId="26" applyNumberFormat="1" applyFont="1" applyFill="1" applyAlignment="1">
      <alignment vertical="center"/>
    </xf>
    <xf numFmtId="41" fontId="72" fillId="0" borderId="0" xfId="26" applyNumberFormat="1" applyFont="1" applyFill="1" applyAlignment="1">
      <alignment vertical="center"/>
    </xf>
    <xf numFmtId="0" fontId="72" fillId="0" borderId="0" xfId="26" applyFont="1" applyFill="1" applyAlignment="1">
      <alignment vertical="center"/>
    </xf>
    <xf numFmtId="49" fontId="66" fillId="0" borderId="0" xfId="26" applyNumberFormat="1" applyFont="1" applyFill="1" applyBorder="1" applyAlignment="1">
      <alignment vertical="center"/>
    </xf>
    <xf numFmtId="167" fontId="72" fillId="0" borderId="0" xfId="26" applyNumberFormat="1" applyFont="1" applyFill="1" applyAlignment="1">
      <alignment vertical="center"/>
    </xf>
    <xf numFmtId="49" fontId="67" fillId="0" borderId="40" xfId="26" applyNumberFormat="1" applyFont="1" applyFill="1" applyBorder="1" applyAlignment="1">
      <alignment vertical="center"/>
    </xf>
    <xf numFmtId="41" fontId="72" fillId="0" borderId="40" xfId="26" applyNumberFormat="1" applyFont="1" applyFill="1" applyBorder="1" applyAlignment="1">
      <alignment vertical="center"/>
    </xf>
    <xf numFmtId="167" fontId="72" fillId="0" borderId="40" xfId="26" applyNumberFormat="1" applyFont="1" applyFill="1" applyBorder="1" applyAlignment="1">
      <alignment vertical="center"/>
    </xf>
    <xf numFmtId="0" fontId="14" fillId="0" borderId="0" xfId="26" applyFont="1" applyFill="1" applyAlignment="1">
      <alignment vertical="center"/>
    </xf>
    <xf numFmtId="41" fontId="14" fillId="0" borderId="0" xfId="293" applyNumberFormat="1" applyFont="1" applyFill="1" applyAlignment="1">
      <alignment vertical="center"/>
    </xf>
    <xf numFmtId="167" fontId="14" fillId="0" borderId="0" xfId="293" applyNumberFormat="1" applyFont="1" applyFill="1" applyAlignment="1">
      <alignment vertical="center"/>
    </xf>
    <xf numFmtId="49" fontId="86" fillId="0" borderId="0" xfId="26" applyNumberFormat="1" applyFont="1" applyFill="1" applyAlignment="1">
      <alignment horizontal="right" vertical="center"/>
    </xf>
    <xf numFmtId="41" fontId="86" fillId="0" borderId="0" xfId="293" applyNumberFormat="1" applyFont="1" applyFill="1" applyAlignment="1">
      <alignment vertical="center"/>
    </xf>
    <xf numFmtId="167" fontId="86" fillId="0" borderId="0" xfId="293" applyNumberFormat="1" applyFont="1" applyFill="1" applyAlignment="1">
      <alignment vertical="center"/>
    </xf>
    <xf numFmtId="0" fontId="86" fillId="0" borderId="0" xfId="26" applyFont="1" applyFill="1" applyAlignment="1">
      <alignment horizontal="center" vertical="center" wrapText="1"/>
    </xf>
    <xf numFmtId="41" fontId="82" fillId="0" borderId="65" xfId="293" applyNumberFormat="1" applyFont="1" applyFill="1" applyBorder="1" applyAlignment="1">
      <alignment horizontal="center" wrapText="1"/>
    </xf>
    <xf numFmtId="167" fontId="82" fillId="0" borderId="0" xfId="293" applyNumberFormat="1" applyFont="1" applyFill="1" applyBorder="1" applyAlignment="1">
      <alignment horizontal="center" wrapText="1"/>
    </xf>
    <xf numFmtId="41" fontId="82" fillId="0" borderId="0" xfId="293" applyNumberFormat="1" applyFont="1" applyFill="1" applyBorder="1" applyAlignment="1">
      <alignment horizontal="center" vertical="center" wrapText="1"/>
    </xf>
    <xf numFmtId="167" fontId="82" fillId="0" borderId="0" xfId="293" applyNumberFormat="1" applyFont="1" applyFill="1" applyBorder="1" applyAlignment="1">
      <alignment horizontal="center" vertical="center" wrapText="1"/>
    </xf>
    <xf numFmtId="3" fontId="86" fillId="0" borderId="0" xfId="26" applyNumberFormat="1" applyFont="1" applyAlignment="1">
      <alignment horizontal="right" wrapText="1"/>
    </xf>
    <xf numFmtId="167" fontId="86" fillId="0" borderId="0" xfId="293" applyNumberFormat="1" applyFont="1" applyFill="1" applyBorder="1" applyAlignment="1">
      <alignment horizontal="right" vertical="center" wrapText="1"/>
    </xf>
    <xf numFmtId="41" fontId="86" fillId="0" borderId="0" xfId="293" applyNumberFormat="1" applyFont="1" applyFill="1" applyAlignment="1">
      <alignment horizontal="right" vertical="center" wrapText="1"/>
    </xf>
    <xf numFmtId="167" fontId="133" fillId="0" borderId="0" xfId="375" applyNumberFormat="1" applyFont="1" applyFill="1" applyBorder="1" applyAlignment="1" applyProtection="1">
      <alignment horizontal="right" vertical="center" wrapText="1"/>
    </xf>
    <xf numFmtId="41" fontId="86" fillId="0" borderId="0" xfId="293" applyNumberFormat="1" applyFont="1" applyFill="1" applyBorder="1" applyAlignment="1">
      <alignment horizontal="right" vertical="center" wrapText="1"/>
    </xf>
    <xf numFmtId="41" fontId="86" fillId="0" borderId="65" xfId="293" applyNumberFormat="1" applyFont="1" applyFill="1" applyBorder="1" applyAlignment="1">
      <alignment horizontal="right" vertical="center" wrapText="1"/>
    </xf>
    <xf numFmtId="41" fontId="41" fillId="0" borderId="74" xfId="293" applyNumberFormat="1" applyFont="1" applyFill="1" applyBorder="1" applyAlignment="1">
      <alignment horizontal="right" vertical="center" wrapText="1"/>
    </xf>
    <xf numFmtId="167" fontId="41" fillId="0" borderId="0" xfId="293" applyNumberFormat="1" applyFont="1" applyFill="1" applyBorder="1" applyAlignment="1">
      <alignment horizontal="right" vertical="center" wrapText="1"/>
    </xf>
    <xf numFmtId="0" fontId="91" fillId="0" borderId="0" xfId="26" applyFont="1" applyFill="1" applyAlignment="1">
      <alignment vertical="center"/>
    </xf>
    <xf numFmtId="0" fontId="91" fillId="0" borderId="0" xfId="26" applyFont="1" applyFill="1" applyAlignment="1">
      <alignment horizontal="justify" vertical="center" wrapText="1"/>
    </xf>
    <xf numFmtId="41" fontId="91" fillId="0" borderId="0" xfId="293" applyNumberFormat="1" applyFont="1" applyFill="1" applyBorder="1" applyAlignment="1">
      <alignment horizontal="right" vertical="center" wrapText="1"/>
    </xf>
    <xf numFmtId="167" fontId="91" fillId="0" borderId="0" xfId="293" applyNumberFormat="1" applyFont="1" applyFill="1" applyBorder="1" applyAlignment="1">
      <alignment horizontal="right" vertical="center" wrapText="1"/>
    </xf>
    <xf numFmtId="41" fontId="85" fillId="0" borderId="0" xfId="293" applyNumberFormat="1" applyFont="1" applyFill="1" applyBorder="1" applyAlignment="1">
      <alignment horizontal="right" vertical="center" wrapText="1"/>
    </xf>
    <xf numFmtId="0" fontId="86" fillId="0" borderId="0" xfId="26" applyFont="1" applyFill="1" applyAlignment="1">
      <alignment vertical="center" textRotation="180"/>
    </xf>
    <xf numFmtId="41" fontId="85" fillId="0" borderId="0" xfId="293" applyNumberFormat="1" applyFont="1" applyFill="1" applyAlignment="1">
      <alignment vertical="center"/>
    </xf>
    <xf numFmtId="167" fontId="85" fillId="0" borderId="0" xfId="293" applyNumberFormat="1" applyFont="1" applyFill="1" applyAlignment="1">
      <alignment vertical="center"/>
    </xf>
    <xf numFmtId="167" fontId="85" fillId="0" borderId="0" xfId="293" applyNumberFormat="1" applyFont="1" applyFill="1" applyBorder="1" applyAlignment="1">
      <alignment vertical="center"/>
    </xf>
    <xf numFmtId="0" fontId="85" fillId="0" borderId="0" xfId="26" applyFont="1" applyFill="1" applyAlignment="1">
      <alignment vertical="center"/>
    </xf>
    <xf numFmtId="167" fontId="86" fillId="0" borderId="0" xfId="293" applyNumberFormat="1" applyFont="1" applyFill="1" applyBorder="1" applyAlignment="1">
      <alignment vertical="center"/>
    </xf>
    <xf numFmtId="41" fontId="85" fillId="0" borderId="0" xfId="26" applyNumberFormat="1" applyFont="1" applyFill="1" applyAlignment="1">
      <alignment vertical="center"/>
    </xf>
    <xf numFmtId="41" fontId="85" fillId="0" borderId="0" xfId="26" applyNumberFormat="1" applyFont="1" applyFill="1" applyBorder="1" applyAlignment="1">
      <alignment vertical="center"/>
    </xf>
    <xf numFmtId="49" fontId="86" fillId="0" borderId="0" xfId="26" applyNumberFormat="1" applyFont="1" applyFill="1" applyAlignment="1">
      <alignment vertical="center"/>
    </xf>
    <xf numFmtId="41" fontId="14" fillId="0" borderId="0" xfId="26" applyNumberFormat="1" applyFont="1" applyFill="1" applyAlignment="1">
      <alignment vertical="center"/>
    </xf>
    <xf numFmtId="41" fontId="14" fillId="0" borderId="0" xfId="26" applyNumberFormat="1" applyFont="1" applyFill="1" applyBorder="1" applyAlignment="1">
      <alignment vertical="center"/>
    </xf>
    <xf numFmtId="41" fontId="41" fillId="0" borderId="42" xfId="293" applyNumberFormat="1" applyFont="1" applyFill="1" applyBorder="1" applyAlignment="1">
      <alignment horizontal="right" vertical="center" wrapText="1"/>
    </xf>
    <xf numFmtId="200" fontId="86" fillId="0" borderId="0" xfId="272" applyNumberFormat="1" applyFont="1"/>
    <xf numFmtId="200" fontId="83" fillId="0" borderId="0" xfId="272" applyNumberFormat="1" applyFont="1" applyAlignment="1">
      <alignment horizontal="right" wrapText="1"/>
    </xf>
    <xf numFmtId="200" fontId="84" fillId="0" borderId="0" xfId="272" applyNumberFormat="1" applyFont="1" applyAlignment="1">
      <alignment horizontal="right" wrapText="1"/>
    </xf>
    <xf numFmtId="200" fontId="87" fillId="0" borderId="0" xfId="272" applyNumberFormat="1" applyFont="1"/>
    <xf numFmtId="200" fontId="82" fillId="0" borderId="21" xfId="272" applyNumberFormat="1" applyFont="1" applyBorder="1" applyAlignment="1">
      <alignment horizontal="right" wrapText="1"/>
    </xf>
    <xf numFmtId="200" fontId="82" fillId="0" borderId="0" xfId="272" applyNumberFormat="1" applyFont="1" applyAlignment="1">
      <alignment horizontal="right" wrapText="1"/>
    </xf>
    <xf numFmtId="200" fontId="83" fillId="0" borderId="0" xfId="272" applyNumberFormat="1" applyFont="1" applyAlignment="1">
      <alignment horizontal="right" vertical="top" wrapText="1"/>
    </xf>
    <xf numFmtId="200" fontId="82" fillId="0" borderId="0" xfId="272" applyNumberFormat="1" applyFont="1" applyAlignment="1">
      <alignment wrapText="1"/>
    </xf>
    <xf numFmtId="200" fontId="82" fillId="0" borderId="21" xfId="272" applyNumberFormat="1" applyFont="1" applyBorder="1" applyAlignment="1">
      <alignment horizontal="center" wrapText="1"/>
    </xf>
    <xf numFmtId="200" fontId="86" fillId="0" borderId="0" xfId="272" applyNumberFormat="1" applyFont="1" applyAlignment="1">
      <alignment horizontal="right" wrapText="1"/>
    </xf>
    <xf numFmtId="200" fontId="82" fillId="0" borderId="94" xfId="272" applyNumberFormat="1" applyFont="1" applyBorder="1" applyAlignment="1">
      <alignment horizontal="right" wrapText="1"/>
    </xf>
    <xf numFmtId="41" fontId="55" fillId="51" borderId="81" xfId="26" applyNumberFormat="1" applyFont="1" applyFill="1" applyBorder="1" applyAlignment="1" applyProtection="1">
      <alignment horizontal="right"/>
    </xf>
    <xf numFmtId="41" fontId="55" fillId="51" borderId="83" xfId="26" applyNumberFormat="1" applyFont="1" applyFill="1" applyBorder="1" applyAlignment="1" applyProtection="1">
      <alignment horizontal="right"/>
    </xf>
    <xf numFmtId="37" fontId="55" fillId="2" borderId="0" xfId="26" applyNumberFormat="1" applyFont="1" applyFill="1" applyBorder="1" applyAlignment="1" applyProtection="1"/>
    <xf numFmtId="0" fontId="141" fillId="0" borderId="96" xfId="26" applyFont="1" applyFill="1" applyBorder="1" applyAlignment="1" applyProtection="1">
      <alignment horizontal="left" vertical="center" wrapText="1"/>
      <protection locked="0"/>
    </xf>
    <xf numFmtId="0" fontId="55" fillId="0" borderId="96" xfId="26" applyFont="1" applyFill="1" applyBorder="1" applyAlignment="1" applyProtection="1">
      <alignment horizontal="left" vertical="center" wrapText="1"/>
      <protection locked="0"/>
    </xf>
    <xf numFmtId="0" fontId="55" fillId="0" borderId="61" xfId="26" applyFont="1" applyFill="1" applyBorder="1" applyAlignment="1" applyProtection="1">
      <alignment horizontal="left" vertical="center" wrapText="1"/>
      <protection locked="0"/>
    </xf>
    <xf numFmtId="41" fontId="55" fillId="60" borderId="0" xfId="26" applyNumberFormat="1" applyFont="1" applyFill="1" applyAlignment="1" applyProtection="1"/>
    <xf numFmtId="0" fontId="55" fillId="60" borderId="0" xfId="26" applyFont="1" applyFill="1" applyAlignment="1" applyProtection="1"/>
    <xf numFmtId="41" fontId="55" fillId="60" borderId="39" xfId="26" applyNumberFormat="1" applyFont="1" applyFill="1" applyBorder="1" applyAlignment="1" applyProtection="1"/>
    <xf numFmtId="41" fontId="55" fillId="60" borderId="38" xfId="26" applyNumberFormat="1" applyFont="1" applyFill="1" applyBorder="1" applyAlignment="1" applyProtection="1"/>
    <xf numFmtId="41" fontId="56" fillId="60" borderId="0" xfId="26" applyNumberFormat="1" applyFont="1" applyFill="1" applyAlignment="1" applyProtection="1"/>
    <xf numFmtId="0" fontId="55" fillId="60" borderId="0" xfId="26" applyNumberFormat="1" applyFont="1" applyFill="1" applyBorder="1" applyAlignment="1" applyProtection="1">
      <protection locked="0"/>
    </xf>
    <xf numFmtId="41" fontId="55" fillId="60" borderId="0" xfId="26" applyNumberFormat="1" applyFont="1" applyFill="1" applyBorder="1" applyAlignment="1" applyProtection="1"/>
    <xf numFmtId="1" fontId="55" fillId="60" borderId="0" xfId="26" applyNumberFormat="1" applyFont="1" applyFill="1" applyAlignment="1" applyProtection="1">
      <alignment horizontal="center"/>
    </xf>
    <xf numFmtId="0" fontId="55" fillId="60" borderId="0" xfId="26" applyNumberFormat="1" applyFont="1" applyFill="1" applyAlignment="1" applyProtection="1"/>
    <xf numFmtId="0" fontId="55" fillId="60" borderId="0" xfId="26" applyFont="1" applyFill="1" applyAlignment="1" applyProtection="1">
      <protection locked="0"/>
    </xf>
    <xf numFmtId="41" fontId="55" fillId="0" borderId="61" xfId="26" applyNumberFormat="1" applyFont="1" applyFill="1" applyBorder="1" applyAlignment="1" applyProtection="1">
      <alignment horizontal="justify" vertical="center" wrapText="1"/>
      <protection locked="0"/>
    </xf>
    <xf numFmtId="41" fontId="142" fillId="0" borderId="61" xfId="26" applyNumberFormat="1" applyFont="1" applyFill="1" applyBorder="1" applyAlignment="1" applyProtection="1">
      <alignment horizontal="justify" vertical="center" wrapText="1"/>
      <protection locked="0"/>
    </xf>
    <xf numFmtId="200" fontId="67" fillId="2" borderId="0" xfId="272" applyNumberFormat="1" applyFont="1" applyFill="1" applyAlignment="1" applyProtection="1">
      <alignment vertical="center"/>
      <protection locked="0"/>
    </xf>
    <xf numFmtId="3" fontId="143" fillId="0" borderId="0" xfId="0" applyNumberFormat="1" applyFont="1" applyAlignment="1">
      <alignment horizontal="right" wrapText="1"/>
    </xf>
    <xf numFmtId="0" fontId="144" fillId="0" borderId="0" xfId="0" applyFont="1" applyAlignment="1">
      <alignment horizontal="right" wrapText="1"/>
    </xf>
    <xf numFmtId="0" fontId="143" fillId="0" borderId="0" xfId="0" applyFont="1" applyAlignment="1">
      <alignment horizontal="right" wrapText="1"/>
    </xf>
    <xf numFmtId="0" fontId="147" fillId="0" borderId="0" xfId="0" applyFont="1" applyAlignment="1">
      <alignment wrapText="1"/>
    </xf>
    <xf numFmtId="200" fontId="143" fillId="0" borderId="0" xfId="272" applyNumberFormat="1" applyFont="1" applyAlignment="1">
      <alignment horizontal="right" wrapText="1"/>
    </xf>
    <xf numFmtId="200" fontId="146" fillId="0" borderId="0" xfId="272" applyNumberFormat="1" applyFont="1" applyAlignment="1">
      <alignment horizontal="right" wrapText="1"/>
    </xf>
    <xf numFmtId="200" fontId="147" fillId="0" borderId="0" xfId="272" applyNumberFormat="1" applyFont="1" applyAlignment="1">
      <alignment horizontal="right" wrapText="1"/>
    </xf>
    <xf numFmtId="200" fontId="145" fillId="0" borderId="0" xfId="272" applyNumberFormat="1" applyFont="1" applyAlignment="1">
      <alignment horizontal="right" wrapText="1"/>
    </xf>
    <xf numFmtId="0" fontId="147" fillId="0" borderId="28" xfId="0" applyFont="1" applyBorder="1" applyAlignment="1">
      <alignment horizontal="right" wrapText="1"/>
    </xf>
    <xf numFmtId="0" fontId="147" fillId="0" borderId="0" xfId="0" applyFont="1" applyAlignment="1">
      <alignment horizontal="right" vertical="top" wrapText="1"/>
    </xf>
    <xf numFmtId="0" fontId="143" fillId="0" borderId="0" xfId="0" applyFont="1" applyAlignment="1">
      <alignment vertical="top" wrapText="1"/>
    </xf>
    <xf numFmtId="0" fontId="143" fillId="0" borderId="0" xfId="0" applyFont="1" applyAlignment="1">
      <alignment horizontal="right" vertical="top" wrapText="1"/>
    </xf>
    <xf numFmtId="41" fontId="140" fillId="0" borderId="0" xfId="26" applyNumberFormat="1" applyFont="1" applyFill="1" applyAlignment="1">
      <alignment vertical="center"/>
    </xf>
    <xf numFmtId="0" fontId="140" fillId="0" borderId="0" xfId="26" applyFont="1" applyFill="1" applyAlignment="1">
      <alignment vertical="center"/>
    </xf>
    <xf numFmtId="0" fontId="140" fillId="0" borderId="0" xfId="26" applyFont="1" applyFill="1" applyBorder="1" applyAlignment="1">
      <alignment vertical="center"/>
    </xf>
    <xf numFmtId="41" fontId="83" fillId="0" borderId="74" xfId="26" applyNumberFormat="1" applyFont="1" applyFill="1" applyBorder="1" applyAlignment="1">
      <alignment horizontal="right" vertical="center" wrapText="1"/>
    </xf>
    <xf numFmtId="0" fontId="83" fillId="0" borderId="0" xfId="26" applyFont="1" applyFill="1" applyAlignment="1">
      <alignment horizontal="justify" vertical="center"/>
    </xf>
    <xf numFmtId="49" fontId="114" fillId="0" borderId="0" xfId="28" applyNumberFormat="1" applyFont="1" applyFill="1" applyAlignment="1"/>
    <xf numFmtId="49" fontId="79" fillId="0" borderId="0" xfId="28" applyNumberFormat="1" applyFont="1" applyFill="1" applyAlignment="1"/>
    <xf numFmtId="41" fontId="114" fillId="0" borderId="0" xfId="28" applyNumberFormat="1" applyFont="1" applyFill="1" applyAlignment="1"/>
    <xf numFmtId="49" fontId="118" fillId="0" borderId="0" xfId="28" applyNumberFormat="1" applyFont="1" applyFill="1" applyAlignment="1"/>
    <xf numFmtId="0" fontId="148" fillId="0" borderId="0" xfId="28" applyFont="1" applyFill="1"/>
    <xf numFmtId="49" fontId="14" fillId="0" borderId="0" xfId="28" applyNumberFormat="1" applyFont="1" applyFill="1" applyAlignment="1"/>
    <xf numFmtId="41" fontId="14" fillId="0" borderId="0" xfId="28" applyNumberFormat="1" applyFont="1" applyFill="1" applyAlignment="1"/>
    <xf numFmtId="49" fontId="94" fillId="0" borderId="0" xfId="28" applyNumberFormat="1" applyFont="1" applyFill="1" applyAlignment="1"/>
    <xf numFmtId="0" fontId="14" fillId="0" borderId="0" xfId="28" applyFont="1" applyFill="1"/>
    <xf numFmtId="49" fontId="14" fillId="0" borderId="0" xfId="28" applyNumberFormat="1" applyFont="1" applyFill="1" applyBorder="1" applyAlignment="1"/>
    <xf numFmtId="41" fontId="14" fillId="0" borderId="0" xfId="28" applyNumberFormat="1" applyFont="1" applyFill="1"/>
    <xf numFmtId="167" fontId="14" fillId="0" borderId="0" xfId="28" applyNumberFormat="1" applyFont="1" applyFill="1"/>
    <xf numFmtId="167" fontId="94" fillId="0" borderId="0" xfId="28" applyNumberFormat="1" applyFont="1" applyFill="1" applyBorder="1"/>
    <xf numFmtId="41" fontId="14" fillId="0" borderId="0" xfId="28" applyNumberFormat="1" applyFont="1" applyFill="1" applyBorder="1"/>
    <xf numFmtId="167" fontId="14" fillId="0" borderId="0" xfId="28" applyNumberFormat="1" applyFont="1" applyFill="1" applyBorder="1"/>
    <xf numFmtId="0" fontId="14" fillId="0" borderId="0" xfId="28" applyFont="1" applyFill="1" applyBorder="1"/>
    <xf numFmtId="0" fontId="41" fillId="0" borderId="40" xfId="28" applyNumberFormat="1" applyFont="1" applyFill="1" applyBorder="1" applyAlignment="1"/>
    <xf numFmtId="41" fontId="14" fillId="0" borderId="40" xfId="28" applyNumberFormat="1" applyFont="1" applyFill="1" applyBorder="1" applyAlignment="1"/>
    <xf numFmtId="167" fontId="14" fillId="0" borderId="40" xfId="28" applyNumberFormat="1" applyFont="1" applyFill="1" applyBorder="1" applyAlignment="1"/>
    <xf numFmtId="167" fontId="94" fillId="0" borderId="0" xfId="28" applyNumberFormat="1" applyFont="1" applyFill="1" applyBorder="1" applyAlignment="1"/>
    <xf numFmtId="41" fontId="14" fillId="0" borderId="0" xfId="28" applyNumberFormat="1" applyFont="1" applyFill="1" applyBorder="1" applyAlignment="1"/>
    <xf numFmtId="167" fontId="14" fillId="0" borderId="0" xfId="28" applyNumberFormat="1" applyFont="1" applyFill="1" applyBorder="1" applyAlignment="1"/>
    <xf numFmtId="0" fontId="108" fillId="0" borderId="0" xfId="28" applyFont="1" applyFill="1"/>
    <xf numFmtId="41" fontId="108" fillId="0" borderId="0" xfId="294" applyNumberFormat="1" applyFont="1" applyFill="1"/>
    <xf numFmtId="167" fontId="108" fillId="0" borderId="0" xfId="294" applyNumberFormat="1" applyFont="1" applyFill="1"/>
    <xf numFmtId="41" fontId="108" fillId="0" borderId="0" xfId="294" applyNumberFormat="1" applyFont="1" applyFill="1" applyBorder="1"/>
    <xf numFmtId="167" fontId="108" fillId="0" borderId="0" xfId="294" applyNumberFormat="1" applyFont="1" applyFill="1" applyBorder="1"/>
    <xf numFmtId="0" fontId="108" fillId="0" borderId="0" xfId="28" applyFont="1" applyFill="1" applyBorder="1"/>
    <xf numFmtId="0" fontId="82" fillId="0" borderId="0" xfId="28" applyFont="1" applyFill="1" applyAlignment="1">
      <alignment horizontal="left" wrapText="1"/>
    </xf>
    <xf numFmtId="41" fontId="82" fillId="0" borderId="65" xfId="28" applyNumberFormat="1" applyFont="1" applyFill="1" applyBorder="1" applyAlignment="1">
      <alignment horizontal="center" wrapText="1"/>
    </xf>
    <xf numFmtId="0" fontId="82" fillId="0" borderId="0" xfId="28" applyFont="1" applyFill="1" applyAlignment="1">
      <alignment horizontal="center" wrapText="1"/>
    </xf>
    <xf numFmtId="0" fontId="94" fillId="0" borderId="0" xfId="28" applyFont="1" applyFill="1"/>
    <xf numFmtId="41" fontId="82" fillId="0" borderId="0" xfId="28" applyNumberFormat="1" applyFont="1" applyFill="1" applyAlignment="1">
      <alignment horizontal="right" wrapText="1"/>
    </xf>
    <xf numFmtId="0" fontId="82" fillId="0" borderId="0" xfId="28" applyFont="1" applyFill="1" applyAlignment="1">
      <alignment horizontal="right" wrapText="1"/>
    </xf>
    <xf numFmtId="0" fontId="83" fillId="0" borderId="0" xfId="28" applyFont="1" applyFill="1" applyAlignment="1">
      <alignment horizontal="left" wrapText="1"/>
    </xf>
    <xf numFmtId="41" fontId="83" fillId="0" borderId="0" xfId="28" applyNumberFormat="1" applyFont="1" applyFill="1" applyAlignment="1">
      <alignment horizontal="right" wrapText="1"/>
    </xf>
    <xf numFmtId="0" fontId="83" fillId="0" borderId="0" xfId="28" applyFont="1" applyFill="1" applyAlignment="1">
      <alignment horizontal="right" wrapText="1"/>
    </xf>
    <xf numFmtId="41" fontId="94" fillId="0" borderId="0" xfId="28" applyNumberFormat="1" applyFont="1" applyFill="1"/>
    <xf numFmtId="0" fontId="1" fillId="0" borderId="0" xfId="28" applyFont="1" applyFill="1"/>
    <xf numFmtId="41" fontId="82" fillId="0" borderId="42" xfId="28" applyNumberFormat="1" applyFont="1" applyFill="1" applyBorder="1" applyAlignment="1">
      <alignment horizontal="right" wrapText="1"/>
    </xf>
    <xf numFmtId="0" fontId="84" fillId="0" borderId="0" xfId="28" applyFont="1" applyFill="1" applyAlignment="1">
      <alignment horizontal="left" wrapText="1"/>
    </xf>
    <xf numFmtId="0" fontId="86" fillId="0" borderId="0" xfId="28" applyFont="1" applyFill="1" applyAlignment="1">
      <alignment textRotation="180"/>
    </xf>
    <xf numFmtId="41" fontId="82" fillId="0" borderId="15" xfId="28" applyNumberFormat="1" applyFont="1" applyFill="1" applyBorder="1" applyAlignment="1">
      <alignment horizontal="right" wrapText="1"/>
    </xf>
    <xf numFmtId="0" fontId="85" fillId="0" borderId="0" xfId="28" applyFont="1" applyFill="1" applyAlignment="1">
      <alignment horizontal="left"/>
    </xf>
    <xf numFmtId="41" fontId="148" fillId="0" borderId="0" xfId="28" applyNumberFormat="1" applyFont="1" applyFill="1"/>
    <xf numFmtId="0" fontId="83" fillId="0" borderId="0" xfId="28" applyFont="1" applyFill="1" applyAlignment="1">
      <alignment horizontal="left"/>
    </xf>
    <xf numFmtId="0" fontId="82" fillId="0" borderId="0" xfId="28" applyFont="1" applyFill="1" applyAlignment="1">
      <alignment horizontal="left"/>
    </xf>
    <xf numFmtId="41" fontId="148" fillId="0" borderId="0" xfId="28" applyNumberFormat="1" applyFont="1" applyFill="1" applyAlignment="1">
      <alignment horizontal="left"/>
    </xf>
    <xf numFmtId="0" fontId="148" fillId="0" borderId="0" xfId="28" applyFont="1" applyFill="1" applyAlignment="1">
      <alignment horizontal="left"/>
    </xf>
    <xf numFmtId="0" fontId="38" fillId="0" borderId="0" xfId="28" applyFont="1" applyFill="1"/>
    <xf numFmtId="41" fontId="84" fillId="0" borderId="0" xfId="28" applyNumberFormat="1" applyFont="1" applyFill="1" applyAlignment="1">
      <alignment horizontal="right" wrapText="1"/>
    </xf>
    <xf numFmtId="0" fontId="84" fillId="0" borderId="0" xfId="28" applyFont="1" applyFill="1" applyAlignment="1">
      <alignment horizontal="right" wrapText="1"/>
    </xf>
    <xf numFmtId="41" fontId="38" fillId="0" borderId="0" xfId="28" applyNumberFormat="1" applyFont="1" applyFill="1"/>
    <xf numFmtId="0" fontId="119" fillId="0" borderId="0" xfId="28" applyFont="1" applyFill="1"/>
    <xf numFmtId="41" fontId="84" fillId="0" borderId="65" xfId="28" applyNumberFormat="1" applyFont="1" applyFill="1" applyBorder="1" applyAlignment="1">
      <alignment horizontal="right" wrapText="1"/>
    </xf>
    <xf numFmtId="41" fontId="82" fillId="0" borderId="74" xfId="28" applyNumberFormat="1" applyFont="1" applyFill="1" applyBorder="1" applyAlignment="1">
      <alignment horizontal="right" wrapText="1"/>
    </xf>
    <xf numFmtId="0" fontId="86" fillId="0" borderId="0" xfId="28" applyFont="1" applyFill="1" applyAlignment="1">
      <alignment horizontal="left"/>
    </xf>
    <xf numFmtId="0" fontId="91" fillId="0" borderId="0" xfId="28" applyFont="1" applyFill="1" applyAlignment="1">
      <alignment horizontal="center" wrapText="1"/>
    </xf>
    <xf numFmtId="41" fontId="91" fillId="0" borderId="65" xfId="28" applyNumberFormat="1" applyFont="1" applyFill="1" applyBorder="1" applyAlignment="1">
      <alignment horizontal="center" wrapText="1"/>
    </xf>
    <xf numFmtId="0" fontId="83" fillId="0" borderId="0" xfId="28" applyFont="1" applyFill="1" applyAlignment="1">
      <alignment horizontal="left" vertical="top" wrapText="1"/>
    </xf>
    <xf numFmtId="41" fontId="83" fillId="0" borderId="65" xfId="28" applyNumberFormat="1" applyFont="1" applyFill="1" applyBorder="1" applyAlignment="1">
      <alignment horizontal="right" wrapText="1"/>
    </xf>
    <xf numFmtId="0" fontId="82" fillId="0" borderId="0" xfId="28" applyFont="1" applyFill="1" applyAlignment="1">
      <alignment horizontal="left" vertical="top" wrapText="1"/>
    </xf>
    <xf numFmtId="41" fontId="82" fillId="0" borderId="0" xfId="28" applyNumberFormat="1" applyFont="1" applyFill="1" applyBorder="1" applyAlignment="1">
      <alignment horizontal="right" wrapText="1"/>
    </xf>
    <xf numFmtId="41" fontId="82" fillId="0" borderId="65" xfId="28" applyNumberFormat="1" applyFont="1" applyFill="1" applyBorder="1" applyAlignment="1">
      <alignment horizontal="right" wrapText="1"/>
    </xf>
    <xf numFmtId="41" fontId="83" fillId="0" borderId="74" xfId="28" applyNumberFormat="1" applyFont="1" applyFill="1" applyBorder="1" applyAlignment="1">
      <alignment horizontal="right" wrapText="1"/>
    </xf>
    <xf numFmtId="41" fontId="150" fillId="51" borderId="0" xfId="26" applyNumberFormat="1" applyFont="1" applyFill="1" applyBorder="1" applyAlignment="1" applyProtection="1">
      <alignment horizontal="right" vertical="center" wrapText="1"/>
      <protection hidden="1"/>
    </xf>
    <xf numFmtId="0" fontId="41" fillId="0" borderId="0" xfId="444" applyFont="1" applyAlignment="1">
      <alignment horizontal="center" wrapText="1"/>
    </xf>
    <xf numFmtId="0" fontId="41" fillId="0" borderId="65" xfId="444" applyFont="1" applyBorder="1" applyAlignment="1">
      <alignment horizontal="centerContinuous" wrapText="1"/>
    </xf>
    <xf numFmtId="0" fontId="41" fillId="0" borderId="0" xfId="444" applyFont="1" applyBorder="1" applyAlignment="1">
      <alignment horizontal="center" wrapText="1"/>
    </xf>
    <xf numFmtId="0" fontId="41" fillId="0" borderId="0" xfId="444" applyFont="1" applyAlignment="1">
      <alignment horizontal="center"/>
    </xf>
    <xf numFmtId="0" fontId="86" fillId="0" borderId="0" xfId="444" applyFont="1"/>
    <xf numFmtId="0" fontId="41" fillId="0" borderId="0" xfId="444" applyFont="1" applyAlignment="1">
      <alignment horizontal="justify" vertical="top" wrapText="1"/>
    </xf>
    <xf numFmtId="0" fontId="41" fillId="0" borderId="20" xfId="444" applyFont="1" applyBorder="1" applyAlignment="1">
      <alignment horizontal="centerContinuous" wrapText="1"/>
    </xf>
    <xf numFmtId="0" fontId="41" fillId="0" borderId="0" xfId="444" applyFont="1" applyAlignment="1">
      <alignment horizontal="right" wrapText="1"/>
    </xf>
    <xf numFmtId="0" fontId="86" fillId="0" borderId="0" xfId="444" applyFont="1" applyAlignment="1">
      <alignment horizontal="right" wrapText="1"/>
    </xf>
    <xf numFmtId="0" fontId="41" fillId="0" borderId="65" xfId="444" applyFont="1" applyBorder="1" applyAlignment="1">
      <alignment horizontal="right" wrapText="1"/>
    </xf>
    <xf numFmtId="0" fontId="41" fillId="0" borderId="65" xfId="444" applyFont="1" applyBorder="1" applyAlignment="1">
      <alignment horizontal="center" wrapText="1"/>
    </xf>
    <xf numFmtId="0" fontId="41" fillId="0" borderId="65" xfId="444" applyFont="1" applyBorder="1" applyAlignment="1">
      <alignment horizontal="center"/>
    </xf>
    <xf numFmtId="0" fontId="41" fillId="0" borderId="0" xfId="444" applyFont="1" applyBorder="1" applyAlignment="1">
      <alignment horizontal="right" wrapText="1"/>
    </xf>
    <xf numFmtId="0" fontId="86" fillId="0" borderId="0" xfId="444" applyFont="1" applyBorder="1" applyAlignment="1">
      <alignment horizontal="right" wrapText="1"/>
    </xf>
    <xf numFmtId="0" fontId="86" fillId="0" borderId="0" xfId="444" applyFont="1" applyAlignment="1">
      <alignment horizontal="justify" vertical="top" wrapText="1"/>
    </xf>
    <xf numFmtId="41" fontId="86" fillId="0" borderId="0" xfId="444" applyNumberFormat="1" applyFont="1" applyBorder="1" applyAlignment="1"/>
    <xf numFmtId="41" fontId="41" fillId="0" borderId="0" xfId="444" applyNumberFormat="1" applyFont="1" applyBorder="1" applyAlignment="1">
      <alignment horizontal="center"/>
    </xf>
    <xf numFmtId="0" fontId="86" fillId="0" borderId="0" xfId="444" applyFont="1" applyAlignment="1">
      <alignment wrapText="1"/>
    </xf>
    <xf numFmtId="0" fontId="86" fillId="0" borderId="0" xfId="444" applyFont="1" applyFill="1" applyAlignment="1">
      <alignment wrapText="1"/>
    </xf>
    <xf numFmtId="41" fontId="41" fillId="0" borderId="42" xfId="444" applyNumberFormat="1" applyFont="1" applyBorder="1" applyAlignment="1"/>
    <xf numFmtId="41" fontId="41" fillId="0" borderId="0" xfId="444" applyNumberFormat="1" applyFont="1" applyBorder="1" applyAlignment="1"/>
    <xf numFmtId="0" fontId="41" fillId="0" borderId="0" xfId="444" applyFont="1"/>
    <xf numFmtId="0" fontId="144" fillId="0" borderId="0" xfId="444" applyFont="1" applyAlignment="1">
      <alignment horizontal="center" wrapText="1"/>
    </xf>
    <xf numFmtId="0" fontId="144" fillId="0" borderId="65" xfId="444" applyFont="1" applyBorder="1" applyAlignment="1">
      <alignment horizontal="center" wrapText="1"/>
    </xf>
    <xf numFmtId="0" fontId="144" fillId="0" borderId="0" xfId="444" applyFont="1" applyFill="1" applyBorder="1" applyAlignment="1">
      <alignment horizontal="center" wrapText="1"/>
    </xf>
    <xf numFmtId="0" fontId="260" fillId="0" borderId="0" xfId="444" applyFont="1"/>
    <xf numFmtId="0" fontId="144" fillId="0" borderId="0" xfId="444" applyFont="1" applyAlignment="1">
      <alignment horizontal="justify" vertical="top" wrapText="1"/>
    </xf>
    <xf numFmtId="0" fontId="260" fillId="0" borderId="0" xfId="444" applyFont="1" applyAlignment="1">
      <alignment horizontal="right" wrapText="1"/>
    </xf>
    <xf numFmtId="0" fontId="261" fillId="0" borderId="0" xfId="444" applyFont="1" applyAlignment="1">
      <alignment horizontal="center" wrapText="1"/>
    </xf>
    <xf numFmtId="0" fontId="260" fillId="0" borderId="0" xfId="444" applyFont="1" applyAlignment="1">
      <alignment horizontal="justify" vertical="top" wrapText="1"/>
    </xf>
    <xf numFmtId="0" fontId="262" fillId="0" borderId="0" xfId="444" applyFont="1" applyAlignment="1">
      <alignment horizontal="center" wrapText="1"/>
    </xf>
    <xf numFmtId="0" fontId="260" fillId="0" borderId="0" xfId="444" applyFont="1" applyAlignment="1">
      <alignment wrapText="1"/>
    </xf>
    <xf numFmtId="0" fontId="262" fillId="0" borderId="0" xfId="444" applyFont="1" applyBorder="1" applyAlignment="1">
      <alignment horizontal="center" wrapText="1"/>
    </xf>
    <xf numFmtId="0" fontId="260" fillId="0" borderId="0" xfId="444" applyFont="1" applyFill="1" applyAlignment="1">
      <alignment wrapText="1"/>
    </xf>
    <xf numFmtId="0" fontId="262" fillId="0" borderId="0" xfId="444" applyFont="1" applyAlignment="1">
      <alignment horizontal="center"/>
    </xf>
    <xf numFmtId="0" fontId="261" fillId="0" borderId="0" xfId="444" applyFont="1" applyAlignment="1">
      <alignment horizontal="center"/>
    </xf>
    <xf numFmtId="0" fontId="261" fillId="0" borderId="0" xfId="444" applyFont="1"/>
    <xf numFmtId="0" fontId="89" fillId="0" borderId="0" xfId="444" applyFont="1" applyAlignment="1">
      <alignment horizontal="justify" vertical="top" wrapText="1"/>
    </xf>
    <xf numFmtId="41" fontId="89" fillId="0" borderId="0" xfId="444" applyNumberFormat="1" applyFont="1" applyBorder="1" applyAlignment="1"/>
    <xf numFmtId="41" fontId="121" fillId="0" borderId="0" xfId="444" applyNumberFormat="1" applyFont="1" applyBorder="1" applyAlignment="1">
      <alignment horizontal="center"/>
    </xf>
    <xf numFmtId="0" fontId="89" fillId="0" borderId="0" xfId="444" applyFont="1" applyAlignment="1">
      <alignment wrapText="1"/>
    </xf>
    <xf numFmtId="0" fontId="89" fillId="0" borderId="0" xfId="444" applyFont="1"/>
    <xf numFmtId="41" fontId="85" fillId="0" borderId="0" xfId="444" applyNumberFormat="1" applyFont="1" applyBorder="1" applyAlignment="1"/>
    <xf numFmtId="41" fontId="85" fillId="0" borderId="0" xfId="444" applyNumberFormat="1" applyFont="1" applyFill="1" applyBorder="1" applyAlignment="1"/>
    <xf numFmtId="41" fontId="89" fillId="0" borderId="0" xfId="444" applyNumberFormat="1" applyFont="1" applyFill="1" applyBorder="1" applyAlignment="1"/>
    <xf numFmtId="0" fontId="85" fillId="0" borderId="0" xfId="444" applyFont="1" applyAlignment="1">
      <alignment horizontal="justify" vertical="top" wrapText="1"/>
    </xf>
    <xf numFmtId="41" fontId="91" fillId="0" borderId="0" xfId="444" applyNumberFormat="1" applyFont="1" applyBorder="1" applyAlignment="1">
      <alignment horizontal="center"/>
    </xf>
    <xf numFmtId="0" fontId="85" fillId="0" borderId="0" xfId="444" applyFont="1" applyAlignment="1">
      <alignment wrapText="1"/>
    </xf>
    <xf numFmtId="0" fontId="85" fillId="0" borderId="0" xfId="444" applyFont="1"/>
    <xf numFmtId="0" fontId="55" fillId="0" borderId="38" xfId="26" applyFont="1" applyFill="1" applyBorder="1" applyProtection="1">
      <protection locked="0"/>
    </xf>
    <xf numFmtId="200" fontId="82" fillId="0" borderId="0" xfId="272" applyNumberFormat="1" applyFont="1" applyAlignment="1">
      <alignment horizontal="center" wrapText="1"/>
    </xf>
    <xf numFmtId="0" fontId="267" fillId="0" borderId="0" xfId="28" applyFont="1" applyFill="1"/>
    <xf numFmtId="41" fontId="269" fillId="0" borderId="0" xfId="26" applyNumberFormat="1" applyFont="1" applyFill="1" applyAlignment="1">
      <alignment horizontal="right" wrapText="1"/>
    </xf>
    <xf numFmtId="41" fontId="270" fillId="0" borderId="0" xfId="26" applyNumberFormat="1" applyFont="1" applyFill="1" applyAlignment="1">
      <alignment horizontal="right" wrapText="1"/>
    </xf>
    <xf numFmtId="41" fontId="268" fillId="0" borderId="42" xfId="26" applyNumberFormat="1" applyFont="1" applyFill="1" applyBorder="1" applyAlignment="1">
      <alignment horizontal="right" wrapText="1"/>
    </xf>
    <xf numFmtId="200" fontId="92" fillId="0" borderId="0" xfId="272" applyNumberFormat="1" applyFont="1" applyAlignment="1">
      <alignment horizontal="right" wrapText="1"/>
    </xf>
    <xf numFmtId="41" fontId="270" fillId="0" borderId="0" xfId="26" applyNumberFormat="1" applyFont="1" applyFill="1" applyAlignment="1">
      <alignment horizontal="right" vertical="center" wrapText="1"/>
    </xf>
    <xf numFmtId="41" fontId="271" fillId="0" borderId="0" xfId="26" applyNumberFormat="1" applyFont="1" applyFill="1" applyAlignment="1">
      <alignment horizontal="right" wrapText="1"/>
    </xf>
    <xf numFmtId="41" fontId="270" fillId="0" borderId="0" xfId="26" applyNumberFormat="1" applyFont="1" applyFill="1" applyBorder="1" applyAlignment="1">
      <alignment horizontal="right" wrapText="1"/>
    </xf>
    <xf numFmtId="41" fontId="270" fillId="0" borderId="65" xfId="26" applyNumberFormat="1" applyFont="1" applyFill="1" applyBorder="1" applyAlignment="1">
      <alignment horizontal="right" wrapText="1"/>
    </xf>
    <xf numFmtId="200" fontId="269" fillId="0" borderId="0" xfId="272" applyNumberFormat="1" applyFont="1" applyAlignment="1">
      <alignment horizontal="right" wrapText="1"/>
    </xf>
    <xf numFmtId="200" fontId="269" fillId="0" borderId="21" xfId="272" applyNumberFormat="1" applyFont="1" applyBorder="1" applyAlignment="1">
      <alignment horizontal="right" wrapText="1"/>
    </xf>
    <xf numFmtId="41" fontId="270" fillId="0" borderId="0" xfId="26" applyNumberFormat="1" applyFont="1" applyFill="1"/>
    <xf numFmtId="200" fontId="92" fillId="0" borderId="0" xfId="272" applyNumberFormat="1" applyFont="1" applyAlignment="1">
      <alignment horizontal="right" vertical="top" wrapText="1"/>
    </xf>
    <xf numFmtId="246" fontId="86" fillId="0" borderId="0" xfId="272" applyNumberFormat="1" applyFont="1"/>
    <xf numFmtId="0" fontId="71" fillId="0" borderId="21" xfId="0" applyFont="1" applyBorder="1" applyAlignment="1">
      <alignment horizontal="center" vertical="center" wrapText="1"/>
    </xf>
    <xf numFmtId="0" fontId="71" fillId="0" borderId="0" xfId="0" applyFont="1" applyAlignment="1">
      <alignment horizontal="center" vertical="center" wrapText="1"/>
    </xf>
    <xf numFmtId="0" fontId="223" fillId="0" borderId="0" xfId="0" applyFont="1" applyAlignment="1">
      <alignment horizontal="right" vertical="center" wrapText="1"/>
    </xf>
    <xf numFmtId="0" fontId="52" fillId="0" borderId="21" xfId="0" applyFont="1" applyBorder="1" applyAlignment="1">
      <alignment horizontal="right" vertical="center" wrapText="1"/>
    </xf>
    <xf numFmtId="0" fontId="52" fillId="0" borderId="0" xfId="0" applyFont="1" applyAlignment="1">
      <alignment horizontal="right" vertical="center" wrapText="1"/>
    </xf>
    <xf numFmtId="0" fontId="223" fillId="0" borderId="21" xfId="0" applyFont="1" applyBorder="1" applyAlignment="1">
      <alignment horizontal="right" vertical="center" wrapText="1"/>
    </xf>
    <xf numFmtId="0" fontId="265" fillId="0" borderId="0" xfId="0" applyFont="1" applyAlignment="1">
      <alignment horizontal="right" vertical="center" wrapText="1"/>
    </xf>
    <xf numFmtId="0" fontId="266" fillId="0" borderId="74" xfId="0" applyFont="1" applyBorder="1" applyAlignment="1">
      <alignment horizontal="right" vertical="center" wrapText="1"/>
    </xf>
    <xf numFmtId="0" fontId="52" fillId="0" borderId="28" xfId="0" applyFont="1" applyBorder="1" applyAlignment="1">
      <alignment horizontal="right" vertical="center" wrapText="1"/>
    </xf>
    <xf numFmtId="200" fontId="52" fillId="0" borderId="0" xfId="272" applyNumberFormat="1" applyFont="1"/>
    <xf numFmtId="200" fontId="86" fillId="0" borderId="0" xfId="272" applyNumberFormat="1" applyFont="1" applyAlignment="1">
      <alignment horizontal="right" vertical="top" wrapText="1"/>
    </xf>
    <xf numFmtId="0" fontId="41" fillId="0" borderId="0" xfId="0" applyFont="1" applyAlignment="1">
      <alignment horizontal="center" vertical="center" wrapText="1"/>
    </xf>
    <xf numFmtId="0" fontId="41" fillId="0" borderId="0" xfId="0" applyFont="1" applyAlignment="1">
      <alignment horizontal="right" vertical="center" wrapText="1"/>
    </xf>
    <xf numFmtId="0" fontId="41" fillId="0" borderId="28" xfId="0" applyFont="1" applyBorder="1" applyAlignment="1">
      <alignment horizontal="right" vertical="center" wrapText="1"/>
    </xf>
    <xf numFmtId="0" fontId="86" fillId="0" borderId="0" xfId="0" applyFont="1" applyAlignment="1">
      <alignment horizontal="right" vertical="center" wrapText="1"/>
    </xf>
    <xf numFmtId="0" fontId="86" fillId="0" borderId="28" xfId="0" applyFont="1" applyBorder="1" applyAlignment="1">
      <alignment horizontal="right" vertical="center" wrapText="1"/>
    </xf>
    <xf numFmtId="0" fontId="86" fillId="0" borderId="0" xfId="0" applyFont="1" applyAlignment="1">
      <alignment horizontal="left" vertical="center" wrapText="1"/>
    </xf>
    <xf numFmtId="3" fontId="86" fillId="0" borderId="0" xfId="0" applyNumberFormat="1" applyFont="1" applyAlignment="1">
      <alignment horizontal="right" vertical="center" wrapText="1"/>
    </xf>
    <xf numFmtId="0" fontId="83" fillId="0" borderId="0" xfId="0" applyFont="1" applyAlignment="1">
      <alignment horizontal="left" vertical="center" wrapText="1"/>
    </xf>
    <xf numFmtId="41" fontId="86" fillId="0" borderId="0" xfId="0" applyNumberFormat="1" applyFont="1" applyAlignment="1">
      <alignment horizontal="right" vertical="center" wrapText="1"/>
    </xf>
    <xf numFmtId="3" fontId="86" fillId="0" borderId="21" xfId="0" applyNumberFormat="1" applyFont="1" applyBorder="1" applyAlignment="1">
      <alignment horizontal="right" vertical="center" wrapText="1"/>
    </xf>
    <xf numFmtId="200" fontId="41" fillId="0" borderId="74" xfId="272" applyNumberFormat="1" applyFont="1" applyBorder="1" applyAlignment="1">
      <alignment horizontal="right" vertical="center" wrapText="1"/>
    </xf>
    <xf numFmtId="41" fontId="41" fillId="0" borderId="74" xfId="0" applyNumberFormat="1" applyFont="1" applyBorder="1" applyAlignment="1">
      <alignment horizontal="right" vertical="center" wrapText="1"/>
    </xf>
    <xf numFmtId="3" fontId="86" fillId="0" borderId="0" xfId="0" applyNumberFormat="1" applyFont="1" applyAlignment="1">
      <alignment horizontal="right" wrapText="1"/>
    </xf>
    <xf numFmtId="0" fontId="86" fillId="0" borderId="0" xfId="0" applyFont="1" applyAlignment="1">
      <alignment horizontal="right" wrapText="1"/>
    </xf>
    <xf numFmtId="0" fontId="86" fillId="0" borderId="21" xfId="0" applyFont="1" applyBorder="1" applyAlignment="1">
      <alignment horizontal="right" wrapText="1"/>
    </xf>
    <xf numFmtId="3" fontId="41" fillId="0" borderId="74" xfId="0" applyNumberFormat="1" applyFont="1" applyBorder="1" applyAlignment="1">
      <alignment horizontal="right" wrapText="1"/>
    </xf>
    <xf numFmtId="0" fontId="41" fillId="0" borderId="0" xfId="0" applyFont="1" applyAlignment="1">
      <alignment horizontal="right" wrapText="1"/>
    </xf>
    <xf numFmtId="41" fontId="260" fillId="0" borderId="0" xfId="26" applyNumberFormat="1" applyFont="1" applyFill="1"/>
    <xf numFmtId="3" fontId="272" fillId="0" borderId="0" xfId="0" applyNumberFormat="1" applyFont="1"/>
    <xf numFmtId="200" fontId="55" fillId="0" borderId="61" xfId="272" applyNumberFormat="1" applyFont="1" applyFill="1" applyBorder="1" applyAlignment="1" applyProtection="1">
      <alignment horizontal="justify" vertical="center" wrapText="1"/>
      <protection locked="0"/>
    </xf>
    <xf numFmtId="9" fontId="55" fillId="0" borderId="61" xfId="459" applyFont="1" applyFill="1" applyBorder="1" applyAlignment="1" applyProtection="1">
      <alignment horizontal="right" vertical="center" wrapText="1"/>
      <protection locked="0"/>
    </xf>
    <xf numFmtId="200" fontId="55" fillId="0" borderId="61" xfId="26" applyNumberFormat="1" applyFont="1" applyFill="1" applyBorder="1" applyAlignment="1" applyProtection="1">
      <alignment horizontal="justify" vertical="center" wrapText="1"/>
      <protection locked="0"/>
    </xf>
    <xf numFmtId="0" fontId="271" fillId="0" borderId="0" xfId="444" applyFont="1" applyAlignment="1">
      <alignment wrapText="1"/>
    </xf>
    <xf numFmtId="0" fontId="271" fillId="0" borderId="0" xfId="444" applyFont="1"/>
    <xf numFmtId="0" fontId="271" fillId="0" borderId="0" xfId="444" applyFont="1" applyAlignment="1">
      <alignment horizontal="justify" vertical="top" wrapText="1"/>
    </xf>
    <xf numFmtId="41" fontId="271" fillId="0" borderId="0" xfId="444" applyNumberFormat="1" applyFont="1" applyBorder="1" applyAlignment="1"/>
    <xf numFmtId="0" fontId="270" fillId="0" borderId="0" xfId="444" applyFont="1" applyAlignment="1">
      <alignment wrapText="1"/>
    </xf>
    <xf numFmtId="0" fontId="270" fillId="0" borderId="0" xfId="444" applyFont="1" applyFill="1" applyAlignment="1">
      <alignment wrapText="1"/>
    </xf>
    <xf numFmtId="0" fontId="270" fillId="0" borderId="0" xfId="444" applyFont="1"/>
    <xf numFmtId="0" fontId="271" fillId="0" borderId="0" xfId="444" applyFont="1" applyFill="1" applyAlignment="1">
      <alignment wrapText="1"/>
    </xf>
    <xf numFmtId="166" fontId="55" fillId="0" borderId="96" xfId="290" applyNumberFormat="1" applyFont="1" applyFill="1" applyBorder="1" applyAlignment="1" applyProtection="1">
      <alignment horizontal="center" vertical="center" shrinkToFit="1"/>
      <protection locked="0"/>
    </xf>
    <xf numFmtId="41" fontId="55" fillId="0" borderId="61" xfId="290" applyNumberFormat="1" applyFont="1" applyFill="1" applyBorder="1" applyAlignment="1" applyProtection="1">
      <alignment horizontal="right" vertical="center" shrinkToFit="1"/>
      <protection locked="0"/>
    </xf>
    <xf numFmtId="41" fontId="84" fillId="0" borderId="0" xfId="26" applyNumberFormat="1" applyFont="1" applyAlignment="1">
      <alignment horizontal="right" vertical="center" wrapText="1"/>
    </xf>
    <xf numFmtId="41" fontId="82" fillId="0" borderId="21" xfId="0" applyNumberFormat="1" applyFont="1" applyBorder="1" applyAlignment="1">
      <alignment horizontal="right" vertical="center" wrapText="1"/>
    </xf>
    <xf numFmtId="41" fontId="82" fillId="0" borderId="0" xfId="0" applyNumberFormat="1" applyFont="1" applyAlignment="1">
      <alignment horizontal="right" vertical="center" wrapText="1"/>
    </xf>
    <xf numFmtId="41" fontId="83" fillId="0" borderId="0" xfId="0" applyNumberFormat="1" applyFont="1" applyAlignment="1">
      <alignment horizontal="right" vertical="center" wrapText="1"/>
    </xf>
    <xf numFmtId="41" fontId="83" fillId="0" borderId="0" xfId="272" applyNumberFormat="1" applyFont="1" applyAlignment="1">
      <alignment horizontal="right" vertical="center" wrapText="1"/>
    </xf>
    <xf numFmtId="41" fontId="84" fillId="0" borderId="0" xfId="272" applyNumberFormat="1" applyFont="1" applyAlignment="1">
      <alignment horizontal="right" vertical="center" wrapText="1"/>
    </xf>
    <xf numFmtId="41" fontId="92" fillId="0" borderId="0" xfId="272" applyNumberFormat="1" applyFont="1" applyAlignment="1">
      <alignment horizontal="right" vertical="center" wrapText="1"/>
    </xf>
    <xf numFmtId="41" fontId="86" fillId="0" borderId="0" xfId="272" applyNumberFormat="1" applyFont="1" applyAlignment="1">
      <alignment horizontal="right" vertical="center" wrapText="1"/>
    </xf>
    <xf numFmtId="41" fontId="92" fillId="0" borderId="0" xfId="0" applyNumberFormat="1" applyFont="1" applyAlignment="1">
      <alignment horizontal="right" vertical="center" wrapText="1"/>
    </xf>
    <xf numFmtId="41" fontId="83" fillId="0" borderId="21" xfId="0" applyNumberFormat="1" applyFont="1" applyBorder="1" applyAlignment="1">
      <alignment horizontal="right" vertical="center" wrapText="1"/>
    </xf>
    <xf numFmtId="41" fontId="82" fillId="0" borderId="74" xfId="0" applyNumberFormat="1" applyFont="1" applyBorder="1" applyAlignment="1">
      <alignment horizontal="right" vertical="center" wrapText="1"/>
    </xf>
    <xf numFmtId="41" fontId="263" fillId="0" borderId="0" xfId="0" applyNumberFormat="1" applyFont="1" applyAlignment="1">
      <alignment horizontal="right" vertical="center" wrapText="1"/>
    </xf>
    <xf numFmtId="41" fontId="223" fillId="0" borderId="0" xfId="0" applyNumberFormat="1" applyFont="1" applyAlignment="1">
      <alignment horizontal="right" vertical="center" wrapText="1"/>
    </xf>
    <xf numFmtId="41" fontId="52" fillId="0" borderId="21" xfId="0" applyNumberFormat="1" applyFont="1" applyBorder="1" applyAlignment="1">
      <alignment horizontal="right" vertical="center" wrapText="1"/>
    </xf>
    <xf numFmtId="41" fontId="223" fillId="0" borderId="21" xfId="0" applyNumberFormat="1" applyFont="1" applyBorder="1" applyAlignment="1">
      <alignment horizontal="right" vertical="center" wrapText="1"/>
    </xf>
    <xf numFmtId="41" fontId="52" fillId="0" borderId="0" xfId="0" applyNumberFormat="1" applyFont="1" applyAlignment="1">
      <alignment horizontal="right" vertical="center" wrapText="1"/>
    </xf>
    <xf numFmtId="41" fontId="265" fillId="0" borderId="0" xfId="0" applyNumberFormat="1" applyFont="1" applyAlignment="1">
      <alignment horizontal="right" vertical="center" wrapText="1"/>
    </xf>
    <xf numFmtId="41" fontId="52" fillId="0" borderId="28" xfId="0" applyNumberFormat="1" applyFont="1" applyBorder="1" applyAlignment="1">
      <alignment horizontal="right" vertical="center" wrapText="1"/>
    </xf>
    <xf numFmtId="41" fontId="41" fillId="0" borderId="0" xfId="0" applyNumberFormat="1" applyFont="1" applyAlignment="1">
      <alignment horizontal="right" vertical="center" wrapText="1"/>
    </xf>
    <xf numFmtId="41" fontId="41" fillId="0" borderId="28" xfId="0" applyNumberFormat="1" applyFont="1" applyBorder="1" applyAlignment="1">
      <alignment horizontal="right" vertical="center" wrapText="1"/>
    </xf>
    <xf numFmtId="41" fontId="86" fillId="0" borderId="28" xfId="0" applyNumberFormat="1" applyFont="1" applyBorder="1" applyAlignment="1">
      <alignment horizontal="right" vertical="center" wrapText="1"/>
    </xf>
    <xf numFmtId="41" fontId="86" fillId="0" borderId="21" xfId="0" applyNumberFormat="1" applyFont="1" applyBorder="1" applyAlignment="1">
      <alignment horizontal="right" vertical="center" wrapText="1"/>
    </xf>
    <xf numFmtId="41" fontId="41" fillId="0" borderId="74" xfId="272" applyNumberFormat="1" applyFont="1" applyBorder="1" applyAlignment="1">
      <alignment horizontal="right" vertical="center" wrapText="1"/>
    </xf>
    <xf numFmtId="41" fontId="1" fillId="0" borderId="0" xfId="28" applyNumberFormat="1" applyFont="1" applyFill="1"/>
    <xf numFmtId="41" fontId="71" fillId="0" borderId="21" xfId="0" applyNumberFormat="1" applyFont="1" applyBorder="1" applyAlignment="1">
      <alignment horizontal="right" vertical="center" wrapText="1"/>
    </xf>
    <xf numFmtId="41" fontId="71" fillId="0" borderId="0" xfId="0" applyNumberFormat="1" applyFont="1" applyAlignment="1">
      <alignment horizontal="right" vertical="center" wrapText="1"/>
    </xf>
    <xf numFmtId="41" fontId="108" fillId="0" borderId="0" xfId="26" applyNumberFormat="1" applyFont="1" applyFill="1" applyAlignment="1">
      <alignment horizontal="right" vertical="center"/>
    </xf>
    <xf numFmtId="41" fontId="41" fillId="0" borderId="40" xfId="26" applyNumberFormat="1" applyFont="1" applyFill="1" applyBorder="1" applyAlignment="1">
      <alignment horizontal="right" vertical="center"/>
    </xf>
    <xf numFmtId="41" fontId="86" fillId="0" borderId="0" xfId="26" applyNumberFormat="1" applyFont="1" applyFill="1" applyAlignment="1">
      <alignment horizontal="right" vertical="center" readingOrder="1"/>
    </xf>
    <xf numFmtId="41" fontId="86" fillId="0" borderId="0" xfId="26" applyNumberFormat="1" applyFont="1" applyFill="1" applyAlignment="1">
      <alignment horizontal="right" vertical="center"/>
    </xf>
    <xf numFmtId="41" fontId="82" fillId="0" borderId="0" xfId="26" applyNumberFormat="1" applyFont="1" applyFill="1" applyAlignment="1">
      <alignment horizontal="right" vertical="center" wrapText="1"/>
    </xf>
    <xf numFmtId="41" fontId="82" fillId="0" borderId="42" xfId="26" applyNumberFormat="1" applyFont="1" applyFill="1" applyBorder="1" applyAlignment="1">
      <alignment horizontal="right" vertical="center" wrapText="1"/>
    </xf>
    <xf numFmtId="41" fontId="91" fillId="0" borderId="0" xfId="26" applyNumberFormat="1" applyFont="1" applyFill="1" applyBorder="1" applyAlignment="1">
      <alignment horizontal="right" vertical="center" wrapText="1"/>
    </xf>
    <xf numFmtId="41" fontId="91" fillId="0" borderId="0" xfId="26" applyNumberFormat="1" applyFont="1" applyFill="1" applyAlignment="1">
      <alignment horizontal="right" vertical="center" wrapText="1"/>
    </xf>
    <xf numFmtId="41" fontId="87" fillId="0" borderId="0" xfId="26" applyNumberFormat="1" applyFont="1" applyFill="1" applyAlignment="1">
      <alignment horizontal="right" vertical="center" wrapText="1"/>
    </xf>
    <xf numFmtId="41" fontId="82" fillId="0" borderId="0" xfId="26" applyNumberFormat="1" applyFont="1" applyFill="1" applyBorder="1" applyAlignment="1">
      <alignment horizontal="right" vertical="center" wrapText="1"/>
    </xf>
    <xf numFmtId="41" fontId="86" fillId="0" borderId="0" xfId="26" applyNumberFormat="1" applyFont="1" applyFill="1" applyAlignment="1">
      <alignment horizontal="right" vertical="center" wrapText="1"/>
    </xf>
    <xf numFmtId="41" fontId="83" fillId="0" borderId="0" xfId="26" applyNumberFormat="1" applyFont="1" applyFill="1" applyBorder="1" applyAlignment="1">
      <alignment horizontal="right" vertical="center" wrapText="1"/>
    </xf>
    <xf numFmtId="41" fontId="85" fillId="0" borderId="0" xfId="26" applyNumberFormat="1" applyFont="1" applyFill="1" applyAlignment="1">
      <alignment horizontal="right" vertical="center"/>
    </xf>
    <xf numFmtId="41" fontId="85" fillId="0" borderId="0" xfId="26" applyNumberFormat="1" applyFont="1" applyFill="1" applyBorder="1" applyAlignment="1">
      <alignment horizontal="right" vertical="center" wrapText="1"/>
    </xf>
    <xf numFmtId="41" fontId="85" fillId="0" borderId="0" xfId="26" applyNumberFormat="1" applyFont="1" applyFill="1" applyAlignment="1">
      <alignment horizontal="right" vertical="center" wrapText="1"/>
    </xf>
    <xf numFmtId="41" fontId="84" fillId="0" borderId="0" xfId="26" applyNumberFormat="1" applyFont="1" applyFill="1" applyAlignment="1">
      <alignment horizontal="right" vertical="center" wrapText="1"/>
    </xf>
    <xf numFmtId="41" fontId="84" fillId="0" borderId="65" xfId="26" applyNumberFormat="1" applyFont="1" applyFill="1" applyBorder="1" applyAlignment="1">
      <alignment horizontal="right" vertical="center" wrapText="1"/>
    </xf>
    <xf numFmtId="41" fontId="41" fillId="0" borderId="0" xfId="26" applyNumberFormat="1" applyFont="1" applyFill="1" applyAlignment="1">
      <alignment horizontal="right" vertical="center"/>
    </xf>
    <xf numFmtId="41" fontId="86" fillId="0" borderId="0" xfId="272" applyNumberFormat="1" applyFont="1" applyAlignment="1">
      <alignment horizontal="right" vertical="center"/>
    </xf>
    <xf numFmtId="41" fontId="82" fillId="0" borderId="21" xfId="272" applyNumberFormat="1" applyFont="1" applyBorder="1" applyAlignment="1">
      <alignment horizontal="right" vertical="center" wrapText="1"/>
    </xf>
    <xf numFmtId="41" fontId="82" fillId="0" borderId="0" xfId="272" applyNumberFormat="1" applyFont="1" applyAlignment="1">
      <alignment horizontal="right" vertical="center" wrapText="1"/>
    </xf>
    <xf numFmtId="41" fontId="83" fillId="0" borderId="21" xfId="272" applyNumberFormat="1" applyFont="1" applyBorder="1" applyAlignment="1">
      <alignment horizontal="right" vertical="center" wrapText="1"/>
    </xf>
    <xf numFmtId="41" fontId="82" fillId="0" borderId="74" xfId="272" applyNumberFormat="1" applyFont="1" applyBorder="1" applyAlignment="1">
      <alignment horizontal="right" vertical="center" wrapText="1"/>
    </xf>
    <xf numFmtId="41" fontId="110" fillId="0" borderId="0" xfId="374" applyNumberFormat="1" applyFont="1" applyFill="1" applyAlignment="1" applyProtection="1">
      <alignment horizontal="right" vertical="center" wrapText="1"/>
    </xf>
    <xf numFmtId="41" fontId="87" fillId="0" borderId="65" xfId="26" applyNumberFormat="1" applyFont="1" applyFill="1" applyBorder="1" applyAlignment="1">
      <alignment horizontal="right" vertical="center" wrapText="1"/>
    </xf>
    <xf numFmtId="41" fontId="82" fillId="0" borderId="94" xfId="272" applyNumberFormat="1" applyFont="1" applyBorder="1" applyAlignment="1">
      <alignment horizontal="right" vertical="center" wrapText="1"/>
    </xf>
    <xf numFmtId="41" fontId="93" fillId="0" borderId="0" xfId="26" applyNumberFormat="1" applyFont="1" applyFill="1" applyAlignment="1">
      <alignment horizontal="right" vertical="center"/>
    </xf>
    <xf numFmtId="41" fontId="82" fillId="0" borderId="21" xfId="26" applyNumberFormat="1" applyFont="1" applyFill="1" applyBorder="1" applyAlignment="1">
      <alignment horizontal="right" vertical="center" wrapText="1"/>
    </xf>
    <xf numFmtId="41" fontId="86" fillId="0" borderId="0" xfId="272" applyNumberFormat="1" applyFont="1" applyFill="1" applyAlignment="1">
      <alignment horizontal="right" vertical="center" wrapText="1"/>
    </xf>
    <xf numFmtId="41" fontId="86" fillId="0" borderId="0" xfId="272" applyNumberFormat="1" applyFont="1" applyFill="1" applyBorder="1" applyAlignment="1">
      <alignment horizontal="right" vertical="center" wrapText="1"/>
    </xf>
    <xf numFmtId="41" fontId="41" fillId="0" borderId="65" xfId="26" applyNumberFormat="1" applyFont="1" applyFill="1" applyBorder="1" applyAlignment="1">
      <alignment horizontal="right" vertical="center" wrapText="1"/>
    </xf>
    <xf numFmtId="41" fontId="41" fillId="0" borderId="0" xfId="26" applyNumberFormat="1" applyFont="1" applyFill="1" applyAlignment="1">
      <alignment horizontal="right" vertical="center" wrapText="1"/>
    </xf>
    <xf numFmtId="41" fontId="92" fillId="0" borderId="21" xfId="272" applyNumberFormat="1" applyFont="1" applyBorder="1" applyAlignment="1">
      <alignment horizontal="right" vertical="center" wrapText="1"/>
    </xf>
    <xf numFmtId="41" fontId="83" fillId="0" borderId="21" xfId="26" applyNumberFormat="1" applyFont="1" applyFill="1" applyBorder="1" applyAlignment="1">
      <alignment horizontal="right" vertical="center" wrapText="1"/>
    </xf>
    <xf numFmtId="41" fontId="82" fillId="0" borderId="94" xfId="26" applyNumberFormat="1" applyFont="1" applyFill="1" applyBorder="1" applyAlignment="1">
      <alignment horizontal="right" vertical="center" wrapText="1"/>
    </xf>
    <xf numFmtId="41" fontId="82" fillId="0" borderId="0" xfId="272" applyNumberFormat="1" applyFont="1" applyBorder="1" applyAlignment="1">
      <alignment horizontal="right" vertical="center" wrapText="1"/>
    </xf>
    <xf numFmtId="41" fontId="41" fillId="0" borderId="65" xfId="26" applyNumberFormat="1" applyFont="1" applyFill="1" applyBorder="1" applyAlignment="1">
      <alignment horizontal="right" vertical="center"/>
    </xf>
    <xf numFmtId="41" fontId="86" fillId="0" borderId="65" xfId="26" applyNumberFormat="1" applyFont="1" applyFill="1" applyBorder="1" applyAlignment="1">
      <alignment horizontal="right" vertical="center"/>
    </xf>
    <xf numFmtId="41" fontId="86" fillId="0" borderId="65" xfId="26" applyNumberFormat="1" applyFont="1" applyFill="1" applyBorder="1" applyAlignment="1">
      <alignment horizontal="right" vertical="center" wrapText="1"/>
    </xf>
    <xf numFmtId="41" fontId="41" fillId="0" borderId="74" xfId="26" applyNumberFormat="1" applyFont="1" applyFill="1" applyBorder="1" applyAlignment="1">
      <alignment horizontal="right" vertical="center"/>
    </xf>
    <xf numFmtId="41" fontId="41" fillId="0" borderId="74" xfId="26" applyNumberFormat="1" applyFont="1" applyFill="1" applyBorder="1" applyAlignment="1">
      <alignment horizontal="right" vertical="center" wrapText="1"/>
    </xf>
    <xf numFmtId="41" fontId="41" fillId="0" borderId="0" xfId="26" applyNumberFormat="1" applyFont="1" applyFill="1" applyBorder="1" applyAlignment="1">
      <alignment horizontal="right" vertical="center" wrapText="1"/>
    </xf>
    <xf numFmtId="41" fontId="41" fillId="0" borderId="42" xfId="26" applyNumberFormat="1" applyFont="1" applyFill="1" applyBorder="1" applyAlignment="1">
      <alignment horizontal="right" vertical="center" wrapText="1"/>
    </xf>
    <xf numFmtId="41" fontId="110" fillId="0" borderId="0" xfId="374" applyNumberFormat="1" applyFont="1" applyFill="1" applyAlignment="1" applyProtection="1">
      <alignment horizontal="right" vertical="center"/>
    </xf>
    <xf numFmtId="41" fontId="143" fillId="0" borderId="28" xfId="0" applyNumberFormat="1" applyFont="1" applyBorder="1" applyAlignment="1">
      <alignment horizontal="right" vertical="center" wrapText="1"/>
    </xf>
    <xf numFmtId="41" fontId="143" fillId="0" borderId="0" xfId="0" applyNumberFormat="1" applyFont="1" applyAlignment="1">
      <alignment horizontal="right" vertical="center" wrapText="1"/>
    </xf>
    <xf numFmtId="41" fontId="86" fillId="0" borderId="0" xfId="26" applyNumberFormat="1" applyFont="1" applyFill="1" applyBorder="1" applyAlignment="1">
      <alignment horizontal="right" vertical="center" wrapText="1"/>
    </xf>
    <xf numFmtId="41" fontId="52" fillId="0" borderId="0" xfId="272" applyNumberFormat="1" applyFont="1" applyAlignment="1">
      <alignment horizontal="right" vertical="center"/>
    </xf>
    <xf numFmtId="41" fontId="86" fillId="0" borderId="21" xfId="272" applyNumberFormat="1" applyFont="1" applyBorder="1" applyAlignment="1">
      <alignment horizontal="right" vertical="center" wrapText="1"/>
    </xf>
    <xf numFmtId="41" fontId="87" fillId="0" borderId="0" xfId="26" applyNumberFormat="1" applyFont="1" applyFill="1" applyAlignment="1">
      <alignment horizontal="left"/>
    </xf>
    <xf numFmtId="41" fontId="92" fillId="0" borderId="0" xfId="26" applyNumberFormat="1" applyFont="1" applyFill="1" applyBorder="1" applyAlignment="1">
      <alignment horizontal="right" vertical="center" wrapText="1"/>
    </xf>
    <xf numFmtId="0" fontId="41" fillId="0" borderId="0" xfId="26" applyFont="1" applyFill="1" applyAlignment="1">
      <alignment horizontal="left" vertical="center" readingOrder="1"/>
    </xf>
    <xf numFmtId="49" fontId="82" fillId="0" borderId="0" xfId="26" applyNumberFormat="1" applyFont="1" applyFill="1" applyAlignment="1">
      <alignment horizontal="left" vertical="center"/>
    </xf>
    <xf numFmtId="0" fontId="83" fillId="0" borderId="0" xfId="26" applyFont="1" applyFill="1" applyAlignment="1">
      <alignment horizontal="left" vertical="center" wrapText="1"/>
    </xf>
    <xf numFmtId="0" fontId="91" fillId="0" borderId="0" xfId="26" applyFont="1" applyFill="1" applyAlignment="1">
      <alignment horizontal="left" vertical="center" wrapText="1"/>
    </xf>
    <xf numFmtId="0" fontId="85" fillId="0" borderId="0" xfId="26" applyFont="1" applyFill="1" applyAlignment="1">
      <alignment horizontal="left" vertical="center"/>
    </xf>
    <xf numFmtId="0" fontId="82" fillId="0" borderId="0" xfId="26" applyFont="1" applyFill="1" applyAlignment="1">
      <alignment horizontal="left" vertical="center"/>
    </xf>
    <xf numFmtId="37" fontId="83" fillId="0" borderId="0" xfId="26" applyNumberFormat="1" applyFont="1" applyAlignment="1">
      <alignment horizontal="left" vertical="center" wrapText="1"/>
    </xf>
    <xf numFmtId="0" fontId="93" fillId="0" borderId="0" xfId="26" applyFont="1" applyFill="1" applyAlignment="1">
      <alignment horizontal="left" vertical="center"/>
    </xf>
    <xf numFmtId="0" fontId="86" fillId="0" borderId="0" xfId="26" applyFont="1" applyFill="1" applyAlignment="1">
      <alignment horizontal="left" vertical="center"/>
    </xf>
    <xf numFmtId="0" fontId="88" fillId="0" borderId="0" xfId="26" applyFont="1" applyFill="1" applyAlignment="1">
      <alignment horizontal="left" vertical="center" wrapText="1"/>
    </xf>
    <xf numFmtId="0" fontId="109" fillId="0" borderId="0" xfId="26" applyFont="1" applyFill="1" applyAlignment="1">
      <alignment horizontal="left" vertical="center"/>
    </xf>
    <xf numFmtId="0" fontId="91" fillId="0" borderId="0" xfId="26" applyFont="1" applyFill="1" applyAlignment="1">
      <alignment horizontal="left" vertical="center"/>
    </xf>
    <xf numFmtId="37" fontId="83" fillId="0" borderId="0" xfId="26" applyNumberFormat="1" applyFont="1" applyAlignment="1">
      <alignment horizontal="left" vertical="center"/>
    </xf>
    <xf numFmtId="37" fontId="82" fillId="0" borderId="0" xfId="26" applyNumberFormat="1" applyFont="1" applyAlignment="1">
      <alignment horizontal="left" vertical="center" wrapText="1"/>
    </xf>
    <xf numFmtId="0" fontId="83" fillId="0" borderId="0" xfId="26" applyFont="1" applyFill="1" applyAlignment="1">
      <alignment horizontal="left" vertical="center"/>
    </xf>
    <xf numFmtId="0" fontId="87" fillId="0" borderId="0" xfId="26" applyFont="1" applyFill="1" applyAlignment="1">
      <alignment horizontal="left" vertical="center" wrapText="1"/>
    </xf>
    <xf numFmtId="0" fontId="89" fillId="0" borderId="0" xfId="26" applyFont="1" applyFill="1" applyAlignment="1">
      <alignment horizontal="left" vertical="center" wrapText="1"/>
    </xf>
    <xf numFmtId="0" fontId="82" fillId="0" borderId="0" xfId="26" applyFont="1" applyFill="1" applyBorder="1" applyAlignment="1">
      <alignment horizontal="left" vertical="center" wrapText="1"/>
    </xf>
    <xf numFmtId="0" fontId="84" fillId="0" borderId="0" xfId="26" applyFont="1" applyFill="1" applyAlignment="1">
      <alignment horizontal="left" vertical="center" wrapText="1"/>
    </xf>
    <xf numFmtId="0" fontId="92" fillId="0" borderId="0" xfId="26" applyFont="1" applyFill="1" applyAlignment="1">
      <alignment horizontal="left" vertical="center" wrapText="1"/>
    </xf>
    <xf numFmtId="0" fontId="83" fillId="0" borderId="0" xfId="26" applyFont="1" applyFill="1" applyBorder="1" applyAlignment="1">
      <alignment horizontal="left" vertical="center" wrapText="1"/>
    </xf>
    <xf numFmtId="0" fontId="268" fillId="0" borderId="0" xfId="26" applyFont="1" applyFill="1" applyAlignment="1">
      <alignment horizontal="left" vertical="center" wrapText="1"/>
    </xf>
    <xf numFmtId="0" fontId="268" fillId="0" borderId="0" xfId="26" applyFont="1" applyFill="1" applyAlignment="1">
      <alignment horizontal="left" vertical="center"/>
    </xf>
    <xf numFmtId="0" fontId="90" fillId="0" borderId="0" xfId="26" applyFont="1" applyFill="1" applyAlignment="1">
      <alignment horizontal="left" vertical="center"/>
    </xf>
    <xf numFmtId="0" fontId="262" fillId="0" borderId="0" xfId="26" applyFont="1" applyFill="1" applyAlignment="1">
      <alignment horizontal="left" vertical="center"/>
    </xf>
    <xf numFmtId="37" fontId="92" fillId="0" borderId="0" xfId="26" applyNumberFormat="1" applyFont="1" applyAlignment="1">
      <alignment horizontal="left" vertical="center" wrapText="1"/>
    </xf>
    <xf numFmtId="0" fontId="85" fillId="0" borderId="0" xfId="26" applyFont="1" applyFill="1" applyAlignment="1">
      <alignment horizontal="left" vertical="center" wrapText="1"/>
    </xf>
    <xf numFmtId="41" fontId="82" fillId="0" borderId="0" xfId="26" applyNumberFormat="1" applyFont="1" applyFill="1" applyAlignment="1">
      <alignment horizontal="left" vertical="center" wrapText="1"/>
    </xf>
    <xf numFmtId="41" fontId="82" fillId="0" borderId="0" xfId="26" applyNumberFormat="1" applyFont="1" applyFill="1" applyAlignment="1">
      <alignment horizontal="left" vertical="center"/>
    </xf>
    <xf numFmtId="0" fontId="92" fillId="0" borderId="0" xfId="26" applyFont="1" applyFill="1" applyAlignment="1">
      <alignment horizontal="left" vertical="center"/>
    </xf>
    <xf numFmtId="0" fontId="41" fillId="0" borderId="0" xfId="26" applyFont="1" applyFill="1" applyAlignment="1">
      <alignment horizontal="left" vertical="center"/>
    </xf>
    <xf numFmtId="37" fontId="41" fillId="0" borderId="0" xfId="26" applyNumberFormat="1" applyFont="1" applyAlignment="1">
      <alignment horizontal="left" vertical="center"/>
    </xf>
    <xf numFmtId="37" fontId="82" fillId="0" borderId="0" xfId="26" applyNumberFormat="1" applyFont="1" applyAlignment="1">
      <alignment horizontal="left" vertical="center"/>
    </xf>
    <xf numFmtId="37" fontId="85" fillId="0" borderId="0" xfId="26" applyNumberFormat="1" applyFont="1" applyAlignment="1">
      <alignment horizontal="left" vertical="center"/>
    </xf>
    <xf numFmtId="37" fontId="86" fillId="0" borderId="0" xfId="26" applyNumberFormat="1" applyFont="1" applyAlignment="1">
      <alignment horizontal="left" vertical="center"/>
    </xf>
    <xf numFmtId="37" fontId="92" fillId="0" borderId="0" xfId="26" applyNumberFormat="1" applyFont="1" applyAlignment="1">
      <alignment horizontal="left" vertical="center"/>
    </xf>
    <xf numFmtId="37" fontId="85" fillId="0" borderId="0" xfId="26" applyNumberFormat="1" applyFont="1" applyAlignment="1">
      <alignment horizontal="left" vertical="center" wrapText="1"/>
    </xf>
    <xf numFmtId="37" fontId="82" fillId="0" borderId="21" xfId="26" applyNumberFormat="1" applyFont="1" applyBorder="1" applyAlignment="1">
      <alignment horizontal="left" vertical="center" wrapText="1"/>
    </xf>
    <xf numFmtId="37" fontId="121" fillId="0" borderId="0" xfId="26" applyNumberFormat="1" applyFont="1" applyAlignment="1">
      <alignment horizontal="left" vertical="center" wrapText="1"/>
    </xf>
    <xf numFmtId="37" fontId="86" fillId="0" borderId="0" xfId="26" applyNumberFormat="1" applyFont="1" applyAlignment="1">
      <alignment horizontal="left" vertical="center" wrapText="1"/>
    </xf>
    <xf numFmtId="37" fontId="223" fillId="0" borderId="0" xfId="26" applyNumberFormat="1" applyFont="1" applyAlignment="1">
      <alignment horizontal="left" vertical="center"/>
    </xf>
    <xf numFmtId="37" fontId="270" fillId="0" borderId="0" xfId="26" applyNumberFormat="1" applyFont="1" applyAlignment="1">
      <alignment horizontal="left" vertical="center"/>
    </xf>
    <xf numFmtId="37" fontId="93" fillId="0" borderId="0" xfId="26" applyNumberFormat="1" applyFont="1" applyAlignment="1">
      <alignment horizontal="left" vertical="center"/>
    </xf>
    <xf numFmtId="37" fontId="93" fillId="0" borderId="0" xfId="26" applyNumberFormat="1" applyFont="1" applyAlignment="1">
      <alignment horizontal="left" vertical="center" wrapText="1"/>
    </xf>
    <xf numFmtId="49" fontId="79" fillId="0" borderId="0" xfId="26" applyNumberFormat="1" applyFont="1" applyFill="1" applyAlignment="1">
      <alignment horizontal="left" vertical="center"/>
    </xf>
    <xf numFmtId="49" fontId="80" fillId="0" borderId="0" xfId="26" applyNumberFormat="1" applyFont="1" applyFill="1" applyAlignment="1">
      <alignment horizontal="left" vertical="center"/>
    </xf>
    <xf numFmtId="49" fontId="80" fillId="0" borderId="0" xfId="26" applyNumberFormat="1" applyFont="1" applyFill="1" applyBorder="1" applyAlignment="1">
      <alignment horizontal="left" vertical="center"/>
    </xf>
    <xf numFmtId="49" fontId="41" fillId="0" borderId="40" xfId="26" applyNumberFormat="1" applyFont="1" applyFill="1" applyBorder="1" applyAlignment="1">
      <alignment horizontal="left" vertical="center"/>
    </xf>
    <xf numFmtId="0" fontId="84" fillId="0" borderId="0" xfId="26" applyFont="1" applyAlignment="1">
      <alignment horizontal="left" vertical="center" wrapText="1"/>
    </xf>
    <xf numFmtId="0" fontId="93" fillId="0" borderId="0" xfId="26" applyFont="1" applyFill="1" applyAlignment="1">
      <alignment horizontal="left" vertical="center" wrapText="1"/>
    </xf>
    <xf numFmtId="0" fontId="41" fillId="0" borderId="0" xfId="26" applyFont="1" applyFill="1" applyAlignment="1">
      <alignment horizontal="left" vertical="center" wrapText="1"/>
    </xf>
    <xf numFmtId="0" fontId="82" fillId="0" borderId="0" xfId="0" applyFont="1" applyAlignment="1">
      <alignment horizontal="left" vertical="center" wrapText="1"/>
    </xf>
    <xf numFmtId="0" fontId="92" fillId="0" borderId="0" xfId="0" applyFont="1" applyAlignment="1">
      <alignment horizontal="left" vertical="center" wrapText="1"/>
    </xf>
    <xf numFmtId="0" fontId="84" fillId="0" borderId="0" xfId="0" applyFont="1" applyAlignment="1">
      <alignment horizontal="left" vertical="center" wrapText="1"/>
    </xf>
    <xf numFmtId="200" fontId="86" fillId="0" borderId="0" xfId="272" applyNumberFormat="1" applyFont="1" applyAlignment="1">
      <alignment horizontal="left" vertical="center"/>
    </xf>
    <xf numFmtId="0" fontId="263" fillId="0" borderId="0" xfId="0" applyFont="1" applyAlignment="1">
      <alignment horizontal="left" vertical="center" wrapText="1"/>
    </xf>
    <xf numFmtId="0" fontId="264" fillId="0" borderId="0" xfId="0" applyFont="1" applyAlignment="1">
      <alignment horizontal="left" vertical="center" wrapText="1"/>
    </xf>
    <xf numFmtId="0" fontId="223" fillId="0" borderId="0" xfId="0" applyFont="1" applyAlignment="1">
      <alignment horizontal="left" vertical="center" wrapText="1"/>
    </xf>
    <xf numFmtId="0" fontId="265" fillId="0" borderId="0" xfId="0" applyFont="1" applyAlignment="1">
      <alignment horizontal="left" vertical="center" wrapText="1"/>
    </xf>
    <xf numFmtId="0" fontId="41" fillId="0" borderId="0" xfId="0" applyFont="1" applyAlignment="1">
      <alignment horizontal="left" vertical="center" wrapText="1"/>
    </xf>
    <xf numFmtId="0" fontId="85" fillId="0" borderId="0" xfId="0" applyFont="1" applyAlignment="1">
      <alignment horizontal="left" vertical="center" wrapText="1"/>
    </xf>
    <xf numFmtId="0" fontId="86" fillId="0" borderId="0" xfId="0" applyFont="1" applyAlignment="1">
      <alignment horizontal="left" vertical="center"/>
    </xf>
    <xf numFmtId="0" fontId="108" fillId="0" borderId="0" xfId="26" applyFont="1" applyFill="1" applyAlignment="1">
      <alignment horizontal="left" vertical="center"/>
    </xf>
    <xf numFmtId="0" fontId="145" fillId="0" borderId="0" xfId="0" applyFont="1" applyAlignment="1">
      <alignment horizontal="center" wrapText="1"/>
    </xf>
    <xf numFmtId="41" fontId="41" fillId="0" borderId="0" xfId="26" applyNumberFormat="1" applyFont="1" applyFill="1" applyBorder="1" applyAlignment="1">
      <alignment horizontal="center"/>
    </xf>
    <xf numFmtId="41" fontId="86" fillId="51" borderId="83" xfId="26" applyNumberFormat="1" applyFont="1" applyFill="1" applyBorder="1" applyAlignment="1" applyProtection="1">
      <alignment horizontal="right" vertical="center"/>
    </xf>
    <xf numFmtId="41" fontId="55" fillId="0" borderId="61" xfId="26" applyNumberFormat="1" applyFont="1" applyFill="1" applyBorder="1" applyAlignment="1">
      <alignment horizontal="justify" vertical="center" wrapText="1"/>
    </xf>
    <xf numFmtId="41" fontId="41" fillId="0" borderId="0" xfId="26" applyNumberFormat="1" applyFont="1" applyFill="1" applyBorder="1" applyAlignment="1">
      <alignment horizontal="right" wrapText="1"/>
    </xf>
    <xf numFmtId="41" fontId="41" fillId="0" borderId="0" xfId="26" applyNumberFormat="1" applyFont="1" applyFill="1" applyBorder="1" applyAlignment="1">
      <alignment horizontal="center" wrapText="1"/>
    </xf>
    <xf numFmtId="41" fontId="86" fillId="0" borderId="65" xfId="26" applyNumberFormat="1" applyFont="1" applyFill="1" applyBorder="1" applyAlignment="1">
      <alignment horizontal="right" wrapText="1"/>
    </xf>
    <xf numFmtId="41" fontId="86" fillId="0" borderId="0" xfId="26" applyNumberFormat="1" applyFont="1" applyFill="1" applyBorder="1" applyAlignment="1">
      <alignment horizontal="right" wrapText="1"/>
    </xf>
    <xf numFmtId="41" fontId="41" fillId="0" borderId="74" xfId="26" applyNumberFormat="1" applyFont="1" applyFill="1" applyBorder="1" applyAlignment="1">
      <alignment horizontal="right" wrapText="1"/>
    </xf>
    <xf numFmtId="41" fontId="87" fillId="0" borderId="65" xfId="26" applyNumberFormat="1" applyFont="1" applyFill="1" applyBorder="1" applyAlignment="1">
      <alignment horizontal="right" wrapText="1"/>
    </xf>
    <xf numFmtId="41" fontId="87" fillId="0" borderId="0" xfId="26" applyNumberFormat="1" applyFont="1" applyFill="1" applyBorder="1" applyAlignment="1">
      <alignment horizontal="right" wrapText="1"/>
    </xf>
    <xf numFmtId="41" fontId="41" fillId="0" borderId="42" xfId="26" applyNumberFormat="1" applyFont="1" applyFill="1" applyBorder="1" applyAlignment="1">
      <alignment horizontal="right" wrapText="1"/>
    </xf>
    <xf numFmtId="3" fontId="140" fillId="0" borderId="0" xfId="0" applyNumberFormat="1" applyFont="1"/>
    <xf numFmtId="3" fontId="260" fillId="0" borderId="0" xfId="0" applyNumberFormat="1" applyFont="1"/>
    <xf numFmtId="0" fontId="260" fillId="0" borderId="0" xfId="0" applyFont="1" applyAlignment="1">
      <alignment wrapText="1"/>
    </xf>
    <xf numFmtId="0" fontId="144" fillId="0" borderId="0" xfId="0" applyFont="1" applyAlignment="1">
      <alignment horizontal="center" wrapText="1"/>
    </xf>
    <xf numFmtId="200" fontId="260" fillId="0" borderId="0" xfId="272" applyNumberFormat="1" applyFont="1" applyAlignment="1">
      <alignment horizontal="right" wrapText="1"/>
    </xf>
    <xf numFmtId="200" fontId="275" fillId="0" borderId="0" xfId="272" applyNumberFormat="1" applyFont="1" applyAlignment="1">
      <alignment horizontal="right" wrapText="1"/>
    </xf>
    <xf numFmtId="0" fontId="276" fillId="0" borderId="0" xfId="0" applyFont="1" applyAlignment="1">
      <alignment wrapText="1"/>
    </xf>
    <xf numFmtId="200" fontId="276" fillId="0" borderId="0" xfId="272" applyNumberFormat="1" applyFont="1" applyAlignment="1">
      <alignment horizontal="right" wrapText="1"/>
    </xf>
    <xf numFmtId="0" fontId="144" fillId="0" borderId="0" xfId="0" applyFont="1" applyAlignment="1">
      <alignment wrapText="1"/>
    </xf>
    <xf numFmtId="200" fontId="144" fillId="0" borderId="0" xfId="272" applyNumberFormat="1" applyFont="1" applyAlignment="1">
      <alignment horizontal="right" wrapText="1"/>
    </xf>
    <xf numFmtId="0" fontId="86" fillId="0" borderId="0" xfId="26" quotePrefix="1" applyFont="1" applyFill="1" applyAlignment="1">
      <alignment horizontal="left" vertical="center" wrapText="1"/>
    </xf>
    <xf numFmtId="0" fontId="290" fillId="0" borderId="0" xfId="0" applyFont="1" applyAlignment="1">
      <alignment vertical="center" wrapText="1"/>
    </xf>
    <xf numFmtId="0" fontId="291" fillId="0" borderId="0" xfId="0" applyFont="1" applyAlignment="1">
      <alignment vertical="center" wrapText="1"/>
    </xf>
    <xf numFmtId="200" fontId="41" fillId="0" borderId="0" xfId="272" applyNumberFormat="1" applyFont="1"/>
    <xf numFmtId="41" fontId="277" fillId="0" borderId="0" xfId="444" applyNumberFormat="1" applyFont="1" applyBorder="1" applyAlignment="1"/>
    <xf numFmtId="41" fontId="260" fillId="0" borderId="0" xfId="444" applyNumberFormat="1" applyFont="1" applyBorder="1" applyAlignment="1"/>
    <xf numFmtId="41" fontId="144" fillId="0" borderId="42" xfId="444" applyNumberFormat="1" applyFont="1" applyBorder="1" applyAlignment="1"/>
    <xf numFmtId="41" fontId="144" fillId="0" borderId="0" xfId="444" applyNumberFormat="1" applyFont="1" applyBorder="1" applyAlignment="1"/>
    <xf numFmtId="49" fontId="79" fillId="0" borderId="0" xfId="26" applyNumberFormat="1" applyFont="1" applyFill="1" applyAlignment="1">
      <alignment vertical="top"/>
    </xf>
    <xf numFmtId="49" fontId="86" fillId="0" borderId="0" xfId="26" applyNumberFormat="1" applyFont="1" applyFill="1" applyAlignment="1"/>
    <xf numFmtId="49" fontId="86" fillId="0" borderId="0" xfId="26" applyNumberFormat="1" applyFont="1" applyFill="1" applyAlignment="1">
      <alignment vertical="top"/>
    </xf>
    <xf numFmtId="0" fontId="260" fillId="0" borderId="0" xfId="26" applyFont="1" applyFill="1" applyAlignment="1"/>
    <xf numFmtId="49" fontId="260" fillId="0" borderId="0" xfId="26" applyNumberFormat="1" applyFont="1" applyFill="1" applyAlignment="1">
      <alignment vertical="top"/>
    </xf>
    <xf numFmtId="167" fontId="86" fillId="0" borderId="0" xfId="26" applyNumberFormat="1" applyFont="1" applyFill="1"/>
    <xf numFmtId="49" fontId="41" fillId="0" borderId="40" xfId="26" applyNumberFormat="1" applyFont="1" applyBorder="1" applyAlignment="1"/>
    <xf numFmtId="41" fontId="86" fillId="0" borderId="40" xfId="26" applyNumberFormat="1" applyFont="1" applyBorder="1" applyAlignment="1"/>
    <xf numFmtId="41" fontId="260" fillId="0" borderId="0" xfId="26" applyNumberFormat="1" applyFont="1"/>
    <xf numFmtId="0" fontId="144" fillId="0" borderId="0" xfId="26" applyFont="1" applyAlignment="1">
      <alignment horizontal="centerContinuous"/>
    </xf>
    <xf numFmtId="0" fontId="86" fillId="0" borderId="0" xfId="26" applyFont="1" applyAlignment="1">
      <alignment horizontal="centerContinuous"/>
    </xf>
    <xf numFmtId="0" fontId="145" fillId="0" borderId="0" xfId="26" applyFont="1" applyAlignment="1">
      <alignment horizontal="justify" wrapText="1"/>
    </xf>
    <xf numFmtId="0" fontId="144" fillId="0" borderId="65" xfId="26" applyFont="1" applyFill="1" applyBorder="1" applyAlignment="1">
      <alignment horizontal="center" wrapText="1"/>
    </xf>
    <xf numFmtId="0" fontId="144" fillId="0" borderId="0" xfId="26" applyFont="1" applyFill="1" applyAlignment="1">
      <alignment horizontal="center" wrapText="1"/>
    </xf>
    <xf numFmtId="0" fontId="144" fillId="0" borderId="0" xfId="26" applyFont="1" applyAlignment="1">
      <alignment horizontal="center" wrapText="1"/>
    </xf>
    <xf numFmtId="0" fontId="144" fillId="0" borderId="0" xfId="26" applyFont="1" applyBorder="1" applyAlignment="1">
      <alignment horizontal="center" wrapText="1"/>
    </xf>
    <xf numFmtId="0" fontId="144" fillId="0" borderId="65" xfId="26" applyFont="1" applyBorder="1" applyAlignment="1">
      <alignment horizontal="center" wrapText="1"/>
    </xf>
    <xf numFmtId="0" fontId="144" fillId="0" borderId="0" xfId="26" applyFont="1" applyAlignment="1">
      <alignment wrapText="1"/>
    </xf>
    <xf numFmtId="0" fontId="145" fillId="0" borderId="0" xfId="26" applyFont="1" applyFill="1" applyAlignment="1">
      <alignment horizontal="justify" wrapText="1"/>
    </xf>
    <xf numFmtId="0" fontId="143" fillId="0" borderId="0" xfId="26" applyFont="1" applyAlignment="1">
      <alignment horizontal="right" wrapText="1"/>
    </xf>
    <xf numFmtId="0" fontId="143" fillId="0" borderId="0" xfId="26" applyFont="1" applyAlignment="1">
      <alignment horizontal="justify" wrapText="1"/>
    </xf>
    <xf numFmtId="41" fontId="86" fillId="0" borderId="65" xfId="26" applyNumberFormat="1" applyFont="1" applyBorder="1" applyAlignment="1"/>
    <xf numFmtId="0" fontId="86" fillId="0" borderId="0" xfId="26" applyFont="1" applyAlignment="1"/>
    <xf numFmtId="41" fontId="86" fillId="0" borderId="20" xfId="26" applyNumberFormat="1" applyFont="1" applyBorder="1" applyAlignment="1"/>
    <xf numFmtId="0" fontId="86" fillId="0" borderId="0" xfId="26" applyFont="1" applyAlignment="1">
      <alignment wrapText="1"/>
    </xf>
    <xf numFmtId="0" fontId="260" fillId="0" borderId="0" xfId="26" applyFont="1" applyAlignment="1">
      <alignment horizontal="right" wrapText="1"/>
    </xf>
    <xf numFmtId="0" fontId="260" fillId="0" borderId="0" xfId="26" applyFont="1" applyBorder="1" applyAlignment="1">
      <alignment horizontal="right" wrapText="1"/>
    </xf>
    <xf numFmtId="0" fontId="147" fillId="0" borderId="0" xfId="26" applyFont="1" applyAlignment="1">
      <alignment horizontal="justify" wrapText="1"/>
    </xf>
    <xf numFmtId="0" fontId="147" fillId="0" borderId="0" xfId="26" applyFont="1" applyAlignment="1">
      <alignment horizontal="right" wrapText="1"/>
    </xf>
    <xf numFmtId="0" fontId="147" fillId="0" borderId="0" xfId="26" applyFont="1" applyBorder="1" applyAlignment="1">
      <alignment horizontal="right" wrapText="1"/>
    </xf>
    <xf numFmtId="41" fontId="276" fillId="0" borderId="42" xfId="26" applyNumberFormat="1" applyFont="1" applyBorder="1" applyAlignment="1"/>
    <xf numFmtId="41" fontId="86" fillId="0" borderId="0" xfId="26" applyNumberFormat="1" applyFont="1" applyBorder="1" applyAlignment="1"/>
    <xf numFmtId="3" fontId="86" fillId="0" borderId="0" xfId="26" applyNumberFormat="1" applyFont="1"/>
    <xf numFmtId="41" fontId="41" fillId="0" borderId="0" xfId="26" applyNumberFormat="1" applyFont="1"/>
    <xf numFmtId="198" fontId="86" fillId="0" borderId="0" xfId="26" applyNumberFormat="1" applyFont="1"/>
    <xf numFmtId="0" fontId="290" fillId="0" borderId="0" xfId="0" applyFont="1" applyAlignment="1">
      <alignment horizontal="right" vertical="center" wrapText="1"/>
    </xf>
    <xf numFmtId="3" fontId="291" fillId="0" borderId="0" xfId="0" applyNumberFormat="1" applyFont="1" applyAlignment="1">
      <alignment horizontal="right" vertical="center" wrapText="1"/>
    </xf>
    <xf numFmtId="0" fontId="291" fillId="0" borderId="0" xfId="0" applyFont="1" applyAlignment="1">
      <alignment horizontal="right" vertical="center" wrapText="1"/>
    </xf>
    <xf numFmtId="3" fontId="290" fillId="0" borderId="28" xfId="0" applyNumberFormat="1" applyFont="1" applyBorder="1" applyAlignment="1">
      <alignment horizontal="right" vertical="center" wrapText="1"/>
    </xf>
    <xf numFmtId="3" fontId="290" fillId="0" borderId="0" xfId="0" applyNumberFormat="1" applyFont="1" applyAlignment="1">
      <alignment horizontal="right" vertical="center" wrapText="1"/>
    </xf>
    <xf numFmtId="41" fontId="41" fillId="0" borderId="0" xfId="272" applyNumberFormat="1" applyFont="1" applyAlignment="1">
      <alignment horizontal="right" vertical="center"/>
    </xf>
    <xf numFmtId="41" fontId="83" fillId="61" borderId="0" xfId="28" applyNumberFormat="1" applyFont="1" applyFill="1" applyAlignment="1">
      <alignment horizontal="right" wrapText="1"/>
    </xf>
    <xf numFmtId="0" fontId="83" fillId="61" borderId="0" xfId="28" applyFont="1" applyFill="1" applyAlignment="1">
      <alignment horizontal="right" wrapText="1"/>
    </xf>
    <xf numFmtId="41" fontId="66" fillId="61" borderId="0" xfId="26" applyNumberFormat="1" applyFont="1" applyFill="1" applyBorder="1" applyAlignment="1" applyProtection="1">
      <alignment vertical="top"/>
      <protection hidden="1"/>
    </xf>
    <xf numFmtId="41" fontId="41" fillId="0" borderId="21" xfId="0" applyNumberFormat="1" applyFont="1" applyBorder="1" applyAlignment="1">
      <alignment horizontal="right" vertical="center" wrapText="1"/>
    </xf>
    <xf numFmtId="41" fontId="87" fillId="0" borderId="0" xfId="272" applyNumberFormat="1" applyFont="1" applyAlignment="1">
      <alignment horizontal="right" vertical="center" wrapText="1"/>
    </xf>
    <xf numFmtId="41" fontId="87" fillId="0" borderId="0" xfId="26" applyNumberFormat="1" applyFont="1" applyAlignment="1">
      <alignment horizontal="right" vertical="center" wrapText="1"/>
    </xf>
    <xf numFmtId="41" fontId="41" fillId="0" borderId="21" xfId="272" applyNumberFormat="1" applyFont="1" applyBorder="1" applyAlignment="1">
      <alignment horizontal="right" vertical="center" wrapText="1"/>
    </xf>
    <xf numFmtId="41" fontId="41" fillId="0" borderId="0" xfId="272" applyNumberFormat="1" applyFont="1" applyAlignment="1">
      <alignment horizontal="right" vertical="center" wrapText="1"/>
    </xf>
    <xf numFmtId="41" fontId="93" fillId="0" borderId="0" xfId="26" applyNumberFormat="1" applyFont="1" applyFill="1" applyAlignment="1">
      <alignment horizontal="right" vertical="center" wrapText="1"/>
    </xf>
    <xf numFmtId="41" fontId="41" fillId="0" borderId="21" xfId="26" applyNumberFormat="1" applyFont="1" applyFill="1" applyBorder="1" applyAlignment="1">
      <alignment horizontal="right" vertical="center" wrapText="1"/>
    </xf>
    <xf numFmtId="41" fontId="93" fillId="0" borderId="0" xfId="272" applyNumberFormat="1" applyFont="1" applyAlignment="1">
      <alignment horizontal="right" vertical="center" wrapText="1"/>
    </xf>
    <xf numFmtId="41" fontId="93" fillId="0" borderId="21" xfId="272" applyNumberFormat="1" applyFont="1" applyBorder="1" applyAlignment="1">
      <alignment horizontal="right" vertical="center" wrapText="1"/>
    </xf>
    <xf numFmtId="41" fontId="41" fillId="0" borderId="42" xfId="26" applyNumberFormat="1" applyFont="1" applyFill="1" applyBorder="1" applyAlignment="1">
      <alignment horizontal="right" vertical="center"/>
    </xf>
    <xf numFmtId="41" fontId="41" fillId="0" borderId="94" xfId="26" applyNumberFormat="1" applyFont="1" applyFill="1" applyBorder="1" applyAlignment="1">
      <alignment horizontal="right" vertical="center" wrapText="1"/>
    </xf>
    <xf numFmtId="41" fontId="41" fillId="0" borderId="0" xfId="272" applyNumberFormat="1" applyFont="1" applyBorder="1" applyAlignment="1">
      <alignment horizontal="right" vertical="center" wrapText="1"/>
    </xf>
    <xf numFmtId="41" fontId="86" fillId="0" borderId="74" xfId="26" applyNumberFormat="1" applyFont="1" applyFill="1" applyBorder="1" applyAlignment="1">
      <alignment horizontal="right" vertical="center" wrapText="1"/>
    </xf>
    <xf numFmtId="3" fontId="86" fillId="0" borderId="0" xfId="0" applyNumberFormat="1" applyFont="1" applyAlignment="1">
      <alignment horizontal="right" vertical="center"/>
    </xf>
    <xf numFmtId="41" fontId="86" fillId="0" borderId="21" xfId="26" applyNumberFormat="1" applyFont="1" applyFill="1" applyBorder="1" applyAlignment="1">
      <alignment horizontal="right" vertical="center" wrapText="1"/>
    </xf>
    <xf numFmtId="3" fontId="93" fillId="0" borderId="28" xfId="0" applyNumberFormat="1" applyFont="1" applyBorder="1" applyAlignment="1">
      <alignment horizontal="right" vertical="center" wrapText="1"/>
    </xf>
    <xf numFmtId="3" fontId="93" fillId="0" borderId="0" xfId="0" applyNumberFormat="1" applyFont="1" applyAlignment="1">
      <alignment horizontal="right" vertical="center" wrapText="1"/>
    </xf>
    <xf numFmtId="41" fontId="41" fillId="0" borderId="94" xfId="272" applyNumberFormat="1" applyFont="1" applyBorder="1" applyAlignment="1">
      <alignment horizontal="right" vertical="center" wrapText="1"/>
    </xf>
    <xf numFmtId="41" fontId="93" fillId="0" borderId="0" xfId="0" applyNumberFormat="1" applyFont="1" applyAlignment="1">
      <alignment horizontal="right" vertical="center" wrapText="1"/>
    </xf>
    <xf numFmtId="41" fontId="106" fillId="0" borderId="0" xfId="0" applyNumberFormat="1" applyFont="1" applyAlignment="1">
      <alignment horizontal="right" vertical="center" wrapText="1"/>
    </xf>
    <xf numFmtId="41" fontId="266" fillId="0" borderId="0" xfId="0" applyNumberFormat="1" applyFont="1" applyAlignment="1">
      <alignment horizontal="right" vertical="center" wrapText="1"/>
    </xf>
    <xf numFmtId="41" fontId="86" fillId="0" borderId="84" xfId="26" applyNumberFormat="1" applyFont="1" applyFill="1" applyBorder="1" applyAlignment="1">
      <alignment horizontal="right" vertical="center" wrapText="1"/>
    </xf>
    <xf numFmtId="41" fontId="270" fillId="0" borderId="84" xfId="26" applyNumberFormat="1" applyFont="1" applyFill="1" applyBorder="1" applyAlignment="1">
      <alignment horizontal="right" wrapText="1"/>
    </xf>
    <xf numFmtId="9" fontId="86" fillId="0" borderId="0" xfId="459" applyFont="1" applyFill="1" applyBorder="1" applyAlignment="1">
      <alignment horizontal="right" vertical="center" wrapText="1"/>
    </xf>
    <xf numFmtId="0" fontId="142" fillId="0" borderId="60" xfId="26" applyFont="1" applyFill="1" applyBorder="1" applyAlignment="1" applyProtection="1">
      <alignment horizontal="center" vertical="center" shrinkToFit="1"/>
    </xf>
    <xf numFmtId="0" fontId="142" fillId="0" borderId="61" xfId="26" applyFont="1" applyFill="1" applyBorder="1" applyAlignment="1" applyProtection="1">
      <alignment horizontal="left" vertical="center" wrapText="1"/>
      <protection locked="0"/>
    </xf>
    <xf numFmtId="0" fontId="273" fillId="0" borderId="61" xfId="26" applyNumberFormat="1" applyFont="1" applyFill="1" applyBorder="1" applyAlignment="1" applyProtection="1">
      <alignment horizontal="center" vertical="center" shrinkToFit="1"/>
    </xf>
    <xf numFmtId="166" fontId="142" fillId="0" borderId="96" xfId="272" applyNumberFormat="1" applyFont="1" applyFill="1" applyBorder="1" applyAlignment="1" applyProtection="1">
      <alignment horizontal="center" vertical="center" shrinkToFit="1"/>
      <protection locked="0"/>
    </xf>
    <xf numFmtId="41" fontId="142" fillId="0" borderId="61" xfId="272" applyNumberFormat="1" applyFont="1" applyFill="1" applyBorder="1" applyAlignment="1" applyProtection="1">
      <alignment horizontal="right" vertical="center" shrinkToFit="1"/>
      <protection locked="0"/>
    </xf>
    <xf numFmtId="3" fontId="142" fillId="0" borderId="61" xfId="26" applyNumberFormat="1" applyFont="1" applyFill="1" applyBorder="1" applyAlignment="1" applyProtection="1">
      <alignment horizontal="center" vertical="center" shrinkToFit="1"/>
      <protection locked="0"/>
    </xf>
    <xf numFmtId="0" fontId="142" fillId="0" borderId="61" xfId="26" applyFont="1" applyFill="1" applyBorder="1" applyAlignment="1" applyProtection="1">
      <alignment horizontal="center" vertical="center" shrinkToFit="1"/>
      <protection locked="0"/>
    </xf>
    <xf numFmtId="0" fontId="142" fillId="0" borderId="62" xfId="26" applyFont="1" applyFill="1" applyBorder="1" applyAlignment="1" applyProtection="1">
      <alignment horizontal="center" vertical="center" shrinkToFit="1"/>
      <protection locked="0"/>
    </xf>
    <xf numFmtId="0" fontId="142" fillId="0" borderId="38" xfId="26" applyFont="1" applyFill="1" applyBorder="1" applyProtection="1">
      <protection locked="0"/>
    </xf>
    <xf numFmtId="0" fontId="142" fillId="0" borderId="0" xfId="26" applyFont="1" applyFill="1" applyBorder="1" applyProtection="1">
      <protection locked="0"/>
    </xf>
    <xf numFmtId="0" fontId="142" fillId="0" borderId="60" xfId="26" applyFont="1" applyFill="1" applyBorder="1" applyAlignment="1" applyProtection="1">
      <alignment horizontal="center" vertical="center" wrapText="1"/>
    </xf>
    <xf numFmtId="200" fontId="142" fillId="0" borderId="61" xfId="272" applyNumberFormat="1" applyFont="1" applyFill="1" applyBorder="1" applyAlignment="1" applyProtection="1">
      <alignment horizontal="justify" vertical="center" wrapText="1"/>
      <protection locked="0"/>
    </xf>
    <xf numFmtId="0" fontId="273" fillId="0" borderId="61" xfId="26" applyFont="1" applyFill="1" applyBorder="1" applyAlignment="1" applyProtection="1">
      <alignment horizontal="center" vertical="center" wrapText="1"/>
      <protection locked="0"/>
    </xf>
    <xf numFmtId="166" fontId="142" fillId="0" borderId="61" xfId="272" applyNumberFormat="1" applyFont="1" applyFill="1" applyBorder="1" applyAlignment="1" applyProtection="1">
      <alignment horizontal="center" vertical="center"/>
      <protection locked="0"/>
    </xf>
    <xf numFmtId="41" fontId="142" fillId="0" borderId="61" xfId="272" applyNumberFormat="1" applyFont="1" applyFill="1" applyBorder="1" applyAlignment="1" applyProtection="1">
      <alignment horizontal="right" vertical="center"/>
      <protection locked="0"/>
    </xf>
    <xf numFmtId="3" fontId="142" fillId="0" borderId="61" xfId="26" applyNumberFormat="1" applyFont="1" applyFill="1" applyBorder="1" applyAlignment="1" applyProtection="1">
      <alignment horizontal="center" vertical="center"/>
      <protection locked="0"/>
    </xf>
    <xf numFmtId="0" fontId="142" fillId="0" borderId="61" xfId="26" applyFont="1" applyFill="1" applyBorder="1" applyAlignment="1" applyProtection="1">
      <alignment horizontal="center" vertical="center"/>
      <protection locked="0"/>
    </xf>
    <xf numFmtId="0" fontId="142" fillId="0" borderId="62" xfId="26" applyFont="1" applyFill="1" applyBorder="1" applyAlignment="1" applyProtection="1">
      <alignment horizontal="center" vertical="center"/>
      <protection locked="0"/>
    </xf>
    <xf numFmtId="0" fontId="84" fillId="0" borderId="0" xfId="26" applyFont="1" applyAlignment="1">
      <alignment horizontal="justify" vertical="center" wrapText="1"/>
    </xf>
    <xf numFmtId="41" fontId="84" fillId="0" borderId="0" xfId="0" applyNumberFormat="1" applyFont="1" applyFill="1" applyBorder="1" applyAlignment="1">
      <alignment horizontal="right" vertical="center" wrapText="1"/>
    </xf>
    <xf numFmtId="0" fontId="82" fillId="0" borderId="0" xfId="0" quotePrefix="1" applyFont="1" applyFill="1" applyAlignment="1">
      <alignment horizontal="left" vertical="center" wrapText="1"/>
    </xf>
    <xf numFmtId="0" fontId="83" fillId="0" borderId="0" xfId="0" applyFont="1" applyFill="1" applyAlignment="1">
      <alignment horizontal="left" vertical="center" wrapText="1"/>
    </xf>
    <xf numFmtId="0" fontId="83" fillId="0" borderId="0" xfId="0" applyFont="1" applyFill="1" applyAlignment="1">
      <alignment horizontal="left" vertical="center"/>
    </xf>
    <xf numFmtId="41" fontId="83" fillId="0" borderId="0" xfId="0" applyNumberFormat="1" applyFont="1" applyFill="1" applyAlignment="1">
      <alignment horizontal="right" vertical="center" wrapText="1"/>
    </xf>
    <xf numFmtId="41" fontId="83" fillId="0" borderId="65" xfId="0" applyNumberFormat="1" applyFont="1" applyFill="1" applyBorder="1" applyAlignment="1">
      <alignment horizontal="right" vertical="center" wrapText="1"/>
    </xf>
    <xf numFmtId="41" fontId="92" fillId="0" borderId="0" xfId="0" applyNumberFormat="1" applyFont="1" applyFill="1" applyAlignment="1">
      <alignment horizontal="right" vertical="center" wrapText="1"/>
    </xf>
    <xf numFmtId="0" fontId="83" fillId="0" borderId="0" xfId="0" applyFont="1" applyFill="1" applyAlignment="1">
      <alignment horizontal="justify" vertical="center" wrapText="1"/>
    </xf>
    <xf numFmtId="41" fontId="83" fillId="0" borderId="0" xfId="0" applyNumberFormat="1" applyFont="1" applyFill="1" applyAlignment="1">
      <alignment horizontal="center" vertical="top" wrapText="1"/>
    </xf>
    <xf numFmtId="41" fontId="83" fillId="0" borderId="0" xfId="0" applyNumberFormat="1" applyFont="1" applyFill="1" applyAlignment="1">
      <alignment horizontal="justify" vertical="top" wrapText="1"/>
    </xf>
    <xf numFmtId="41" fontId="86" fillId="0" borderId="0" xfId="0" applyNumberFormat="1" applyFont="1" applyFill="1" applyAlignment="1">
      <alignment horizontal="right" vertical="center" wrapText="1"/>
    </xf>
    <xf numFmtId="0" fontId="86" fillId="0" borderId="0" xfId="26" applyFont="1" applyFill="1" applyAlignment="1">
      <alignment horizontal="left" wrapText="1"/>
    </xf>
    <xf numFmtId="0" fontId="278" fillId="0" borderId="0" xfId="0" applyFont="1" applyFill="1" applyAlignment="1">
      <alignment horizontal="justify" vertical="center" wrapText="1"/>
    </xf>
    <xf numFmtId="0" fontId="94" fillId="0" borderId="0" xfId="0" applyFont="1" applyFill="1" applyAlignment="1">
      <alignment horizontal="justify" vertical="center" wrapText="1"/>
    </xf>
    <xf numFmtId="41" fontId="41" fillId="0" borderId="0" xfId="26" applyNumberFormat="1" applyFont="1" applyFill="1" applyAlignment="1">
      <alignment vertical="center"/>
    </xf>
    <xf numFmtId="41" fontId="86" fillId="0" borderId="0" xfId="459" applyNumberFormat="1" applyFont="1" applyFill="1" applyAlignment="1">
      <alignment vertical="center"/>
    </xf>
    <xf numFmtId="0" fontId="84" fillId="0" borderId="0" xfId="0" applyFont="1" applyFill="1" applyAlignment="1">
      <alignment horizontal="justify" vertical="center" wrapText="1"/>
    </xf>
    <xf numFmtId="0" fontId="86" fillId="0" borderId="0" xfId="0" applyFont="1" applyFill="1" applyAlignment="1">
      <alignment vertical="center"/>
    </xf>
    <xf numFmtId="41" fontId="0" fillId="0" borderId="0" xfId="0" applyNumberFormat="1" applyFill="1" applyAlignment="1">
      <alignment vertical="center"/>
    </xf>
    <xf numFmtId="0" fontId="0" fillId="0" borderId="0" xfId="0" applyFill="1" applyAlignment="1">
      <alignment vertical="center"/>
    </xf>
    <xf numFmtId="0" fontId="82" fillId="0" borderId="0" xfId="0" applyFont="1" applyFill="1" applyAlignment="1">
      <alignment horizontal="left" vertical="center" wrapText="1"/>
    </xf>
    <xf numFmtId="0" fontId="82" fillId="0" borderId="0" xfId="0" applyFont="1" applyFill="1" applyAlignment="1">
      <alignment horizontal="justify" vertical="center" wrapText="1"/>
    </xf>
    <xf numFmtId="41" fontId="82" fillId="0" borderId="65" xfId="0" applyNumberFormat="1" applyFont="1" applyFill="1" applyBorder="1" applyAlignment="1">
      <alignment horizontal="right" vertical="center" wrapText="1"/>
    </xf>
    <xf numFmtId="0" fontId="82" fillId="0" borderId="0" xfId="0" applyFont="1" applyFill="1" applyAlignment="1">
      <alignment horizontal="right" vertical="center" wrapText="1"/>
    </xf>
    <xf numFmtId="0" fontId="86" fillId="0" borderId="0" xfId="0" applyFont="1" applyAlignment="1">
      <alignment vertical="center" wrapText="1"/>
    </xf>
    <xf numFmtId="0" fontId="134" fillId="0" borderId="0" xfId="26" applyFont="1" applyAlignment="1">
      <alignment horizontal="justify" vertical="top" wrapText="1"/>
    </xf>
    <xf numFmtId="0" fontId="134" fillId="0" borderId="65" xfId="26" applyFont="1" applyFill="1" applyBorder="1" applyAlignment="1">
      <alignment horizontal="center" vertical="top" wrapText="1"/>
    </xf>
    <xf numFmtId="0" fontId="134" fillId="0" borderId="0" xfId="26" applyFont="1" applyFill="1" applyAlignment="1">
      <alignment horizontal="center" vertical="top" wrapText="1"/>
    </xf>
    <xf numFmtId="0" fontId="134" fillId="0" borderId="0" xfId="26" applyFont="1" applyAlignment="1">
      <alignment horizontal="center" vertical="top" wrapText="1"/>
    </xf>
    <xf numFmtId="0" fontId="134" fillId="0" borderId="65" xfId="26" applyFont="1" applyBorder="1" applyAlignment="1">
      <alignment horizontal="center" vertical="top" wrapText="1"/>
    </xf>
    <xf numFmtId="0" fontId="135" fillId="0" borderId="0" xfId="26" applyFont="1" applyFill="1" applyAlignment="1">
      <alignment horizontal="justify" vertical="top" wrapText="1"/>
    </xf>
    <xf numFmtId="0" fontId="136" fillId="0" borderId="0" xfId="26" applyFont="1" applyAlignment="1">
      <alignment horizontal="right" vertical="top" wrapText="1"/>
    </xf>
    <xf numFmtId="0" fontId="136" fillId="0" borderId="0" xfId="26" applyFont="1" applyAlignment="1">
      <alignment horizontal="justify" vertical="top" wrapText="1"/>
    </xf>
    <xf numFmtId="41" fontId="14" fillId="0" borderId="0" xfId="26" applyNumberFormat="1" applyFont="1" applyBorder="1" applyAlignment="1">
      <alignment vertical="top"/>
    </xf>
    <xf numFmtId="0" fontId="137" fillId="0" borderId="0" xfId="26" applyFont="1" applyAlignment="1">
      <alignment vertical="top"/>
    </xf>
    <xf numFmtId="41" fontId="137" fillId="0" borderId="0" xfId="26" applyNumberFormat="1" applyFont="1" applyBorder="1" applyAlignment="1">
      <alignment vertical="top"/>
    </xf>
    <xf numFmtId="41" fontId="14" fillId="0" borderId="65" xfId="26" applyNumberFormat="1" applyFont="1" applyBorder="1" applyAlignment="1">
      <alignment vertical="top"/>
    </xf>
    <xf numFmtId="0" fontId="123" fillId="0" borderId="0" xfId="26" applyFont="1" applyAlignment="1">
      <alignment horizontal="right" vertical="top" wrapText="1"/>
    </xf>
    <xf numFmtId="0" fontId="138" fillId="0" borderId="0" xfId="26" applyFont="1" applyAlignment="1">
      <alignment horizontal="justify" vertical="top" wrapText="1"/>
    </xf>
    <xf numFmtId="0" fontId="138" fillId="0" borderId="0" xfId="26" applyFont="1" applyAlignment="1">
      <alignment horizontal="right" vertical="top" wrapText="1"/>
    </xf>
    <xf numFmtId="41" fontId="139" fillId="0" borderId="42" xfId="26" applyNumberFormat="1" applyFont="1" applyBorder="1" applyAlignment="1">
      <alignment vertical="top"/>
    </xf>
    <xf numFmtId="0" fontId="0" fillId="0" borderId="0" xfId="0" applyAlignment="1">
      <alignment vertical="top"/>
    </xf>
    <xf numFmtId="0" fontId="2" fillId="0" borderId="0" xfId="0" applyFont="1"/>
    <xf numFmtId="0" fontId="83" fillId="0" borderId="0" xfId="26" quotePrefix="1" applyFont="1" applyFill="1" applyAlignment="1">
      <alignment horizontal="left" vertical="top" wrapText="1"/>
    </xf>
    <xf numFmtId="41" fontId="86" fillId="0" borderId="0" xfId="272" applyNumberFormat="1" applyFont="1" applyBorder="1" applyAlignment="1">
      <alignment horizontal="right" vertical="center" wrapText="1"/>
    </xf>
    <xf numFmtId="41" fontId="83" fillId="0" borderId="0" xfId="272" applyNumberFormat="1" applyFont="1" applyBorder="1" applyAlignment="1">
      <alignment horizontal="right" vertical="center" wrapText="1"/>
    </xf>
    <xf numFmtId="0" fontId="14" fillId="0" borderId="0" xfId="26" applyFont="1" applyFill="1"/>
    <xf numFmtId="200" fontId="0" fillId="0" borderId="0" xfId="290" applyNumberFormat="1" applyFont="1"/>
    <xf numFmtId="0" fontId="95" fillId="0" borderId="0" xfId="26" applyFont="1" applyFill="1"/>
    <xf numFmtId="0" fontId="41" fillId="0" borderId="0" xfId="26" applyFont="1"/>
    <xf numFmtId="0" fontId="37" fillId="0" borderId="0" xfId="0" applyFont="1"/>
    <xf numFmtId="0" fontId="95" fillId="0" borderId="0" xfId="26" applyFont="1"/>
    <xf numFmtId="200" fontId="37" fillId="0" borderId="0" xfId="290" applyNumberFormat="1" applyFont="1"/>
    <xf numFmtId="41" fontId="0" fillId="0" borderId="0" xfId="0" applyNumberFormat="1"/>
    <xf numFmtId="43" fontId="292" fillId="51" borderId="0" xfId="272" applyFont="1" applyFill="1" applyBorder="1" applyAlignment="1" applyProtection="1">
      <alignment horizontal="right" vertical="top"/>
      <protection hidden="1"/>
    </xf>
    <xf numFmtId="43" fontId="292" fillId="51" borderId="0" xfId="272" applyFont="1" applyFill="1" applyBorder="1" applyAlignment="1" applyProtection="1">
      <alignment horizontal="right" vertical="top"/>
      <protection locked="0"/>
    </xf>
    <xf numFmtId="167" fontId="133" fillId="0" borderId="0" xfId="374" applyNumberFormat="1" applyFont="1" applyFill="1" applyBorder="1" applyAlignment="1" applyProtection="1">
      <alignment horizontal="right" vertical="center" wrapText="1"/>
    </xf>
    <xf numFmtId="0" fontId="291" fillId="0" borderId="0" xfId="0" applyFont="1" applyAlignment="1">
      <alignment horizontal="justify" vertical="center" wrapText="1"/>
    </xf>
    <xf numFmtId="247" fontId="14" fillId="0" borderId="0" xfId="272" applyNumberFormat="1" applyFont="1" applyFill="1" applyAlignment="1">
      <alignment vertical="center"/>
    </xf>
    <xf numFmtId="200" fontId="86" fillId="0" borderId="0" xfId="272" applyNumberFormat="1" applyFont="1" applyFill="1" applyAlignment="1">
      <alignment vertical="center"/>
    </xf>
    <xf numFmtId="200" fontId="41" fillId="0" borderId="0" xfId="272" applyNumberFormat="1" applyFont="1" applyFill="1" applyAlignment="1">
      <alignment vertical="center"/>
    </xf>
    <xf numFmtId="0" fontId="293" fillId="0" borderId="0" xfId="0" applyFont="1" applyAlignment="1">
      <alignment vertical="center" wrapText="1"/>
    </xf>
    <xf numFmtId="3" fontId="294" fillId="0" borderId="0" xfId="0" applyNumberFormat="1" applyFont="1" applyAlignment="1">
      <alignment horizontal="right" vertical="center" wrapText="1"/>
    </xf>
    <xf numFmtId="3" fontId="87" fillId="0" borderId="0" xfId="0" applyNumberFormat="1" applyFont="1"/>
    <xf numFmtId="0" fontId="83" fillId="0" borderId="0" xfId="28" applyFont="1" applyFill="1" applyBorder="1" applyAlignment="1">
      <alignment horizontal="left"/>
    </xf>
    <xf numFmtId="41" fontId="148" fillId="0" borderId="0" xfId="28" applyNumberFormat="1" applyFont="1" applyFill="1" applyBorder="1"/>
    <xf numFmtId="0" fontId="148" fillId="0" borderId="0" xfId="28" applyFont="1" applyFill="1" applyBorder="1"/>
    <xf numFmtId="41" fontId="95" fillId="0" borderId="0" xfId="28" applyNumberFormat="1" applyFont="1" applyFill="1" applyBorder="1" applyAlignment="1">
      <alignment horizontal="right"/>
    </xf>
    <xf numFmtId="0" fontId="95" fillId="0" borderId="0" xfId="28" applyFont="1" applyFill="1" applyBorder="1" applyAlignment="1">
      <alignment horizontal="center"/>
    </xf>
    <xf numFmtId="0" fontId="95" fillId="0" borderId="0" xfId="28" applyFont="1" applyFill="1" applyBorder="1"/>
    <xf numFmtId="41" fontId="83" fillId="0" borderId="0" xfId="28" applyNumberFormat="1" applyFont="1" applyFill="1" applyBorder="1" applyAlignment="1">
      <alignment horizontal="right" wrapText="1"/>
    </xf>
    <xf numFmtId="41" fontId="41" fillId="0" borderId="0" xfId="28" applyNumberFormat="1" applyFont="1" applyFill="1" applyBorder="1"/>
    <xf numFmtId="0" fontId="41" fillId="0" borderId="0" xfId="28" applyFont="1" applyFill="1" applyBorder="1"/>
    <xf numFmtId="0" fontId="85" fillId="0" borderId="0" xfId="28" applyFont="1" applyFill="1" applyBorder="1" applyAlignment="1">
      <alignment horizontal="left"/>
    </xf>
    <xf numFmtId="41" fontId="122" fillId="0" borderId="0" xfId="28" applyNumberFormat="1" applyFont="1" applyFill="1" applyBorder="1"/>
    <xf numFmtId="10" fontId="86" fillId="0" borderId="0" xfId="459" applyNumberFormat="1" applyFont="1"/>
    <xf numFmtId="0" fontId="294" fillId="0" borderId="0" xfId="0" applyFont="1" applyAlignment="1">
      <alignment horizontal="right" vertical="center" wrapText="1"/>
    </xf>
    <xf numFmtId="0" fontId="87" fillId="0" borderId="0" xfId="0" applyFont="1" applyAlignment="1">
      <alignment horizontal="right" vertical="center" wrapText="1"/>
    </xf>
    <xf numFmtId="3" fontId="87" fillId="0" borderId="0" xfId="0" applyNumberFormat="1" applyFont="1" applyAlignment="1">
      <alignment horizontal="right" vertical="center" wrapText="1"/>
    </xf>
    <xf numFmtId="0" fontId="41" fillId="0" borderId="0" xfId="0" applyFont="1" applyAlignment="1">
      <alignment vertical="center" wrapText="1"/>
    </xf>
    <xf numFmtId="200" fontId="0" fillId="0" borderId="0" xfId="272" applyNumberFormat="1" applyFont="1"/>
    <xf numFmtId="41" fontId="83" fillId="0" borderId="0" xfId="0" applyNumberFormat="1" applyFont="1" applyFill="1" applyAlignment="1">
      <alignment horizontal="right" wrapText="1"/>
    </xf>
    <xf numFmtId="0" fontId="85" fillId="0" borderId="0" xfId="0" applyFont="1" applyFill="1" applyAlignment="1">
      <alignment horizontal="left" vertical="center" wrapText="1"/>
    </xf>
    <xf numFmtId="41" fontId="92" fillId="0" borderId="0" xfId="0" applyNumberFormat="1" applyFont="1" applyFill="1" applyAlignment="1">
      <alignment horizontal="right" wrapText="1"/>
    </xf>
    <xf numFmtId="41" fontId="84" fillId="0" borderId="0" xfId="0" applyNumberFormat="1" applyFont="1" applyFill="1" applyAlignment="1">
      <alignment horizontal="right" wrapText="1"/>
    </xf>
    <xf numFmtId="248" fontId="283" fillId="0" borderId="98" xfId="0" applyNumberFormat="1" applyFont="1" applyFill="1" applyBorder="1" applyAlignment="1" applyProtection="1">
      <alignment horizontal="right" vertical="center" wrapText="1" readingOrder="1"/>
    </xf>
    <xf numFmtId="1" fontId="295" fillId="0" borderId="0" xfId="0" applyNumberFormat="1" applyFont="1"/>
    <xf numFmtId="0" fontId="83" fillId="0" borderId="0" xfId="0" applyFont="1" applyFill="1" applyAlignment="1">
      <alignment vertical="top" wrapText="1"/>
    </xf>
    <xf numFmtId="0" fontId="86" fillId="0" borderId="0" xfId="0" applyFont="1" applyAlignment="1">
      <alignment vertical="top" wrapText="1"/>
    </xf>
    <xf numFmtId="0" fontId="86" fillId="0" borderId="0" xfId="0" applyFont="1" applyAlignment="1">
      <alignment vertical="top"/>
    </xf>
    <xf numFmtId="0" fontId="86" fillId="0" borderId="0" xfId="0" quotePrefix="1" applyFont="1" applyAlignment="1"/>
    <xf numFmtId="3" fontId="291" fillId="0" borderId="28" xfId="0" applyNumberFormat="1" applyFont="1" applyBorder="1" applyAlignment="1">
      <alignment horizontal="right" vertical="center" wrapText="1"/>
    </xf>
    <xf numFmtId="0" fontId="86" fillId="0" borderId="0" xfId="0" applyFont="1" applyAlignment="1"/>
    <xf numFmtId="3" fontId="291" fillId="0" borderId="0" xfId="0" applyNumberFormat="1" applyFont="1"/>
    <xf numFmtId="199" fontId="82" fillId="0" borderId="0" xfId="26" applyNumberFormat="1" applyFont="1" applyBorder="1" applyAlignment="1">
      <alignment horizontal="left" vertical="top"/>
    </xf>
    <xf numFmtId="41" fontId="86" fillId="0" borderId="0" xfId="26" applyNumberFormat="1" applyFont="1" applyFill="1" applyAlignment="1">
      <alignment horizontal="right" vertical="top"/>
    </xf>
    <xf numFmtId="0" fontId="144" fillId="0" borderId="0" xfId="26" applyFont="1"/>
    <xf numFmtId="0" fontId="144" fillId="0" borderId="0" xfId="26" applyFont="1" applyAlignment="1">
      <alignment horizontal="justify" wrapText="1"/>
    </xf>
    <xf numFmtId="0" fontId="143" fillId="0" borderId="0" xfId="26" applyFont="1" applyBorder="1" applyAlignment="1">
      <alignment horizontal="right" wrapText="1"/>
    </xf>
    <xf numFmtId="0" fontId="93" fillId="0" borderId="0" xfId="26" applyFont="1" applyAlignment="1"/>
    <xf numFmtId="41" fontId="93" fillId="0" borderId="0" xfId="26" applyNumberFormat="1" applyFont="1" applyBorder="1" applyAlignment="1"/>
    <xf numFmtId="41" fontId="143" fillId="0" borderId="0" xfId="26" applyNumberFormat="1" applyFont="1" applyAlignment="1">
      <alignment horizontal="right" wrapText="1"/>
    </xf>
    <xf numFmtId="0" fontId="276" fillId="0" borderId="0" xfId="26" applyFont="1" applyAlignment="1">
      <alignment horizontal="justify" wrapText="1"/>
    </xf>
    <xf numFmtId="41" fontId="276" fillId="0" borderId="74" xfId="26" applyNumberFormat="1" applyFont="1" applyBorder="1" applyAlignment="1"/>
    <xf numFmtId="41" fontId="87" fillId="0" borderId="74" xfId="26" applyNumberFormat="1" applyFont="1" applyBorder="1" applyAlignment="1"/>
    <xf numFmtId="0" fontId="260" fillId="0" borderId="0" xfId="26" applyFont="1" applyAlignment="1">
      <alignment horizontal="justify" wrapText="1"/>
    </xf>
    <xf numFmtId="41" fontId="276" fillId="0" borderId="0" xfId="26" applyNumberFormat="1" applyFont="1" applyBorder="1" applyAlignment="1"/>
    <xf numFmtId="0" fontId="276" fillId="0" borderId="0" xfId="26" applyFont="1" applyAlignment="1">
      <alignment wrapText="1"/>
    </xf>
    <xf numFmtId="43" fontId="296" fillId="51" borderId="0" xfId="272" applyNumberFormat="1" applyFont="1" applyFill="1" applyBorder="1" applyAlignment="1" applyProtection="1">
      <alignment horizontal="right" vertical="top"/>
      <protection hidden="1"/>
    </xf>
    <xf numFmtId="0" fontId="56" fillId="0" borderId="60" xfId="26" applyFont="1" applyFill="1" applyBorder="1" applyAlignment="1" applyProtection="1">
      <alignment horizontal="center" vertical="center" shrinkToFit="1"/>
    </xf>
    <xf numFmtId="0" fontId="56" fillId="0" borderId="61" xfId="26" applyFont="1" applyFill="1" applyBorder="1" applyAlignment="1" applyProtection="1">
      <alignment horizontal="left" vertical="center" wrapText="1"/>
      <protection locked="0"/>
    </xf>
    <xf numFmtId="0" fontId="284" fillId="0" borderId="61" xfId="26" applyNumberFormat="1" applyFont="1" applyFill="1" applyBorder="1" applyAlignment="1" applyProtection="1">
      <alignment horizontal="center" vertical="center" shrinkToFit="1"/>
    </xf>
    <xf numFmtId="166" fontId="56" fillId="0" borderId="61" xfId="272" applyNumberFormat="1" applyFont="1" applyFill="1" applyBorder="1" applyAlignment="1" applyProtection="1">
      <alignment horizontal="center" vertical="center" shrinkToFit="1"/>
      <protection locked="0"/>
    </xf>
    <xf numFmtId="41" fontId="56" fillId="0" borderId="61" xfId="272" applyNumberFormat="1" applyFont="1" applyFill="1" applyBorder="1" applyAlignment="1" applyProtection="1">
      <alignment horizontal="right" vertical="center" shrinkToFit="1"/>
      <protection locked="0"/>
    </xf>
    <xf numFmtId="3" fontId="56" fillId="0" borderId="61" xfId="26" applyNumberFormat="1" applyFont="1" applyFill="1" applyBorder="1" applyAlignment="1" applyProtection="1">
      <alignment horizontal="center" vertical="center" shrinkToFit="1"/>
      <protection locked="0"/>
    </xf>
    <xf numFmtId="0" fontId="56" fillId="0" borderId="61" xfId="26" applyFont="1" applyFill="1" applyBorder="1" applyAlignment="1" applyProtection="1">
      <alignment horizontal="center" vertical="center" shrinkToFit="1"/>
      <protection locked="0"/>
    </xf>
    <xf numFmtId="0" fontId="56" fillId="0" borderId="62" xfId="26" applyFont="1" applyFill="1" applyBorder="1" applyAlignment="1" applyProtection="1">
      <alignment horizontal="center" vertical="center" shrinkToFit="1"/>
      <protection locked="0"/>
    </xf>
    <xf numFmtId="0" fontId="56" fillId="0" borderId="38" xfId="26" applyFont="1" applyFill="1" applyBorder="1" applyProtection="1">
      <protection locked="0"/>
    </xf>
    <xf numFmtId="0" fontId="56" fillId="0" borderId="0" xfId="26" applyFont="1" applyFill="1" applyBorder="1" applyProtection="1">
      <protection locked="0"/>
    </xf>
    <xf numFmtId="0" fontId="56" fillId="0" borderId="60" xfId="26" applyFont="1" applyFill="1" applyBorder="1" applyAlignment="1" applyProtection="1">
      <alignment horizontal="center" vertical="center" wrapText="1"/>
    </xf>
    <xf numFmtId="41" fontId="56" fillId="0" borderId="61" xfId="26" applyNumberFormat="1" applyFont="1" applyFill="1" applyBorder="1" applyAlignment="1" applyProtection="1">
      <alignment horizontal="justify" vertical="center" wrapText="1"/>
      <protection locked="0"/>
    </xf>
    <xf numFmtId="0" fontId="284" fillId="0" borderId="61" xfId="26" applyFont="1" applyFill="1" applyBorder="1" applyAlignment="1" applyProtection="1">
      <alignment horizontal="center" vertical="center" wrapText="1"/>
      <protection locked="0"/>
    </xf>
    <xf numFmtId="166" fontId="56" fillId="0" borderId="61" xfId="272" applyNumberFormat="1" applyFont="1" applyFill="1" applyBorder="1" applyAlignment="1" applyProtection="1">
      <alignment horizontal="center" vertical="center"/>
      <protection locked="0"/>
    </xf>
    <xf numFmtId="41" fontId="56" fillId="0" borderId="61" xfId="272" applyNumberFormat="1" applyFont="1" applyFill="1" applyBorder="1" applyAlignment="1" applyProtection="1">
      <alignment horizontal="right" vertical="center"/>
      <protection locked="0"/>
    </xf>
    <xf numFmtId="3" fontId="56" fillId="0" borderId="61" xfId="26" applyNumberFormat="1" applyFont="1" applyFill="1" applyBorder="1" applyAlignment="1" applyProtection="1">
      <alignment horizontal="center" vertical="center"/>
      <protection locked="0"/>
    </xf>
    <xf numFmtId="0" fontId="56" fillId="0" borderId="61" xfId="26" applyFont="1" applyFill="1" applyBorder="1" applyAlignment="1" applyProtection="1">
      <alignment horizontal="center" vertical="center"/>
      <protection locked="0"/>
    </xf>
    <xf numFmtId="0" fontId="56" fillId="0" borderId="62" xfId="26" applyFont="1" applyFill="1" applyBorder="1" applyAlignment="1" applyProtection="1">
      <alignment horizontal="center" vertical="center"/>
      <protection locked="0"/>
    </xf>
    <xf numFmtId="3" fontId="2" fillId="0" borderId="0" xfId="0" applyNumberFormat="1" applyFont="1"/>
    <xf numFmtId="3" fontId="0" fillId="0" borderId="0" xfId="0" applyNumberFormat="1"/>
    <xf numFmtId="9" fontId="0" fillId="0" borderId="0" xfId="464" applyFont="1"/>
    <xf numFmtId="3" fontId="37" fillId="0" borderId="0" xfId="0" applyNumberFormat="1" applyFont="1"/>
    <xf numFmtId="0" fontId="55" fillId="0" borderId="60" xfId="0" applyFont="1" applyFill="1" applyBorder="1" applyAlignment="1" applyProtection="1">
      <alignment horizontal="center" vertical="center" shrinkToFit="1"/>
    </xf>
    <xf numFmtId="0" fontId="55" fillId="0" borderId="61" xfId="0" applyFont="1" applyFill="1" applyBorder="1" applyAlignment="1" applyProtection="1">
      <alignment horizontal="left" vertical="center" wrapText="1" shrinkToFit="1"/>
      <protection locked="0"/>
    </xf>
    <xf numFmtId="0" fontId="62" fillId="0" borderId="61" xfId="0" applyNumberFormat="1" applyFont="1" applyFill="1" applyBorder="1" applyAlignment="1" applyProtection="1">
      <alignment horizontal="center" vertical="center" shrinkToFit="1"/>
    </xf>
    <xf numFmtId="166" fontId="55" fillId="0" borderId="61" xfId="290" applyNumberFormat="1" applyFont="1" applyFill="1" applyBorder="1" applyAlignment="1" applyProtection="1">
      <alignment horizontal="center" vertical="center" shrinkToFit="1"/>
      <protection locked="0"/>
    </xf>
    <xf numFmtId="3" fontId="55" fillId="0" borderId="61" xfId="0" applyNumberFormat="1" applyFont="1" applyFill="1" applyBorder="1" applyAlignment="1" applyProtection="1">
      <alignment horizontal="center" vertical="center" shrinkToFit="1"/>
      <protection locked="0"/>
    </xf>
    <xf numFmtId="0" fontId="55" fillId="0" borderId="61" xfId="0" applyFont="1" applyFill="1" applyBorder="1" applyAlignment="1" applyProtection="1">
      <alignment horizontal="center" vertical="center" shrinkToFit="1"/>
      <protection locked="0"/>
    </xf>
    <xf numFmtId="0" fontId="55" fillId="0" borderId="62" xfId="0" applyFont="1" applyFill="1" applyBorder="1" applyAlignment="1" applyProtection="1">
      <alignment horizontal="center" vertical="center" shrinkToFit="1"/>
      <protection locked="0"/>
    </xf>
    <xf numFmtId="0" fontId="55" fillId="2" borderId="38" xfId="0" applyFont="1" applyFill="1" applyBorder="1" applyProtection="1">
      <protection locked="0"/>
    </xf>
    <xf numFmtId="0" fontId="55" fillId="2" borderId="0" xfId="0" applyFont="1" applyFill="1" applyBorder="1" applyProtection="1">
      <protection locked="0"/>
    </xf>
    <xf numFmtId="0" fontId="55" fillId="0" borderId="60" xfId="0" applyFont="1" applyFill="1" applyBorder="1" applyAlignment="1" applyProtection="1">
      <alignment horizontal="center" vertical="center" wrapText="1"/>
    </xf>
    <xf numFmtId="0" fontId="55" fillId="0" borderId="61" xfId="0" applyFont="1" applyFill="1" applyBorder="1" applyAlignment="1" applyProtection="1">
      <alignment horizontal="justify" vertical="center" wrapText="1"/>
      <protection locked="0"/>
    </xf>
    <xf numFmtId="0" fontId="62" fillId="0" borderId="61" xfId="0" applyFont="1" applyFill="1" applyBorder="1" applyAlignment="1" applyProtection="1">
      <alignment horizontal="center" vertical="center" wrapText="1"/>
      <protection locked="0"/>
    </xf>
    <xf numFmtId="166" fontId="55" fillId="0" borderId="61" xfId="290" applyNumberFormat="1" applyFont="1" applyFill="1" applyBorder="1" applyAlignment="1" applyProtection="1">
      <alignment horizontal="center" vertical="center"/>
      <protection locked="0"/>
    </xf>
    <xf numFmtId="41" fontId="55" fillId="0" borderId="61" xfId="290" applyNumberFormat="1" applyFont="1" applyFill="1" applyBorder="1" applyAlignment="1" applyProtection="1">
      <alignment horizontal="right" vertical="center"/>
      <protection locked="0"/>
    </xf>
    <xf numFmtId="3" fontId="55" fillId="0" borderId="61" xfId="0" applyNumberFormat="1" applyFont="1" applyFill="1" applyBorder="1" applyAlignment="1" applyProtection="1">
      <alignment horizontal="center" vertical="center"/>
      <protection locked="0"/>
    </xf>
    <xf numFmtId="0" fontId="55" fillId="0" borderId="61" xfId="0" applyFont="1" applyFill="1" applyBorder="1" applyAlignment="1" applyProtection="1">
      <alignment horizontal="center" vertical="center"/>
      <protection locked="0"/>
    </xf>
    <xf numFmtId="0" fontId="55" fillId="0" borderId="62" xfId="0" applyFont="1" applyFill="1" applyBorder="1" applyAlignment="1" applyProtection="1">
      <alignment horizontal="center" vertical="center"/>
      <protection locked="0"/>
    </xf>
    <xf numFmtId="3" fontId="294" fillId="0" borderId="0" xfId="0" applyNumberFormat="1" applyFont="1"/>
    <xf numFmtId="9" fontId="83" fillId="0" borderId="0" xfId="26" applyNumberFormat="1" applyFont="1" applyFill="1" applyBorder="1" applyAlignment="1">
      <alignment horizontal="right" vertical="center" wrapText="1"/>
    </xf>
    <xf numFmtId="41" fontId="86" fillId="0" borderId="0" xfId="26" applyNumberFormat="1" applyFont="1" applyAlignment="1"/>
    <xf numFmtId="0" fontId="64" fillId="51" borderId="0" xfId="434" applyNumberFormat="1" applyFont="1" applyFill="1" applyBorder="1" applyAlignment="1" applyProtection="1">
      <alignment vertical="center"/>
      <protection hidden="1"/>
    </xf>
    <xf numFmtId="0" fontId="65" fillId="51" borderId="0" xfId="434" applyNumberFormat="1" applyFont="1" applyFill="1" applyBorder="1" applyAlignment="1" applyProtection="1">
      <alignment vertical="center" wrapText="1"/>
      <protection hidden="1"/>
    </xf>
    <xf numFmtId="0" fontId="65" fillId="51" borderId="0" xfId="434" applyNumberFormat="1" applyFont="1" applyFill="1" applyBorder="1" applyAlignment="1" applyProtection="1">
      <alignment vertical="center"/>
      <protection hidden="1"/>
    </xf>
    <xf numFmtId="200" fontId="65" fillId="51" borderId="0" xfId="290" applyNumberFormat="1" applyFont="1" applyFill="1" applyBorder="1" applyAlignment="1" applyProtection="1">
      <alignment vertical="center"/>
      <protection hidden="1"/>
    </xf>
    <xf numFmtId="0" fontId="65" fillId="2" borderId="68" xfId="434" applyNumberFormat="1" applyFont="1" applyFill="1" applyBorder="1" applyAlignment="1" applyProtection="1">
      <alignment vertical="center"/>
      <protection locked="0"/>
    </xf>
    <xf numFmtId="0" fontId="65" fillId="2" borderId="0" xfId="434" applyNumberFormat="1" applyFont="1" applyFill="1" applyBorder="1" applyAlignment="1" applyProtection="1">
      <alignment vertical="center"/>
      <protection locked="0"/>
    </xf>
    <xf numFmtId="0" fontId="65" fillId="2" borderId="0" xfId="434" applyNumberFormat="1" applyFont="1" applyFill="1" applyAlignment="1" applyProtection="1">
      <alignment vertical="center"/>
      <protection locked="0"/>
    </xf>
    <xf numFmtId="0" fontId="66" fillId="51" borderId="0" xfId="434" applyNumberFormat="1" applyFont="1" applyFill="1" applyBorder="1" applyAlignment="1" applyProtection="1">
      <alignment vertical="center"/>
      <protection hidden="1"/>
    </xf>
    <xf numFmtId="0" fontId="66" fillId="51" borderId="0" xfId="434" applyNumberFormat="1" applyFont="1" applyFill="1" applyBorder="1" applyAlignment="1" applyProtection="1">
      <alignment vertical="center" wrapText="1"/>
      <protection hidden="1"/>
    </xf>
    <xf numFmtId="200" fontId="66" fillId="51" borderId="0" xfId="290" applyNumberFormat="1" applyFont="1" applyFill="1" applyBorder="1" applyAlignment="1" applyProtection="1">
      <alignment vertical="center"/>
      <protection hidden="1"/>
    </xf>
    <xf numFmtId="0" fontId="66" fillId="2" borderId="68" xfId="434" applyNumberFormat="1" applyFont="1" applyFill="1" applyBorder="1" applyAlignment="1" applyProtection="1">
      <alignment vertical="center"/>
      <protection locked="0"/>
    </xf>
    <xf numFmtId="0" fontId="67" fillId="2" borderId="0" xfId="434" applyNumberFormat="1" applyFont="1" applyFill="1" applyBorder="1" applyAlignment="1" applyProtection="1">
      <alignment vertical="center"/>
      <protection locked="0"/>
    </xf>
    <xf numFmtId="0" fontId="66" fillId="2" borderId="0" xfId="434" applyNumberFormat="1" applyFont="1" applyFill="1" applyAlignment="1" applyProtection="1">
      <alignment vertical="center"/>
      <protection locked="0"/>
    </xf>
    <xf numFmtId="49" fontId="66" fillId="51" borderId="69" xfId="434" applyNumberFormat="1" applyFont="1" applyFill="1" applyBorder="1" applyAlignment="1" applyProtection="1">
      <alignment vertical="center"/>
      <protection hidden="1"/>
    </xf>
    <xf numFmtId="0" fontId="66" fillId="51" borderId="69" xfId="434" applyNumberFormat="1" applyFont="1" applyFill="1" applyBorder="1" applyAlignment="1" applyProtection="1">
      <alignment vertical="center" wrapText="1"/>
      <protection hidden="1"/>
    </xf>
    <xf numFmtId="0" fontId="66" fillId="51" borderId="69" xfId="434" applyNumberFormat="1" applyFont="1" applyFill="1" applyBorder="1" applyAlignment="1" applyProtection="1">
      <alignment vertical="center"/>
      <protection hidden="1"/>
    </xf>
    <xf numFmtId="49" fontId="67" fillId="51" borderId="0" xfId="434" applyNumberFormat="1" applyFont="1" applyFill="1" applyBorder="1" applyAlignment="1" applyProtection="1">
      <alignment horizontal="centerContinuous" vertical="center"/>
      <protection hidden="1"/>
    </xf>
    <xf numFmtId="49" fontId="66" fillId="51" borderId="0" xfId="434" applyNumberFormat="1" applyFont="1" applyFill="1" applyBorder="1" applyAlignment="1" applyProtection="1">
      <alignment horizontal="centerContinuous" vertical="center" wrapText="1"/>
      <protection hidden="1"/>
    </xf>
    <xf numFmtId="49" fontId="66" fillId="51" borderId="0" xfId="434" applyNumberFormat="1" applyFont="1" applyFill="1" applyBorder="1" applyAlignment="1" applyProtection="1">
      <alignment horizontal="centerContinuous" vertical="center"/>
      <protection hidden="1"/>
    </xf>
    <xf numFmtId="0" fontId="66" fillId="51" borderId="0" xfId="434" applyNumberFormat="1" applyFont="1" applyFill="1" applyBorder="1" applyAlignment="1" applyProtection="1">
      <alignment horizontal="centerContinuous" vertical="center"/>
      <protection hidden="1"/>
    </xf>
    <xf numFmtId="200" fontId="66" fillId="51" borderId="0" xfId="290" applyNumberFormat="1" applyFont="1" applyFill="1" applyBorder="1" applyAlignment="1" applyProtection="1">
      <alignment horizontal="centerContinuous" vertical="center"/>
      <protection hidden="1"/>
    </xf>
    <xf numFmtId="49" fontId="67" fillId="2" borderId="68" xfId="434" applyNumberFormat="1" applyFont="1" applyFill="1" applyBorder="1" applyAlignment="1" applyProtection="1">
      <alignment vertical="center"/>
      <protection locked="0"/>
    </xf>
    <xf numFmtId="49" fontId="67" fillId="2" borderId="0" xfId="434" applyNumberFormat="1" applyFont="1" applyFill="1" applyBorder="1" applyAlignment="1" applyProtection="1">
      <alignment vertical="center"/>
      <protection locked="0"/>
    </xf>
    <xf numFmtId="49" fontId="66" fillId="2" borderId="0" xfId="434" applyNumberFormat="1" applyFont="1" applyFill="1" applyAlignment="1" applyProtection="1">
      <alignment vertical="center"/>
      <protection locked="0"/>
    </xf>
    <xf numFmtId="49" fontId="67" fillId="2" borderId="0" xfId="434" applyNumberFormat="1" applyFont="1" applyFill="1" applyAlignment="1" applyProtection="1">
      <alignment vertical="center"/>
      <protection locked="0"/>
    </xf>
    <xf numFmtId="49" fontId="67" fillId="51" borderId="0" xfId="434" applyNumberFormat="1" applyFont="1" applyFill="1" applyBorder="1" applyAlignment="1" applyProtection="1">
      <alignment vertical="center"/>
      <protection hidden="1"/>
    </xf>
    <xf numFmtId="49" fontId="67" fillId="51" borderId="0" xfId="434" applyNumberFormat="1" applyFont="1" applyFill="1" applyBorder="1" applyAlignment="1" applyProtection="1">
      <alignment vertical="center" wrapText="1"/>
      <protection hidden="1"/>
    </xf>
    <xf numFmtId="0" fontId="67" fillId="51" borderId="0" xfId="434" applyNumberFormat="1" applyFont="1" applyFill="1" applyBorder="1" applyAlignment="1" applyProtection="1">
      <alignment vertical="center"/>
      <protection hidden="1"/>
    </xf>
    <xf numFmtId="200" fontId="67" fillId="51" borderId="0" xfId="290" applyNumberFormat="1" applyFont="1" applyFill="1" applyBorder="1" applyAlignment="1" applyProtection="1">
      <alignment vertical="center"/>
      <protection hidden="1"/>
    </xf>
    <xf numFmtId="49" fontId="66" fillId="51" borderId="0" xfId="434" applyNumberFormat="1" applyFont="1" applyFill="1" applyBorder="1" applyAlignment="1" applyProtection="1">
      <alignment vertical="center"/>
      <protection hidden="1"/>
    </xf>
    <xf numFmtId="49" fontId="66" fillId="51" borderId="0" xfId="434" applyNumberFormat="1" applyFont="1" applyFill="1" applyBorder="1" applyAlignment="1" applyProtection="1">
      <alignment vertical="center" wrapText="1"/>
      <protection hidden="1"/>
    </xf>
    <xf numFmtId="49" fontId="67" fillId="51" borderId="0" xfId="434" applyNumberFormat="1" applyFont="1" applyFill="1" applyBorder="1" applyAlignment="1" applyProtection="1">
      <alignment horizontal="center" vertical="center"/>
      <protection hidden="1"/>
    </xf>
    <xf numFmtId="200" fontId="67" fillId="51" borderId="0" xfId="290" applyNumberFormat="1" applyFont="1" applyFill="1" applyBorder="1" applyAlignment="1" applyProtection="1">
      <alignment horizontal="center" vertical="center"/>
      <protection hidden="1"/>
    </xf>
    <xf numFmtId="49" fontId="67" fillId="51" borderId="0" xfId="434" applyNumberFormat="1" applyFont="1" applyFill="1" applyBorder="1" applyAlignment="1" applyProtection="1">
      <alignment horizontal="centerContinuous"/>
      <protection hidden="1"/>
    </xf>
    <xf numFmtId="49" fontId="66" fillId="51" borderId="0" xfId="434" applyNumberFormat="1" applyFont="1" applyFill="1" applyBorder="1" applyAlignment="1" applyProtection="1">
      <alignment horizontal="centerContinuous" wrapText="1"/>
      <protection hidden="1"/>
    </xf>
    <xf numFmtId="49" fontId="66" fillId="51" borderId="0" xfId="434" applyNumberFormat="1" applyFont="1" applyFill="1" applyBorder="1" applyAlignment="1" applyProtection="1">
      <alignment horizontal="centerContinuous"/>
      <protection hidden="1"/>
    </xf>
    <xf numFmtId="49" fontId="67" fillId="51" borderId="65" xfId="434" applyNumberFormat="1" applyFont="1" applyFill="1" applyBorder="1" applyAlignment="1" applyProtection="1">
      <alignment horizontal="right" wrapText="1"/>
      <protection hidden="1"/>
    </xf>
    <xf numFmtId="49" fontId="67" fillId="51" borderId="0" xfId="434" applyNumberFormat="1" applyFont="1" applyFill="1" applyBorder="1" applyAlignment="1" applyProtection="1">
      <alignment horizontal="right" wrapText="1"/>
      <protection hidden="1"/>
    </xf>
    <xf numFmtId="200" fontId="67" fillId="51" borderId="0" xfId="290" applyNumberFormat="1" applyFont="1" applyFill="1" applyBorder="1" applyAlignment="1" applyProtection="1">
      <alignment horizontal="right" wrapText="1"/>
      <protection hidden="1"/>
    </xf>
    <xf numFmtId="49" fontId="67" fillId="2" borderId="66" xfId="434" applyNumberFormat="1" applyFont="1" applyFill="1" applyBorder="1" applyAlignment="1" applyProtection="1">
      <alignment horizontal="right" wrapText="1"/>
      <protection locked="0"/>
    </xf>
    <xf numFmtId="49" fontId="67" fillId="2" borderId="0" xfId="434" applyNumberFormat="1" applyFont="1" applyFill="1" applyBorder="1" applyAlignment="1" applyProtection="1">
      <alignment horizontal="left"/>
      <protection locked="0"/>
    </xf>
    <xf numFmtId="49" fontId="67" fillId="2" borderId="0" xfId="434" applyNumberFormat="1" applyFont="1" applyFill="1" applyAlignment="1" applyProtection="1">
      <alignment horizontal="center"/>
      <protection locked="0"/>
    </xf>
    <xf numFmtId="49" fontId="66" fillId="2" borderId="0" xfId="434" applyNumberFormat="1" applyFont="1" applyFill="1" applyAlignment="1" applyProtection="1">
      <protection locked="0"/>
    </xf>
    <xf numFmtId="0" fontId="67" fillId="51" borderId="0" xfId="434" quotePrefix="1" applyFont="1" applyFill="1" applyBorder="1" applyAlignment="1" applyProtection="1">
      <alignment vertical="center"/>
      <protection hidden="1"/>
    </xf>
    <xf numFmtId="0" fontId="67" fillId="51" borderId="0" xfId="434" applyFont="1" applyFill="1" applyBorder="1" applyAlignment="1" applyProtection="1">
      <alignment vertical="center" wrapText="1"/>
      <protection hidden="1"/>
    </xf>
    <xf numFmtId="0" fontId="67" fillId="51" borderId="0" xfId="434" applyFont="1" applyFill="1" applyBorder="1" applyAlignment="1" applyProtection="1">
      <alignment vertical="center"/>
      <protection hidden="1"/>
    </xf>
    <xf numFmtId="0" fontId="67" fillId="51" borderId="0" xfId="434" quotePrefix="1" applyFont="1" applyFill="1" applyBorder="1" applyAlignment="1" applyProtection="1">
      <alignment horizontal="center" vertical="center"/>
      <protection hidden="1"/>
    </xf>
    <xf numFmtId="0" fontId="67" fillId="51" borderId="0" xfId="434" applyFont="1" applyFill="1" applyBorder="1" applyAlignment="1" applyProtection="1">
      <alignment horizontal="center" vertical="center"/>
      <protection hidden="1"/>
    </xf>
    <xf numFmtId="41" fontId="67" fillId="51" borderId="0" xfId="434" applyNumberFormat="1" applyFont="1" applyFill="1" applyBorder="1" applyAlignment="1" applyProtection="1">
      <alignment horizontal="center" vertical="center"/>
      <protection hidden="1"/>
    </xf>
    <xf numFmtId="41" fontId="67" fillId="51" borderId="0" xfId="434" applyNumberFormat="1" applyFont="1" applyFill="1" applyBorder="1" applyAlignment="1" applyProtection="1">
      <alignment vertical="center"/>
      <protection hidden="1"/>
    </xf>
    <xf numFmtId="41" fontId="67" fillId="2" borderId="68" xfId="434" applyNumberFormat="1" applyFont="1" applyFill="1" applyBorder="1" applyAlignment="1" applyProtection="1">
      <alignment vertical="center"/>
      <protection hidden="1"/>
    </xf>
    <xf numFmtId="0" fontId="67" fillId="2" borderId="0" xfId="434" applyFont="1" applyFill="1" applyBorder="1" applyAlignment="1" applyProtection="1">
      <alignment vertical="center"/>
      <protection locked="0"/>
    </xf>
    <xf numFmtId="0" fontId="67" fillId="2" borderId="0" xfId="434" applyFont="1" applyFill="1" applyAlignment="1" applyProtection="1">
      <alignment vertical="center"/>
      <protection hidden="1"/>
    </xf>
    <xf numFmtId="0" fontId="67" fillId="2" borderId="0" xfId="434" quotePrefix="1" applyFont="1" applyFill="1" applyAlignment="1" applyProtection="1">
      <alignment vertical="center"/>
      <protection locked="0"/>
    </xf>
    <xf numFmtId="0" fontId="67" fillId="2" borderId="0" xfId="434" applyFont="1" applyFill="1" applyAlignment="1" applyProtection="1">
      <alignment vertical="center"/>
      <protection locked="0"/>
    </xf>
    <xf numFmtId="41" fontId="67" fillId="2" borderId="68" xfId="434" applyNumberFormat="1" applyFont="1" applyFill="1" applyBorder="1" applyAlignment="1" applyProtection="1">
      <alignment vertical="center"/>
      <protection locked="0"/>
    </xf>
    <xf numFmtId="41" fontId="67" fillId="2" borderId="0" xfId="434" applyNumberFormat="1" applyFont="1" applyFill="1" applyAlignment="1" applyProtection="1">
      <alignment vertical="center"/>
      <protection locked="0"/>
    </xf>
    <xf numFmtId="0" fontId="66" fillId="51" borderId="0" xfId="434" applyFont="1" applyFill="1" applyBorder="1" applyAlignment="1" applyProtection="1">
      <alignment vertical="center"/>
      <protection hidden="1"/>
    </xf>
    <xf numFmtId="0" fontId="66" fillId="51" borderId="0" xfId="434" applyFont="1" applyFill="1" applyBorder="1" applyAlignment="1" applyProtection="1">
      <alignment vertical="center" wrapText="1"/>
      <protection hidden="1"/>
    </xf>
    <xf numFmtId="0" fontId="66" fillId="51" borderId="0" xfId="434" applyFont="1" applyFill="1" applyBorder="1" applyAlignment="1" applyProtection="1">
      <alignment horizontal="center" vertical="center"/>
      <protection hidden="1"/>
    </xf>
    <xf numFmtId="41" fontId="66" fillId="51" borderId="0" xfId="434" applyNumberFormat="1" applyFont="1" applyFill="1" applyBorder="1" applyAlignment="1" applyProtection="1">
      <alignment horizontal="center" vertical="center"/>
      <protection hidden="1"/>
    </xf>
    <xf numFmtId="200" fontId="66" fillId="51" borderId="0" xfId="290" applyNumberFormat="1" applyFont="1" applyFill="1" applyBorder="1" applyAlignment="1" applyProtection="1">
      <alignment horizontal="center" vertical="center"/>
      <protection hidden="1"/>
    </xf>
    <xf numFmtId="41" fontId="66" fillId="2" borderId="68" xfId="434" applyNumberFormat="1" applyFont="1" applyFill="1" applyBorder="1" applyAlignment="1" applyProtection="1">
      <alignment vertical="center"/>
      <protection hidden="1"/>
    </xf>
    <xf numFmtId="0" fontId="66" fillId="2" borderId="0" xfId="434" applyFont="1" applyFill="1" applyAlignment="1" applyProtection="1">
      <alignment vertical="center"/>
      <protection locked="0"/>
    </xf>
    <xf numFmtId="41" fontId="66" fillId="2" borderId="68" xfId="434" applyNumberFormat="1" applyFont="1" applyFill="1" applyBorder="1" applyAlignment="1" applyProtection="1">
      <alignment vertical="center"/>
      <protection locked="0"/>
    </xf>
    <xf numFmtId="41" fontId="67" fillId="2" borderId="66" xfId="434" applyNumberFormat="1" applyFont="1" applyFill="1" applyBorder="1" applyAlignment="1" applyProtection="1">
      <alignment vertical="center"/>
      <protection locked="0"/>
    </xf>
    <xf numFmtId="41" fontId="67" fillId="2" borderId="73" xfId="434" applyNumberFormat="1" applyFont="1" applyFill="1" applyBorder="1" applyAlignment="1" applyProtection="1">
      <alignment vertical="center"/>
      <protection hidden="1"/>
    </xf>
    <xf numFmtId="41" fontId="67" fillId="51" borderId="32" xfId="434" applyNumberFormat="1" applyFont="1" applyFill="1" applyBorder="1" applyAlignment="1" applyProtection="1">
      <alignment vertical="center"/>
      <protection hidden="1"/>
    </xf>
    <xf numFmtId="0" fontId="78" fillId="51" borderId="0" xfId="434" quotePrefix="1" applyFont="1" applyFill="1" applyBorder="1" applyAlignment="1" applyProtection="1">
      <alignment vertical="center"/>
      <protection hidden="1"/>
    </xf>
    <xf numFmtId="0" fontId="78" fillId="51" borderId="0" xfId="434" applyFont="1" applyFill="1" applyBorder="1" applyAlignment="1" applyProtection="1">
      <alignment vertical="center" wrapText="1"/>
      <protection hidden="1"/>
    </xf>
    <xf numFmtId="0" fontId="78" fillId="51" borderId="0" xfId="434" applyFont="1" applyFill="1" applyBorder="1" applyAlignment="1" applyProtection="1">
      <alignment vertical="center"/>
      <protection hidden="1"/>
    </xf>
    <xf numFmtId="0" fontId="78" fillId="51" borderId="0" xfId="434" applyFont="1" applyFill="1" applyBorder="1" applyAlignment="1" applyProtection="1">
      <alignment horizontal="center" vertical="center"/>
      <protection hidden="1"/>
    </xf>
    <xf numFmtId="41" fontId="78" fillId="62" borderId="0" xfId="434" applyNumberFormat="1" applyFont="1" applyFill="1" applyBorder="1" applyAlignment="1" applyProtection="1">
      <alignment horizontal="center" vertical="center"/>
      <protection hidden="1"/>
    </xf>
    <xf numFmtId="0" fontId="78" fillId="62" borderId="0" xfId="434" applyFont="1" applyFill="1" applyBorder="1" applyAlignment="1" applyProtection="1">
      <alignment horizontal="center" vertical="center"/>
      <protection hidden="1"/>
    </xf>
    <xf numFmtId="200" fontId="78" fillId="61" borderId="0" xfId="290" applyNumberFormat="1" applyFont="1" applyFill="1" applyBorder="1" applyAlignment="1" applyProtection="1">
      <alignment horizontal="center" vertical="center"/>
      <protection hidden="1"/>
    </xf>
    <xf numFmtId="41" fontId="78" fillId="62" borderId="0" xfId="434" applyNumberFormat="1" applyFont="1" applyFill="1" applyBorder="1" applyAlignment="1" applyProtection="1">
      <alignment vertical="center"/>
      <protection hidden="1"/>
    </xf>
    <xf numFmtId="41" fontId="78" fillId="2" borderId="0" xfId="434" applyNumberFormat="1" applyFont="1" applyFill="1" applyBorder="1" applyAlignment="1" applyProtection="1">
      <alignment vertical="center"/>
      <protection hidden="1"/>
    </xf>
    <xf numFmtId="0" fontId="78" fillId="2" borderId="0" xfId="434" applyFont="1" applyFill="1" applyBorder="1" applyAlignment="1" applyProtection="1">
      <alignment vertical="center"/>
      <protection locked="0"/>
    </xf>
    <xf numFmtId="41" fontId="78" fillId="2" borderId="0" xfId="434" applyNumberFormat="1" applyFont="1" applyFill="1" applyAlignment="1" applyProtection="1">
      <alignment vertical="center"/>
      <protection locked="0"/>
    </xf>
    <xf numFmtId="0" fontId="78" fillId="2" borderId="0" xfId="434" applyFont="1" applyFill="1" applyAlignment="1" applyProtection="1">
      <alignment vertical="center"/>
      <protection locked="0"/>
    </xf>
    <xf numFmtId="0" fontId="78" fillId="62" borderId="0" xfId="434" applyFont="1" applyFill="1" applyBorder="1" applyAlignment="1" applyProtection="1">
      <alignment vertical="center"/>
      <protection hidden="1"/>
    </xf>
    <xf numFmtId="200" fontId="78" fillId="61" borderId="0" xfId="290" applyNumberFormat="1" applyFont="1" applyFill="1" applyBorder="1" applyAlignment="1" applyProtection="1">
      <alignment vertical="center"/>
      <protection hidden="1"/>
    </xf>
    <xf numFmtId="41" fontId="78" fillId="2" borderId="0" xfId="434" applyNumberFormat="1" applyFont="1" applyFill="1" applyBorder="1" applyAlignment="1" applyProtection="1">
      <alignment vertical="center"/>
      <protection locked="0"/>
    </xf>
    <xf numFmtId="41" fontId="66" fillId="51" borderId="65" xfId="434" applyNumberFormat="1" applyFont="1" applyFill="1" applyBorder="1" applyAlignment="1" applyProtection="1">
      <alignment vertical="center"/>
      <protection hidden="1"/>
    </xf>
    <xf numFmtId="41" fontId="66" fillId="51" borderId="0" xfId="434" applyNumberFormat="1" applyFont="1" applyFill="1" applyBorder="1" applyAlignment="1" applyProtection="1">
      <alignment vertical="center"/>
      <protection hidden="1"/>
    </xf>
    <xf numFmtId="0" fontId="66" fillId="2" borderId="0" xfId="434" applyFont="1" applyFill="1" applyBorder="1" applyAlignment="1" applyProtection="1">
      <alignment vertical="center"/>
      <protection locked="0"/>
    </xf>
    <xf numFmtId="41" fontId="67" fillId="51" borderId="74" xfId="434" applyNumberFormat="1" applyFont="1" applyFill="1" applyBorder="1" applyAlignment="1" applyProtection="1">
      <alignment vertical="center"/>
      <protection hidden="1"/>
    </xf>
    <xf numFmtId="41" fontId="67" fillId="2" borderId="0" xfId="434" applyNumberFormat="1" applyFont="1" applyFill="1" applyBorder="1" applyAlignment="1" applyProtection="1">
      <alignment vertical="center"/>
      <protection hidden="1"/>
    </xf>
    <xf numFmtId="41" fontId="67" fillId="2" borderId="0" xfId="434" applyNumberFormat="1" applyFont="1" applyFill="1" applyBorder="1" applyAlignment="1" applyProtection="1">
      <alignment vertical="center"/>
      <protection locked="0"/>
    </xf>
    <xf numFmtId="49" fontId="66" fillId="2" borderId="68" xfId="434" applyNumberFormat="1" applyFont="1" applyFill="1" applyBorder="1" applyAlignment="1" applyProtection="1">
      <alignment horizontal="left" vertical="center"/>
      <protection locked="0"/>
    </xf>
    <xf numFmtId="0" fontId="67" fillId="51" borderId="0" xfId="434" applyNumberFormat="1" applyFont="1" applyFill="1" applyBorder="1" applyAlignment="1" applyProtection="1">
      <alignment horizontal="centerContinuous" vertical="center" wrapText="1"/>
      <protection hidden="1"/>
    </xf>
    <xf numFmtId="200" fontId="67" fillId="51" borderId="0" xfId="290" applyNumberFormat="1" applyFont="1" applyFill="1" applyBorder="1" applyAlignment="1" applyProtection="1">
      <alignment horizontal="centerContinuous" vertical="center"/>
      <protection hidden="1"/>
    </xf>
    <xf numFmtId="0" fontId="67" fillId="2" borderId="68" xfId="434" applyNumberFormat="1" applyFont="1" applyFill="1" applyBorder="1" applyAlignment="1" applyProtection="1">
      <alignment vertical="center"/>
      <protection locked="0"/>
    </xf>
    <xf numFmtId="0" fontId="66" fillId="51" borderId="0" xfId="434" applyNumberFormat="1" applyFont="1" applyFill="1" applyBorder="1" applyAlignment="1" applyProtection="1">
      <alignment horizontal="centerContinuous" vertical="center" wrapText="1"/>
      <protection hidden="1"/>
    </xf>
    <xf numFmtId="41" fontId="66" fillId="51" borderId="0" xfId="434" applyNumberFormat="1" applyFont="1" applyFill="1" applyBorder="1" applyAlignment="1" applyProtection="1">
      <alignment horizontal="centerContinuous" vertical="center"/>
      <protection hidden="1"/>
    </xf>
    <xf numFmtId="0" fontId="66" fillId="51" borderId="0" xfId="434" applyNumberFormat="1" applyFont="1" applyFill="1" applyBorder="1" applyAlignment="1" applyProtection="1">
      <alignment horizontal="center" vertical="center"/>
      <protection hidden="1"/>
    </xf>
    <xf numFmtId="0" fontId="66" fillId="51" borderId="0" xfId="434" applyNumberFormat="1" applyFont="1" applyFill="1" applyBorder="1" applyAlignment="1" applyProtection="1">
      <alignment horizontal="left" vertical="center"/>
      <protection hidden="1"/>
    </xf>
    <xf numFmtId="0" fontId="67" fillId="51" borderId="0" xfId="434" applyNumberFormat="1" applyFont="1" applyFill="1" applyBorder="1" applyAlignment="1" applyProtection="1">
      <alignment horizontal="centerContinuous" vertical="center"/>
      <protection hidden="1"/>
    </xf>
    <xf numFmtId="0" fontId="67" fillId="51" borderId="0" xfId="434" applyNumberFormat="1" applyFont="1" applyFill="1" applyBorder="1" applyAlignment="1" applyProtection="1">
      <alignment horizontal="center" vertical="center" wrapText="1"/>
      <protection hidden="1"/>
    </xf>
    <xf numFmtId="0" fontId="70" fillId="2" borderId="71" xfId="434" applyNumberFormat="1" applyFont="1" applyFill="1" applyBorder="1" applyAlignment="1" applyProtection="1">
      <alignment vertical="center"/>
      <protection locked="0"/>
    </xf>
    <xf numFmtId="0" fontId="66" fillId="2" borderId="0" xfId="434" applyFont="1" applyFill="1" applyBorder="1" applyAlignment="1" applyProtection="1">
      <alignment vertical="center" wrapText="1"/>
      <protection locked="0"/>
    </xf>
    <xf numFmtId="200" fontId="66" fillId="2" borderId="0" xfId="290" applyNumberFormat="1" applyFont="1" applyFill="1" applyBorder="1" applyAlignment="1" applyProtection="1">
      <alignment vertical="center"/>
      <protection locked="0"/>
    </xf>
    <xf numFmtId="41" fontId="66" fillId="2" borderId="0" xfId="434" applyNumberFormat="1" applyFont="1" applyFill="1" applyBorder="1" applyAlignment="1" applyProtection="1">
      <alignment vertical="center"/>
      <protection locked="0"/>
    </xf>
    <xf numFmtId="0" fontId="66" fillId="2" borderId="0" xfId="434" applyFont="1" applyFill="1" applyAlignment="1" applyProtection="1">
      <alignment vertical="center" wrapText="1"/>
      <protection locked="0"/>
    </xf>
    <xf numFmtId="200" fontId="66" fillId="2" borderId="0" xfId="290" applyNumberFormat="1" applyFont="1" applyFill="1" applyAlignment="1" applyProtection="1">
      <alignment vertical="center"/>
      <protection locked="0"/>
    </xf>
    <xf numFmtId="41" fontId="66" fillId="2" borderId="0" xfId="434" applyNumberFormat="1" applyFont="1" applyFill="1" applyAlignment="1" applyProtection="1">
      <alignment vertical="center"/>
      <protection locked="0"/>
    </xf>
    <xf numFmtId="0" fontId="66" fillId="2" borderId="0" xfId="434" applyFont="1" applyFill="1" applyAlignment="1" applyProtection="1">
      <alignment vertical="top"/>
      <protection locked="0"/>
    </xf>
    <xf numFmtId="0" fontId="66" fillId="2" borderId="0" xfId="434" applyFont="1" applyFill="1" applyAlignment="1" applyProtection="1">
      <alignment vertical="top" wrapText="1"/>
      <protection locked="0"/>
    </xf>
    <xf numFmtId="200" fontId="66" fillId="2" borderId="0" xfId="290" applyNumberFormat="1" applyFont="1" applyFill="1" applyAlignment="1" applyProtection="1">
      <alignment vertical="top"/>
      <protection locked="0"/>
    </xf>
    <xf numFmtId="41" fontId="66" fillId="2" borderId="0" xfId="434" applyNumberFormat="1" applyFont="1" applyFill="1" applyAlignment="1" applyProtection="1">
      <alignment vertical="top"/>
      <protection locked="0"/>
    </xf>
    <xf numFmtId="0" fontId="67" fillId="2" borderId="0" xfId="434" applyFont="1" applyFill="1" applyAlignment="1" applyProtection="1">
      <alignment vertical="top"/>
      <protection locked="0"/>
    </xf>
    <xf numFmtId="200" fontId="78" fillId="62" borderId="0" xfId="290" applyNumberFormat="1" applyFont="1" applyFill="1" applyBorder="1" applyAlignment="1" applyProtection="1">
      <alignment horizontal="center" vertical="center"/>
      <protection hidden="1"/>
    </xf>
    <xf numFmtId="200" fontId="78" fillId="62" borderId="0" xfId="290" applyNumberFormat="1" applyFont="1" applyFill="1" applyBorder="1" applyAlignment="1" applyProtection="1">
      <alignment vertical="center"/>
      <protection hidden="1"/>
    </xf>
    <xf numFmtId="249" fontId="65" fillId="51" borderId="0" xfId="434" applyNumberFormat="1" applyFont="1" applyFill="1" applyBorder="1" applyAlignment="1" applyProtection="1">
      <alignment vertical="center" wrapText="1"/>
      <protection hidden="1"/>
    </xf>
    <xf numFmtId="249" fontId="66" fillId="51" borderId="0" xfId="434" applyNumberFormat="1" applyFont="1" applyFill="1" applyBorder="1" applyAlignment="1" applyProtection="1">
      <alignment vertical="center" wrapText="1"/>
      <protection hidden="1"/>
    </xf>
    <xf numFmtId="249" fontId="66" fillId="51" borderId="69" xfId="434" applyNumberFormat="1" applyFont="1" applyFill="1" applyBorder="1" applyAlignment="1" applyProtection="1">
      <alignment vertical="center" wrapText="1"/>
      <protection hidden="1"/>
    </xf>
    <xf numFmtId="249" fontId="66" fillId="51" borderId="0" xfId="434" applyNumberFormat="1" applyFont="1" applyFill="1" applyBorder="1" applyAlignment="1" applyProtection="1">
      <alignment horizontal="centerContinuous" vertical="center" wrapText="1"/>
      <protection hidden="1"/>
    </xf>
    <xf numFmtId="249" fontId="67" fillId="51" borderId="0" xfId="434" applyNumberFormat="1" applyFont="1" applyFill="1" applyBorder="1" applyAlignment="1" applyProtection="1">
      <alignment vertical="center" wrapText="1"/>
      <protection hidden="1"/>
    </xf>
    <xf numFmtId="249" fontId="67" fillId="51" borderId="0" xfId="434" applyNumberFormat="1" applyFont="1" applyFill="1" applyBorder="1" applyAlignment="1" applyProtection="1">
      <alignment horizontal="center" wrapText="1"/>
      <protection hidden="1"/>
    </xf>
    <xf numFmtId="249" fontId="67" fillId="51" borderId="0" xfId="434" applyNumberFormat="1" applyFont="1" applyFill="1" applyBorder="1" applyAlignment="1" applyProtection="1">
      <alignment horizontal="center" vertical="center" wrapText="1"/>
      <protection hidden="1"/>
    </xf>
    <xf numFmtId="249" fontId="66" fillId="51" borderId="0" xfId="434" applyNumberFormat="1" applyFont="1" applyFill="1" applyBorder="1" applyAlignment="1" applyProtection="1">
      <alignment horizontal="center" vertical="center" wrapText="1"/>
      <protection hidden="1"/>
    </xf>
    <xf numFmtId="249" fontId="66" fillId="2" borderId="0" xfId="434" applyNumberFormat="1" applyFont="1" applyFill="1" applyBorder="1" applyAlignment="1" applyProtection="1">
      <alignment vertical="center" wrapText="1"/>
      <protection locked="0"/>
    </xf>
    <xf numFmtId="249" fontId="66" fillId="2" borderId="0" xfId="434" applyNumberFormat="1" applyFont="1" applyFill="1" applyAlignment="1" applyProtection="1">
      <alignment vertical="center" wrapText="1"/>
      <protection locked="0"/>
    </xf>
    <xf numFmtId="249" fontId="66" fillId="2" borderId="0" xfId="434" applyNumberFormat="1" applyFont="1" applyFill="1" applyAlignment="1" applyProtection="1">
      <alignment vertical="top" wrapText="1"/>
      <protection locked="0"/>
    </xf>
    <xf numFmtId="41" fontId="67" fillId="51" borderId="42" xfId="434" applyNumberFormat="1" applyFont="1" applyFill="1" applyBorder="1" applyAlignment="1" applyProtection="1">
      <alignment horizontal="center" vertical="center"/>
      <protection hidden="1"/>
    </xf>
    <xf numFmtId="41" fontId="55" fillId="61" borderId="81" xfId="26" applyNumberFormat="1" applyFont="1" applyFill="1" applyBorder="1" applyAlignment="1" applyProtection="1"/>
    <xf numFmtId="41" fontId="67" fillId="62" borderId="0" xfId="434" applyNumberFormat="1" applyFont="1" applyFill="1" applyBorder="1" applyAlignment="1" applyProtection="1">
      <alignment vertical="center"/>
      <protection hidden="1"/>
    </xf>
    <xf numFmtId="49" fontId="64" fillId="51" borderId="0" xfId="434" applyNumberFormat="1" applyFont="1" applyFill="1" applyBorder="1" applyAlignment="1" applyProtection="1">
      <alignment vertical="center"/>
      <protection hidden="1"/>
    </xf>
    <xf numFmtId="0" fontId="65" fillId="51" borderId="0" xfId="434" applyNumberFormat="1" applyFont="1" applyFill="1" applyBorder="1" applyAlignment="1" applyProtection="1">
      <alignment vertical="center"/>
      <protection locked="0"/>
    </xf>
    <xf numFmtId="0" fontId="65" fillId="51" borderId="0" xfId="434" applyNumberFormat="1" applyFont="1" applyFill="1" applyBorder="1" applyAlignment="1" applyProtection="1">
      <alignment horizontal="right" vertical="center"/>
      <protection locked="0"/>
    </xf>
    <xf numFmtId="0" fontId="66" fillId="51" borderId="0" xfId="434" applyNumberFormat="1" applyFont="1" applyFill="1" applyBorder="1" applyAlignment="1" applyProtection="1">
      <alignment vertical="center"/>
      <protection locked="0"/>
    </xf>
    <xf numFmtId="0" fontId="66" fillId="51" borderId="0" xfId="434" applyNumberFormat="1" applyFont="1" applyFill="1" applyBorder="1" applyAlignment="1" applyProtection="1">
      <alignment horizontal="right" vertical="center"/>
      <protection locked="0"/>
    </xf>
    <xf numFmtId="0" fontId="66" fillId="2" borderId="0" xfId="434" applyNumberFormat="1" applyFont="1" applyFill="1" applyBorder="1" applyAlignment="1" applyProtection="1">
      <alignment vertical="center"/>
      <protection locked="0"/>
    </xf>
    <xf numFmtId="49" fontId="66" fillId="51" borderId="69" xfId="434" applyNumberFormat="1" applyFont="1" applyFill="1" applyBorder="1" applyAlignment="1" applyProtection="1">
      <alignment vertical="center"/>
      <protection locked="0"/>
    </xf>
    <xf numFmtId="0" fontId="66" fillId="51" borderId="69" xfId="434" applyNumberFormat="1" applyFont="1" applyFill="1" applyBorder="1" applyAlignment="1" applyProtection="1">
      <alignment vertical="center"/>
      <protection locked="0"/>
    </xf>
    <xf numFmtId="49" fontId="67" fillId="51" borderId="0" xfId="434" applyNumberFormat="1" applyFont="1" applyFill="1" applyBorder="1" applyAlignment="1" applyProtection="1">
      <alignment horizontal="centerContinuous" vertical="center"/>
      <protection locked="0"/>
    </xf>
    <xf numFmtId="49" fontId="66" fillId="51" borderId="0" xfId="434" applyNumberFormat="1" applyFont="1" applyFill="1" applyBorder="1" applyAlignment="1" applyProtection="1">
      <alignment horizontal="centerContinuous" vertical="center"/>
      <protection locked="0"/>
    </xf>
    <xf numFmtId="0" fontId="66" fillId="51" borderId="0" xfId="434" applyNumberFormat="1" applyFont="1" applyFill="1" applyBorder="1" applyAlignment="1" applyProtection="1">
      <alignment horizontal="centerContinuous" vertical="center"/>
      <protection locked="0"/>
    </xf>
    <xf numFmtId="49" fontId="66" fillId="2" borderId="0" xfId="434" applyNumberFormat="1" applyFont="1" applyFill="1" applyBorder="1" applyAlignment="1" applyProtection="1">
      <alignment vertical="center"/>
      <protection locked="0"/>
    </xf>
    <xf numFmtId="0" fontId="67" fillId="51" borderId="0" xfId="434" applyNumberFormat="1" applyFont="1" applyFill="1" applyBorder="1" applyAlignment="1" applyProtection="1">
      <alignment horizontal="center" vertical="center"/>
      <protection locked="0"/>
    </xf>
    <xf numFmtId="49" fontId="67" fillId="51" borderId="0" xfId="434" applyNumberFormat="1" applyFont="1" applyFill="1" applyBorder="1" applyAlignment="1" applyProtection="1">
      <alignment vertical="center"/>
      <protection locked="0"/>
    </xf>
    <xf numFmtId="0" fontId="67" fillId="51" borderId="0" xfId="434" applyNumberFormat="1" applyFont="1" applyFill="1" applyBorder="1" applyAlignment="1" applyProtection="1">
      <alignment vertical="center"/>
      <protection locked="0"/>
    </xf>
    <xf numFmtId="49" fontId="66" fillId="51" borderId="0" xfId="434" applyNumberFormat="1" applyFont="1" applyFill="1" applyBorder="1" applyAlignment="1" applyProtection="1">
      <alignment vertical="center"/>
      <protection locked="0"/>
    </xf>
    <xf numFmtId="49" fontId="66" fillId="51" borderId="0" xfId="434" applyNumberFormat="1" applyFont="1" applyFill="1" applyBorder="1" applyAlignment="1" applyProtection="1">
      <alignment horizontal="right" vertical="center"/>
      <protection hidden="1"/>
    </xf>
    <xf numFmtId="49" fontId="67" fillId="51" borderId="0" xfId="434" applyNumberFormat="1" applyFont="1" applyFill="1" applyBorder="1" applyAlignment="1" applyProtection="1">
      <alignment horizontal="centerContinuous"/>
      <protection locked="0"/>
    </xf>
    <xf numFmtId="49" fontId="66" fillId="51" borderId="0" xfId="434" applyNumberFormat="1" applyFont="1" applyFill="1" applyBorder="1" applyAlignment="1" applyProtection="1">
      <alignment horizontal="centerContinuous"/>
      <protection locked="0"/>
    </xf>
    <xf numFmtId="49" fontId="67" fillId="51" borderId="0" xfId="434" applyNumberFormat="1" applyFont="1" applyFill="1" applyBorder="1" applyAlignment="1" applyProtection="1">
      <alignment horizontal="center" wrapText="1"/>
      <protection locked="0"/>
    </xf>
    <xf numFmtId="0" fontId="95" fillId="51" borderId="0" xfId="434" applyNumberFormat="1" applyFont="1" applyFill="1" applyBorder="1" applyAlignment="1" applyProtection="1">
      <alignment horizontal="center" wrapText="1"/>
      <protection locked="0"/>
    </xf>
    <xf numFmtId="49" fontId="67" fillId="51" borderId="65" xfId="434" applyNumberFormat="1" applyFont="1" applyFill="1" applyBorder="1" applyAlignment="1" applyProtection="1">
      <alignment horizontal="right" wrapText="1"/>
      <protection locked="0"/>
    </xf>
    <xf numFmtId="49" fontId="67" fillId="51" borderId="0" xfId="434" applyNumberFormat="1" applyFont="1" applyFill="1" applyBorder="1" applyAlignment="1" applyProtection="1">
      <alignment horizontal="right" wrapText="1"/>
      <protection locked="0"/>
    </xf>
    <xf numFmtId="49" fontId="67" fillId="2" borderId="0" xfId="434" applyNumberFormat="1" applyFont="1" applyFill="1" applyBorder="1" applyAlignment="1" applyProtection="1">
      <alignment horizontal="right" wrapText="1"/>
      <protection locked="0"/>
    </xf>
    <xf numFmtId="49" fontId="67" fillId="2" borderId="0" xfId="434" applyNumberFormat="1" applyFont="1" applyFill="1" applyAlignment="1" applyProtection="1">
      <alignment horizontal="center" wrapText="1"/>
      <protection locked="0"/>
    </xf>
    <xf numFmtId="49" fontId="67" fillId="2" borderId="0" xfId="434" applyNumberFormat="1" applyFont="1" applyFill="1" applyAlignment="1" applyProtection="1">
      <protection locked="0"/>
    </xf>
    <xf numFmtId="49" fontId="67" fillId="51" borderId="0" xfId="434" applyNumberFormat="1" applyFont="1" applyFill="1" applyBorder="1" applyAlignment="1" applyProtection="1">
      <alignment horizontal="center" vertical="center"/>
      <protection locked="0"/>
    </xf>
    <xf numFmtId="41" fontId="67" fillId="51" borderId="0" xfId="434" applyNumberFormat="1" applyFont="1" applyFill="1" applyBorder="1" applyAlignment="1" applyProtection="1">
      <alignment horizontal="right" vertical="center"/>
      <protection locked="0"/>
    </xf>
    <xf numFmtId="0" fontId="67" fillId="51" borderId="0" xfId="434" applyFont="1" applyFill="1" applyBorder="1" applyAlignment="1" applyProtection="1">
      <alignment vertical="top"/>
      <protection locked="0"/>
    </xf>
    <xf numFmtId="0" fontId="67" fillId="51" borderId="0" xfId="434" applyFont="1" applyFill="1" applyBorder="1" applyAlignment="1" applyProtection="1">
      <alignment horizontal="center" vertical="top"/>
      <protection locked="0"/>
    </xf>
    <xf numFmtId="41" fontId="67" fillId="51" borderId="0" xfId="434" applyNumberFormat="1" applyFont="1" applyFill="1" applyBorder="1" applyAlignment="1" applyProtection="1">
      <alignment horizontal="right" vertical="center" wrapText="1"/>
      <protection locked="0"/>
    </xf>
    <xf numFmtId="49" fontId="67" fillId="2" borderId="0" xfId="434" applyNumberFormat="1" applyFont="1" applyFill="1" applyBorder="1" applyAlignment="1" applyProtection="1">
      <alignment vertical="top"/>
      <protection locked="0"/>
    </xf>
    <xf numFmtId="0" fontId="67" fillId="2" borderId="0" xfId="434" applyFont="1" applyFill="1" applyBorder="1" applyAlignment="1" applyProtection="1">
      <alignment vertical="top"/>
      <protection locked="0"/>
    </xf>
    <xf numFmtId="41" fontId="67" fillId="2" borderId="0" xfId="434" applyNumberFormat="1" applyFont="1" applyFill="1" applyBorder="1" applyAlignment="1" applyProtection="1">
      <alignment vertical="top"/>
      <protection locked="0"/>
    </xf>
    <xf numFmtId="0" fontId="67" fillId="51" borderId="0" xfId="434" applyFont="1" applyFill="1" applyAlignment="1" applyProtection="1">
      <alignment horizontal="right" vertical="center" wrapText="1"/>
      <protection locked="0"/>
    </xf>
    <xf numFmtId="0" fontId="78" fillId="51" borderId="0" xfId="434" quotePrefix="1" applyFont="1" applyFill="1" applyBorder="1" applyAlignment="1" applyProtection="1">
      <alignment vertical="top"/>
      <protection locked="0"/>
    </xf>
    <xf numFmtId="0" fontId="78" fillId="51" borderId="0" xfId="434" applyFont="1" applyFill="1" applyBorder="1" applyAlignment="1" applyProtection="1">
      <alignment vertical="top"/>
      <protection locked="0"/>
    </xf>
    <xf numFmtId="49" fontId="78" fillId="51" borderId="0" xfId="434" applyNumberFormat="1" applyFont="1" applyFill="1" applyBorder="1" applyAlignment="1" applyProtection="1">
      <alignment horizontal="center" vertical="top"/>
      <protection locked="0"/>
    </xf>
    <xf numFmtId="0" fontId="78" fillId="51" borderId="0" xfId="434" applyFont="1" applyFill="1" applyBorder="1" applyAlignment="1" applyProtection="1">
      <alignment horizontal="center" vertical="top"/>
      <protection locked="0"/>
    </xf>
    <xf numFmtId="41" fontId="78" fillId="51" borderId="0" xfId="434" applyNumberFormat="1" applyFont="1" applyFill="1" applyBorder="1" applyAlignment="1" applyProtection="1">
      <alignment horizontal="right" vertical="center" wrapText="1"/>
      <protection hidden="1"/>
    </xf>
    <xf numFmtId="0" fontId="78" fillId="51" borderId="0" xfId="434" applyFont="1" applyFill="1" applyAlignment="1" applyProtection="1">
      <alignment horizontal="right" vertical="center" wrapText="1"/>
      <protection locked="0"/>
    </xf>
    <xf numFmtId="49" fontId="78" fillId="2" borderId="0" xfId="434" applyNumberFormat="1" applyFont="1" applyFill="1" applyBorder="1" applyAlignment="1" applyProtection="1">
      <alignment vertical="top"/>
      <protection locked="0"/>
    </xf>
    <xf numFmtId="41" fontId="78" fillId="2" borderId="0" xfId="434" applyNumberFormat="1" applyFont="1" applyFill="1" applyBorder="1" applyAlignment="1" applyProtection="1">
      <alignment vertical="top"/>
      <protection locked="0"/>
    </xf>
    <xf numFmtId="41" fontId="78" fillId="2" borderId="0" xfId="434" applyNumberFormat="1" applyFont="1" applyFill="1" applyBorder="1" applyAlignment="1" applyProtection="1">
      <alignment vertical="top"/>
      <protection hidden="1"/>
    </xf>
    <xf numFmtId="41" fontId="287" fillId="2" borderId="0" xfId="27" applyNumberFormat="1" applyFont="1" applyFill="1" applyBorder="1" applyAlignment="1" applyProtection="1">
      <alignment vertical="top"/>
      <protection hidden="1"/>
    </xf>
    <xf numFmtId="0" fontId="78" fillId="2" borderId="0" xfId="434" applyFont="1" applyFill="1" applyAlignment="1" applyProtection="1">
      <alignment vertical="top"/>
      <protection locked="0"/>
    </xf>
    <xf numFmtId="0" fontId="288" fillId="51" borderId="0" xfId="434" quotePrefix="1" applyFont="1" applyFill="1" applyBorder="1" applyAlignment="1" applyProtection="1">
      <alignment vertical="top"/>
      <protection locked="0"/>
    </xf>
    <xf numFmtId="0" fontId="288" fillId="51" borderId="0" xfId="434" applyFont="1" applyFill="1" applyBorder="1" applyAlignment="1" applyProtection="1">
      <alignment vertical="top"/>
      <protection locked="0"/>
    </xf>
    <xf numFmtId="49" fontId="288" fillId="51" borderId="0" xfId="434" applyNumberFormat="1" applyFont="1" applyFill="1" applyBorder="1" applyAlignment="1" applyProtection="1">
      <alignment horizontal="center" vertical="top"/>
      <protection locked="0"/>
    </xf>
    <xf numFmtId="0" fontId="288" fillId="51" borderId="0" xfId="434" applyFont="1" applyFill="1" applyBorder="1" applyAlignment="1" applyProtection="1">
      <alignment horizontal="center" vertical="top"/>
      <protection locked="0"/>
    </xf>
    <xf numFmtId="41" fontId="288" fillId="51" borderId="0" xfId="434" applyNumberFormat="1" applyFont="1" applyFill="1" applyBorder="1" applyAlignment="1" applyProtection="1">
      <alignment horizontal="right" vertical="center" wrapText="1"/>
      <protection hidden="1"/>
    </xf>
    <xf numFmtId="0" fontId="288" fillId="51" borderId="0" xfId="434" applyFont="1" applyFill="1" applyAlignment="1" applyProtection="1">
      <alignment horizontal="right" vertical="center" wrapText="1"/>
      <protection locked="0"/>
    </xf>
    <xf numFmtId="41" fontId="288" fillId="51" borderId="0" xfId="434" applyNumberFormat="1" applyFont="1" applyFill="1" applyBorder="1" applyAlignment="1" applyProtection="1">
      <alignment horizontal="right" vertical="center" wrapText="1"/>
      <protection locked="0"/>
    </xf>
    <xf numFmtId="49" fontId="288" fillId="2" borderId="0" xfId="434" applyNumberFormat="1" applyFont="1" applyFill="1" applyBorder="1" applyAlignment="1" applyProtection="1">
      <alignment vertical="top"/>
      <protection locked="0"/>
    </xf>
    <xf numFmtId="41" fontId="288" fillId="2" borderId="0" xfId="434" applyNumberFormat="1" applyFont="1" applyFill="1" applyBorder="1" applyAlignment="1" applyProtection="1">
      <alignment vertical="top"/>
      <protection locked="0"/>
    </xf>
    <xf numFmtId="41" fontId="288" fillId="2" borderId="0" xfId="434" applyNumberFormat="1" applyFont="1" applyFill="1" applyBorder="1" applyAlignment="1" applyProtection="1">
      <alignment vertical="top"/>
      <protection hidden="1"/>
    </xf>
    <xf numFmtId="41" fontId="289" fillId="2" borderId="0" xfId="27" applyNumberFormat="1" applyFont="1" applyFill="1" applyBorder="1" applyAlignment="1" applyProtection="1">
      <alignment vertical="top"/>
      <protection hidden="1"/>
    </xf>
    <xf numFmtId="41" fontId="289" fillId="2" borderId="0" xfId="434" applyNumberFormat="1" applyFont="1" applyFill="1" applyBorder="1" applyAlignment="1" applyProtection="1">
      <alignment vertical="top"/>
      <protection hidden="1"/>
    </xf>
    <xf numFmtId="0" fontId="289" fillId="2" borderId="0" xfId="434" applyNumberFormat="1" applyFont="1" applyFill="1" applyAlignment="1" applyProtection="1">
      <alignment vertical="center"/>
      <protection locked="0"/>
    </xf>
    <xf numFmtId="0" fontId="289" fillId="2" borderId="0" xfId="434" applyFont="1" applyFill="1" applyAlignment="1" applyProtection="1">
      <alignment vertical="top"/>
      <protection locked="0"/>
    </xf>
    <xf numFmtId="0" fontId="288" fillId="2" borderId="0" xfId="434" applyFont="1" applyFill="1" applyAlignment="1" applyProtection="1">
      <alignment vertical="top"/>
      <protection locked="0"/>
    </xf>
    <xf numFmtId="41" fontId="78" fillId="51" borderId="0" xfId="434" applyNumberFormat="1" applyFont="1" applyFill="1" applyBorder="1" applyAlignment="1" applyProtection="1">
      <alignment horizontal="right" vertical="center" wrapText="1"/>
      <protection locked="0"/>
    </xf>
    <xf numFmtId="0" fontId="78" fillId="2" borderId="0" xfId="434" applyFont="1" applyFill="1" applyBorder="1" applyAlignment="1" applyProtection="1">
      <alignment vertical="top"/>
      <protection locked="0"/>
    </xf>
    <xf numFmtId="0" fontId="66" fillId="51" borderId="0" xfId="434" applyFont="1" applyFill="1" applyBorder="1" applyAlignment="1" applyProtection="1">
      <alignment vertical="top"/>
      <protection locked="0"/>
    </xf>
    <xf numFmtId="49" fontId="66" fillId="51" borderId="0" xfId="434" applyNumberFormat="1" applyFont="1" applyFill="1" applyBorder="1" applyAlignment="1" applyProtection="1">
      <alignment horizontal="center" vertical="top"/>
      <protection locked="0"/>
    </xf>
    <xf numFmtId="0" fontId="66" fillId="51" borderId="0" xfId="434" applyFont="1" applyFill="1" applyBorder="1" applyAlignment="1" applyProtection="1">
      <alignment horizontal="center" vertical="top"/>
      <protection locked="0"/>
    </xf>
    <xf numFmtId="41" fontId="66" fillId="51" borderId="0" xfId="434" applyNumberFormat="1" applyFont="1" applyFill="1" applyBorder="1" applyAlignment="1" applyProtection="1">
      <alignment horizontal="right" vertical="center" wrapText="1"/>
      <protection hidden="1"/>
    </xf>
    <xf numFmtId="41" fontId="66" fillId="51" borderId="0" xfId="434" applyNumberFormat="1" applyFont="1" applyFill="1" applyAlignment="1" applyProtection="1">
      <alignment horizontal="right" vertical="center" wrapText="1"/>
      <protection locked="0"/>
    </xf>
    <xf numFmtId="41" fontId="66" fillId="51" borderId="0" xfId="434" applyNumberFormat="1" applyFont="1" applyFill="1" applyBorder="1" applyAlignment="1" applyProtection="1">
      <alignment horizontal="right" vertical="center" wrapText="1"/>
      <protection locked="0"/>
    </xf>
    <xf numFmtId="49" fontId="66" fillId="2" borderId="0" xfId="434" applyNumberFormat="1" applyFont="1" applyFill="1" applyBorder="1" applyAlignment="1" applyProtection="1">
      <alignment vertical="top"/>
      <protection locked="0"/>
    </xf>
    <xf numFmtId="41" fontId="66" fillId="2" borderId="0" xfId="434" applyNumberFormat="1" applyFont="1" applyFill="1" applyBorder="1" applyAlignment="1" applyProtection="1">
      <alignment vertical="top"/>
      <protection locked="0"/>
    </xf>
    <xf numFmtId="41" fontId="66" fillId="2" borderId="0" xfId="434" applyNumberFormat="1" applyFont="1" applyFill="1" applyBorder="1" applyAlignment="1" applyProtection="1">
      <alignment vertical="top"/>
      <protection hidden="1"/>
    </xf>
    <xf numFmtId="0" fontId="66" fillId="2" borderId="0" xfId="434" applyFont="1" applyFill="1" applyBorder="1" applyAlignment="1" applyProtection="1">
      <alignment vertical="top"/>
      <protection locked="0"/>
    </xf>
    <xf numFmtId="0" fontId="289" fillId="51" borderId="0" xfId="434" applyFont="1" applyFill="1" applyBorder="1" applyAlignment="1" applyProtection="1">
      <alignment vertical="top"/>
      <protection locked="0"/>
    </xf>
    <xf numFmtId="49" fontId="289" fillId="51" borderId="0" xfId="434" applyNumberFormat="1" applyFont="1" applyFill="1" applyBorder="1" applyAlignment="1" applyProtection="1">
      <alignment horizontal="center" vertical="top"/>
      <protection locked="0"/>
    </xf>
    <xf numFmtId="0" fontId="289" fillId="51" borderId="0" xfId="434" applyFont="1" applyFill="1" applyBorder="1" applyAlignment="1" applyProtection="1">
      <alignment horizontal="center" vertical="top"/>
      <protection locked="0"/>
    </xf>
    <xf numFmtId="41" fontId="289" fillId="51" borderId="0" xfId="434" applyNumberFormat="1" applyFont="1" applyFill="1" applyBorder="1" applyAlignment="1" applyProtection="1">
      <alignment horizontal="right" vertical="center" wrapText="1"/>
      <protection hidden="1"/>
    </xf>
    <xf numFmtId="41" fontId="289" fillId="51" borderId="0" xfId="434" applyNumberFormat="1" applyFont="1" applyFill="1" applyAlignment="1" applyProtection="1">
      <alignment horizontal="right" vertical="center" wrapText="1"/>
      <protection locked="0"/>
    </xf>
    <xf numFmtId="41" fontId="289" fillId="51" borderId="0" xfId="434" applyNumberFormat="1" applyFont="1" applyFill="1" applyBorder="1" applyAlignment="1" applyProtection="1">
      <alignment horizontal="right" vertical="center" wrapText="1"/>
      <protection locked="0"/>
    </xf>
    <xf numFmtId="49" fontId="289" fillId="2" borderId="0" xfId="434" applyNumberFormat="1" applyFont="1" applyFill="1" applyBorder="1" applyAlignment="1" applyProtection="1">
      <alignment vertical="top"/>
      <protection locked="0"/>
    </xf>
    <xf numFmtId="0" fontId="289" fillId="2" borderId="0" xfId="434" applyFont="1" applyFill="1" applyBorder="1" applyAlignment="1" applyProtection="1">
      <alignment vertical="top"/>
      <protection locked="0"/>
    </xf>
    <xf numFmtId="41" fontId="66" fillId="62" borderId="0" xfId="434" applyNumberFormat="1" applyFont="1" applyFill="1" applyBorder="1" applyAlignment="1" applyProtection="1">
      <alignment horizontal="right" vertical="center" wrapText="1"/>
      <protection hidden="1"/>
    </xf>
    <xf numFmtId="41" fontId="66" fillId="51" borderId="65" xfId="434" applyNumberFormat="1" applyFont="1" applyFill="1" applyBorder="1" applyAlignment="1" applyProtection="1">
      <alignment horizontal="right" vertical="center" wrapText="1"/>
      <protection locked="0"/>
    </xf>
    <xf numFmtId="41" fontId="66" fillId="2" borderId="65" xfId="434" applyNumberFormat="1" applyFont="1" applyFill="1" applyBorder="1" applyAlignment="1" applyProtection="1">
      <alignment vertical="top"/>
      <protection locked="0"/>
    </xf>
    <xf numFmtId="41" fontId="78" fillId="51" borderId="65" xfId="434" applyNumberFormat="1" applyFont="1" applyFill="1" applyBorder="1" applyAlignment="1" applyProtection="1">
      <alignment horizontal="right" vertical="center" wrapText="1"/>
      <protection hidden="1"/>
    </xf>
    <xf numFmtId="41" fontId="78" fillId="2" borderId="65" xfId="434" applyNumberFormat="1" applyFont="1" applyFill="1" applyBorder="1" applyAlignment="1" applyProtection="1">
      <alignment vertical="top"/>
      <protection hidden="1"/>
    </xf>
    <xf numFmtId="41" fontId="78" fillId="51" borderId="0" xfId="434" applyNumberFormat="1" applyFont="1" applyFill="1" applyBorder="1" applyAlignment="1" applyProtection="1">
      <alignment horizontal="right" vertical="top"/>
      <protection locked="0"/>
    </xf>
    <xf numFmtId="0" fontId="78" fillId="51" borderId="0" xfId="434" applyFont="1" applyFill="1" applyAlignment="1" applyProtection="1">
      <alignment horizontal="right" vertical="top"/>
      <protection locked="0"/>
    </xf>
    <xf numFmtId="41" fontId="289" fillId="2" borderId="0" xfId="434" applyNumberFormat="1" applyFont="1" applyFill="1" applyAlignment="1" applyProtection="1">
      <alignment vertical="top"/>
      <protection locked="0"/>
    </xf>
    <xf numFmtId="0" fontId="66" fillId="51" borderId="0" xfId="434" applyNumberFormat="1" applyFont="1" applyFill="1" applyBorder="1" applyAlignment="1" applyProtection="1">
      <alignment horizontal="center" vertical="center"/>
      <protection locked="0"/>
    </xf>
    <xf numFmtId="49" fontId="67" fillId="51" borderId="0" xfId="434" applyNumberFormat="1" applyFont="1" applyFill="1" applyBorder="1" applyAlignment="1">
      <alignment vertical="center"/>
    </xf>
    <xf numFmtId="49" fontId="66" fillId="51" borderId="0" xfId="434" applyNumberFormat="1" applyFont="1" applyFill="1" applyBorder="1" applyAlignment="1">
      <alignment vertical="center"/>
    </xf>
    <xf numFmtId="49" fontId="66" fillId="51" borderId="0" xfId="434" applyNumberFormat="1" applyFont="1" applyFill="1" applyBorder="1" applyAlignment="1">
      <alignment horizontal="center" vertical="center"/>
    </xf>
    <xf numFmtId="0" fontId="66" fillId="51" borderId="0" xfId="434" applyNumberFormat="1" applyFont="1" applyFill="1" applyBorder="1" applyAlignment="1">
      <alignment horizontal="center" vertical="center"/>
    </xf>
    <xf numFmtId="41" fontId="66" fillId="51" borderId="0" xfId="434" applyNumberFormat="1" applyFont="1" applyFill="1" applyBorder="1" applyAlignment="1">
      <alignment vertical="center"/>
    </xf>
    <xf numFmtId="0" fontId="66" fillId="51" borderId="0" xfId="434" applyNumberFormat="1" applyFont="1" applyFill="1" applyBorder="1" applyAlignment="1">
      <alignment vertical="center"/>
    </xf>
    <xf numFmtId="41" fontId="66" fillId="2" borderId="0" xfId="434" applyNumberFormat="1" applyFont="1" applyFill="1" applyBorder="1" applyAlignment="1">
      <alignment vertical="center"/>
    </xf>
    <xf numFmtId="0" fontId="67" fillId="2" borderId="0" xfId="434" applyFont="1" applyFill="1" applyBorder="1" applyAlignment="1">
      <alignment vertical="center"/>
    </xf>
    <xf numFmtId="0" fontId="66" fillId="2" borderId="0" xfId="434" applyFont="1" applyFill="1" applyAlignment="1">
      <alignment vertical="center"/>
    </xf>
    <xf numFmtId="41" fontId="55" fillId="2" borderId="0" xfId="434" applyNumberFormat="1" applyFont="1" applyFill="1" applyAlignment="1" applyProtection="1">
      <protection locked="0"/>
    </xf>
    <xf numFmtId="49" fontId="66" fillId="51" borderId="40" xfId="434" applyNumberFormat="1" applyFont="1" applyFill="1" applyBorder="1" applyAlignment="1" applyProtection="1">
      <alignment vertical="center"/>
      <protection locked="0"/>
    </xf>
    <xf numFmtId="0" fontId="66" fillId="51" borderId="40" xfId="434" applyNumberFormat="1" applyFont="1" applyFill="1" applyBorder="1" applyAlignment="1" applyProtection="1">
      <alignment vertical="center"/>
      <protection locked="0"/>
    </xf>
    <xf numFmtId="0" fontId="66" fillId="51" borderId="40" xfId="434" applyNumberFormat="1" applyFont="1" applyFill="1" applyBorder="1" applyAlignment="1" applyProtection="1">
      <alignment horizontal="right" vertical="center"/>
      <protection locked="0"/>
    </xf>
    <xf numFmtId="49" fontId="66" fillId="51" borderId="0" xfId="434" applyNumberFormat="1" applyFont="1" applyFill="1" applyBorder="1" applyAlignment="1" applyProtection="1">
      <alignment horizontal="center" vertical="center"/>
      <protection locked="0"/>
    </xf>
    <xf numFmtId="41" fontId="66" fillId="51" borderId="0" xfId="434" applyNumberFormat="1" applyFont="1" applyFill="1" applyBorder="1" applyAlignment="1" applyProtection="1">
      <alignment horizontal="right" vertical="center"/>
      <protection locked="0"/>
    </xf>
    <xf numFmtId="0" fontId="66" fillId="51" borderId="0" xfId="434" quotePrefix="1" applyFont="1" applyFill="1" applyBorder="1" applyAlignment="1" applyProtection="1">
      <alignment vertical="top"/>
      <protection locked="0"/>
    </xf>
    <xf numFmtId="0" fontId="289" fillId="51" borderId="0" xfId="434" quotePrefix="1" applyFont="1" applyFill="1" applyBorder="1" applyAlignment="1" applyProtection="1">
      <alignment vertical="top"/>
      <protection locked="0"/>
    </xf>
    <xf numFmtId="49" fontId="67" fillId="51" borderId="0" xfId="434" applyNumberFormat="1" applyFont="1" applyFill="1" applyBorder="1" applyAlignment="1" applyProtection="1">
      <alignment horizontal="center" vertical="top"/>
      <protection locked="0"/>
    </xf>
    <xf numFmtId="41" fontId="67" fillId="51" borderId="0" xfId="434" applyNumberFormat="1" applyFont="1" applyFill="1" applyBorder="1" applyAlignment="1" applyProtection="1">
      <alignment horizontal="right" vertical="center" wrapText="1"/>
      <protection hidden="1"/>
    </xf>
    <xf numFmtId="41" fontId="67" fillId="2" borderId="0" xfId="434" applyNumberFormat="1" applyFont="1" applyFill="1" applyBorder="1" applyAlignment="1" applyProtection="1">
      <alignment vertical="top"/>
      <protection hidden="1"/>
    </xf>
    <xf numFmtId="41" fontId="67" fillId="51" borderId="42" xfId="434" applyNumberFormat="1" applyFont="1" applyFill="1" applyBorder="1" applyAlignment="1" applyProtection="1">
      <alignment horizontal="right" vertical="center" wrapText="1"/>
      <protection hidden="1"/>
    </xf>
    <xf numFmtId="41" fontId="67" fillId="2" borderId="42" xfId="434" applyNumberFormat="1" applyFont="1" applyFill="1" applyBorder="1" applyAlignment="1" applyProtection="1">
      <alignment vertical="top"/>
      <protection hidden="1"/>
    </xf>
    <xf numFmtId="165" fontId="67" fillId="51" borderId="0" xfId="434" applyNumberFormat="1" applyFont="1" applyFill="1" applyBorder="1" applyAlignment="1" applyProtection="1">
      <alignment horizontal="right" vertical="top"/>
      <protection hidden="1"/>
    </xf>
    <xf numFmtId="165" fontId="67" fillId="51" borderId="0" xfId="434" applyNumberFormat="1" applyFont="1" applyFill="1" applyBorder="1" applyAlignment="1" applyProtection="1">
      <alignment horizontal="right" vertical="top"/>
      <protection locked="0"/>
    </xf>
    <xf numFmtId="165" fontId="67" fillId="2" borderId="0" xfId="434" applyNumberFormat="1" applyFont="1" applyFill="1" applyBorder="1" applyAlignment="1" applyProtection="1">
      <alignment vertical="top"/>
      <protection hidden="1"/>
    </xf>
    <xf numFmtId="0" fontId="66" fillId="51" borderId="0" xfId="434" applyFont="1" applyFill="1" applyAlignment="1" applyProtection="1">
      <alignment vertical="top"/>
      <protection locked="0"/>
    </xf>
    <xf numFmtId="41" fontId="66" fillId="51" borderId="0" xfId="434" applyNumberFormat="1" applyFont="1" applyFill="1" applyAlignment="1" applyProtection="1">
      <alignment vertical="top"/>
      <protection locked="0"/>
    </xf>
    <xf numFmtId="165" fontId="124" fillId="2" borderId="0" xfId="434" applyNumberFormat="1" applyFont="1" applyFill="1" applyAlignment="1" applyProtection="1">
      <alignment vertical="top"/>
      <protection locked="0"/>
    </xf>
    <xf numFmtId="49" fontId="66" fillId="2" borderId="0" xfId="434" applyNumberFormat="1" applyFont="1" applyFill="1" applyBorder="1" applyAlignment="1" applyProtection="1">
      <alignment horizontal="left" vertical="center"/>
      <protection locked="0"/>
    </xf>
    <xf numFmtId="0" fontId="67" fillId="51" borderId="0" xfId="434" applyNumberFormat="1" applyFont="1" applyFill="1" applyBorder="1" applyAlignment="1" applyProtection="1">
      <alignment horizontal="centerContinuous" vertical="center"/>
      <protection locked="0"/>
    </xf>
    <xf numFmtId="49" fontId="70" fillId="2" borderId="0" xfId="434" applyNumberFormat="1" applyFont="1" applyFill="1" applyBorder="1" applyAlignment="1" applyProtection="1">
      <alignment vertical="center"/>
      <protection locked="0"/>
    </xf>
    <xf numFmtId="41" fontId="67" fillId="0" borderId="0" xfId="27" applyNumberFormat="1" applyFont="1" applyFill="1" applyBorder="1" applyAlignment="1" applyProtection="1">
      <alignment vertical="center"/>
      <protection locked="0"/>
    </xf>
    <xf numFmtId="41" fontId="66" fillId="0" borderId="0" xfId="27" applyNumberFormat="1" applyFont="1" applyFill="1" applyBorder="1" applyAlignment="1" applyProtection="1">
      <alignment vertical="center"/>
      <protection locked="0"/>
    </xf>
    <xf numFmtId="41" fontId="67" fillId="0" borderId="0" xfId="27" applyNumberFormat="1" applyFont="1" applyFill="1" applyBorder="1" applyAlignment="1" applyProtection="1">
      <alignment horizontal="right" vertical="center"/>
      <protection locked="0"/>
    </xf>
    <xf numFmtId="41" fontId="67" fillId="0" borderId="42" xfId="27" applyNumberFormat="1" applyFont="1" applyFill="1" applyBorder="1" applyAlignment="1" applyProtection="1">
      <alignment vertical="center"/>
      <protection locked="0"/>
    </xf>
    <xf numFmtId="41" fontId="78" fillId="51" borderId="0" xfId="0" applyNumberFormat="1" applyFont="1" applyFill="1" applyBorder="1" applyAlignment="1" applyProtection="1">
      <alignment vertical="center"/>
      <protection hidden="1"/>
    </xf>
    <xf numFmtId="0" fontId="67" fillId="62" borderId="0" xfId="434" applyFont="1" applyFill="1" applyAlignment="1" applyProtection="1">
      <alignment vertical="center"/>
      <protection locked="0"/>
    </xf>
    <xf numFmtId="41" fontId="66" fillId="62" borderId="0" xfId="0" applyNumberFormat="1" applyFont="1" applyFill="1" applyBorder="1" applyAlignment="1" applyProtection="1">
      <alignment vertical="center"/>
      <protection hidden="1"/>
    </xf>
    <xf numFmtId="0" fontId="66" fillId="62" borderId="0" xfId="434" applyNumberFormat="1" applyFont="1" applyFill="1" applyAlignment="1" applyProtection="1">
      <alignment vertical="center"/>
      <protection locked="0"/>
    </xf>
    <xf numFmtId="0" fontId="66" fillId="62" borderId="0" xfId="434" applyNumberFormat="1" applyFont="1" applyFill="1" applyBorder="1" applyAlignment="1" applyProtection="1">
      <alignment vertical="center"/>
      <protection locked="0"/>
    </xf>
    <xf numFmtId="41" fontId="66" fillId="62" borderId="0" xfId="27" applyNumberFormat="1" applyFont="1" applyFill="1" applyBorder="1" applyAlignment="1" applyProtection="1">
      <alignment vertical="center"/>
      <protection locked="0"/>
    </xf>
    <xf numFmtId="41" fontId="67" fillId="51" borderId="42" xfId="0" applyNumberFormat="1" applyFont="1" applyFill="1" applyBorder="1" applyAlignment="1" applyProtection="1">
      <alignment vertical="center"/>
      <protection hidden="1"/>
    </xf>
    <xf numFmtId="0" fontId="65" fillId="62" borderId="0" xfId="434" applyNumberFormat="1" applyFont="1" applyFill="1" applyBorder="1" applyAlignment="1" applyProtection="1">
      <alignment horizontal="right" vertical="center"/>
      <protection hidden="1"/>
    </xf>
    <xf numFmtId="0" fontId="66" fillId="62" borderId="0" xfId="434" applyNumberFormat="1" applyFont="1" applyFill="1" applyBorder="1" applyAlignment="1" applyProtection="1">
      <alignment horizontal="right" vertical="center"/>
      <protection hidden="1"/>
    </xf>
    <xf numFmtId="0" fontId="66" fillId="62" borderId="0" xfId="434" applyNumberFormat="1" applyFont="1" applyFill="1" applyBorder="1" applyAlignment="1" applyProtection="1">
      <alignment vertical="center"/>
      <protection hidden="1"/>
    </xf>
    <xf numFmtId="0" fontId="66" fillId="62" borderId="69" xfId="434" applyNumberFormat="1" applyFont="1" applyFill="1" applyBorder="1" applyAlignment="1" applyProtection="1">
      <alignment vertical="center"/>
      <protection hidden="1"/>
    </xf>
    <xf numFmtId="49" fontId="66" fillId="62" borderId="0" xfId="434" applyNumberFormat="1" applyFont="1" applyFill="1" applyBorder="1" applyAlignment="1" applyProtection="1">
      <alignment horizontal="centerContinuous" vertical="center"/>
      <protection hidden="1"/>
    </xf>
    <xf numFmtId="49" fontId="67" fillId="62" borderId="0" xfId="434" applyNumberFormat="1" applyFont="1" applyFill="1" applyBorder="1" applyAlignment="1" applyProtection="1">
      <alignment vertical="center"/>
      <protection hidden="1"/>
    </xf>
    <xf numFmtId="49" fontId="67" fillId="62" borderId="65" xfId="434" applyNumberFormat="1" applyFont="1" applyFill="1" applyBorder="1" applyAlignment="1" applyProtection="1">
      <alignment horizontal="right" wrapText="1"/>
      <protection hidden="1"/>
    </xf>
    <xf numFmtId="41" fontId="67" fillId="62" borderId="0" xfId="27" applyNumberFormat="1" applyFont="1" applyFill="1" applyBorder="1" applyAlignment="1" applyProtection="1">
      <alignment vertical="center"/>
      <protection locked="0"/>
    </xf>
    <xf numFmtId="41" fontId="67" fillId="62" borderId="0" xfId="27" applyNumberFormat="1" applyFont="1" applyFill="1" applyBorder="1" applyAlignment="1" applyProtection="1">
      <alignment horizontal="right" vertical="center"/>
      <protection locked="0"/>
    </xf>
    <xf numFmtId="41" fontId="67" fillId="62" borderId="42" xfId="27" applyNumberFormat="1" applyFont="1" applyFill="1" applyBorder="1" applyAlignment="1" applyProtection="1">
      <alignment vertical="center"/>
      <protection locked="0"/>
    </xf>
    <xf numFmtId="41" fontId="78" fillId="62" borderId="0" xfId="0" applyNumberFormat="1" applyFont="1" applyFill="1" applyBorder="1" applyAlignment="1" applyProtection="1">
      <alignment vertical="center"/>
      <protection hidden="1"/>
    </xf>
    <xf numFmtId="41" fontId="67" fillId="62" borderId="42" xfId="0" applyNumberFormat="1" applyFont="1" applyFill="1" applyBorder="1" applyAlignment="1" applyProtection="1">
      <alignment vertical="center"/>
      <protection hidden="1"/>
    </xf>
    <xf numFmtId="0" fontId="66" fillId="62" borderId="0" xfId="434" applyNumberFormat="1" applyFont="1" applyFill="1" applyBorder="1" applyAlignment="1" applyProtection="1">
      <alignment horizontal="centerContinuous" vertical="center"/>
      <protection hidden="1"/>
    </xf>
    <xf numFmtId="0" fontId="67" fillId="62" borderId="0" xfId="434" applyNumberFormat="1" applyFont="1" applyFill="1" applyBorder="1" applyAlignment="1" applyProtection="1">
      <alignment horizontal="centerContinuous" vertical="center"/>
      <protection hidden="1"/>
    </xf>
    <xf numFmtId="41" fontId="66" fillId="62" borderId="0" xfId="434" applyNumberFormat="1" applyFont="1" applyFill="1" applyBorder="1" applyAlignment="1" applyProtection="1">
      <alignment vertical="center"/>
      <protection locked="0"/>
    </xf>
    <xf numFmtId="41" fontId="66" fillId="62" borderId="0" xfId="434" applyNumberFormat="1" applyFont="1" applyFill="1" applyAlignment="1" applyProtection="1">
      <alignment vertical="center"/>
      <protection locked="0"/>
    </xf>
    <xf numFmtId="41" fontId="66" fillId="62" borderId="0" xfId="434" applyNumberFormat="1" applyFont="1" applyFill="1" applyAlignment="1" applyProtection="1">
      <alignment vertical="top"/>
      <protection locked="0"/>
    </xf>
    <xf numFmtId="0" fontId="65" fillId="62" borderId="0" xfId="434" applyNumberFormat="1" applyFont="1" applyFill="1" applyBorder="1" applyAlignment="1" applyProtection="1">
      <alignment vertical="center"/>
      <protection hidden="1"/>
    </xf>
    <xf numFmtId="0" fontId="67" fillId="62" borderId="0" xfId="434" applyNumberFormat="1" applyFont="1" applyFill="1" applyBorder="1" applyAlignment="1" applyProtection="1">
      <alignment vertical="center"/>
      <protection hidden="1"/>
    </xf>
    <xf numFmtId="49" fontId="67" fillId="62" borderId="0" xfId="434" applyNumberFormat="1" applyFont="1" applyFill="1" applyBorder="1" applyAlignment="1" applyProtection="1">
      <alignment horizontal="center" vertical="center"/>
      <protection hidden="1"/>
    </xf>
    <xf numFmtId="41" fontId="67" fillId="62" borderId="0" xfId="434" applyNumberFormat="1" applyFont="1" applyFill="1" applyBorder="1" applyAlignment="1" applyProtection="1">
      <alignment horizontal="center" vertical="center"/>
      <protection hidden="1"/>
    </xf>
    <xf numFmtId="0" fontId="67" fillId="62" borderId="0" xfId="434" applyFont="1" applyFill="1" applyBorder="1" applyAlignment="1" applyProtection="1">
      <alignment horizontal="center" vertical="center"/>
      <protection hidden="1"/>
    </xf>
    <xf numFmtId="41" fontId="66" fillId="62" borderId="0" xfId="434" applyNumberFormat="1" applyFont="1" applyFill="1" applyBorder="1" applyAlignment="1" applyProtection="1">
      <alignment horizontal="center" vertical="center"/>
      <protection hidden="1"/>
    </xf>
    <xf numFmtId="0" fontId="66" fillId="62" borderId="0" xfId="434" applyFont="1" applyFill="1" applyBorder="1" applyAlignment="1" applyProtection="1">
      <alignment horizontal="center" vertical="center"/>
      <protection hidden="1"/>
    </xf>
    <xf numFmtId="41" fontId="67" fillId="62" borderId="42" xfId="434" applyNumberFormat="1" applyFont="1" applyFill="1" applyBorder="1" applyAlignment="1" applyProtection="1">
      <alignment horizontal="center" vertical="center"/>
      <protection hidden="1"/>
    </xf>
    <xf numFmtId="41" fontId="67" fillId="62" borderId="32" xfId="434" applyNumberFormat="1" applyFont="1" applyFill="1" applyBorder="1" applyAlignment="1" applyProtection="1">
      <alignment vertical="center"/>
      <protection hidden="1"/>
    </xf>
    <xf numFmtId="41" fontId="66" fillId="62" borderId="65" xfId="434" applyNumberFormat="1" applyFont="1" applyFill="1" applyBorder="1" applyAlignment="1" applyProtection="1">
      <alignment vertical="center"/>
      <protection hidden="1"/>
    </xf>
    <xf numFmtId="41" fontId="67" fillId="62" borderId="74" xfId="434" applyNumberFormat="1" applyFont="1" applyFill="1" applyBorder="1" applyAlignment="1" applyProtection="1">
      <alignment vertical="center"/>
      <protection hidden="1"/>
    </xf>
    <xf numFmtId="0" fontId="66" fillId="62" borderId="0" xfId="434" applyFont="1" applyFill="1" applyBorder="1" applyAlignment="1" applyProtection="1">
      <alignment vertical="center"/>
      <protection locked="0"/>
    </xf>
    <xf numFmtId="0" fontId="66" fillId="62" borderId="0" xfId="434" applyFont="1" applyFill="1" applyAlignment="1" applyProtection="1">
      <alignment vertical="center"/>
      <protection locked="0"/>
    </xf>
    <xf numFmtId="0" fontId="66" fillId="62" borderId="0" xfId="434" applyFont="1" applyFill="1" applyAlignment="1" applyProtection="1">
      <alignment vertical="top"/>
      <protection locked="0"/>
    </xf>
    <xf numFmtId="0" fontId="65" fillId="0" borderId="0" xfId="27" applyNumberFormat="1" applyFont="1" applyFill="1" applyBorder="1" applyAlignment="1" applyProtection="1">
      <alignment vertical="center"/>
      <protection locked="0"/>
    </xf>
    <xf numFmtId="0" fontId="65" fillId="0" borderId="0" xfId="27" applyNumberFormat="1" applyFont="1" applyFill="1" applyBorder="1" applyAlignment="1" applyProtection="1">
      <alignment horizontal="right" vertical="center"/>
      <protection locked="0"/>
    </xf>
    <xf numFmtId="0" fontId="66" fillId="0" borderId="0" xfId="27" applyNumberFormat="1" applyFont="1" applyFill="1" applyBorder="1" applyAlignment="1" applyProtection="1">
      <alignment vertical="center"/>
      <protection locked="0"/>
    </xf>
    <xf numFmtId="0" fontId="66" fillId="0" borderId="0" xfId="27" applyNumberFormat="1" applyFont="1" applyFill="1" applyBorder="1" applyAlignment="1" applyProtection="1">
      <alignment horizontal="right" vertical="center"/>
      <protection locked="0"/>
    </xf>
    <xf numFmtId="0" fontId="66" fillId="0" borderId="69" xfId="27" applyNumberFormat="1" applyFont="1" applyFill="1" applyBorder="1" applyAlignment="1" applyProtection="1">
      <alignment vertical="center"/>
      <protection locked="0"/>
    </xf>
    <xf numFmtId="49" fontId="66" fillId="0" borderId="0" xfId="27" applyNumberFormat="1" applyFont="1" applyFill="1" applyBorder="1" applyAlignment="1" applyProtection="1">
      <alignment horizontal="centerContinuous" vertical="center"/>
      <protection locked="0"/>
    </xf>
    <xf numFmtId="49" fontId="67" fillId="0" borderId="0" xfId="27" applyNumberFormat="1" applyFont="1" applyFill="1" applyBorder="1" applyAlignment="1" applyProtection="1">
      <alignment horizontal="centerContinuous" vertical="center"/>
      <protection locked="0"/>
    </xf>
    <xf numFmtId="49" fontId="67" fillId="0" borderId="0" xfId="27" applyNumberFormat="1" applyFont="1" applyFill="1" applyBorder="1" applyAlignment="1" applyProtection="1">
      <alignment vertical="center"/>
      <protection locked="0"/>
    </xf>
    <xf numFmtId="49" fontId="66" fillId="0" borderId="0" xfId="27" applyNumberFormat="1" applyFont="1" applyFill="1" applyBorder="1" applyAlignment="1" applyProtection="1">
      <alignment vertical="center"/>
      <protection locked="0"/>
    </xf>
    <xf numFmtId="0" fontId="66" fillId="0" borderId="0" xfId="27" applyNumberFormat="1" applyFont="1" applyFill="1" applyBorder="1" applyAlignment="1" applyProtection="1">
      <alignment horizontal="right" vertical="center" wrapText="1"/>
      <protection locked="0"/>
    </xf>
    <xf numFmtId="14" fontId="67" fillId="0" borderId="65" xfId="27" applyNumberFormat="1" applyFont="1" applyFill="1" applyBorder="1" applyAlignment="1" applyProtection="1">
      <alignment horizontal="right" wrapText="1"/>
      <protection locked="0"/>
    </xf>
    <xf numFmtId="49" fontId="67" fillId="0" borderId="0" xfId="27" applyNumberFormat="1" applyFont="1" applyFill="1" applyBorder="1" applyAlignment="1" applyProtection="1">
      <alignment horizontal="right" wrapText="1"/>
      <protection locked="0"/>
    </xf>
    <xf numFmtId="41" fontId="67" fillId="0" borderId="0" xfId="27" applyNumberFormat="1" applyFont="1" applyFill="1" applyBorder="1" applyAlignment="1" applyProtection="1">
      <alignment horizontal="right" vertical="center" wrapText="1"/>
      <protection locked="0"/>
    </xf>
    <xf numFmtId="41" fontId="66" fillId="0" borderId="0" xfId="27" applyNumberFormat="1" applyFont="1" applyFill="1" applyBorder="1" applyAlignment="1" applyProtection="1">
      <alignment horizontal="right" vertical="center" wrapText="1"/>
      <protection locked="0"/>
    </xf>
    <xf numFmtId="0" fontId="66" fillId="0" borderId="0" xfId="27" applyFont="1" applyFill="1" applyBorder="1" applyAlignment="1" applyProtection="1">
      <alignment vertical="center"/>
      <protection locked="0"/>
    </xf>
    <xf numFmtId="0" fontId="66" fillId="0" borderId="0" xfId="27" applyFont="1" applyFill="1" applyBorder="1" applyAlignment="1" applyProtection="1">
      <alignment horizontal="right" vertical="center" wrapText="1"/>
      <protection locked="0"/>
    </xf>
    <xf numFmtId="41" fontId="69" fillId="0" borderId="0" xfId="27" applyNumberFormat="1" applyFont="1" applyFill="1" applyBorder="1" applyAlignment="1" applyProtection="1">
      <alignment horizontal="right" vertical="center" wrapText="1"/>
      <protection locked="0"/>
    </xf>
    <xf numFmtId="41" fontId="67" fillId="0" borderId="42" xfId="27" applyNumberFormat="1" applyFont="1" applyFill="1" applyBorder="1" applyAlignment="1" applyProtection="1">
      <alignment horizontal="right" vertical="center" wrapText="1"/>
      <protection locked="0"/>
    </xf>
    <xf numFmtId="41" fontId="78" fillId="0" borderId="0" xfId="27" applyNumberFormat="1" applyFont="1" applyFill="1" applyBorder="1" applyAlignment="1" applyProtection="1">
      <alignment horizontal="right" vertical="center" wrapText="1"/>
      <protection locked="0"/>
    </xf>
    <xf numFmtId="165" fontId="66" fillId="0" borderId="0" xfId="27" applyNumberFormat="1" applyFont="1" applyFill="1" applyBorder="1" applyAlignment="1" applyProtection="1">
      <alignment vertical="center"/>
      <protection locked="0"/>
    </xf>
    <xf numFmtId="0" fontId="66" fillId="0" borderId="0" xfId="27" applyNumberFormat="1" applyFont="1" applyFill="1" applyBorder="1" applyAlignment="1" applyProtection="1">
      <alignment horizontal="centerContinuous" vertical="center"/>
      <protection locked="0"/>
    </xf>
    <xf numFmtId="0" fontId="67" fillId="0" borderId="0" xfId="27" applyNumberFormat="1" applyFont="1" applyFill="1" applyBorder="1" applyAlignment="1" applyProtection="1">
      <alignment horizontal="centerContinuous" vertical="center"/>
      <protection locked="0"/>
    </xf>
    <xf numFmtId="0" fontId="67" fillId="0" borderId="0" xfId="27" applyNumberFormat="1" applyFont="1" applyFill="1" applyBorder="1" applyAlignment="1" applyProtection="1">
      <alignment vertical="center"/>
      <protection locked="0"/>
    </xf>
    <xf numFmtId="0" fontId="66" fillId="0" borderId="0" xfId="27" applyNumberFormat="1" applyFont="1" applyFill="1" applyAlignment="1" applyProtection="1">
      <alignment vertical="center"/>
      <protection locked="0"/>
    </xf>
    <xf numFmtId="41" fontId="66" fillId="0" borderId="0" xfId="27" applyNumberFormat="1" applyFont="1" applyFill="1" applyAlignment="1" applyProtection="1">
      <alignment vertical="center"/>
      <protection locked="0"/>
    </xf>
    <xf numFmtId="41" fontId="2" fillId="0" borderId="0" xfId="27" applyNumberFormat="1" applyFont="1" applyFill="1" applyBorder="1" applyAlignment="1" applyProtection="1">
      <protection locked="0"/>
    </xf>
    <xf numFmtId="0" fontId="2" fillId="0" borderId="0" xfId="27" applyNumberFormat="1" applyFont="1" applyFill="1" applyBorder="1" applyAlignment="1" applyProtection="1">
      <protection locked="0"/>
    </xf>
    <xf numFmtId="0" fontId="66" fillId="0" borderId="0" xfId="27" applyNumberFormat="1" applyFont="1" applyFill="1" applyBorder="1" applyAlignment="1" applyProtection="1">
      <alignment horizontal="center" vertical="center"/>
      <protection locked="0"/>
    </xf>
    <xf numFmtId="0" fontId="67" fillId="0" borderId="0" xfId="27" applyNumberFormat="1" applyFont="1" applyFill="1" applyBorder="1" applyAlignment="1" applyProtection="1">
      <alignment horizontal="center" vertical="center"/>
      <protection locked="0"/>
    </xf>
    <xf numFmtId="0" fontId="64" fillId="0" borderId="0" xfId="27" applyNumberFormat="1" applyFont="1" applyFill="1" applyBorder="1" applyAlignment="1" applyProtection="1">
      <alignment vertical="center"/>
      <protection locked="0"/>
    </xf>
    <xf numFmtId="165" fontId="65" fillId="0" borderId="0" xfId="27" applyNumberFormat="1" applyFont="1" applyFill="1" applyBorder="1" applyAlignment="1" applyProtection="1">
      <alignment vertical="center"/>
      <protection locked="0"/>
    </xf>
    <xf numFmtId="0" fontId="65" fillId="0" borderId="68" xfId="27" applyNumberFormat="1" applyFont="1" applyFill="1" applyBorder="1" applyAlignment="1" applyProtection="1">
      <alignment vertical="center"/>
      <protection locked="0"/>
    </xf>
    <xf numFmtId="0" fontId="65" fillId="0" borderId="0" xfId="27" applyNumberFormat="1" applyFont="1" applyFill="1" applyAlignment="1" applyProtection="1">
      <alignment vertical="center"/>
      <protection locked="0"/>
    </xf>
    <xf numFmtId="0" fontId="66" fillId="0" borderId="68" xfId="27" applyNumberFormat="1" applyFont="1" applyFill="1" applyBorder="1" applyAlignment="1" applyProtection="1">
      <alignment vertical="center"/>
      <protection locked="0"/>
    </xf>
    <xf numFmtId="49" fontId="66" fillId="0" borderId="69" xfId="27" applyNumberFormat="1" applyFont="1" applyFill="1" applyBorder="1" applyAlignment="1" applyProtection="1">
      <alignment vertical="center"/>
      <protection locked="0"/>
    </xf>
    <xf numFmtId="165" fontId="66" fillId="0" borderId="69" xfId="27" applyNumberFormat="1" applyFont="1" applyFill="1" applyBorder="1" applyAlignment="1" applyProtection="1">
      <alignment vertical="center"/>
      <protection locked="0"/>
    </xf>
    <xf numFmtId="165" fontId="66" fillId="0" borderId="0" xfId="27" applyNumberFormat="1" applyFont="1" applyFill="1" applyBorder="1" applyAlignment="1" applyProtection="1">
      <alignment horizontal="centerContinuous" vertical="center"/>
      <protection locked="0"/>
    </xf>
    <xf numFmtId="49" fontId="66" fillId="0" borderId="68" xfId="27" applyNumberFormat="1" applyFont="1" applyFill="1" applyBorder="1" applyAlignment="1" applyProtection="1">
      <alignment vertical="center"/>
      <protection locked="0"/>
    </xf>
    <xf numFmtId="49" fontId="66" fillId="0" borderId="0" xfId="27" applyNumberFormat="1" applyFont="1" applyFill="1" applyAlignment="1" applyProtection="1">
      <alignment vertical="center"/>
      <protection locked="0"/>
    </xf>
    <xf numFmtId="0" fontId="68" fillId="0" borderId="0" xfId="27" applyNumberFormat="1" applyFont="1" applyFill="1" applyBorder="1" applyAlignment="1" applyProtection="1">
      <alignment horizontal="centerContinuous" vertical="center"/>
      <protection locked="0"/>
    </xf>
    <xf numFmtId="165" fontId="67" fillId="0" borderId="0" xfId="27" applyNumberFormat="1" applyFont="1" applyFill="1" applyBorder="1" applyAlignment="1" applyProtection="1">
      <alignment horizontal="centerContinuous" vertical="center"/>
      <protection locked="0"/>
    </xf>
    <xf numFmtId="49" fontId="67" fillId="0" borderId="68" xfId="27" applyNumberFormat="1" applyFont="1" applyFill="1" applyBorder="1" applyAlignment="1" applyProtection="1">
      <alignment vertical="center"/>
      <protection locked="0"/>
    </xf>
    <xf numFmtId="49" fontId="67" fillId="0" borderId="0" xfId="27" applyNumberFormat="1" applyFont="1" applyFill="1" applyAlignment="1" applyProtection="1">
      <alignment vertical="center"/>
      <protection locked="0"/>
    </xf>
    <xf numFmtId="165" fontId="67" fillId="0" borderId="0" xfId="27" applyNumberFormat="1" applyFont="1" applyFill="1" applyBorder="1" applyAlignment="1" applyProtection="1">
      <alignment vertical="center"/>
      <protection locked="0"/>
    </xf>
    <xf numFmtId="165" fontId="67" fillId="0" borderId="0" xfId="27" applyNumberFormat="1" applyFont="1" applyFill="1" applyBorder="1" applyAlignment="1" applyProtection="1">
      <alignment horizontal="centerContinuous"/>
      <protection locked="0"/>
    </xf>
    <xf numFmtId="165" fontId="66" fillId="0" borderId="0" xfId="27" applyNumberFormat="1" applyFont="1" applyFill="1" applyBorder="1" applyAlignment="1" applyProtection="1">
      <alignment horizontal="centerContinuous"/>
      <protection locked="0"/>
    </xf>
    <xf numFmtId="49" fontId="66" fillId="0" borderId="0" xfId="27" applyNumberFormat="1" applyFont="1" applyFill="1" applyBorder="1" applyAlignment="1" applyProtection="1">
      <alignment horizontal="centerContinuous"/>
      <protection locked="0"/>
    </xf>
    <xf numFmtId="0" fontId="67" fillId="0" borderId="0" xfId="27" applyNumberFormat="1" applyFont="1" applyFill="1" applyBorder="1" applyAlignment="1" applyProtection="1">
      <alignment horizontal="center" wrapText="1"/>
      <protection locked="0"/>
    </xf>
    <xf numFmtId="14" fontId="67" fillId="0" borderId="0" xfId="27" applyNumberFormat="1" applyFont="1" applyFill="1" applyBorder="1" applyAlignment="1" applyProtection="1">
      <alignment horizontal="center" wrapText="1"/>
      <protection locked="0"/>
    </xf>
    <xf numFmtId="49" fontId="67" fillId="0" borderId="66" xfId="27" applyNumberFormat="1" applyFont="1" applyFill="1" applyBorder="1" applyAlignment="1" applyProtection="1">
      <alignment horizontal="right" wrapText="1"/>
      <protection locked="0"/>
    </xf>
    <xf numFmtId="49" fontId="67" fillId="0" borderId="0" xfId="27" applyNumberFormat="1" applyFont="1" applyFill="1" applyBorder="1" applyAlignment="1" applyProtection="1">
      <alignment horizontal="left"/>
      <protection locked="0"/>
    </xf>
    <xf numFmtId="49" fontId="67" fillId="0" borderId="0" xfId="27" applyNumberFormat="1" applyFont="1" applyFill="1" applyAlignment="1" applyProtection="1">
      <alignment horizontal="center"/>
      <protection locked="0"/>
    </xf>
    <xf numFmtId="49" fontId="66" fillId="0" borderId="0" xfId="27" applyNumberFormat="1" applyFont="1" applyFill="1" applyAlignment="1" applyProtection="1">
      <protection locked="0"/>
    </xf>
    <xf numFmtId="0" fontId="66" fillId="0" borderId="0" xfId="27" applyNumberFormat="1" applyFont="1" applyFill="1" applyAlignment="1" applyProtection="1">
      <protection locked="0"/>
    </xf>
    <xf numFmtId="41" fontId="67" fillId="0" borderId="68" xfId="27" applyNumberFormat="1" applyFont="1" applyFill="1" applyBorder="1" applyAlignment="1" applyProtection="1">
      <alignment vertical="center"/>
      <protection locked="0"/>
    </xf>
    <xf numFmtId="0" fontId="67" fillId="0" borderId="0" xfId="27" applyFont="1" applyFill="1" applyBorder="1" applyAlignment="1" applyProtection="1">
      <alignment vertical="center"/>
      <protection locked="0"/>
    </xf>
    <xf numFmtId="41" fontId="67" fillId="0" borderId="0" xfId="27" applyNumberFormat="1" applyFont="1" applyFill="1" applyAlignment="1" applyProtection="1">
      <alignment vertical="center"/>
      <protection locked="0"/>
    </xf>
    <xf numFmtId="0" fontId="67" fillId="0" borderId="0" xfId="27" applyFont="1" applyFill="1" applyAlignment="1" applyProtection="1">
      <alignment vertical="center"/>
      <protection locked="0"/>
    </xf>
    <xf numFmtId="49" fontId="66" fillId="0" borderId="0" xfId="27" quotePrefix="1" applyNumberFormat="1" applyFont="1" applyFill="1" applyBorder="1" applyAlignment="1" applyProtection="1">
      <alignment vertical="center"/>
      <protection locked="0"/>
    </xf>
    <xf numFmtId="41" fontId="66" fillId="0" borderId="68" xfId="27" applyNumberFormat="1" applyFont="1" applyFill="1" applyBorder="1" applyAlignment="1" applyProtection="1">
      <alignment vertical="center"/>
      <protection locked="0"/>
    </xf>
    <xf numFmtId="0" fontId="66" fillId="0" borderId="0" xfId="27" quotePrefix="1" applyFont="1" applyFill="1" applyAlignment="1" applyProtection="1">
      <alignment vertical="center"/>
      <protection locked="0"/>
    </xf>
    <xf numFmtId="0" fontId="66" fillId="0" borderId="0" xfId="27" applyFont="1" applyFill="1" applyAlignment="1" applyProtection="1">
      <alignment vertical="center"/>
      <protection locked="0"/>
    </xf>
    <xf numFmtId="0" fontId="66" fillId="0" borderId="68" xfId="27" applyFont="1" applyFill="1" applyBorder="1" applyAlignment="1" applyProtection="1">
      <alignment vertical="center"/>
      <protection locked="0"/>
    </xf>
    <xf numFmtId="0" fontId="67" fillId="0" borderId="0" xfId="27" applyFont="1" applyFill="1" applyBorder="1" applyAlignment="1" applyProtection="1">
      <protection locked="0"/>
    </xf>
    <xf numFmtId="0" fontId="66" fillId="0" borderId="0" xfId="27" applyFont="1" applyFill="1" applyAlignment="1" applyProtection="1">
      <protection locked="0"/>
    </xf>
    <xf numFmtId="49" fontId="69" fillId="0" borderId="0" xfId="27" applyNumberFormat="1" applyFont="1" applyFill="1" applyBorder="1" applyAlignment="1" applyProtection="1">
      <alignment vertical="center"/>
      <protection locked="0"/>
    </xf>
    <xf numFmtId="165" fontId="69" fillId="0" borderId="0" xfId="27" applyNumberFormat="1" applyFont="1" applyFill="1" applyBorder="1" applyAlignment="1" applyProtection="1">
      <alignment vertical="center"/>
      <protection locked="0"/>
    </xf>
    <xf numFmtId="0" fontId="69" fillId="0" borderId="0" xfId="27" applyNumberFormat="1" applyFont="1" applyFill="1" applyBorder="1" applyAlignment="1" applyProtection="1">
      <alignment horizontal="center" vertical="center"/>
      <protection locked="0"/>
    </xf>
    <xf numFmtId="41" fontId="69" fillId="0" borderId="68" xfId="27" applyNumberFormat="1" applyFont="1" applyFill="1" applyBorder="1" applyAlignment="1" applyProtection="1">
      <alignment vertical="center"/>
      <protection locked="0"/>
    </xf>
    <xf numFmtId="41" fontId="67" fillId="0" borderId="70" xfId="27" applyNumberFormat="1" applyFont="1" applyFill="1" applyBorder="1" applyAlignment="1" applyProtection="1">
      <alignment vertical="center"/>
      <protection locked="0"/>
    </xf>
    <xf numFmtId="165" fontId="66" fillId="0" borderId="72" xfId="27" applyNumberFormat="1" applyFont="1" applyFill="1" applyBorder="1" applyAlignment="1" applyProtection="1">
      <alignment vertical="center"/>
      <protection locked="0"/>
    </xf>
    <xf numFmtId="49" fontId="69" fillId="0" borderId="0" xfId="27" quotePrefix="1" applyNumberFormat="1" applyFont="1" applyFill="1" applyBorder="1" applyAlignment="1" applyProtection="1">
      <alignment vertical="center"/>
      <protection locked="0"/>
    </xf>
    <xf numFmtId="0" fontId="78" fillId="0" borderId="0" xfId="27" applyFont="1" applyFill="1" applyBorder="1" applyAlignment="1" applyProtection="1">
      <alignment vertical="center"/>
      <protection locked="0"/>
    </xf>
    <xf numFmtId="165" fontId="69" fillId="0" borderId="0" xfId="27" quotePrefix="1" applyNumberFormat="1" applyFont="1" applyFill="1" applyBorder="1" applyAlignment="1" applyProtection="1">
      <alignment vertical="center"/>
      <protection locked="0"/>
    </xf>
    <xf numFmtId="0" fontId="69" fillId="0" borderId="0" xfId="27" applyFont="1" applyFill="1" applyAlignment="1" applyProtection="1">
      <alignment vertical="center"/>
      <protection locked="0"/>
    </xf>
    <xf numFmtId="0" fontId="38" fillId="0" borderId="0" xfId="27" applyNumberFormat="1" applyFont="1" applyFill="1" applyBorder="1" applyAlignment="1" applyProtection="1">
      <protection locked="0"/>
    </xf>
    <xf numFmtId="0" fontId="66" fillId="0" borderId="68" xfId="27" applyNumberFormat="1" applyFont="1" applyFill="1" applyBorder="1" applyAlignment="1" applyProtection="1">
      <alignment horizontal="left" vertical="center"/>
      <protection locked="0"/>
    </xf>
    <xf numFmtId="0" fontId="67" fillId="0" borderId="68" xfId="27" applyNumberFormat="1" applyFont="1" applyFill="1" applyBorder="1" applyAlignment="1" applyProtection="1">
      <alignment vertical="center"/>
      <protection locked="0"/>
    </xf>
    <xf numFmtId="0" fontId="70" fillId="0" borderId="71" xfId="27" applyNumberFormat="1" applyFont="1" applyFill="1" applyBorder="1" applyAlignment="1" applyProtection="1">
      <alignment vertical="center"/>
      <protection locked="0"/>
    </xf>
    <xf numFmtId="0" fontId="67" fillId="0" borderId="0" xfId="27" applyNumberFormat="1" applyFont="1" applyFill="1" applyAlignment="1" applyProtection="1">
      <alignment vertical="center"/>
      <protection locked="0"/>
    </xf>
    <xf numFmtId="165" fontId="66" fillId="0" borderId="0" xfId="27" applyNumberFormat="1" applyFont="1" applyFill="1" applyAlignment="1" applyProtection="1">
      <alignment vertical="center"/>
      <protection locked="0"/>
    </xf>
    <xf numFmtId="49" fontId="2" fillId="0" borderId="0" xfId="27" applyNumberFormat="1" applyFont="1" applyFill="1" applyBorder="1" applyAlignment="1" applyProtection="1">
      <protection locked="0"/>
    </xf>
    <xf numFmtId="165" fontId="2" fillId="0" borderId="0" xfId="27" applyNumberFormat="1" applyFont="1" applyFill="1" applyBorder="1" applyAlignment="1" applyProtection="1">
      <protection locked="0"/>
    </xf>
    <xf numFmtId="0" fontId="2" fillId="0" borderId="0" xfId="27" applyFont="1" applyFill="1" applyBorder="1" applyAlignment="1" applyProtection="1">
      <protection locked="0"/>
    </xf>
    <xf numFmtId="165" fontId="67" fillId="0" borderId="0" xfId="27" applyNumberFormat="1" applyFont="1" applyFill="1" applyBorder="1" applyAlignment="1" applyProtection="1">
      <alignment horizontal="left"/>
      <protection locked="0"/>
    </xf>
    <xf numFmtId="41" fontId="67" fillId="0" borderId="20" xfId="27" applyNumberFormat="1" applyFont="1" applyFill="1" applyBorder="1" applyAlignment="1" applyProtection="1">
      <alignment horizontal="right" vertical="center" wrapText="1"/>
      <protection locked="0"/>
    </xf>
    <xf numFmtId="41" fontId="67" fillId="0" borderId="65" xfId="27" applyNumberFormat="1" applyFont="1" applyFill="1" applyBorder="1" applyAlignment="1" applyProtection="1">
      <alignment horizontal="right" vertical="center" wrapText="1"/>
      <protection locked="0"/>
    </xf>
    <xf numFmtId="49" fontId="67" fillId="0" borderId="65" xfId="27" applyNumberFormat="1" applyFont="1" applyFill="1" applyBorder="1" applyAlignment="1" applyProtection="1">
      <alignment vertical="center"/>
      <protection locked="0"/>
    </xf>
    <xf numFmtId="165" fontId="67" fillId="0" borderId="65" xfId="27" applyNumberFormat="1" applyFont="1" applyFill="1" applyBorder="1" applyAlignment="1" applyProtection="1">
      <alignment vertical="center"/>
      <protection locked="0"/>
    </xf>
    <xf numFmtId="0" fontId="67" fillId="0" borderId="65" xfId="27" applyNumberFormat="1" applyFont="1" applyFill="1" applyBorder="1" applyAlignment="1" applyProtection="1">
      <alignment horizontal="center" vertical="center"/>
      <protection locked="0"/>
    </xf>
    <xf numFmtId="14" fontId="67" fillId="0" borderId="0" xfId="27" applyNumberFormat="1" applyFont="1" applyFill="1" applyBorder="1" applyAlignment="1" applyProtection="1">
      <alignment horizontal="right" wrapText="1"/>
      <protection locked="0"/>
    </xf>
    <xf numFmtId="14" fontId="56" fillId="2" borderId="49" xfId="26" applyNumberFormat="1" applyFont="1" applyFill="1" applyBorder="1" applyAlignment="1" applyProtection="1">
      <alignment horizontal="left" vertical="center"/>
      <protection locked="0"/>
    </xf>
    <xf numFmtId="14" fontId="56" fillId="2" borderId="99" xfId="26" applyNumberFormat="1" applyFont="1" applyFill="1" applyBorder="1" applyAlignment="1" applyProtection="1">
      <alignment horizontal="left" vertical="center"/>
      <protection locked="0"/>
    </xf>
    <xf numFmtId="14" fontId="56" fillId="2" borderId="29" xfId="26" applyNumberFormat="1" applyFont="1" applyFill="1" applyBorder="1" applyAlignment="1" applyProtection="1">
      <alignment horizontal="left" vertical="center"/>
      <protection locked="0"/>
    </xf>
    <xf numFmtId="14" fontId="56" fillId="2" borderId="100" xfId="26" applyNumberFormat="1" applyFont="1" applyFill="1" applyBorder="1" applyAlignment="1" applyProtection="1">
      <alignment horizontal="left" vertical="center"/>
      <protection locked="0"/>
    </xf>
    <xf numFmtId="0" fontId="67" fillId="0" borderId="0" xfId="27" applyNumberFormat="1" applyFont="1" applyFill="1" applyBorder="1" applyAlignment="1" applyProtection="1">
      <alignment horizontal="center" vertical="center"/>
      <protection locked="0"/>
    </xf>
    <xf numFmtId="49" fontId="67" fillId="62" borderId="0" xfId="434" applyNumberFormat="1" applyFont="1" applyFill="1" applyBorder="1" applyAlignment="1" applyProtection="1">
      <alignment horizontal="center" vertical="center"/>
      <protection hidden="1"/>
    </xf>
    <xf numFmtId="41" fontId="67" fillId="62" borderId="0" xfId="0" applyNumberFormat="1" applyFont="1" applyFill="1" applyBorder="1" applyAlignment="1" applyProtection="1">
      <alignment horizontal="center" vertical="center"/>
      <protection hidden="1"/>
    </xf>
    <xf numFmtId="0" fontId="67" fillId="51" borderId="0" xfId="434" applyNumberFormat="1" applyFont="1" applyFill="1" applyBorder="1" applyAlignment="1" applyProtection="1">
      <alignment horizontal="center" vertical="center"/>
      <protection hidden="1"/>
    </xf>
    <xf numFmtId="0" fontId="66" fillId="51" borderId="0" xfId="434" applyNumberFormat="1" applyFont="1" applyFill="1" applyBorder="1" applyAlignment="1" applyProtection="1">
      <alignment horizontal="center" vertical="center"/>
      <protection hidden="1"/>
    </xf>
    <xf numFmtId="0" fontId="285" fillId="51" borderId="0" xfId="434" applyNumberFormat="1" applyFont="1" applyFill="1" applyBorder="1" applyAlignment="1" applyProtection="1">
      <alignment horizontal="center" vertical="center"/>
      <protection hidden="1"/>
    </xf>
    <xf numFmtId="0" fontId="41" fillId="51" borderId="0" xfId="434" applyNumberFormat="1" applyFont="1" applyFill="1" applyBorder="1" applyAlignment="1" applyProtection="1">
      <alignment horizontal="center" vertical="center"/>
      <protection hidden="1"/>
    </xf>
    <xf numFmtId="0" fontId="66" fillId="62" borderId="0" xfId="434" applyNumberFormat="1" applyFont="1" applyFill="1" applyBorder="1" applyAlignment="1" applyProtection="1">
      <alignment horizontal="right" vertical="center"/>
      <protection hidden="1"/>
    </xf>
    <xf numFmtId="49" fontId="67" fillId="51" borderId="0" xfId="434" applyNumberFormat="1" applyFont="1" applyFill="1" applyBorder="1" applyAlignment="1" applyProtection="1">
      <alignment horizontal="center" wrapText="1"/>
      <protection hidden="1"/>
    </xf>
    <xf numFmtId="0" fontId="67" fillId="51" borderId="0" xfId="434" applyNumberFormat="1" applyFont="1" applyFill="1" applyBorder="1" applyAlignment="1" applyProtection="1">
      <alignment horizontal="center" wrapText="1"/>
      <protection hidden="1"/>
    </xf>
    <xf numFmtId="41" fontId="66" fillId="62" borderId="0" xfId="0" applyNumberFormat="1" applyFont="1" applyFill="1" applyBorder="1" applyAlignment="1" applyProtection="1">
      <alignment horizontal="center" vertical="center"/>
      <protection hidden="1"/>
    </xf>
    <xf numFmtId="49" fontId="285" fillId="51" borderId="0" xfId="434" applyNumberFormat="1" applyFont="1" applyFill="1" applyBorder="1" applyAlignment="1" applyProtection="1">
      <alignment horizontal="center" vertical="center"/>
      <protection locked="0"/>
    </xf>
    <xf numFmtId="49" fontId="41" fillId="51" borderId="0" xfId="434" applyNumberFormat="1" applyFont="1" applyFill="1" applyBorder="1" applyAlignment="1" applyProtection="1">
      <alignment horizontal="center" vertical="center"/>
      <protection locked="0"/>
    </xf>
    <xf numFmtId="0" fontId="67" fillId="51" borderId="0" xfId="434" applyNumberFormat="1" applyFont="1" applyFill="1" applyBorder="1" applyAlignment="1" applyProtection="1">
      <alignment horizontal="center" vertical="center"/>
      <protection locked="0"/>
    </xf>
    <xf numFmtId="49" fontId="67" fillId="51" borderId="0" xfId="434" applyNumberFormat="1" applyFont="1" applyFill="1" applyBorder="1" applyAlignment="1" applyProtection="1">
      <alignment horizontal="center" wrapText="1"/>
      <protection locked="0"/>
    </xf>
    <xf numFmtId="0" fontId="95" fillId="51" borderId="0" xfId="434" applyNumberFormat="1" applyFont="1" applyFill="1" applyBorder="1" applyAlignment="1" applyProtection="1">
      <alignment horizontal="center" wrapText="1"/>
      <protection locked="0"/>
    </xf>
    <xf numFmtId="0" fontId="66" fillId="51" borderId="0" xfId="434" applyFont="1" applyFill="1" applyBorder="1" applyAlignment="1" applyProtection="1">
      <alignment horizontal="left" vertical="top" wrapText="1"/>
      <protection locked="0"/>
    </xf>
    <xf numFmtId="49" fontId="67" fillId="0" borderId="0" xfId="26" applyNumberFormat="1" applyFont="1" applyBorder="1" applyAlignment="1">
      <alignment horizontal="center" vertical="top"/>
    </xf>
    <xf numFmtId="0" fontId="66" fillId="51" borderId="0" xfId="26" applyNumberFormat="1" applyFont="1" applyFill="1" applyBorder="1" applyAlignment="1" applyProtection="1">
      <alignment horizontal="center" vertical="center"/>
      <protection hidden="1"/>
    </xf>
    <xf numFmtId="0" fontId="67" fillId="51" borderId="0" xfId="26" applyNumberFormat="1" applyFont="1" applyFill="1" applyBorder="1" applyAlignment="1" applyProtection="1">
      <alignment horizontal="center" vertical="center"/>
      <protection hidden="1"/>
    </xf>
    <xf numFmtId="0" fontId="67" fillId="51" borderId="0" xfId="26" applyNumberFormat="1" applyFont="1" applyFill="1" applyBorder="1" applyAlignment="1" applyProtection="1">
      <alignment horizontal="center" wrapText="1"/>
      <protection hidden="1"/>
    </xf>
    <xf numFmtId="49" fontId="67" fillId="51" borderId="0" xfId="26" applyNumberFormat="1" applyFont="1" applyFill="1" applyBorder="1" applyAlignment="1" applyProtection="1">
      <alignment horizontal="center" wrapText="1"/>
      <protection hidden="1"/>
    </xf>
    <xf numFmtId="49" fontId="67" fillId="51" borderId="0" xfId="26" applyNumberFormat="1" applyFont="1" applyFill="1" applyBorder="1" applyAlignment="1" applyProtection="1">
      <alignment horizontal="center" vertical="center"/>
      <protection hidden="1"/>
    </xf>
    <xf numFmtId="49" fontId="66" fillId="51" borderId="0" xfId="26" applyNumberFormat="1" applyFont="1" applyFill="1" applyBorder="1" applyAlignment="1" applyProtection="1">
      <alignment horizontal="center" vertical="center"/>
      <protection locked="0"/>
    </xf>
    <xf numFmtId="0" fontId="67" fillId="51" borderId="0" xfId="26" applyNumberFormat="1" applyFont="1" applyFill="1" applyBorder="1" applyAlignment="1" applyProtection="1">
      <alignment horizontal="center" wrapText="1"/>
      <protection locked="0"/>
    </xf>
    <xf numFmtId="49" fontId="67" fillId="51" borderId="0" xfId="26" applyNumberFormat="1" applyFont="1" applyFill="1" applyBorder="1" applyAlignment="1" applyProtection="1">
      <alignment horizontal="center" wrapText="1"/>
      <protection locked="0"/>
    </xf>
    <xf numFmtId="41" fontId="41" fillId="0" borderId="0" xfId="26" applyNumberFormat="1" applyFont="1" applyFill="1" applyBorder="1" applyAlignment="1">
      <alignment horizontal="center"/>
    </xf>
    <xf numFmtId="41" fontId="41" fillId="0" borderId="0" xfId="26" applyNumberFormat="1" applyFont="1" applyFill="1" applyAlignment="1">
      <alignment horizontal="center"/>
    </xf>
    <xf numFmtId="200" fontId="82" fillId="0" borderId="0" xfId="272" applyNumberFormat="1" applyFont="1" applyAlignment="1">
      <alignment horizontal="center" wrapText="1"/>
    </xf>
    <xf numFmtId="41" fontId="82" fillId="0" borderId="0" xfId="272" applyNumberFormat="1" applyFont="1" applyAlignment="1">
      <alignment horizontal="right" vertical="center" wrapText="1"/>
    </xf>
    <xf numFmtId="37" fontId="86" fillId="0" borderId="0" xfId="26" applyNumberFormat="1" applyFont="1" applyAlignment="1">
      <alignment horizontal="left" vertical="center" wrapText="1"/>
    </xf>
    <xf numFmtId="41" fontId="41" fillId="0" borderId="0" xfId="272" applyNumberFormat="1" applyFont="1" applyAlignment="1">
      <alignment horizontal="right" vertical="center" wrapText="1"/>
    </xf>
    <xf numFmtId="41" fontId="41" fillId="0" borderId="21" xfId="272" applyNumberFormat="1" applyFont="1" applyBorder="1" applyAlignment="1">
      <alignment horizontal="right" vertical="center" wrapText="1"/>
    </xf>
    <xf numFmtId="41" fontId="82" fillId="0" borderId="21" xfId="272" applyNumberFormat="1" applyFont="1" applyBorder="1" applyAlignment="1">
      <alignment horizontal="right" vertical="center" wrapText="1"/>
    </xf>
    <xf numFmtId="200" fontId="82" fillId="0" borderId="21" xfId="272" applyNumberFormat="1" applyFont="1" applyBorder="1" applyAlignment="1">
      <alignment horizontal="center" wrapText="1"/>
    </xf>
    <xf numFmtId="0" fontId="83" fillId="0" borderId="0" xfId="0" applyFont="1" applyFill="1" applyAlignment="1">
      <alignment horizontal="left" vertical="top" wrapText="1"/>
    </xf>
    <xf numFmtId="0" fontId="83" fillId="0" borderId="0" xfId="0" quotePrefix="1" applyFont="1" applyFill="1" applyAlignment="1">
      <alignment horizontal="left" vertical="top" wrapText="1"/>
    </xf>
    <xf numFmtId="0" fontId="86" fillId="0" borderId="0" xfId="0" applyFont="1" applyAlignment="1">
      <alignment horizontal="left" vertical="top" wrapText="1"/>
    </xf>
    <xf numFmtId="41" fontId="41" fillId="0" borderId="21" xfId="0" applyNumberFormat="1" applyFont="1" applyBorder="1" applyAlignment="1">
      <alignment horizontal="right" vertical="center" wrapText="1"/>
    </xf>
    <xf numFmtId="0" fontId="41" fillId="0" borderId="21" xfId="0" applyFont="1" applyBorder="1" applyAlignment="1">
      <alignment horizontal="center" vertical="center" wrapText="1"/>
    </xf>
    <xf numFmtId="0" fontId="82" fillId="0" borderId="0" xfId="0" applyFont="1" applyFill="1" applyAlignment="1">
      <alignment horizontal="center" vertical="center" wrapText="1"/>
    </xf>
    <xf numFmtId="200" fontId="82" fillId="0" borderId="0" xfId="272" applyNumberFormat="1" applyFont="1" applyAlignment="1">
      <alignment horizontal="center" vertical="top" wrapText="1"/>
    </xf>
    <xf numFmtId="0" fontId="41" fillId="0" borderId="0" xfId="444" applyFont="1" applyAlignment="1">
      <alignment horizontal="center"/>
    </xf>
    <xf numFmtId="0" fontId="82" fillId="0" borderId="0" xfId="26" applyFont="1" applyFill="1" applyAlignment="1">
      <alignment horizontal="center" vertical="center" wrapText="1"/>
    </xf>
    <xf numFmtId="0" fontId="83" fillId="0" borderId="0" xfId="26" applyFont="1" applyFill="1" applyAlignment="1">
      <alignment horizontal="left" vertical="center" wrapText="1"/>
    </xf>
    <xf numFmtId="0" fontId="67" fillId="51" borderId="0" xfId="26" applyNumberFormat="1" applyFont="1" applyFill="1" applyBorder="1" applyAlignment="1">
      <alignment horizontal="center" wrapText="1"/>
    </xf>
    <xf numFmtId="49" fontId="67" fillId="51" borderId="0" xfId="26" applyNumberFormat="1" applyFont="1" applyFill="1" applyBorder="1" applyAlignment="1">
      <alignment horizontal="center" wrapText="1"/>
    </xf>
    <xf numFmtId="49" fontId="67" fillId="51" borderId="101" xfId="26" applyNumberFormat="1" applyFont="1" applyFill="1" applyBorder="1" applyAlignment="1">
      <alignment horizontal="center" wrapText="1"/>
    </xf>
  </cellXfs>
  <cellStyles count="840">
    <cellStyle name="_x0001_" xfId="1"/>
    <cellStyle name="          _x000d_&#10;shell=progman.exe_x000d_&#10;m" xfId="2"/>
    <cellStyle name="# ##0" xfId="3"/>
    <cellStyle name="%" xfId="4"/>
    <cellStyle name="." xfId="5"/>
    <cellStyle name="??" xfId="6"/>
    <cellStyle name="?? [0.00]_ Att. 1- Cover" xfId="7"/>
    <cellStyle name="?? [0]" xfId="8"/>
    <cellStyle name="?_x001d_??%U©÷u&amp;H©÷9_x0008_? s&#10;_x0007__x0001__x0001_" xfId="9"/>
    <cellStyle name="?_x001d_??%U©÷u&amp;H©÷9_x0008_? s&#10;_x0007__x0001__x0001_" xfId="10"/>
    <cellStyle name="?_x001d_??%U²u&amp;H²9_x0008_? s&#10;_x0007__x0001__x0001_" xfId="11"/>
    <cellStyle name="???? [0.00]_BE-BQ" xfId="12"/>
    <cellStyle name="??????????????????? [0]_FTC_OFFER" xfId="13"/>
    <cellStyle name="???????????????????_FTC_OFFER" xfId="14"/>
    <cellStyle name="????_BE-BQ" xfId="15"/>
    <cellStyle name="???[0]_?? DI" xfId="16"/>
    <cellStyle name="???_?? DI" xfId="17"/>
    <cellStyle name="??[0]_BRE" xfId="18"/>
    <cellStyle name="??_ ??? ???? " xfId="19"/>
    <cellStyle name="??A? [0]_laroux_1_¸???™? " xfId="20"/>
    <cellStyle name="??A?_laroux_1_¸???™? " xfId="21"/>
    <cellStyle name="?¡±¢¥?_?¨ù??¢´¢¥_¢¬???¢â? " xfId="22"/>
    <cellStyle name="?”´?_?¼??¤´_¸???™? " xfId="23"/>
    <cellStyle name="?ðÇ%U?&amp;H?_x0008_?s&#10;_x0007__x0001__x0001_" xfId="24"/>
    <cellStyle name="?曹%U?&amp;H?_x0008_?s&#10;_x0007__x0001__x0001_" xfId="25"/>
    <cellStyle name="]_x000d_&#10;Zoomed=1_x000d_&#10;Row=0_x000d_&#10;Column=0_x000d_&#10;Height=0_x000d_&#10;Width=0_x000d_&#10;FontName=FoxFont_x000d_&#10;FontStyle=0_x000d_&#10;FontSize=9_x000d_&#10;PrtFontName=FoxPrin" xfId="26"/>
    <cellStyle name="]_x000d_&#10;Zoomed=1_x000d_&#10;Row=0_x000d_&#10;Column=0_x000d_&#10;Height=0_x000d_&#10;Width=0_x000d_&#10;FontName=FoxFont_x000d_&#10;FontStyle=0_x000d_&#10;FontSize=9_x000d_&#10;PrtFontName=FoxPrin 2" xfId="27"/>
    <cellStyle name="]_x000d_&#10;Zoomed=1_x000d_&#10;Row=0_x000d_&#10;Column=0_x000d_&#10;Height=0_x000d_&#10;Width=0_x000d_&#10;FontName=FoxFont_x000d_&#10;FontStyle=0_x000d_&#10;FontSize=9_x000d_&#10;PrtFontName=FoxPrin_TSCD_Dai_Chau" xfId="28"/>
    <cellStyle name="_4 BCTC LIDECO 1 2010" xfId="29"/>
    <cellStyle name="_bang CDKT (Cuong)" xfId="30"/>
    <cellStyle name="_bang CDKT (Cuong)_BCKT Cong ty CP Dau tu va phat trien do thi Long Giang_2009 v3" xfId="31"/>
    <cellStyle name="_Bao cao kiem toan 2006 - Cong ty XM VLXD DN" xfId="32"/>
    <cellStyle name="_Bao cao tai NPP PHAN DUNG 22-7" xfId="33"/>
    <cellStyle name="_Bao cao tai NPP PHAN DUNG 22-7_4 BCTC 6t2012 Nagakawa - PH" xfId="34"/>
    <cellStyle name="_BCKT .V6.- SeABS" xfId="35"/>
    <cellStyle name="_BCKT .V6.- SeABS_BCKT Cong ty CP Dau tu va phat trien do thi Long Giang_2009 v3" xfId="36"/>
    <cellStyle name="_BCKT DOANH NGHIEP KHAC - Anh Bien" xfId="37"/>
    <cellStyle name="_BCKT mau nam 2007-Final" xfId="38"/>
    <cellStyle name="_BCTC (QD15)-Song Da Hoang Lien 2007" xfId="39"/>
    <cellStyle name="_BCTC (QD15)-Song Da Hoang Lien 2007_4 BCTC 6t2012 Nagakawa - PH" xfId="40"/>
    <cellStyle name="_Book1" xfId="41"/>
    <cellStyle name="_Book1_1" xfId="42"/>
    <cellStyle name="_Book1_4 BCTC 6t2012 Nagakawa - PH" xfId="43"/>
    <cellStyle name="_Book1_4. Bao cao tai chinh hop nhat 2011" xfId="44"/>
    <cellStyle name="_Book1_4. Bao cao tai chinh Naga 2011" xfId="45"/>
    <cellStyle name="_Book1_bao cao KT  CK seabank.V3" xfId="46"/>
    <cellStyle name="_Book1_BCKT .V6.- SeABS" xfId="47"/>
    <cellStyle name="_Book1_BCKT 31.12.2007 - Chi nhanh HCM - Phat hanh" xfId="48"/>
    <cellStyle name="_Book1_BCKT 31.12.2007 - Chi nhanh HCM - Phat hanh_BCKT Cong ty CP Dau tu va phat trien do thi Long Giang_2009 v3" xfId="49"/>
    <cellStyle name="_Book1_BCKT Cong ty CP Dau tu va phat trien do thi Long Giang_2009 v3" xfId="50"/>
    <cellStyle name="_Book1_BCKT nam 2007 - ChunViet" xfId="51"/>
    <cellStyle name="_Book1_BCKT nam 2007 - ChunViet_BCKT Cong ty CP Dau tu va phat trien do thi Long Giang_2009 v3" xfId="52"/>
    <cellStyle name="_Book1_BCKT nam 2007 - Cong ty Chung khoan Viet - Sau dieu chinh - V4" xfId="53"/>
    <cellStyle name="_Book1_BKCT NAM 2007" xfId="54"/>
    <cellStyle name="_Book1_CK Seabank - E" xfId="55"/>
    <cellStyle name="_Book1_CK Seabank - E_BCKT Cong ty CP Dau tu va phat trien do thi Long Giang_2009 v3" xfId="56"/>
    <cellStyle name="_Book1_Tong hop QD15 v3.0" xfId="57"/>
    <cellStyle name="_BQL Ha Noi" xfId="58"/>
    <cellStyle name="_BQL Ha Noi_4 BCTC (QD15) SONG DA (14.6)" xfId="59"/>
    <cellStyle name="_BQL Ha Noi_4 BCTC SUDICO 2008" xfId="60"/>
    <cellStyle name="_BQL Ha Noi_Check CDKTsongda.2005" xfId="61"/>
    <cellStyle name="_Cong ty CP Hoa chat Viet Tri nam 2006" xfId="62"/>
    <cellStyle name="_Cong ty CP Hoa chat Viet Tri nam 2006_BCKT Cong ty CP Dau tu va phat trien do thi Long Giang_2009 v3" xfId="63"/>
    <cellStyle name="_Cong ty CP Hoa chat Viet Tri nam 2006_BCKT nam 2007 - ChunViet" xfId="64"/>
    <cellStyle name="_Cong ty CP Xay dung so 6 - VINACONEX6 nam 2006" xfId="65"/>
    <cellStyle name="_Danh sach CBNV" xfId="66"/>
    <cellStyle name="_DSSH SD11 Sao Viet" xfId="67"/>
    <cellStyle name="_F4-6" xfId="68"/>
    <cellStyle name="_F4-6_4 BCTC 6t2012 Nagakawa - PH" xfId="69"/>
    <cellStyle name="_KT (2)" xfId="70"/>
    <cellStyle name="_KT (2)_1" xfId="71"/>
    <cellStyle name="_KT (2)_1_4 BCTC (QD15) SONG DA (14.6)" xfId="72"/>
    <cellStyle name="_KT (2)_1_4 BCTC SUDICO 2008" xfId="73"/>
    <cellStyle name="_KT (2)_1_Check CDKTsongda.2005" xfId="74"/>
    <cellStyle name="_KT (2)_2" xfId="75"/>
    <cellStyle name="_KT (2)_2_TG-TH" xfId="76"/>
    <cellStyle name="_KT (2)_2_TG-TH_4 BCTC (QD15) SONG DA (14.6)" xfId="77"/>
    <cellStyle name="_KT (2)_2_TG-TH_4 BCTC SUDICO 2008" xfId="78"/>
    <cellStyle name="_KT (2)_2_TG-TH_Check CDKTsongda.2005" xfId="79"/>
    <cellStyle name="_KT (2)_3" xfId="80"/>
    <cellStyle name="_KT (2)_3_TG-TH" xfId="81"/>
    <cellStyle name="_KT (2)_3_TG-TH_4 BCTC (QD15) SONG DA (14.6)" xfId="82"/>
    <cellStyle name="_KT (2)_3_TG-TH_4 BCTC SUDICO 2008" xfId="83"/>
    <cellStyle name="_KT (2)_3_TG-TH_Check CDKTsongda.2005" xfId="84"/>
    <cellStyle name="_KT (2)_4" xfId="85"/>
    <cellStyle name="_KT (2)_4 BCTC (QD15) SONG DA (14.6)" xfId="86"/>
    <cellStyle name="_KT (2)_4 BCTC SUDICO 2008" xfId="87"/>
    <cellStyle name="_KT (2)_4_4 BCTC (QD15) SONG DA (14.6)" xfId="88"/>
    <cellStyle name="_KT (2)_4_4 BCTC SUDICO 2008" xfId="89"/>
    <cellStyle name="_KT (2)_4_Check CDKTsongda.2005" xfId="90"/>
    <cellStyle name="_KT (2)_4_TG-TH" xfId="91"/>
    <cellStyle name="_KT (2)_5" xfId="92"/>
    <cellStyle name="_KT (2)_5_4 BCTC (QD15) SONG DA (14.6)" xfId="93"/>
    <cellStyle name="_KT (2)_5_4 BCTC SUDICO 2008" xfId="94"/>
    <cellStyle name="_KT (2)_5_Check CDKTsongda.2005" xfId="95"/>
    <cellStyle name="_KT (2)_Check CDKTsongda.2005" xfId="96"/>
    <cellStyle name="_KT (2)_TG-TH" xfId="97"/>
    <cellStyle name="_KT_TG" xfId="98"/>
    <cellStyle name="_KT_TG_1" xfId="99"/>
    <cellStyle name="_KT_TG_1_4 BCTC (QD15) SONG DA (14.6)" xfId="100"/>
    <cellStyle name="_KT_TG_1_4 BCTC SUDICO 2008" xfId="101"/>
    <cellStyle name="_KT_TG_1_Check CDKTsongda.2005" xfId="102"/>
    <cellStyle name="_KT_TG_2" xfId="103"/>
    <cellStyle name="_KT_TG_2_4 BCTC (QD15) SONG DA (14.6)" xfId="104"/>
    <cellStyle name="_KT_TG_2_4 BCTC SUDICO 2008" xfId="105"/>
    <cellStyle name="_KT_TG_2_Check CDKTsongda.2005" xfId="106"/>
    <cellStyle name="_KT_TG_3" xfId="107"/>
    <cellStyle name="_KT_TG_4" xfId="108"/>
    <cellStyle name="_KT_TG_4_4 BCTC (QD15) SONG DA (14.6)" xfId="109"/>
    <cellStyle name="_KT_TG_4_4 BCTC SUDICO 2008" xfId="110"/>
    <cellStyle name="_KT_TG_4_Check CDKTsongda.2005" xfId="111"/>
    <cellStyle name="_LuuNgay24-07-2006Bao cao tai NPP PHAN DUNG 22-7" xfId="112"/>
    <cellStyle name="_LuuNgay24-07-2006Bao cao tai NPP PHAN DUNG 22-7_4 BCTC 6t2012 Nagakawa - PH" xfId="113"/>
    <cellStyle name="_NDIA04-2000" xfId="114"/>
    <cellStyle name="_Phan Tach 02.10" xfId="115"/>
    <cellStyle name="_Phieu gui CK" xfId="116"/>
    <cellStyle name="_Phieu gui CK_4 BCTC 6t2012 Nagakawa - PH" xfId="117"/>
    <cellStyle name="_Phieu gui CK_TSCD Nagakawa" xfId="118"/>
    <cellStyle name="_Song Da 11.3" xfId="119"/>
    <cellStyle name="_TG-TH" xfId="120"/>
    <cellStyle name="_TG-TH_1" xfId="121"/>
    <cellStyle name="_TG-TH_1_4 BCTC (QD15) SONG DA (14.6)" xfId="122"/>
    <cellStyle name="_TG-TH_1_4 BCTC SUDICO 2008" xfId="123"/>
    <cellStyle name="_TG-TH_1_Check CDKTsongda.2005" xfId="124"/>
    <cellStyle name="_TG-TH_2" xfId="125"/>
    <cellStyle name="_TG-TH_2_4 BCTC (QD15) SONG DA (14.6)" xfId="126"/>
    <cellStyle name="_TG-TH_2_4 BCTC SUDICO 2008" xfId="127"/>
    <cellStyle name="_TG-TH_2_Check CDKTsongda.2005" xfId="128"/>
    <cellStyle name="_TG-TH_3" xfId="129"/>
    <cellStyle name="_TG-TH_3_4 BCTC (QD15) SONG DA (14.6)" xfId="130"/>
    <cellStyle name="_TG-TH_3_4 BCTC SUDICO 2008" xfId="131"/>
    <cellStyle name="_TG-TH_3_Check CDKTsongda.2005" xfId="132"/>
    <cellStyle name="_TG-TH_4" xfId="133"/>
    <cellStyle name="_Tong hop DS" xfId="134"/>
    <cellStyle name="_TSCD" xfId="135"/>
    <cellStyle name="_ÿÿÿÿÿ" xfId="136"/>
    <cellStyle name="_ÿÿÿÿÿ_bao cao KT  CK seabank.V3" xfId="137"/>
    <cellStyle name="_ÿÿÿÿÿ_BCKT .V6.- SeABS" xfId="138"/>
    <cellStyle name="_ÿÿÿÿÿ_BCKT 31.12.2007 - Chi nhanh HCM - Phat hanh" xfId="139"/>
    <cellStyle name="_ÿÿÿÿÿ_BCKT 31.12.2007 - Chi nhanh HCM - Phat hanh_BCKT Cong ty CP Dau tu va phat trien do thi Long Giang_2009 v3" xfId="140"/>
    <cellStyle name="_ÿÿÿÿÿ_BCKT Cong ty CP Dau tu va phat trien do thi Long Giang_2009 v3" xfId="141"/>
    <cellStyle name="_ÿÿÿÿÿ_BCKT nam 2007 - ChunViet" xfId="142"/>
    <cellStyle name="_ÿÿÿÿÿ_BCKT nam 2007 - ChunViet_BCKT Cong ty CP Dau tu va phat trien do thi Long Giang_2009 v3" xfId="143"/>
    <cellStyle name="_ÿÿÿÿÿ_BCKT nam 2007 - Cong ty Chung khoan Viet - Sau dieu chinh - V4" xfId="144"/>
    <cellStyle name="_ÿÿÿÿÿ_BKCT NAM 2007" xfId="145"/>
    <cellStyle name="_ÿÿÿÿÿ_CK Seabank - E" xfId="146"/>
    <cellStyle name="_ÿÿÿÿÿ_CK Seabank - E_BCKT Cong ty CP Dau tu va phat trien do thi Long Giang_2009 v3" xfId="147"/>
    <cellStyle name="_ÿÿÿÿÿ_Tong hop QD15 v3.0" xfId="148"/>
    <cellStyle name="’Ê‰Ý [0.00]_††††† " xfId="149"/>
    <cellStyle name="’Ê‰Ý_††††† " xfId="150"/>
    <cellStyle name="•W?_Format" xfId="151"/>
    <cellStyle name="•W_’·Šú‰p•¶" xfId="153"/>
    <cellStyle name="•W€_Format" xfId="152"/>
    <cellStyle name="0,0_x000d_&#10;NA_x000d_&#10;" xfId="157"/>
    <cellStyle name="0.0" xfId="158"/>
    <cellStyle name="00" xfId="159"/>
    <cellStyle name="1" xfId="160"/>
    <cellStyle name="1_Book1" xfId="161"/>
    <cellStyle name="15" xfId="162"/>
    <cellStyle name="¹éºÐÀ²_      " xfId="163"/>
    <cellStyle name="2" xfId="164"/>
    <cellStyle name="20" xfId="165"/>
    <cellStyle name="20% - Accent1" xfId="166" builtinId="30" customBuiltin="1"/>
    <cellStyle name="20% - Accent2" xfId="167" builtinId="34" customBuiltin="1"/>
    <cellStyle name="20% - Accent3" xfId="168" builtinId="38" customBuiltin="1"/>
    <cellStyle name="20% - Accent4" xfId="169" builtinId="42" customBuiltin="1"/>
    <cellStyle name="20% - Accent5" xfId="170" builtinId="46" customBuiltin="1"/>
    <cellStyle name="20% - Accent6" xfId="171" builtinId="50" customBuiltin="1"/>
    <cellStyle name="20% - Nhấn1" xfId="172"/>
    <cellStyle name="20% - Nhấn2" xfId="173"/>
    <cellStyle name="20% - Nhấn3" xfId="174"/>
    <cellStyle name="20% - Nhấn4" xfId="175"/>
    <cellStyle name="20% - Nhấn5" xfId="176"/>
    <cellStyle name="20% - Nhấn6" xfId="177"/>
    <cellStyle name="3" xfId="178"/>
    <cellStyle name="4" xfId="179"/>
    <cellStyle name="40% - Accent1" xfId="180" builtinId="31" customBuiltin="1"/>
    <cellStyle name="40% - Accent2" xfId="181" builtinId="35" customBuiltin="1"/>
    <cellStyle name="40% - Accent3" xfId="182" builtinId="39" customBuiltin="1"/>
    <cellStyle name="40% - Accent4" xfId="183" builtinId="43" customBuiltin="1"/>
    <cellStyle name="40% - Accent5" xfId="184" builtinId="47" customBuiltin="1"/>
    <cellStyle name="40% - Accent6" xfId="185" builtinId="51" customBuiltin="1"/>
    <cellStyle name="40% - Nhấn1" xfId="186"/>
    <cellStyle name="40% - Nhấn2" xfId="187"/>
    <cellStyle name="40% - Nhấn3" xfId="188"/>
    <cellStyle name="40% - Nhấn4" xfId="189"/>
    <cellStyle name="40% - Nhấn5" xfId="190"/>
    <cellStyle name="40% - Nhấn6" xfId="191"/>
    <cellStyle name="6" xfId="192"/>
    <cellStyle name="6_4 BCTC 6t2012 Nagakawa - PH" xfId="193"/>
    <cellStyle name="60% - Accent1" xfId="194" builtinId="32" customBuiltin="1"/>
    <cellStyle name="60% - Accent2" xfId="195" builtinId="36" customBuiltin="1"/>
    <cellStyle name="60% - Accent3" xfId="196" builtinId="40" customBuiltin="1"/>
    <cellStyle name="60% - Accent4" xfId="197" builtinId="44" customBuiltin="1"/>
    <cellStyle name="60% - Accent5" xfId="198" builtinId="48" customBuiltin="1"/>
    <cellStyle name="60% - Accent6" xfId="199" builtinId="52" customBuiltin="1"/>
    <cellStyle name="60% - Nhấn1" xfId="200"/>
    <cellStyle name="60% - Nhấn2" xfId="201"/>
    <cellStyle name="60% - Nhấn3" xfId="202"/>
    <cellStyle name="60% - Nhấn4" xfId="203"/>
    <cellStyle name="60% - Nhấn5" xfId="204"/>
    <cellStyle name="60% - Nhấn6" xfId="205"/>
    <cellStyle name="a" xfId="206"/>
    <cellStyle name="Accent1" xfId="207" builtinId="29" customBuiltin="1"/>
    <cellStyle name="Accent1 - 20%" xfId="208"/>
    <cellStyle name="Accent1 - 40%" xfId="209"/>
    <cellStyle name="Accent1 - 60%" xfId="210"/>
    <cellStyle name="Accent2" xfId="211" builtinId="33" customBuiltin="1"/>
    <cellStyle name="Accent2 - 20%" xfId="212"/>
    <cellStyle name="Accent2 - 40%" xfId="213"/>
    <cellStyle name="Accent2 - 60%" xfId="214"/>
    <cellStyle name="Accent3" xfId="215" builtinId="37" customBuiltin="1"/>
    <cellStyle name="Accent3 - 20%" xfId="216"/>
    <cellStyle name="Accent3 - 40%" xfId="217"/>
    <cellStyle name="Accent3 - 60%" xfId="218"/>
    <cellStyle name="Accent4" xfId="219" builtinId="41" customBuiltin="1"/>
    <cellStyle name="Accent4 - 20%" xfId="220"/>
    <cellStyle name="Accent4 - 40%" xfId="221"/>
    <cellStyle name="Accent4 - 60%" xfId="222"/>
    <cellStyle name="Accent5" xfId="223" builtinId="45" customBuiltin="1"/>
    <cellStyle name="Accent5 - 20%" xfId="224"/>
    <cellStyle name="Accent5 - 40%" xfId="225"/>
    <cellStyle name="Accent5 - 60%" xfId="226"/>
    <cellStyle name="Accent6" xfId="227" builtinId="49" customBuiltin="1"/>
    <cellStyle name="Accent6 - 20%" xfId="228"/>
    <cellStyle name="Accent6 - 40%" xfId="229"/>
    <cellStyle name="Accent6 - 60%" xfId="230"/>
    <cellStyle name="ÅëÈ­ [0]_      " xfId="231"/>
    <cellStyle name="AeE­ [0]_INQUIRY ¿?¾÷AßAø " xfId="232"/>
    <cellStyle name="ÅëÈ­ [0]_L601CPT" xfId="233"/>
    <cellStyle name="ÅëÈ­_      " xfId="234"/>
    <cellStyle name="AeE­_INQUIRY ¿?¾÷AßAø " xfId="235"/>
    <cellStyle name="ÅëÈ­_L601CPT" xfId="236"/>
    <cellStyle name="args.style" xfId="237"/>
    <cellStyle name="ÄÞ¸¶ [0]_      " xfId="238"/>
    <cellStyle name="AÞ¸¶ [0]_INQUIRY ¿?¾÷AßAø " xfId="239"/>
    <cellStyle name="ÄÞ¸¶ [0]_L601CPT" xfId="240"/>
    <cellStyle name="ÄÞ¸¶_      " xfId="241"/>
    <cellStyle name="AÞ¸¶_INQUIRY ¿?¾÷AßAø " xfId="242"/>
    <cellStyle name="ÄÞ¸¶_L601CPT" xfId="243"/>
    <cellStyle name="AutoFormat Options" xfId="244"/>
    <cellStyle name="Bad" xfId="245" builtinId="27" customBuiltin="1"/>
    <cellStyle name="Bangchu" xfId="246"/>
    <cellStyle name="BDAD" xfId="247"/>
    <cellStyle name="Body" xfId="248"/>
    <cellStyle name="C?AØ_¿?¾÷CoE² " xfId="249"/>
    <cellStyle name="Ç¥ÁØ_      " xfId="250"/>
    <cellStyle name="C￥AØ_¿μ¾÷CoE² " xfId="251"/>
    <cellStyle name="Ç¥ÁØ_laroux_4_ÃÑÇÕ°è " xfId="252"/>
    <cellStyle name="Calc Currency (0)" xfId="253"/>
    <cellStyle name="Calc Currency (2)" xfId="254"/>
    <cellStyle name="Calc Percent (0)" xfId="255"/>
    <cellStyle name="Calc Percent (1)" xfId="256"/>
    <cellStyle name="Calc Percent (2)" xfId="257"/>
    <cellStyle name="Calc Units (0)" xfId="258"/>
    <cellStyle name="Calc Units (1)" xfId="259"/>
    <cellStyle name="Calc Units (2)" xfId="260"/>
    <cellStyle name="Calculation" xfId="261" builtinId="22" customBuiltin="1"/>
    <cellStyle name="category" xfId="262"/>
    <cellStyle name="C℀" xfId="263"/>
    <cellStyle name="CC1" xfId="264"/>
    <cellStyle name="CC2" xfId="265"/>
    <cellStyle name="Cerrency_Sheet2_XANGDAU" xfId="266"/>
    <cellStyle name="cg" xfId="267"/>
    <cellStyle name="chchuyen" xfId="268"/>
    <cellStyle name="Check Cell" xfId="269" builtinId="23" customBuiltin="1"/>
    <cellStyle name="Chuẩn 2" xfId="270"/>
    <cellStyle name="CHUONG" xfId="271"/>
    <cellStyle name="Comma" xfId="272" builtinId="3"/>
    <cellStyle name="Comma  - Style1" xfId="273"/>
    <cellStyle name="Comma  - Style2" xfId="274"/>
    <cellStyle name="Comma  - Style3" xfId="275"/>
    <cellStyle name="Comma  - Style4" xfId="276"/>
    <cellStyle name="Comma  - Style5" xfId="277"/>
    <cellStyle name="Comma  - Style6" xfId="278"/>
    <cellStyle name="Comma  - Style7" xfId="279"/>
    <cellStyle name="Comma  - Style8" xfId="280"/>
    <cellStyle name="Comma [ ,]" xfId="281"/>
    <cellStyle name="Comma [0]" xfId="282" builtinId="6"/>
    <cellStyle name="Comma [0] 2" xfId="283"/>
    <cellStyle name="Comma [0] 3" xfId="284"/>
    <cellStyle name="Comma [00]" xfId="285"/>
    <cellStyle name="Comma [1]" xfId="286"/>
    <cellStyle name="Comma 2" xfId="287"/>
    <cellStyle name="Comma 3" xfId="288"/>
    <cellStyle name="Comma 4" xfId="289"/>
    <cellStyle name="Comma 5" xfId="290"/>
    <cellStyle name="comma zerodec" xfId="291"/>
    <cellStyle name="Comma[0]" xfId="292"/>
    <cellStyle name="Comma_6 Phu luc - Bang doi chieu bien dong cua von chu so huu_Viet" xfId="293"/>
    <cellStyle name="Comma_6 Phu luc - Bang doi chieu bien dong cua von chu so huu_Viet_TSCD_Dai_Chau" xfId="294"/>
    <cellStyle name="Comma0" xfId="295"/>
    <cellStyle name="Copied" xfId="296"/>
    <cellStyle name="COST1" xfId="297"/>
    <cellStyle name="Cࡵrrency_Sheet1_PRODUCTĠ" xfId="298"/>
    <cellStyle name="CT1" xfId="299"/>
    <cellStyle name="CT2" xfId="300"/>
    <cellStyle name="CT4" xfId="301"/>
    <cellStyle name="CT5" xfId="302"/>
    <cellStyle name="ct7" xfId="303"/>
    <cellStyle name="ct8" xfId="304"/>
    <cellStyle name="cth1" xfId="305"/>
    <cellStyle name="Cthuc" xfId="306"/>
    <cellStyle name="Cthuc1" xfId="307"/>
    <cellStyle name="Currency [00]" xfId="308"/>
    <cellStyle name="Currency0" xfId="309"/>
    <cellStyle name="Currency1" xfId="310"/>
    <cellStyle name="d" xfId="311"/>
    <cellStyle name="d%" xfId="312"/>
    <cellStyle name="d1" xfId="313"/>
    <cellStyle name="Date" xfId="314"/>
    <cellStyle name="Date Short" xfId="315"/>
    <cellStyle name="Date_3 BCTC_Cty DT&amp; PT Nha HN- CN.HCM" xfId="316"/>
    <cellStyle name="Dấu phảy 2" xfId="317"/>
    <cellStyle name="Đầu ra" xfId="318"/>
    <cellStyle name="Đầu vào" xfId="319"/>
    <cellStyle name="daude" xfId="320"/>
    <cellStyle name="ddmmyy" xfId="321"/>
    <cellStyle name="Đề mục 1" xfId="322"/>
    <cellStyle name="Đề mục 2" xfId="323"/>
    <cellStyle name="Đề mục 3" xfId="324"/>
    <cellStyle name="Đề mục 4" xfId="325"/>
    <cellStyle name="DELTA" xfId="326"/>
    <cellStyle name="Dezimal [0]_68574_Materialbedarfsliste" xfId="327"/>
    <cellStyle name="Dezimal_68574_Materialbedarfsliste" xfId="328"/>
    <cellStyle name="Dollar (zero dec)" xfId="329"/>
    <cellStyle name="Dung" xfId="330"/>
    <cellStyle name="e" xfId="331"/>
    <cellStyle name="Emphasis 1" xfId="332"/>
    <cellStyle name="Emphasis 2" xfId="333"/>
    <cellStyle name="Emphasis 3" xfId="334"/>
    <cellStyle name="Enter Currency (0)" xfId="335"/>
    <cellStyle name="Enter Currency (2)" xfId="336"/>
    <cellStyle name="Enter Units (0)" xfId="337"/>
    <cellStyle name="Enter Units (1)" xfId="338"/>
    <cellStyle name="Enter Units (2)" xfId="339"/>
    <cellStyle name="Entered" xfId="340"/>
    <cellStyle name="Euro" xfId="341"/>
    <cellStyle name="Explanatory Text" xfId="342" builtinId="53" customBuiltin="1"/>
    <cellStyle name="ÊÝ [0.00]_LOCAL PARTS PRICE" xfId="154"/>
    <cellStyle name="ÊÝ_LOCAL PARTS PRICE" xfId="155"/>
    <cellStyle name="f" xfId="343"/>
    <cellStyle name="f1" xfId="344"/>
    <cellStyle name="F2" xfId="345"/>
    <cellStyle name="F3" xfId="346"/>
    <cellStyle name="F4" xfId="347"/>
    <cellStyle name="F5" xfId="348"/>
    <cellStyle name="F6" xfId="349"/>
    <cellStyle name="F7" xfId="350"/>
    <cellStyle name="F8" xfId="351"/>
    <cellStyle name="Fixed" xfId="352"/>
    <cellStyle name="form_so" xfId="353"/>
    <cellStyle name="Ghi chú" xfId="354"/>
    <cellStyle name="GIA-MOI" xfId="355"/>
    <cellStyle name="Good" xfId="356" builtinId="26" customBuiltin="1"/>
    <cellStyle name="Grey" xfId="357"/>
    <cellStyle name="ha" xfId="358"/>
    <cellStyle name="Head 1" xfId="359"/>
    <cellStyle name="HEADER" xfId="360"/>
    <cellStyle name="Header1" xfId="361"/>
    <cellStyle name="Header2" xfId="362"/>
    <cellStyle name="Heading" xfId="363"/>
    <cellStyle name="Heading 1" xfId="364" builtinId="16" customBuiltin="1"/>
    <cellStyle name="Heading 2" xfId="365" builtinId="17" customBuiltin="1"/>
    <cellStyle name="Heading 3" xfId="366" builtinId="18" customBuiltin="1"/>
    <cellStyle name="Heading 4" xfId="367" builtinId="19" customBuiltin="1"/>
    <cellStyle name="HEADING1" xfId="368"/>
    <cellStyle name="HEADING2" xfId="369"/>
    <cellStyle name="HEADINGS" xfId="370"/>
    <cellStyle name="HEADINGSTOP" xfId="371"/>
    <cellStyle name="headoption" xfId="372"/>
    <cellStyle name="Hoa-Scholl" xfId="373"/>
    <cellStyle name="Hyperlink" xfId="374" builtinId="8"/>
    <cellStyle name="Hyperlink_4 BCTC 6T 2011" xfId="375"/>
    <cellStyle name="Input" xfId="376" builtinId="20" customBuiltin="1"/>
    <cellStyle name="Input [yellow]" xfId="377"/>
    <cellStyle name="Input Cells" xfId="378"/>
    <cellStyle name="k1" xfId="379"/>
    <cellStyle name="k2" xfId="380"/>
    <cellStyle name="Kiểm tra Ô" xfId="381"/>
    <cellStyle name="Kiểu 1" xfId="382"/>
    <cellStyle name="Kiểu 10" xfId="383"/>
    <cellStyle name="Kiểu 2" xfId="384"/>
    <cellStyle name="Kiểu 3" xfId="385"/>
    <cellStyle name="Kiểu 4" xfId="386"/>
    <cellStyle name="Kiểu 5" xfId="387"/>
    <cellStyle name="Kiểu 6" xfId="388"/>
    <cellStyle name="Kiểu 7" xfId="389"/>
    <cellStyle name="Kiểu 8" xfId="390"/>
    <cellStyle name="Kiểu 9" xfId="391"/>
    <cellStyle name="KLBXUNG" xfId="392"/>
    <cellStyle name="Ledger 17 x 11 in" xfId="393"/>
    <cellStyle name="Line" xfId="394"/>
    <cellStyle name="Link Currency (0)" xfId="395"/>
    <cellStyle name="Link Currency (2)" xfId="396"/>
    <cellStyle name="Link Units (0)" xfId="397"/>
    <cellStyle name="Link Units (1)" xfId="398"/>
    <cellStyle name="Link Units (2)" xfId="399"/>
    <cellStyle name="Linked Cell" xfId="400" builtinId="24" customBuiltin="1"/>
    <cellStyle name="Linked Cells" xfId="401"/>
    <cellStyle name="luc" xfId="402"/>
    <cellStyle name="luc2" xfId="403"/>
    <cellStyle name="Millares [0]_Well Timing" xfId="404"/>
    <cellStyle name="Millares_Well Timing" xfId="405"/>
    <cellStyle name="Milliers [0]_      " xfId="406"/>
    <cellStyle name="Milliers_      " xfId="407"/>
    <cellStyle name="Model" xfId="408"/>
    <cellStyle name="moi" xfId="409"/>
    <cellStyle name="Mon?aire [0]_      " xfId="410"/>
    <cellStyle name="Mon?aire_      " xfId="411"/>
    <cellStyle name="Moneda [0]_Well Timing" xfId="412"/>
    <cellStyle name="Moneda_Well Timing" xfId="413"/>
    <cellStyle name="Monétaire [0]_      " xfId="414"/>
    <cellStyle name="Monétaire_      " xfId="415"/>
    <cellStyle name="n" xfId="416"/>
    <cellStyle name="N_KHTS-JH.2005" xfId="417"/>
    <cellStyle name="N_PBCP(242).2005" xfId="418"/>
    <cellStyle name="n1" xfId="419"/>
    <cellStyle name="Neutral" xfId="420" builtinId="28" customBuiltin="1"/>
    <cellStyle name="New" xfId="421"/>
    <cellStyle name="New Times Roman" xfId="422"/>
    <cellStyle name="New_4. Bao cao tai chinh Naga 2011" xfId="423"/>
    <cellStyle name="Nhấn1" xfId="424"/>
    <cellStyle name="Nhấn2" xfId="425"/>
    <cellStyle name="Nhấn3" xfId="426"/>
    <cellStyle name="Nhấn4" xfId="427"/>
    <cellStyle name="Nhấn5" xfId="428"/>
    <cellStyle name="Nhấn6" xfId="429"/>
    <cellStyle name="no dec" xfId="430"/>
    <cellStyle name="ÑONVÒ" xfId="431"/>
    <cellStyle name="Normal" xfId="0" builtinId="0"/>
    <cellStyle name="Normal - Style1" xfId="432"/>
    <cellStyle name="Normal - 유형1" xfId="433"/>
    <cellStyle name="Normal 2" xfId="434"/>
    <cellStyle name="Normal 3" xfId="435"/>
    <cellStyle name="Normal 4" xfId="436"/>
    <cellStyle name="Normal 5" xfId="437"/>
    <cellStyle name="Normal 6" xfId="438"/>
    <cellStyle name="Normal 7" xfId="439"/>
    <cellStyle name="Normal 8" xfId="440"/>
    <cellStyle name="Normal 9" xfId="441"/>
    <cellStyle name="Normal VN" xfId="442"/>
    <cellStyle name="Normal_Loi_copy_sheet" xfId="443"/>
    <cellStyle name="Normal_OA1_6  Financial instruments" xfId="444"/>
    <cellStyle name="Normal1" xfId="445"/>
    <cellStyle name="Note" xfId="446" builtinId="10" customBuiltin="1"/>
    <cellStyle name="Ô Được nối kết" xfId="447"/>
    <cellStyle name="Œ…‹æØ‚è [0.00]_††††† " xfId="448"/>
    <cellStyle name="Œ…‹æØ‚è_††††† " xfId="449"/>
    <cellStyle name="oft Excel]_x000d_&#10;Comment=open=/f ‚ðw’è‚·‚é‚ÆAƒ†[ƒU[’è‹`ŠÖ”‚ðŠÖ”“\‚è•t‚¯‚Ìˆê——‚É“o˜^‚·‚é‚±‚Æ‚ª‚Å‚«‚Ü‚·B_x000d_&#10;Maximized" xfId="450"/>
    <cellStyle name="oft Excel]_x000d_&#10;Comment=open=/f ‚ðŽw’è‚·‚é‚ÆAƒ†[ƒU[’è‹`ŠÖ”‚ðŠÖ”“\‚è•t‚¯‚Ìˆê——‚É“o˜^‚·‚é‚±‚Æ‚ª‚Å‚«‚Ü‚·B_x000d_&#10;Maximized" xfId="451"/>
    <cellStyle name="oft Excel]_x000d_&#10;Comment=The open=/f lines load custom functions into the Paste Function list._x000d_&#10;Maximized=2_x000d_&#10;Basics=1_x000d_&#10;A" xfId="452"/>
    <cellStyle name="oft Excel]_x000d_&#10;Comment=The open=/f lines load custom functions into the Paste Function list._x000d_&#10;Maximized=3_x000d_&#10;Basics=1_x000d_&#10;A" xfId="453"/>
    <cellStyle name="omma [0]_Mktg Prog" xfId="454"/>
    <cellStyle name="ormal_Sheet1_1" xfId="455"/>
    <cellStyle name="Output" xfId="456" builtinId="21" customBuiltin="1"/>
    <cellStyle name="paint" xfId="457"/>
    <cellStyle name="per.style" xfId="458"/>
    <cellStyle name="Percent" xfId="459" builtinId="5"/>
    <cellStyle name="Percent (0)" xfId="460"/>
    <cellStyle name="Percent [0]" xfId="461"/>
    <cellStyle name="Percent [00]" xfId="462"/>
    <cellStyle name="Percent [2]" xfId="463"/>
    <cellStyle name="Percent 2" xfId="464"/>
    <cellStyle name="PERCENTAGE" xfId="465"/>
    <cellStyle name="PrePop Currency (0)" xfId="466"/>
    <cellStyle name="PrePop Currency (2)" xfId="467"/>
    <cellStyle name="PrePop Units (0)" xfId="468"/>
    <cellStyle name="PrePop Units (1)" xfId="469"/>
    <cellStyle name="PrePop Units (2)" xfId="470"/>
    <cellStyle name="pricing" xfId="471"/>
    <cellStyle name="PSChar" xfId="472"/>
    <cellStyle name="PSHeading" xfId="473"/>
    <cellStyle name="regstoresfromspecstores" xfId="474"/>
    <cellStyle name="RevList" xfId="475"/>
    <cellStyle name="s]_x000d_&#10;spooler=yes_x000d_&#10;load=_x000d_&#10;Beep=yes_x000d_&#10;NullPort=None_x000d_&#10;BorderWidth=3_x000d_&#10;CursorBlinkRate=1200_x000d_&#10;DoubleClickSpeed=452_x000d_&#10;Programs=co" xfId="476"/>
    <cellStyle name="serJet 1200 Series PCL 6" xfId="477"/>
    <cellStyle name="SHADEDSTORES" xfId="478"/>
    <cellStyle name="Sheet Title" xfId="479"/>
    <cellStyle name="specstores" xfId="480"/>
    <cellStyle name="Standard_Anpassen der Amortisation" xfId="481"/>
    <cellStyle name="Style 1" xfId="482"/>
    <cellStyle name="Style 10" xfId="483"/>
    <cellStyle name="Style 11" xfId="484"/>
    <cellStyle name="Style 12" xfId="485"/>
    <cellStyle name="Style 13" xfId="486"/>
    <cellStyle name="Style 14" xfId="487"/>
    <cellStyle name="Style 15" xfId="488"/>
    <cellStyle name="Style 16" xfId="489"/>
    <cellStyle name="Style 17" xfId="490"/>
    <cellStyle name="Style 2" xfId="491"/>
    <cellStyle name="Style 3" xfId="492"/>
    <cellStyle name="Style 4" xfId="493"/>
    <cellStyle name="Style 5" xfId="494"/>
    <cellStyle name="Style 6" xfId="495"/>
    <cellStyle name="Style 7" xfId="496"/>
    <cellStyle name="Style 8" xfId="497"/>
    <cellStyle name="Style 9" xfId="498"/>
    <cellStyle name="Style Date" xfId="499"/>
    <cellStyle name="style_1" xfId="500"/>
    <cellStyle name="subhead" xfId="501"/>
    <cellStyle name="Subtotal" xfId="502"/>
    <cellStyle name="symbol" xfId="503"/>
    <cellStyle name="T" xfId="504"/>
    <cellStyle name="T_3 BCTC_Cty DT&amp; PT Nha HN- CN.HCM" xfId="505"/>
    <cellStyle name="T_3_BCTC_Viet" xfId="506"/>
    <cellStyle name="T_4 BCTC (QD15)" xfId="507"/>
    <cellStyle name="T_4 BCTC (QD15) SONG DA (14.6)" xfId="508"/>
    <cellStyle name="T_4 BCTC (QD15)_Hieu" xfId="509"/>
    <cellStyle name="T_4 BCTC (QD15)_Hieu_4 BCTC 6t2012 Nagakawa - PH" xfId="510"/>
    <cellStyle name="T_4 BCTC 2006_228 (version 1)" xfId="511"/>
    <cellStyle name="T_4 BCTC 6T 2011" xfId="512"/>
    <cellStyle name="T_4 BCTC 6T 2011_TSCD_Dai_Chau" xfId="513"/>
    <cellStyle name="T_4 BCTC 6t2012 Nagakawa - PH" xfId="514"/>
    <cellStyle name="T_4 BCTC Hop nhat giua nien do" xfId="515"/>
    <cellStyle name="T_4 BCTC HOP NHAT SIMCO (31.03.08)" xfId="516"/>
    <cellStyle name="T_4 BCTC PTIC 2006" xfId="517"/>
    <cellStyle name="T_4 BCTC SUDICO 2008" xfId="518"/>
    <cellStyle name="T_4 BCTC(Cty17_2004)" xfId="519"/>
    <cellStyle name="T_4 BCTC(Cty17_2004)_4 BCTC 6t2012 Nagakawa - PH" xfId="520"/>
    <cellStyle name="T_4. Bao cao tai chinh" xfId="521"/>
    <cellStyle name="T_4. Bao cao tai chinh HN LGL 2010" xfId="522"/>
    <cellStyle name="T_4. Bao cao tai chinh Naga 2011" xfId="523"/>
    <cellStyle name="T_4.CDKT TCT SD" xfId="524"/>
    <cellStyle name="T_4.CDKT TCT SD_4 BCTC 6t2012 Nagakawa - PH" xfId="525"/>
    <cellStyle name="T_4.CDKTsongda.2005" xfId="526"/>
    <cellStyle name="T_4.CDKTsongda.2005_4 BCTC 6t2012 Nagakawa - PH" xfId="527"/>
    <cellStyle name="T_4_BCTC Tong nha - sua 25.5.07" xfId="528"/>
    <cellStyle name="T_641,642_TM Thuoc La_2006" xfId="529"/>
    <cellStyle name="T_641,642_TM Thuoc La_2006_4 BCTC 6t2012 Nagakawa - PH" xfId="530"/>
    <cellStyle name="T_641,642_TM Thuoc La_2006_TSCD Nagakawa" xfId="531"/>
    <cellStyle name="T_7. PHUC LUC 02" xfId="532"/>
    <cellStyle name="T_Alphanam-T.Anh" xfId="533"/>
    <cellStyle name="T_Alphanam-T.Anh_4 BCTC 6t2012 Nagakawa - PH" xfId="534"/>
    <cellStyle name="T_Bang tinh lai NH, TH NMG den 30.9.06" xfId="535"/>
    <cellStyle name="T_Bang tinh lai NH, TH NMG den 30.9.06_BCTC toan Cty" xfId="536"/>
    <cellStyle name="T_BAO CAO BO PHAN" xfId="537"/>
    <cellStyle name="T_bao cao KT  CK seabank.V3" xfId="538"/>
    <cellStyle name="T_bao cao KT  CK seabank.V3_BCKT Cong ty CP Dau tu va phat trien do thi Long Giang_2009 v3" xfId="539"/>
    <cellStyle name="T_Bao cao kttb milk yomilkYAO-mien bac" xfId="540"/>
    <cellStyle name="T_Bao cao kttb milk yomilkYAO-mien bac_Book1" xfId="541"/>
    <cellStyle name="T_Bao cao kttb milk yomilkYAO-mien bac_Book1_4 BCTC 6t2012 Nagakawa - PH" xfId="542"/>
    <cellStyle name="T_Bao cao kttb milk yomilkYAO-mien bac_Book1_TSCD Nagakawa" xfId="543"/>
    <cellStyle name="T_bc_km_ngay" xfId="544"/>
    <cellStyle name="T_bc_km_ngay_Book1" xfId="545"/>
    <cellStyle name="T_bc_km_ngay_Book1_4 BCTC 6t2012 Nagakawa - PH" xfId="546"/>
    <cellStyle name="T_bc_km_ngay_Book1_TSCD Nagakawa" xfId="547"/>
    <cellStyle name="T_BCKT .V6.- SeABS" xfId="548"/>
    <cellStyle name="T_BCKT .V6.- SeABS_BCKT Cong ty CP Dau tu va phat trien do thi Long Giang_2009 v3" xfId="549"/>
    <cellStyle name="T_BCKT 31.12.2007 - Chi nhanh HCM - Phat hanh" xfId="550"/>
    <cellStyle name="T_BCKT nam 2007 - ChunViet" xfId="551"/>
    <cellStyle name="T_BCTC" xfId="552"/>
    <cellStyle name="T_BCTC hop nhat" xfId="553"/>
    <cellStyle name="T_BCTC hop nhat_4 BCTC 6t2012 Nagakawa - PH" xfId="554"/>
    <cellStyle name="T_BCTC hop nhat_TSCD Nagakawa" xfId="555"/>
    <cellStyle name="T_BKCT NAM 2007" xfId="556"/>
    <cellStyle name="T_BKCT NAM 2007_BCKT Cong ty CP Dau tu va phat trien do thi Long Giang_2009 v3" xfId="557"/>
    <cellStyle name="T_Book1" xfId="558"/>
    <cellStyle name="T_Book1_1" xfId="559"/>
    <cellStyle name="T_Book1_4 BCTC (QD15) SONG DA (14.6)" xfId="560"/>
    <cellStyle name="T_Book1_4 BCTC 2006_228 (version 1)" xfId="561"/>
    <cellStyle name="T_Book1_4 BCTC 6T 2011" xfId="562"/>
    <cellStyle name="T_Book1_4 BCTC 6T 2011_TSCD_Dai_Chau" xfId="563"/>
    <cellStyle name="T_Book1_4 BCTC 6t2012 Nagakawa - PH" xfId="564"/>
    <cellStyle name="T_Book1_4 BCTC Hop nhat giua nien do" xfId="565"/>
    <cellStyle name="T_Book1_4 BCTC HOP NHAT SIMCO (31.03.08)" xfId="566"/>
    <cellStyle name="T_Book1_4 BCTC SUDICO 2008" xfId="567"/>
    <cellStyle name="T_Book1_4 Cty Tem 2006" xfId="568"/>
    <cellStyle name="T_Book1_4. Bao cao tai chinh" xfId="569"/>
    <cellStyle name="T_Book1_4. Bao cao tai chinh HN LGL 2010" xfId="570"/>
    <cellStyle name="T_Book1_4. Bao cao tai chinh Naga 2011" xfId="571"/>
    <cellStyle name="T_Book1_4.CDKTsongda.2005" xfId="572"/>
    <cellStyle name="T_Book1_6. Phu luc so 01" xfId="573"/>
    <cellStyle name="T_Book1_641,642_TM Thuoc La_2006" xfId="574"/>
    <cellStyle name="T_Book1_641,642_TM Thuoc La_2006_4 BCTC 6t2012 Nagakawa - PH" xfId="575"/>
    <cellStyle name="T_Book1_641,642_TM Thuoc La_2006_TSCD Nagakawa" xfId="576"/>
    <cellStyle name="T_Book1_7. PHUC LUC 02" xfId="577"/>
    <cellStyle name="T_Book1_BCTC hop nhat" xfId="578"/>
    <cellStyle name="T_Book1_BCTC hop nhat_4 BCTC 6t2012 Nagakawa - PH" xfId="579"/>
    <cellStyle name="T_Book1_BCTC hop nhat_TSCD Nagakawa" xfId="580"/>
    <cellStyle name="T_Book1_BCTC toan Cty" xfId="581"/>
    <cellStyle name="T_Book1_Book1" xfId="582"/>
    <cellStyle name="T_Book1_Book1_1" xfId="583"/>
    <cellStyle name="T_Book1_Book1_4 BCTC 6t2012 Nagakawa - PH" xfId="584"/>
    <cellStyle name="T_Book1_CDKT" xfId="585"/>
    <cellStyle name="T_Book1_Check CDKTsongda.2005" xfId="586"/>
    <cellStyle name="T_Book1_Copy of FS AC HN 2008 c" xfId="587"/>
    <cellStyle name="T_Book1_Doi ung tien" xfId="588"/>
    <cellStyle name="T_Book1_FS AC HN" xfId="589"/>
    <cellStyle name="T_Book1_FS AC HN_4 BCTC 6t2012 Nagakawa - PH" xfId="590"/>
    <cellStyle name="T_Book1_Hop nhat TSCD Tam" xfId="591"/>
    <cellStyle name="T_Book1_loai tru cong no noi bo" xfId="592"/>
    <cellStyle name="T_Book1_loai tru cong no noi bo (MP)" xfId="593"/>
    <cellStyle name="T_Book1_loai tru cong no noi bo.Hanh" xfId="594"/>
    <cellStyle name="T_Book1_Nguon von" xfId="595"/>
    <cellStyle name="T_Book1_Phieu gui CK" xfId="596"/>
    <cellStyle name="T_Book1_So lieu hop nhat Cty lien ket Song Da" xfId="597"/>
    <cellStyle name="T_Book1_Thuyet minh thue" xfId="598"/>
    <cellStyle name="T_Book1_Tminh Doanh thu + Gia von 2006" xfId="599"/>
    <cellStyle name="T_Book1_Tminh TK 335 + 338.2006" xfId="600"/>
    <cellStyle name="T_Book1_TSCD_Dai_Chau" xfId="601"/>
    <cellStyle name="T_Book1_WP CN Tuyen Quang" xfId="602"/>
    <cellStyle name="T_Book1_WP Song Da Hoang Lien-  Huy" xfId="603"/>
    <cellStyle name="T_Book1_WP Song Da Hoang Lien-  Huy_4 BCTC 6t2012 Nagakawa - PH" xfId="604"/>
    <cellStyle name="T_BQL Ha Noi" xfId="605"/>
    <cellStyle name="T_BQL Ha Noi_4 BCTC 6t2012 Nagakawa - PH" xfId="606"/>
    <cellStyle name="T_Cac bao cao TB  Milk-Yomilk-co Ke- CK 1-Vinh Thang" xfId="607"/>
    <cellStyle name="T_Cac bao cao TB  Milk-Yomilk-co Ke- CK 1-Vinh Thang_Book1" xfId="608"/>
    <cellStyle name="T_Cac bao cao TB  Milk-Yomilk-co Ke- CK 1-Vinh Thang_Book1_4 BCTC 6t2012 Nagakawa - PH" xfId="609"/>
    <cellStyle name="T_Cac bao cao TB  Milk-Yomilk-co Ke- CK 1-Vinh Thang_Book1_TSCD Nagakawa" xfId="610"/>
    <cellStyle name="T_Cac khoan dau tu" xfId="611"/>
    <cellStyle name="T_Cac khoan dau tu_4 BCTC 6t2012 Nagakawa - PH" xfId="612"/>
    <cellStyle name="T_CDKT" xfId="613"/>
    <cellStyle name="T_CDKT_4 BCTC 6t2012 Nagakawa - PH" xfId="614"/>
    <cellStyle name="T_Cham cong nhom" xfId="615"/>
    <cellStyle name="T_cham diem Milk chu ky2-ANH MINH" xfId="616"/>
    <cellStyle name="T_cham diem Milk chu ky2-ANH MINH_Book1" xfId="617"/>
    <cellStyle name="T_cham diem Milk chu ky2-ANH MINH_Book1_4 BCTC 6t2012 Nagakawa - PH" xfId="618"/>
    <cellStyle name="T_cham diem Milk chu ky2-ANH MINH_Book1_TSCD Nagakawa" xfId="619"/>
    <cellStyle name="T_cham trung bay ck 1 m.Bac milk co ke 2" xfId="620"/>
    <cellStyle name="T_cham trung bay ck 1 m.Bac milk co ke 2_Book1" xfId="621"/>
    <cellStyle name="T_cham trung bay ck 1 m.Bac milk co ke 2_Book1_4 BCTC 6t2012 Nagakawa - PH" xfId="622"/>
    <cellStyle name="T_cham trung bay ck 1 m.Bac milk co ke 2_Book1_TSCD Nagakawa" xfId="623"/>
    <cellStyle name="T_cham trung bay yao smart milk ck 2 mien Bac" xfId="624"/>
    <cellStyle name="T_cham trung bay yao smart milk ck 2 mien Bac_Book1" xfId="625"/>
    <cellStyle name="T_cham trung bay yao smart milk ck 2 mien Bac_Book1_4 BCTC 6t2012 Nagakawa - PH" xfId="626"/>
    <cellStyle name="T_cham trung bay yao smart milk ck 2 mien Bac_Book1_TSCD Nagakawa" xfId="627"/>
    <cellStyle name="T_Check CDKTsongda.2005" xfId="628"/>
    <cellStyle name="T_Check CDKTsongda.2005_4 BCTC 6t2012 Nagakawa - PH" xfId="629"/>
    <cellStyle name="T_CK Seabank - E" xfId="630"/>
    <cellStyle name="T_Copy (3) of 4 BCTCh" xfId="631"/>
    <cellStyle name="T_Copy (3) of 4 BCTCh_4 BCTC 6t2012 Nagakawa - PH" xfId="632"/>
    <cellStyle name="T_Copy of FS AC HN 2008 c" xfId="633"/>
    <cellStyle name="T_COTEVINA" xfId="634"/>
    <cellStyle name="T_Cty423" xfId="635"/>
    <cellStyle name="T_Cty423_4 BCTC 6t2012 Nagakawa - PH" xfId="636"/>
    <cellStyle name="T_danh sach chua nop bcao trung bay sua chua  tinh den 1-3-06" xfId="637"/>
    <cellStyle name="T_danh sach chua nop bcao trung bay sua chua  tinh den 1-3-06_Book1" xfId="638"/>
    <cellStyle name="T_danh sach chua nop bcao trung bay sua chua  tinh den 1-3-06_Book1_4 BCTC 6t2012 Nagakawa - PH" xfId="639"/>
    <cellStyle name="T_danh sach chua nop bcao trung bay sua chua  tinh den 1-3-06_Book1_TSCD Nagakawa" xfId="640"/>
    <cellStyle name="T_Danh sach KH TB MilkYomilk Yao  Smart chu ky 2-Vinh Thang" xfId="641"/>
    <cellStyle name="T_Danh sach KH TB MilkYomilk Yao  Smart chu ky 2-Vinh Thang_Book1" xfId="642"/>
    <cellStyle name="T_Danh sach KH TB MilkYomilk Yao  Smart chu ky 2-Vinh Thang_Book1_4 BCTC 6t2012 Nagakawa - PH" xfId="643"/>
    <cellStyle name="T_Danh sach KH TB MilkYomilk Yao  Smart chu ky 2-Vinh Thang_Book1_TSCD Nagakawa" xfId="644"/>
    <cellStyle name="T_Danh sach KH trung bay MilkYomilk co ke chu ky 2-Vinh Thang" xfId="645"/>
    <cellStyle name="T_Danh sach KH trung bay MilkYomilk co ke chu ky 2-Vinh Thang_Book1" xfId="646"/>
    <cellStyle name="T_Danh sach KH trung bay MilkYomilk co ke chu ky 2-Vinh Thang_Book1_4 BCTC 6t2012 Nagakawa - PH" xfId="647"/>
    <cellStyle name="T_Danh sach KH trung bay MilkYomilk co ke chu ky 2-Vinh Thang_Book1_TSCD Nagakawa" xfId="648"/>
    <cellStyle name="T_DSACH MILK YO MILK CK 2 M.BAC" xfId="649"/>
    <cellStyle name="T_DSACH MILK YO MILK CK 2 M.BAC_Book1" xfId="650"/>
    <cellStyle name="T_DSACH MILK YO MILK CK 2 M.BAC_Book1_4 BCTC 6t2012 Nagakawa - PH" xfId="651"/>
    <cellStyle name="T_DSACH MILK YO MILK CK 2 M.BAC_Book1_TSCD Nagakawa" xfId="652"/>
    <cellStyle name="T_DSKH Tbay Milk , Yomilk CK 2 Vu Thi Hanh" xfId="653"/>
    <cellStyle name="T_DSKH Tbay Milk , Yomilk CK 2 Vu Thi Hanh_Book1" xfId="654"/>
    <cellStyle name="T_DSKH Tbay Milk , Yomilk CK 2 Vu Thi Hanh_Book1_4 BCTC 6t2012 Nagakawa - PH" xfId="655"/>
    <cellStyle name="T_DSKH Tbay Milk , Yomilk CK 2 Vu Thi Hanh_Book1_TSCD Nagakawa" xfId="656"/>
    <cellStyle name="T_form ton kho CK 2 tuan 8" xfId="657"/>
    <cellStyle name="T_form ton kho CK 2 tuan 8_Book1" xfId="658"/>
    <cellStyle name="T_form ton kho CK 2 tuan 8_Book1_4 BCTC 6t2012 Nagakawa - PH" xfId="659"/>
    <cellStyle name="T_form ton kho CK 2 tuan 8_Book1_TSCD Nagakawa" xfId="660"/>
    <cellStyle name="T_FS AC HN" xfId="661"/>
    <cellStyle name="T_FS AC HN_4 BCTC 6t2012 Nagakawa - PH" xfId="662"/>
    <cellStyle name="T_Giay lam viec" xfId="663"/>
    <cellStyle name="T_Giay lam viec_4 BCTC 6t2012 Nagakawa - PH" xfId="664"/>
    <cellStyle name="T_GLV CTTVXD&amp;TRBD 2006 khue" xfId="665"/>
    <cellStyle name="T_GLV CTTVXD&amp;TRBD 2006 khue_4 BCTC 6T 2011" xfId="666"/>
    <cellStyle name="T_GLV CTTVXD&amp;TRBD 2006 khue_4 BCTC 6T 2011_TSCD_Dai_Chau" xfId="667"/>
    <cellStyle name="T_GLV CTTVXD&amp;TRBD 2006 khue_4 BCTC 6t2012 Nagakawa - PH" xfId="668"/>
    <cellStyle name="T_GLV CTTVXD&amp;TRBD 2006 khue_4 BCTC Hop nhat giua nien do" xfId="669"/>
    <cellStyle name="T_GLV CTTVXD&amp;TRBD 2006 khue_4. Bao cao tai chinh" xfId="670"/>
    <cellStyle name="T_GLV CTTVXD&amp;TRBD 2006 khue_4. Bao cao tai chinh HN LGL 2010" xfId="671"/>
    <cellStyle name="T_GLV CTTVXD&amp;TRBD 2006 khue_4. Bao cao tai chinh Naga 2011" xfId="672"/>
    <cellStyle name="T_GLV CTTVXD&amp;TRBD 2006 khue_Copy of FS AC HN 2008 c" xfId="673"/>
    <cellStyle name="T_GLV CTTVXD&amp;TRBD 2006 khue_TSCD_Dai_Chau" xfId="674"/>
    <cellStyle name="T_GLV T.ANH" xfId="675"/>
    <cellStyle name="T_GLV T.ANH_4 BCTC 6t2012 Nagakawa - PH" xfId="676"/>
    <cellStyle name="T_Hanaka" xfId="677"/>
    <cellStyle name="T_Hanaka_4 BCTC 6t2012 Nagakawa - PH" xfId="678"/>
    <cellStyle name="T_Hop nhat TSCD Tam" xfId="679"/>
    <cellStyle name="T_Hop nhat TSCD Tam_4 BCTC 6t2012 Nagakawa - PH" xfId="680"/>
    <cellStyle name="T_Kinder World" xfId="681"/>
    <cellStyle name="T_Kinder World_4 BCTC 6t2012 Nagakawa - PH" xfId="682"/>
    <cellStyle name="T_LCTT_ToanCty" xfId="683"/>
    <cellStyle name="T_LCTT_ToanCty_BCKT Cong ty CP Dau tu va phat trien do thi Long Giang_2009 v3" xfId="684"/>
    <cellStyle name="T_loai tru cong no me - con" xfId="685"/>
    <cellStyle name="T_loai tru cong no noi bo" xfId="686"/>
    <cellStyle name="T_loai tru cong no noi bo (MP)" xfId="687"/>
    <cellStyle name="T_loai tru cong no noi bo.Hanh" xfId="688"/>
    <cellStyle name="T_Muon chung tu" xfId="689"/>
    <cellStyle name="T_NPP Khanh Vinh Thai Nguyen - BC KTTB_CTrinh_TB__20_loc__Milk_Yomilk_CK1" xfId="690"/>
    <cellStyle name="T_NPP Khanh Vinh Thai Nguyen - BC KTTB_CTrinh_TB__20_loc__Milk_Yomilk_CK1_Book1" xfId="691"/>
    <cellStyle name="T_NPP Khanh Vinh Thai Nguyen - BC KTTB_CTrinh_TB__20_loc__Milk_Yomilk_CK1_Book1_4 BCTC 6t2012 Nagakawa - PH" xfId="692"/>
    <cellStyle name="T_NPP Khanh Vinh Thai Nguyen - BC KTTB_CTrinh_TB__20_loc__Milk_Yomilk_CK1_Book1_TSCD Nagakawa" xfId="693"/>
    <cellStyle name="T_Sheet1" xfId="694"/>
    <cellStyle name="T_Sheet1_Book1" xfId="695"/>
    <cellStyle name="T_Sheet1_Book1_4 BCTC 6t2012 Nagakawa - PH" xfId="696"/>
    <cellStyle name="T_Sheet1_Book1_TSCD Nagakawa" xfId="697"/>
    <cellStyle name="T_So cai  VPCT 2007" xfId="698"/>
    <cellStyle name="T_So cai  VPCT 2007_4 BCTC 6t2012 Nagakawa - PH" xfId="699"/>
    <cellStyle name="T_So lieu hop nhat Cty lien ket Song Da" xfId="700"/>
    <cellStyle name="T_So lieu hop nhat Cty lien ket Song Da_4 BCTC 6t2012 Nagakawa - PH" xfId="701"/>
    <cellStyle name="T_Song Da 11.3" xfId="702"/>
    <cellStyle name="T_Song Da 11.3_4 BCTC 6t2012 Nagakawa - PH" xfId="703"/>
    <cellStyle name="T_sua chua cham trung bay  mien Bac" xfId="704"/>
    <cellStyle name="T_sua chua cham trung bay  mien Bac_Book1" xfId="705"/>
    <cellStyle name="T_sua chua cham trung bay  mien Bac_Book1_4 BCTC 6t2012 Nagakawa - PH" xfId="706"/>
    <cellStyle name="T_sua chua cham trung bay  mien Bac_Book1_TSCD Nagakawa" xfId="707"/>
    <cellStyle name="T_Thang 11" xfId="708"/>
    <cellStyle name="T_TK 51136" xfId="709"/>
    <cellStyle name="T_TMBCHN SIMCOtheo mau moi" xfId="710"/>
    <cellStyle name="T_TMBCHN SIMCOtheo mau moi_4 BCTC 6t2012 Nagakawa - PH" xfId="711"/>
    <cellStyle name="T_Tminh Doanh thu + Gia von 2006" xfId="712"/>
    <cellStyle name="T_Tminh Doanh thu + Gia von 2006_4 BCTC 6t2012 Nagakawa - PH" xfId="713"/>
    <cellStyle name="T_Tminh TK 335 + 338.2006" xfId="714"/>
    <cellStyle name="T_Tminh TK 335 + 338.2006_4 BCTC 6t2012 Nagakawa - PH" xfId="715"/>
    <cellStyle name="T_Tong hop QD15 v3.0" xfId="716"/>
    <cellStyle name="T_Tong hop QD15 v3.0_BCKT Cong ty CP Dau tu va phat trien do thi Long Giang_2009 v3" xfId="717"/>
    <cellStyle name="T_TSCD" xfId="718"/>
    <cellStyle name="T_TSCD_4 BCTC 6t2012 Nagakawa - PH" xfId="719"/>
    <cellStyle name="T_TSCD_Dai_Chau" xfId="720"/>
    <cellStyle name="T_Uniworld Payroll 18.Mar'06" xfId="721"/>
    <cellStyle name="T_W.P - Huoi Quang" xfId="722"/>
    <cellStyle name="T_WP Alphanam" xfId="723"/>
    <cellStyle name="T_WP Alphanam_4 BCTC 6t2012 Nagakawa - PH" xfId="724"/>
    <cellStyle name="T_WP ban nam chien" xfId="725"/>
    <cellStyle name="T_WP ban nam chien_4 BCTC 6t2012 Nagakawa - PH" xfId="726"/>
    <cellStyle name="T_WP CN Tuyen Quang" xfId="727"/>
    <cellStyle name="T_WP CN Tuyen Quang_4 BCTC 6t2012 Nagakawa - PH" xfId="728"/>
    <cellStyle name="T_WP Phan tich tuoi no- TK 131" xfId="729"/>
    <cellStyle name="T_WP Phan tich tuoi no- TK 131_4 BCTC 6t2012 Nagakawa - PH" xfId="730"/>
    <cellStyle name="T_WP Song Da Hoang Lien-  Huy" xfId="731"/>
    <cellStyle name="T_WP Song Da Hoang Lien-  Huy_4 BCTC 6t2012 Nagakawa - PH" xfId="732"/>
    <cellStyle name="T_WP. CN Vinh Phuc" xfId="733"/>
    <cellStyle name="T_WP. CN Vinh Phuc_4 BCTC 6t2012 Nagakawa - PH" xfId="734"/>
    <cellStyle name="TD1" xfId="735"/>
    <cellStyle name="tde" xfId="736"/>
    <cellStyle name="Tentruong" xfId="737"/>
    <cellStyle name="Text Indent A" xfId="738"/>
    <cellStyle name="Text Indent B" xfId="739"/>
    <cellStyle name="Text Indent C" xfId="740"/>
    <cellStyle name="th" xfId="741"/>
    <cellStyle name="Thanh" xfId="742"/>
    <cellStyle name="þ_x001d_ð¤_x000c_¯" xfId="743"/>
    <cellStyle name="þ_x001d_ð¤_x000c_¯þ_x0014__x000d_" xfId="744"/>
    <cellStyle name="þ_x001d_ð¤_x000c_¯þ_x0014__x000d_¨þU" xfId="745"/>
    <cellStyle name="þ_x001d_ð¤_x000c_¯þ_x0014__x000d_¨þU_x0001_" xfId="746"/>
    <cellStyle name="þ_x001d_ð¤_x000c_¯þ_x0014__x000d_¨þU_x0001_À_x0004_" xfId="747"/>
    <cellStyle name="þ_x001d_ð¤_x000c_¯þ_x0014__x000d_¨þU_x0001_À_x0004_ _x0015__x000f_" xfId="748"/>
    <cellStyle name="þ_x001d_ð¤_x000c_¯þ_x0014__x000d_¨þU_x0001_À_x0004_ _x0015__x000f__x0001_" xfId="749"/>
    <cellStyle name="þ_x001d_ð¤_x000c_¯þ_x0014__x000d_¨þU_x0001_À_x0004_ _x0015__x000f__x0001__x0001_" xfId="750"/>
    <cellStyle name="þ_x001d_ð¤_x000c_¯þ_x0014__x000d_¨þU_x0001_À_x0004_ _x0015__x000f__x0001__Book1" xfId="751"/>
    <cellStyle name="þ_x001d_ð¤_x000c_¯þ_x0014__x000d_¨þU_x0001_À_x0004_ _x0015__x000f__x0001__x0001__Book1" xfId="752"/>
    <cellStyle name="þ_x001d_ð¤_x000c_¯þ_x0014__x000d_¨þU_x0001_À_x0004_ _x0015__x000f__x0001__Book1_4 BCTC 6t2012 Nagakawa - PH" xfId="753"/>
    <cellStyle name="þ_x001d_ð¤_x000c_¯þ_x0014__x000d_¨þU_x0001_À_x0004_ _x0015__x000f__x0001__x0001__Book1_4 BCTC 6t2012 Nagakawa - PH" xfId="754"/>
    <cellStyle name="þ_x001d_ð¤_x000c_¯þ_x0014__x000d_¨þU_x0001_À_x0004_ _x0015__x000f__x0001__Book1_TSCD Nagakawa" xfId="755"/>
    <cellStyle name="þ_x001d_ð¤_x000c_¯þ_x0014__x000d_¨þU_x0001_À_x0004_ _x0015__x000f__x0001__x0001__Book1_TSCD Nagakawa" xfId="756"/>
    <cellStyle name="þ_x001d_ð·_x000c_æþ'_x000d_ßþU_x0001_Ø_x0005_ü_x0014__x0007__x0001__x0001_" xfId="757"/>
    <cellStyle name="þ_x001d_ðK_x000c_Fý_x001b__x000d_9ýU_x0001_Ð_x0008_¦)_x0007__x0001__x0001_" xfId="758"/>
    <cellStyle name="Thuyet minh" xfId="759"/>
    <cellStyle name="thvt" xfId="760"/>
    <cellStyle name="Tickmark" xfId="761"/>
    <cellStyle name="Tiêu đề" xfId="762"/>
    <cellStyle name="Times New Roman" xfId="763"/>
    <cellStyle name="Tính toán" xfId="764"/>
    <cellStyle name="Title" xfId="765" builtinId="15" customBuiltin="1"/>
    <cellStyle name="TNN" xfId="766"/>
    <cellStyle name="Tổng" xfId="767"/>
    <cellStyle name="Tốt" xfId="768"/>
    <cellStyle name="Total" xfId="769" builtinId="25" customBuiltin="1"/>
    <cellStyle name="trang" xfId="770"/>
    <cellStyle name="Trung tính" xfId="771"/>
    <cellStyle name="Tusental (0)_pldt" xfId="772"/>
    <cellStyle name="Tusental_pldt" xfId="773"/>
    <cellStyle name="_x0014_ur℀" xfId="774"/>
    <cellStyle name="Valuta (0)_pldt" xfId="775"/>
    <cellStyle name="Valuta_pldt" xfId="776"/>
    <cellStyle name="Văn bản Cảnh báo" xfId="777"/>
    <cellStyle name="Văn bản Giải thích" xfId="778"/>
    <cellStyle name="viet" xfId="779"/>
    <cellStyle name="viet2" xfId="780"/>
    <cellStyle name="VLB-GTKÕ" xfId="781"/>
    <cellStyle name="VN new romanNormal" xfId="782"/>
    <cellStyle name="VN time new roman" xfId="783"/>
    <cellStyle name="vnbo" xfId="784"/>
    <cellStyle name="vnhead1" xfId="785"/>
    <cellStyle name="vnhead2" xfId="786"/>
    <cellStyle name="vnhead3" xfId="787"/>
    <cellStyle name="vnhead4" xfId="788"/>
    <cellStyle name="vntxt1" xfId="789"/>
    <cellStyle name="vntxt2" xfId="790"/>
    <cellStyle name="W_LOCAL PARTS PRICE" xfId="156"/>
    <cellStyle name="Währung [0]_68574_Materialbedarfsliste" xfId="791"/>
    <cellStyle name="Währung_68574_Materialbedarfsliste" xfId="792"/>
    <cellStyle name="Warning Text" xfId="793" builtinId="11" customBuiltin="1"/>
    <cellStyle name="Xấu" xfId="794"/>
    <cellStyle name="xuan" xfId="795"/>
    <cellStyle name="เครื่องหมายสกุลเงิน [0]_FTC_OFFER" xfId="797"/>
    <cellStyle name="เครื่องหมายสกุลเงิน_FTC_OFFER" xfId="798"/>
    <cellStyle name="ปกติ_FTC_OFFER" xfId="799"/>
    <cellStyle name="センター" xfId="796"/>
    <cellStyle name="똿뗦먛귟 [0.00]_PRODUCT DETAIL Q1" xfId="803"/>
    <cellStyle name="똿뗦먛귟_PRODUCT DETAIL Q1" xfId="804"/>
    <cellStyle name="믅됞 [0.00]_PRODUCT DETAIL Q1" xfId="805"/>
    <cellStyle name="믅됞_PRODUCT DETAIL Q1" xfId="806"/>
    <cellStyle name="백분율_††††† " xfId="807"/>
    <cellStyle name="뷭?_BOOKSHIP" xfId="808"/>
    <cellStyle name="一般" xfId="822"/>
    <cellStyle name="千位分隔_10" xfId="823"/>
    <cellStyle name="千分位" xfId="824"/>
    <cellStyle name="千分位[0]" xfId="825"/>
    <cellStyle name="千分位_00Q3902REV.1" xfId="826"/>
    <cellStyle name="콤마 [ - 유형1" xfId="809"/>
    <cellStyle name="콤마 [ - 유형2" xfId="810"/>
    <cellStyle name="콤마 [ - 유형3" xfId="811"/>
    <cellStyle name="콤마 [ - 유형4" xfId="812"/>
    <cellStyle name="콤마 [ - 유형5" xfId="813"/>
    <cellStyle name="콤마 [ - 유형6" xfId="814"/>
    <cellStyle name="콤마 [ - 유형7" xfId="815"/>
    <cellStyle name="콤마 [ - 유형8" xfId="816"/>
    <cellStyle name="콤마 [0]_ 비목별 월별기술 " xfId="817"/>
    <cellStyle name="콤마_ 비목별 월별기술 " xfId="818"/>
    <cellStyle name="통화 [0]_††††† " xfId="819"/>
    <cellStyle name="통화_††††† " xfId="820"/>
    <cellStyle name="표준_(정보부문)월별인원계획" xfId="821"/>
    <cellStyle name="常规_1" xfId="827"/>
    <cellStyle name="桁区切り [0.00]_††††† " xfId="828"/>
    <cellStyle name="桁区切り_††††† " xfId="829"/>
    <cellStyle name="標準_††††† " xfId="830"/>
    <cellStyle name="百分比" xfId="831"/>
    <cellStyle name="貨幣" xfId="832"/>
    <cellStyle name="貨幣 [0]" xfId="833"/>
    <cellStyle name="貨幣[0]_BRE" xfId="834"/>
    <cellStyle name="貨幣_00Q3902REV.1" xfId="835"/>
    <cellStyle name="超連結_Book1" xfId="836"/>
    <cellStyle name="通貨 [0.00]_††††† " xfId="837"/>
    <cellStyle name="通貨_††††† " xfId="838"/>
    <cellStyle name="隨後的超連結_Book1" xfId="839"/>
    <cellStyle name=" [0.00]_ Att. 1- Cover" xfId="800"/>
    <cellStyle name="_ Att. 1- Cover" xfId="801"/>
    <cellStyle name="?_ Att. 1- Cover" xfId="802"/>
  </cellStyles>
  <dxfs count="23">
    <dxf>
      <fill>
        <patternFill>
          <bgColor indexed="55"/>
        </patternFill>
      </fill>
      <border>
        <left style="thin">
          <color indexed="9"/>
        </left>
        <right/>
        <top style="thin">
          <color indexed="9"/>
        </top>
        <bottom/>
      </border>
    </dxf>
    <dxf>
      <fill>
        <patternFill>
          <bgColor indexed="55"/>
        </patternFill>
      </fill>
      <border>
        <left style="thin">
          <color indexed="9"/>
        </left>
        <right/>
        <top style="thin">
          <color indexed="9"/>
        </top>
        <bottom/>
      </border>
    </dxf>
    <dxf>
      <fill>
        <patternFill patternType="none">
          <bgColor indexed="65"/>
        </patternFill>
      </fill>
      <border>
        <left style="thin">
          <color indexed="23"/>
        </left>
        <right/>
        <top style="thin">
          <color indexed="23"/>
        </top>
        <bottom/>
      </border>
    </dxf>
    <dxf>
      <fill>
        <patternFill>
          <bgColor indexed="10"/>
        </patternFill>
      </fill>
    </dxf>
    <dxf>
      <fill>
        <patternFill>
          <bgColor indexed="10"/>
        </patternFill>
      </fill>
    </dxf>
    <dxf>
      <fill>
        <patternFill>
          <bgColor indexed="10"/>
        </patternFill>
      </fill>
    </dxf>
    <dxf>
      <font>
        <condense val="0"/>
        <extend val="0"/>
        <color indexed="10"/>
      </font>
    </dxf>
    <dxf>
      <font>
        <condense val="0"/>
        <extend val="0"/>
        <color auto="1"/>
      </font>
      <fill>
        <patternFill>
          <bgColor indexed="47"/>
        </patternFill>
      </fill>
    </dxf>
    <dxf>
      <fill>
        <patternFill>
          <bgColor indexed="47"/>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fill>
        <patternFill>
          <bgColor indexed="47"/>
        </patternFill>
      </fill>
    </dxf>
    <dxf>
      <font>
        <condense val="0"/>
        <extend val="0"/>
        <color indexed="10"/>
      </font>
    </dxf>
    <dxf>
      <font>
        <condense val="0"/>
        <extend val="0"/>
        <color indexed="10"/>
      </font>
    </dxf>
    <dxf>
      <font>
        <condense val="0"/>
        <extend val="0"/>
        <color indexed="10"/>
      </font>
    </dxf>
    <dxf>
      <font>
        <condense val="0"/>
        <extend val="0"/>
        <color auto="1"/>
      </font>
      <fill>
        <patternFill>
          <bgColor indexed="47"/>
        </patternFill>
      </fill>
    </dxf>
    <dxf>
      <font>
        <condense val="0"/>
        <extend val="0"/>
        <color indexed="10"/>
      </font>
    </dxf>
    <dxf>
      <fill>
        <patternFill patternType="none">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87" Type="http://schemas.openxmlformats.org/officeDocument/2006/relationships/externalLink" Target="externalLinks/externalLink59.xml"/><Relationship Id="rId102" Type="http://schemas.openxmlformats.org/officeDocument/2006/relationships/externalLink" Target="externalLinks/externalLink74.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105" Type="http://schemas.openxmlformats.org/officeDocument/2006/relationships/externalLink" Target="externalLinks/externalLink77.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103" Type="http://schemas.openxmlformats.org/officeDocument/2006/relationships/externalLink" Target="externalLinks/externalLink75.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6" Type="http://schemas.openxmlformats.org/officeDocument/2006/relationships/externalLink" Target="externalLinks/externalLink78.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externalLink" Target="externalLinks/externalLink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109" Type="http://schemas.openxmlformats.org/officeDocument/2006/relationships/sharedStrings" Target="sharedStrings.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externalLink" Target="externalLinks/externalLink76.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s>
</file>

<file path=xl/activeX/activeX1.xml><?xml version="1.0" encoding="utf-8"?>
<ax:ocx xmlns:ax="http://schemas.microsoft.com/office/2006/activeX" xmlns:r="http://schemas.openxmlformats.org/officeDocument/2006/relationships" ax:classid="{D7053240-CE69-11CD-A777-00DD01143C57}" ax:persistence="persistPropertyBag">
  <ax:ocxPr ax:name="Size" ax:value="476;423"/>
  <ax:ocxPr ax:name="FontName" ax:value="Arial"/>
  <ax:ocxPr ax:name="FontHeight" ax:value="195"/>
  <ax:ocxPr ax:name="FontCharSet" ax:value="0"/>
  <ax:ocxPr ax:name="FontPitchAndFamily" ax:value="2"/>
  <ax:ocxPr ax:name="ParagraphAlign" ax:value="3"/>
</ax:ocx>
</file>

<file path=xl/activeX/activeX2.xml><?xml version="1.0" encoding="utf-8"?>
<ax:ocx xmlns:ax="http://schemas.microsoft.com/office/2006/activeX" xmlns:r="http://schemas.openxmlformats.org/officeDocument/2006/relationships" ax:classid="{D7053240-CE69-11CD-A777-00DD01143C57}" ax:persistence="persistPropertyBag">
  <ax:ocxPr ax:name="Size" ax:value="450;476"/>
  <ax:ocxPr ax:name="FontName" ax:value="Arial"/>
  <ax:ocxPr ax:name="FontHeight" ax:value="195"/>
  <ax:ocxPr ax:name="FontCharSet" ax:value="0"/>
  <ax:ocxPr ax:name="FontPitchAndFamily" ax:value="2"/>
  <ax:ocxPr ax:name="ParagraphAlign" ax:value="3"/>
</ax:ocx>
</file>

<file path=xl/activeX/activeX3.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ForeColor" ax:value="2147483650"/>
  <ax:ocxPr ax:name="DisplayStyle" ax:value="7"/>
  <ax:ocxPr ax:name="Size" ax:value="1931;529"/>
  <ax:ocxPr ax:name="ListWidth" ax:value="8819"/>
  <ax:ocxPr ax:name="ColumnCount" ax:value="2"/>
  <ax:ocxPr ax:name="cColumnInfo" ax:value="2"/>
  <ax:ocxPr ax:name="MatchEntry" ax:value="1"/>
  <ax:ocxPr ax:name="ShowDropButtonWhen" ax:value="2"/>
  <ax:ocxPr ax:name="DropButtonStyle" ax:value="0"/>
  <ax:ocxPr ax:name="Value" ax:value="171C"/>
  <ax:ocxPr ax:name="SpecialEffect" ax:value="0"/>
  <ax:ocxPr ax:name="FontName" ax:value="Times New Roman"/>
  <ax:ocxPr ax:name="FontHeight" ax:value="225"/>
  <ax:ocxPr ax:name="FontCharSet" ax:value="0"/>
  <ax:ocxPr ax:name="FontPitchAndFamily" ax:value="2"/>
  <ax:ocxPr ax:name="Width" ax:value="1234;10583"/>
</ax:ocx>
</file>

<file path=xl/activeX/activeX4.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2302;820"/>
  <ax:ocxPr ax:name="Value" ax:value="0"/>
  <ax:ocxPr ax:name="Caption" ax:value="High Light(F)"/>
  <ax:ocxPr ax:name="FontName" ax:value="Times New Roman"/>
  <ax:ocxPr ax:name="FontEffects" ax:value="1073741825"/>
  <ax:ocxPr ax:name="FontHeight" ax:value="180"/>
  <ax:ocxPr ax:name="FontCharSet" ax:value="0"/>
  <ax:ocxPr ax:name="FontPitchAndFamily" ax:value="2"/>
  <ax:ocxPr ax:name="ParagraphAlign" ax:value="3"/>
  <ax:ocxPr ax:name="FontWeight" ax:value="700"/>
</ax:ocx>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10\Data\WINDOWS\system32\trngqq.xla"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ang\c\Dung%20Quat\Nhom%20GC\New%20Folder\My%20Documents\3533\98Q\3533\Q\98Q2943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ychufile\Nghiepvu2\Documents%20and%20Settings\Wecome\Desktop\DATA\khh\LOWLI\A-TUAN\khh\sua\biphuoc\tach-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ychufile\Nghiepvu2\THUY\ANH\BCDT-05\BANRA\BCDT-05\LE\03-05(KHAITHU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0.0.10\Data\Anh%20Ngoc\Bao%20cao%20Kiem%20toan\Bao%20cao%20nam%202007\Doanh%20nghiep\Co%20phan\Cong%20ty%20CP%20In%20hang%20khong\Bao%20cao%20kiem%20toan\Cong%20ty%20CP%20In%20hang%20khong%20nam%20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DTthamdin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N%20PHUONG/BAO%20CAO%20TAI%20CHINH/KIEM%20TOAN/KIEM%20TOAN%202015/Bao%20cao/HOP%20NHAT/dai%20chau%20hop%20nhat.%2030.06.2015/BCTC%20Dai%20Chau/Vinavico/4%20BCTC%20VINAVICO%206t.201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Thai-XMNB\My%20Documents\CV%20thue%20nhap%20khau\My%20Documents\810\810-Lilama5%20sua.zip\DOCUMENT\DAUTHAU\Dungquat\GOI3\DUNGQUAT-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Administrator\Desktop\Trung\C&#172;%20s&#235;%20th&#221;%20nghi&#214;m\Be%20nuoc%2020m3\CU8Kiemt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xvc01\DiskD%20(D)\TU\500KV\PL500-3\CAPITAL\220nb-th\CAPITAL\220DTXL\PLQN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xvc01\DiskD%20(D)\Lam\Ke%20hoach\TH%206%20thang%20Lam%20dong\Thuc%20hien\500KV\DN-TBIN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xvc01\DiskD%20(D)\Lam\Ke%20hoach\TH%206%20thang%20Lam%20dong\Thuc%20hien\500KV\DUNG\dnht2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0.0.10\Data\M%20Phuong\Tong%20hop%20TS%20SDa%202\Congviec\Ta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0.0.10\Data\1.%20KHACH%20HANG\1.%202010\5.%20LONG%20GIANG%20LAND\BCTC%20Cong%20ty%20CP%20Dau%20tu%20va%20phat%20trien%20do%20thi%20Long%20Giang_Q2_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y3\c\My%20Documents\khoanPark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UNPOWER2\C\Documents%20and%20Settings\Nguyen%20Hoang%20Duc\My%20Documents\Khach%20hang\Nong%20Cong\Nam%202003\BCTC%2030-11-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xvc01\DiskD%20(D)\Luu_Tru\Ltb_ktkh\DZ220KV_Dau_Noi_sau_tram_500kV_Ha_Tinh\Gia_thau_Gui_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han%20Viet/Khach%20hang%20nam%202012/Soat%20xet%2030.6.2012/Dai%20chau%202011/BCTC%20DC%206%20THANG%20DAU%20NAM/BCTC%20DC%206%20THANG%20DAU%20NAM/4%20BCTC%206T%20201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255;&#255;&#255;&#255;&#255;"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xvc01\DiskD%20(D)\My%20Documents\AnhNQT\BcTc\MauBCaoTQLy\BCa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Cong%20trinh%20dang%20tu%20van\QL1A-Duc%20Phu\Ho%20so%20thanh%20toan\TT_30_9\Testing\TN%20Tra%20cot_tram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0.0.10\Data\Documents\Le%20Duc%20Minh\Tai%20lieu%20ca%20nhan\Hoc%20word,excel\Tong%20hop%20QD15%20v3.0\Tong%20hop%20QD15%20v3.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0.0.10\Data\Anh%20Ngoc\Bao%20cao%20Kiem%20toan\Bao%20cao%20nam%202006\Doanh%20nghiep\Co%20phan\Cong%20ty%20IHK%202006-TT\Bao%20cao%20nam%202006\Bao%20cao%20chinh%20sua%20cho%20chi%20Phuong%20doc\CSEahleo\taichinh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iem%20toan%20t6%202012/Dai%20Chau/Bao%20cao%20KT/2012/CP%20Dai%20Chau/BC%20soat%20xet%20Dai%20Chau%202012/4%20BCTC%206%20thang%20201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uan\c\KHUYEN\110\TKKTTC\TAN\Naduong-Tienyen\3Tpho\2002\3TP-H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xvc01\DiskD%20(D)\CAPITAL\110TKKT\dongxu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WINDOWS\Personal\Spring98\FSA\Delta\delta.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xvc01\DiskD%20(D)\PH99\BACNAM\TKKT\DTOAN\dtk48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t04\KT04\Pham%20Anh%20Tuan\INTIMEX\Chi%20nhanh%20INTIMEX%20-%20Thanh%20pho%20Ho%20Chi%20Minh\Report%20&amp;%20Ban%20ghi%20nho%20ket%20qua%20kiem%20toan%202004\Pham%20Anh%20Tuan\Xi%20nghiep%20Me%20coc%20Long%20Xuyen\Tong%20hop\Data\2004_Tckt2004\Longmy9TH\LIEU\THAIBAO\THU%20VIEN%20TN\d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iem%20toan%20t6%202012/Dai%20Chau/Bao%20cao%20KT/2012/CP%20Dai%20Chau/BC%20soat%20xet%20Dai%20Chau%202012/Vinavico/4%20BCTC%20VINAVICO%206t.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Thai-XMNB\My%20Documents\CV%20thue%20nhap%20khau\My%20Documents\810\810-Lilama5%20sua.zip\My%20Documents\Giang\guicaccongt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ocuments%20and%20Settings\Administrator\Desktop\Trung\C&#172;%20s&#235;%20th&#221;%20nghi&#214;m\Be%20nuoc%2020m3\Ha\thu&#253;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uynh\ptich\Nhancong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xvc01\DiskD%20(D)\Luu_Tru\Ltb_ktkh\DZ220KV_Dau_Noi_sau_tram_500kV_Ha_Tinh\Gia_thau.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t04\KT04\Pham%20Anh%20Tuan\INTIMEX\Chi%20nhanh%20INTIMEX%20-%20Thanh%20pho%20Ho%20Chi%20Minh\Report%20&amp;%20Ban%20ghi%20nho%20ket%20qua%20kiem%20toan%202004\Pham%20Anh%20Tuan\Xi%20nghiep%20Me%20coc%20Long%20Xuyen\Tong%20hop\Data\My%20Documents\DSCBO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xvc01\DiskD%20(D)\Documents%20and%20Settings\Satellite\My%20Documents\NguyenVanPhong\KiemtoanThanhNhan\KiemtoanThanhNhan\CP%20Thanh%20Nhan\HDBH.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y3\e\XN%20CAC%20CONG%20TRINH\2004\Bao%20Gia%202004\Viet%20Hung%20-%20San%20ZAMIL\KHV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SteelCostingMod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anh_Hoa/1%20Kiem%20toan/2%20Bao%20cao/6%20thang%202012/2%20Nagakawa/Nagakawa%20V2/4%20BCTC%206t2012%20Nagakaw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D1\P_TCKT$\HUYENKT\Duc+Nin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0.0.10\Data\M%20Phuong\Tong%20hop%20TS%20SDa%202\vu\ktx\My%20documents\Dau%20thau\Du%20an\National%20Stadium\Khan%20dai%206(V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ien\hien%201\N&#168;m%202002\DA-GL\Chem-NDo\Chem-ND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Thai-XMNB\My%20Documents\CV%20thue%20nhap%20khau\My%20Documents\810\810-Lilama5%20sua.zip\CS3408\Standard\RP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xvc01\DiskD%20(D)\Documents%20and%20Settings\Satellite\My%20Documents\NguyenVanPhong\KiemtoanThanhNhan\KiemtoanThanhNhan\Nam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3\e\XN%20CAC%20CONG%20TRINH\2004\Thi%20cong%202004\LXH%20gian%20gia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04\KT04\Pham%20Anh%20Tuan\INTIMEX\Chi%20nhanh%20INTIMEX%20-%20Thanh%20pho%20Ho%20Chi%20Minh\Report%20&amp;%20Ban%20ghi%20nho%20ket%20qua%20kiem%20toan%202004\WINNT\TEMP\WINNT\TEMP\Cash%20flow%20projec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0lam%20viec/Kiem%20toan%20BCTC/2010/Ca%20nam/Giay%20lam%20viec/Nagakawa/BCTC%20Nagakawa%202010%2012.3.2011/BCTC%206T%202010%20-%20S.DA%2011%20(12.8.10)/4%20BCTC%202010%20-%20sd11%20m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SESAN3\chi%20phi%20BQL%20-%20cua%20anh%20do%20VKT\My%20Documents\xetthau\dn500ht\banchao\B-CAOQ~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Dung%20Quat\Goi%202\TH5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Documents%20and%20Settings\Administrator\Desktop\Trung\Dutoan\Tramxa%20(%20DT%20theo%20BG%20T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y2\c\TU\KYTUCX~1\PH%20L1\KTX-CD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Khach%20hang.2014/Dai%20Chau_6T/0%20BCKT%20DCS%202013.V5%20(28.3.14%20phat%20hanh)/4.%20Bao%20cao%20tai%20chinh_DCS_201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BCTC%20Qu&#253;%20II-%202015DCS%20Hop%20nhat%20-%20la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20lam%20viec/Kiem%20toan%20BCTC/2010/Ca%20nam/BCTC%20da%20phat%20hanh/So%20133%20Nagakawa%20VN%2030%5b1%5d.3.2011%20phat%20hanh/So%20133%20Nagakawa%20VN%2030.3.2011%20phat%20hanh/4%20BCTC%202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LAN%20PHUONG/BAO%20CAO%20TAI%20CHINH/BCTC%202014/UBCK%202014/HOP%20NHAT/Hop%20nhat%20quy/BCTC%20Qu&#253;%20III-%202014%20DCS%20Hop%20nhat%20-%20lam(Duyen)%20-%20Cop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Administrator\Downloads\BCTC_2_TT200%20daichau2015%20-%20H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0lam%20viec/Kiem%20toan%20BCTC/2009/BCTC%20du%20thao/Dam%20San/Dam%20San%202009/4%20BCTC%20Damsan%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NHAT%20KY/23%2008%202009/ThKe/ThK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SHN"/>
      <sheetName val="PLHN"/>
      <sheetName val="BSTT"/>
      <sheetName val="PLTT"/>
      <sheetName val="BSTH"/>
      <sheetName val="PLTH"/>
      <sheetName val="MenuSheet"/>
      <sheetName val="Infor"/>
      <sheetName val="trngqq"/>
    </sheetNames>
    <definedNames>
      <definedName name="printcty4"/>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BM0B"/>
      <sheetName val="BM0A"/>
      <sheetName val="REQ PAGE CABLE"/>
      <sheetName val="STAHL (2)"/>
      <sheetName val="Sheet1"/>
      <sheetName val="Sheet2"/>
      <sheetName val="Chart1"/>
      <sheetName val="Sheet4"/>
      <sheetName val="Sheet3"/>
      <sheetName val="XL4Poppy"/>
      <sheetName val="Hang (2)"/>
      <sheetName val="Cuong"/>
      <sheetName val="Binh"/>
      <sheetName val="Nam"/>
      <sheetName val="Hoan"/>
      <sheetName val="Dan"/>
      <sheetName val="Hung"/>
      <sheetName val="Hien"/>
      <sheetName val="Manh"/>
      <sheetName val="Lai"/>
      <sheetName val="Thuan"/>
      <sheetName val="L.Dung"/>
      <sheetName val="Dung"/>
      <sheetName val="Lan"/>
      <sheetName val="Tho"/>
      <sheetName val="Hang"/>
      <sheetName val="Chi tiet - Dv lap"/>
      <sheetName val="TH KHTC"/>
      <sheetName val="000"/>
      <sheetName val="00000000"/>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THUE5"/>
      <sheetName val="THUE 10"/>
      <sheetName val="TTL"/>
      <sheetName val="TVCKHV1"/>
      <sheetName val="tinh LV"/>
      <sheetName val="M03"/>
      <sheetName val="M2"/>
      <sheetName val="TU"/>
      <sheetName val="Phuc"/>
      <sheetName val="QTCT1520G"/>
      <sheetName val="QTCT1520 (2)"/>
      <sheetName val="CTHT"/>
      <sheetName val="KQKD"/>
      <sheetName val="CPGT"/>
      <sheetName val="THTL"/>
      <sheetName val="Bk"/>
      <sheetName val="QT2"/>
      <sheetName val="XXXXXXXX"/>
      <sheetName val="Cnhan"/>
      <sheetName val="T2"/>
      <sheetName val="To than Nguyen-12"/>
      <sheetName val="T4"/>
      <sheetName val="T6"/>
      <sheetName val="T7"/>
      <sheetName val="T8"/>
      <sheetName val="T10"/>
      <sheetName val="T9"/>
      <sheetName val="To Quynh -12"/>
      <sheetName val="T.4"/>
      <sheetName val="T1"/>
      <sheetName val="Cn"/>
      <sheetName val="PSinh"/>
      <sheetName val="GTi"/>
      <sheetName val="btn"/>
      <sheetName val="thtb"/>
      <sheetName val="thkp cong"/>
      <sheetName val="gvl"/>
      <sheetName val="pt-cong"/>
      <sheetName val="BS CONG"/>
      <sheetName val="thop-CONG"/>
      <sheetName val="kl cong"/>
      <sheetName val="luong-A6"/>
      <sheetName val="KHSX2002-2006"/>
      <sheetName val="KHvon 2002-2006"/>
      <sheetName val="Congty"/>
      <sheetName val="VPPN"/>
      <sheetName val="XN74"/>
      <sheetName val="XN54"/>
      <sheetName val="XN33"/>
      <sheetName val="NK96"/>
      <sheetName val="XL4Test5"/>
      <sheetName val="CPV"/>
      <sheetName val="DGCM"/>
      <sheetName val="TL-I"/>
      <sheetName val="THG"/>
      <sheetName val="doi CT1"/>
      <sheetName val="doi CT3"/>
      <sheetName val="Chart3"/>
      <sheetName val="Chart2"/>
      <sheetName val="doi CT4"/>
      <sheetName val="Sheet8"/>
      <sheetName val="Sheet7"/>
      <sheetName val="Sheet6"/>
      <sheetName val="Sheet5"/>
      <sheetName val="304-03"/>
      <sheetName val="Thoi det 304"/>
      <sheetName val="CSD"/>
      <sheetName val="DLC"/>
      <sheetName val="Damchuan"/>
      <sheetName val="CBR"/>
      <sheetName val="BDCBR"/>
      <sheetName val="Thoi det 37.5"/>
      <sheetName val="TPHD37.5"/>
      <sheetName val="#REF"/>
      <sheetName val="km248"/>
      <sheetName val="KL DUONG DC L = 90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cdc"/>
      <sheetName val="pbnvlieu"/>
      <sheetName val="NKNVLIEUBSUNG"/>
      <sheetName val="pbcpqlq4"/>
      <sheetName val="pbcpchung"/>
      <sheetName val="pbccdcDUNG"/>
      <sheetName val="NVLQ1+2,03"/>
      <sheetName val="CCDCQ1+2.03"/>
      <sheetName val="1421Q1+2"/>
      <sheetName val="XXXXXXX0"/>
      <sheetName val="damchatdv"/>
      <sheetName val="DAM CHAT dv"/>
      <sheetName val="C.B.R) (3)"/>
      <sheetName val="10"/>
      <sheetName val="30(2)"/>
      <sheetName val="651"/>
      <sheetName val="C.B.R) (2)"/>
      <sheetName val="DAM CHAT"/>
      <sheetName val="C.B.R)"/>
      <sheetName val="65"/>
      <sheetName val=",30"/>
      <sheetName val=",10"/>
      <sheetName val="Quang Tri"/>
      <sheetName val="TTHue"/>
      <sheetName val="Da Nang"/>
      <sheetName val="Quang Nam"/>
      <sheetName val="Quang Ngai"/>
      <sheetName val="TH DH-QN"/>
      <sheetName val="KP HD"/>
      <sheetName val="DB HD"/>
      <sheetName val="TH"/>
      <sheetName val="THDT"/>
      <sheetName val="KHDT"/>
      <sheetName val="HP"/>
      <sheetName val="THHP"/>
      <sheetName val="MMTB"/>
      <sheetName val="CDLD"/>
      <sheetName val="TDo"/>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VL"/>
      <sheetName val="BTXM"/>
      <sheetName val="PTVL"/>
      <sheetName val="THcong"/>
      <sheetName val="DGCT"/>
      <sheetName val="DK"/>
      <sheetName val="CHIT"/>
      <sheetName val="THXH"/>
      <sheetName val="BHXH"/>
      <sheetName val="Bia"/>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duong"/>
      <sheetName val="thduong"/>
      <sheetName val="KHOAN LUONG"/>
      <sheetName val="DIEN KHO"/>
      <sheetName val="KP nhaxe"/>
      <sheetName val="kp sannen"/>
      <sheetName val="10000000"/>
      <sheetName val="Gia VL"/>
      <sheetName val="Bang gia ca may"/>
      <sheetName val="Bang luong CB"/>
      <sheetName val="Bang P.tich CT"/>
      <sheetName val="D.toan chi tiet"/>
      <sheetName val="Bang TH Dtoan"/>
      <sheetName val="KH CQ Q2-04"/>
      <sheetName val="CTTG QII-2004 CQ "/>
      <sheetName val="THTG -Quy II CQ "/>
      <sheetName val="BQ KH"/>
      <sheetName val="DNam"/>
      <sheetName val="T3"/>
      <sheetName val="T5"/>
      <sheetName val="T11"/>
      <sheetName val="T12"/>
      <sheetName val="tong hop"/>
      <sheetName val="phan tich DG"/>
      <sheetName val="gia vat lieu"/>
      <sheetName val="gia xe may"/>
      <sheetName val="gia nhan cong"/>
      <sheetName val="BAO-CAO"/>
      <sheetName val="DORONG-DU+COTLIEU"/>
      <sheetName val="marshall"/>
      <sheetName val="BCGTSX5"/>
      <sheetName val="KHT6"/>
      <sheetName val="BCGTXS6"/>
      <sheetName val="THT6"/>
      <sheetName val="KH Q3"/>
      <sheetName val="BCGTSX7"/>
      <sheetName val="GTSX 8"/>
      <sheetName val="CONTRACT"/>
      <sheetName val="GTSX9"/>
      <sheetName val="KH 10"/>
      <sheetName val="GTSX10"/>
      <sheetName val="KH 11"/>
      <sheetName val="GTSX11"/>
      <sheetName val="KH12"/>
      <sheetName val="GT doi"/>
      <sheetName val="KL X၌2000"/>
      <sheetName val="20% BHXH"/>
      <sheetName val="TrÝch 2%KPC§"/>
      <sheetName val="TrÝch 3% BHYT"/>
      <sheetName val="SD cac TK"/>
      <sheetName val="TK336"/>
      <sheetName val="chi tiet 131"/>
      <sheetName val="Ke chi"/>
      <sheetName val="T1-04"/>
      <sheetName val="cty tu van"/>
      <sheetName val="cty 874"/>
      <sheetName val="nha o kinh"/>
      <sheetName val="Sheet9"/>
      <sheetName val="Sheet10"/>
      <sheetName val="Sheet11"/>
      <sheetName val="Sheet12"/>
      <sheetName val="Sheet13"/>
      <sheetName val="Sheet14"/>
      <sheetName val="Sheet15"/>
      <sheetName val="Sheet16"/>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thang7"/>
      <sheetName val="thang6"/>
      <sheetName val="thang5"/>
      <sheetName val="thang4"/>
      <sheetName val="C47-456"/>
      <sheetName val="C46"/>
      <sheetName val="C47-PII"/>
      <sheetName val="baocao"/>
      <sheetName val="hat"/>
      <sheetName val="tinhtoan"/>
      <sheetName val="Phanlop"/>
      <sheetName val="catnen"/>
      <sheetName val="TK331A"/>
      <sheetName val="TK131B"/>
      <sheetName val="TK131A"/>
      <sheetName val="TK 331c1"/>
      <sheetName val="TK331C"/>
      <sheetName val="CT331-2003"/>
      <sheetName val="CT 331"/>
      <sheetName val="CT131-2003"/>
      <sheetName val="CT 131"/>
      <sheetName val="TK331B"/>
      <sheetName val="KHOI LUONG"/>
      <sheetName val="Q2-03"/>
      <sheetName val="Q3-03"/>
      <sheetName val="BL PL04"/>
      <sheetName val="DM HH"/>
      <sheetName val="BL PL06"/>
      <sheetName val="DM HH (2)"/>
      <sheetName val="BL PL07"/>
      <sheetName val="DM HH (3)"/>
      <sheetName val="Banhang"/>
      <sheetName val="Banhang (2)"/>
      <sheetName val=" den 28.01.05"/>
      <sheetName val=" den 3.5.05"/>
      <sheetName val="Sodu"/>
      <sheetName val="Sheet2 (3)"/>
      <sheetName val="She%t3"/>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P L2"/>
      <sheetName val="Tminh-DT"/>
      <sheetName val="CONG-TDT"/>
      <sheetName val="Cphi-KHAC"/>
      <sheetName val="Du toan (2)"/>
      <sheetName val="Du toan"/>
      <sheetName val="Phan tich vat tu"/>
      <sheetName val="Tong hop vat tu"/>
      <sheetName val="Gia tri vat tu"/>
      <sheetName val="Chenh lech vat tu"/>
      <sheetName val="CLVT_TINH"/>
      <sheetName val="Du thau"/>
      <sheetName val="Don gia chi tiet"/>
      <sheetName val="THKP_CAU"/>
      <sheetName val="Tu van Thiet ke"/>
      <sheetName val="Tien do thi cong"/>
      <sheetName val="Bia du toan"/>
      <sheetName val="Tro giup"/>
      <sheetName val="CP-TV-CAU"/>
      <sheetName val="Config"/>
      <sheetName val="12,10"/>
      <sheetName val="DB 1 HT"/>
      <sheetName val="THCTCL"/>
      <sheetName val="THC (2)"/>
      <sheetName val="THCTCL (2)"/>
      <sheetName val="BPTVT"/>
      <sheetName val="bthduan"/>
      <sheetName val="THchung"/>
      <sheetName val="THC"/>
      <sheetName val="CPKhac"/>
      <sheetName val="THKP chi tiet"/>
      <sheetName val="TBICTT"/>
      <sheetName val="DOKT"/>
      <sheetName val="DLkxl"/>
      <sheetName val="TONT"/>
      <sheetName val="sdnb"/>
      <sheetName val="BLTBIIRL"/>
      <sheetName val="BC"/>
      <sheetName val="HCCKOT"/>
      <sheetName val="TBCLO"/>
      <sheetName val="TOPXD"/>
      <sheetName val="TONSI-2I "/>
      <sheetName val="TOPXD "/>
      <sheetName val="TONS21-45 "/>
      <sheetName val="DIEN"/>
      <sheetName val="DCCN(408)"/>
      <sheetName val="DCCN"/>
      <sheetName val="DCCN-03"/>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98Q2943e"/>
      <sheetName val="HQ"/>
      <sheetName val="T22(c7-t5)"/>
      <sheetName val="T22-24 (C5)"/>
      <sheetName val="T22(c7-t4)"/>
      <sheetName val="T22-24"/>
      <sheetName val="T22-24(Dg-Trencan)"/>
      <sheetName val="T25 "/>
      <sheetName val="T26-32,37 "/>
      <sheetName val="T33,36"/>
      <sheetName val="T34-35"/>
      <sheetName val="dgpduoi"/>
      <sheetName val="mcau"/>
      <sheetName val="T4-9(2)"/>
      <sheetName val="CP BT"/>
      <sheetName val="VLngoai"/>
      <sheetName val="M"/>
      <sheetName val="vc"/>
      <sheetName val="20000000"/>
      <sheetName val="30000000"/>
      <sheetName val="DTCT"/>
      <sheetName val="PTVT"/>
      <sheetName val="THVT"/>
      <sheetName val="THGT"/>
      <sheetName val="THquy 4"/>
      <sheetName val="Son duong"/>
      <sheetName val="CP son"/>
      <sheetName val="Chenh L"/>
      <sheetName val="TH son d"/>
      <sheetName val="Macro1"/>
      <sheetName val="Macro2"/>
      <sheetName val="Macro3"/>
      <sheetName val="TH DINH"/>
      <sheetName val="Tk phi"/>
      <sheetName val="TDT1"/>
      <sheetName val="PHAN TICH VAT TU NGANG"/>
      <sheetName val="BANG DU TOAN DRC"/>
      <sheetName val="DIEN GIAI TIEN LUONG"/>
      <sheetName val="TONG HOP KINH PHI"/>
      <sheetName val="CHIET TINH DON GIA"/>
      <sheetName val="PHAN TICH KHOI LUONG"/>
      <sheetName val="TDT-XL"/>
      <sheetName val="DT-Mong"/>
      <sheetName val="DT-than"/>
      <sheetName val="DT-h.thien ngoai"/>
      <sheetName val="DT-ht trong"/>
      <sheetName val="DT- Dien"/>
      <sheetName val="Dt-Nuoc"/>
      <sheetName val="Tluong "/>
      <sheetName val="Khac-Tho"/>
      <sheetName val="Khac-HT&amp;nu"/>
      <sheetName val="Khac-Mong"/>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00000001"/>
      <sheetName val="nlonet"/>
      <sheetName val="mua vao"/>
      <sheetName val="ban ra"/>
      <sheetName val="K_x001d_O1 Base"/>
      <sheetName val="98Q_x0012_943e"/>
      <sheetName val="THchune"/>
      <sheetName val="Sheet4_x0016_"/>
      <sheetName val="0)ang Nam"/>
      <sheetName val="Le"/>
      <sheetName val="nhap"/>
      <sheetName val="xuat"/>
      <sheetName val="thongke"/>
      <sheetName val="40000000"/>
      <sheetName val="50000000"/>
      <sheetName val="60000000"/>
      <sheetName val="She%t2"/>
      <sheetName val="Chi phi van chuyen"/>
      <sheetName val="Tong hop DTXD CT"/>
      <sheetName val="Du toan XDCT"/>
      <sheetName val="Tong hop CPXD"/>
      <sheetName val="Tong hop CPTB"/>
      <sheetName val="Tong hop CPK"/>
      <sheetName val="Bieu 1"/>
      <sheetName val="Bieu 2"/>
      <sheetName val="Bieu 5"/>
      <sheetName val="HCT"/>
      <sheetName val="Bieu 6"/>
      <sheetName val="Bieu 7CT L"/>
      <sheetName val="Bieu 7 TDHCT"/>
      <sheetName val="QT"/>
      <sheetName val="Cjiet tinh"/>
      <sheetName val="Quan"/>
      <sheetName val="Tuan"/>
      <sheetName val="DGVTTT"/>
      <sheetName val="VTTT 1"/>
      <sheetName val="VTTT"/>
      <sheetName val="VTHD"/>
      <sheetName val="HD chung"/>
      <sheetName val="Theo doi HD"/>
      <sheetName val="CN31-3"/>
      <sheetName val="CNo"/>
      <sheetName val="X-N-T"/>
      <sheetName val="Co 152"/>
      <sheetName val="NO152"/>
      <sheetName val="SO QUI"/>
      <sheetName val="BK111"/>
      <sheetName val="719"/>
      <sheetName val="Giao thong"/>
      <sheetName val="HUNG HAI"/>
      <sheetName val="PT DIEN"/>
      <sheetName val="DNTN T.Nhan"/>
      <sheetName val="DNTN Thanh Tru"/>
      <sheetName val="DNTN Tran Phan"/>
      <sheetName val="DNTN Van Thanh"/>
      <sheetName val="XNTVXD"/>
      <sheetName val="CTy TNHH Song Van"/>
      <sheetName val="C.M.C"/>
      <sheetName val="CTSTD"/>
      <sheetName val="CT Hau Giang"/>
      <sheetName val="KH N.T.Hong"/>
      <sheetName val="KH H.V.Het"/>
      <sheetName val="DNTN D.T.Binh"/>
      <sheetName val="N.H.Ri"/>
      <sheetName val="N.T.Hoa"/>
      <sheetName val="3311"/>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ptvl0-1"/>
      <sheetName val="0-1"/>
      <sheetName val="ptvl4-5"/>
      <sheetName val="4-5"/>
      <sheetName val="ptvl3-4"/>
      <sheetName val="3-4"/>
      <sheetName val="ptvl2-3"/>
      <sheetName val="2-3"/>
      <sheetName val="vlcong"/>
      <sheetName val="ptvl1-2"/>
      <sheetName val="1-2"/>
      <sheetName val="THKT"/>
      <sheetName val="THKPXLTB"/>
      <sheetName val="CPK"/>
      <sheetName val="CBMB"/>
      <sheetName val="KT"/>
      <sheetName val="KC"/>
      <sheetName val="DHKK"/>
      <sheetName val="PC"/>
      <sheetName val="dien1"/>
      <sheetName val="nuoc"/>
      <sheetName val="ga"/>
      <sheetName val="CCTV"/>
      <sheetName val="thong tin"/>
      <sheetName val="dieu khien"/>
      <sheetName val="camera"/>
      <sheetName val="chong moi"/>
      <sheetName val="dien2"/>
      <sheetName val="[98Q2943e.xlsɝK261 AC"/>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THKP chi uiet"/>
      <sheetName val="cc10"/>
      <sheetName val="ccd10"/>
      <sheetName val="TK331۬"/>
      <sheetName val="Shaet10"/>
      <sheetName val="Bang CC (2)"/>
      <sheetName val="Nhat trinh"/>
      <sheetName val="Tien An T11"/>
      <sheetName val="DNPD-QL"/>
      <sheetName val="Bang luong"/>
      <sheetName val="Bang CC"/>
      <sheetName val=" Luong nghien "/>
      <sheetName val="QT-LN"/>
      <sheetName val="Giantiep"/>
      <sheetName val="Phuc vu"/>
      <sheetName val="May Phat"/>
      <sheetName val="1813"/>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ntheng"/>
      <sheetName val="Ha.Q1"/>
      <sheetName val="Hien.Q1"/>
      <sheetName val="Hanh.Q1"/>
      <sheetName val="Vuong.Q1"/>
      <sheetName val="Hanh.Q2"/>
      <sheetName val="Hien.Q2"/>
      <sheetName val="Diep.Q2"/>
      <sheetName val="T+P"/>
      <sheetName val="TH Q2.05"/>
      <sheetName val="Hanh.Q3"/>
      <sheetName val="D.3"/>
      <sheetName val="Hien.3"/>
      <sheetName val="TH Q3.05"/>
      <sheetName val="TH Q1.05"/>
      <sheetName val="PT3_x0000__x0000__x0000_-nhipLT"/>
      <sheetName val="Qeang Ngai"/>
      <sheetName val="K2%9 Subbase"/>
      <sheetName val="2003"/>
      <sheetName val="2004"/>
      <sheetName val="2005"/>
      <sheetName val="CDPS"/>
      <sheetName val="CDPS04"/>
      <sheetName val="CDPS05"/>
      <sheetName val="NEW-PANEL"/>
      <sheetName val="[98Q2943e.xlsMKLXL2001"/>
      <sheetName val="ÿÿi CT1"/>
      <sheetName val="pb1"/>
      <sheetName val="pb2"/>
      <sheetName val="pb3"/>
      <sheetName val="pb4"/>
      <sheetName val="pb5"/>
      <sheetName val="pb6"/>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sheetData sheetId="781"/>
      <sheetData sheetId="782"/>
      <sheetData sheetId="78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ongia (2)"/>
    </sheetNames>
    <sheetDataSet>
      <sheetData sheetId="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OUT 3-05"/>
    </sheetNames>
    <sheetDataSet>
      <sheetData sheetId="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dongia (2)"/>
      <sheetName val="Gia_GC_Satthep"/>
      <sheetName val="DS CHU Ph_x0001__x0000_"/>
      <sheetName val=""/>
      <sheetName val="Ref"/>
      <sheetName val="PNT-QUOT-#3"/>
      <sheetName val="COAT&amp;WRAP-QIOT-#3"/>
      <sheetName val="ESTI."/>
      <sheetName val="DI-ESTI"/>
      <sheetName val="BC Ton Kho New"/>
      <sheetName val="BC Cua GSBH New"/>
      <sheetName val="10000000"/>
      <sheetName val="DAMNEN KHONG HC"/>
      <sheetName val="dochat"/>
      <sheetName val="DAM NEN HC"/>
      <sheetName val="DTKLg"/>
      <sheetName val="VL"/>
      <sheetName val="PTVTu"/>
      <sheetName val="THKP-Full"/>
      <sheetName val="KLg"/>
      <sheetName val="CT Thang Mo"/>
      <sheetName val="CT  PL"/>
      <sheetName val="Chuso"/>
      <sheetName val="Bhyt t1"/>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DS CHU Ph_x0001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H Ky Anh"/>
      <sheetName val="Sheet2 (2)"/>
      <sheetName val="t1"/>
      <sheetName val="T11"/>
      <sheetName val="TH  goi 4-x"/>
      <sheetName val="PNT_QUOT__3"/>
      <sheetName val="COAT_WRAP_QIOT__3"/>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fOOD"/>
      <sheetName val="FORM hc"/>
      <sheetName val="FORM pc"/>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CamPha"/>
      <sheetName val="MongCai"/>
      <sheetName val="70000000"/>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l m m d"/>
      <sheetName val="kl vt tho"/>
      <sheetName val="kl dat"/>
      <sheetName val="Sheet4"/>
      <sheetName val="xin kinh phi"/>
      <sheetName val="lan trai"/>
      <sheetName val="thuoc no"/>
      <sheetName val="so thuc pham"/>
      <sheetName val="Oð mai 279"/>
      <sheetName val="PNT-QUOT-D150#3"/>
      <sheetName val="PNT-QUOT-H153#3"/>
      <sheetName val="PNT-QUOT-K152#3"/>
      <sheetName val="PNT-QUOT-H146#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Macro1"/>
      <sheetName val="Macro2"/>
      <sheetName val="Macro3"/>
      <sheetName val="Song ban 0,7x0,7"/>
      <sheetName val="Cong ban 0,8x ,8"/>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_x000b_331"/>
      <sheetName val="XLÇ_x0015_oppy"/>
      <sheetName val="Shedt1"/>
      <sheetName val="_x0012_0000000"/>
      <sheetName val="SOLIEU"/>
      <sheetName val="TINHTOAN"/>
      <sheetName val="Kѭ284"/>
      <sheetName val="30100000"/>
      <sheetName val="Ton 31.1"/>
      <sheetName val="NhapT.2"/>
      <sheetName val="Xuat T.2"/>
      <sheetName val="Ton 28.2"/>
      <sheetName val="H.Tra"/>
      <sheetName val="Hang CTY TRA LAI"/>
      <sheetName val="Hang NV Tra Lai"/>
      <sheetName val="Cong ban 1,5_x0013__x0000_"/>
      <sheetName val="Km27' - Km278"/>
      <sheetName val="Thang06-2002"/>
      <sheetName val="Thang07-2002"/>
      <sheetName val="Thang08-2002"/>
      <sheetName val="Thang09-2002"/>
      <sheetName val="Thang10-2002 "/>
      <sheetName val="Thang11-2002"/>
      <sheetName val="Thang12-2002"/>
      <sheetName val="Sheet1 (3)"/>
      <sheetName val="0304"/>
      <sheetName val="0904"/>
      <sheetName val="1204"/>
      <sheetName val="80000000"/>
      <sheetName val="90000000"/>
      <sheetName val="a0000000"/>
      <sheetName val="b0000000"/>
      <sheetName val="c0000000"/>
      <sheetName val="ct luong "/>
      <sheetName val="Nhap 6T"/>
      <sheetName val="baocaochinh(qui1.05) (DC)"/>
      <sheetName val="Ctuluongq.1.05"/>
      <sheetName val="BANG PHAN BO qui1.05(DC)"/>
      <sheetName val="BANG PHAN BO quiII.05"/>
      <sheetName val="bao cac cinh Qui II-2005"/>
      <sheetName val="xdcb 01-2003"/>
      <sheetName val="p0000000"/>
      <sheetName val="BKLBD"/>
      <sheetName val="PTDG"/>
      <sheetName val="DTCT"/>
      <sheetName val="vlct"/>
      <sheetName val="Sheet6"/>
      <sheetName val="Sheet7"/>
      <sheetName val="Sheet8"/>
      <sheetName val="Sheet9"/>
      <sheetName val="Sheet10"/>
      <sheetName val="Sheet11"/>
      <sheetName val="Sheet12"/>
      <sheetName val="Sheet13"/>
      <sheetName val="Sheet14"/>
      <sheetName val="Bao cao KQTH quy hoach 135"/>
      <sheetName val="Sheet5"/>
      <sheetName val=""/>
      <sheetName val="Km283 - Jm284"/>
      <sheetName val="cocB40 5B"/>
      <sheetName val="cocD50 9A"/>
      <sheetName val="cocD75 16"/>
      <sheetName val="coc B80 TD25"/>
      <sheetName val="P27 B80"/>
      <sheetName val="Coc23 B80"/>
      <sheetName val="cong B80 C4"/>
      <sheetName val="Áo"/>
      <sheetName val="ADKT"/>
      <sheetName val="XXXXX\XX"/>
      <sheetName val="Km&quot;80"/>
      <sheetName val="TNghiªm T_x0002_ "/>
      <sheetName val="tt-_x0014_BA"/>
      <sheetName val="TD_x0014_"/>
      <sheetName val="_x0014_.12"/>
      <sheetName val="QD c5a HDQT (2)"/>
      <sheetName val="_x0003_hart1"/>
      <sheetName val="Lap ®at ®hÖn"/>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hac DP"/>
      <sheetName val="Khoi than "/>
      <sheetName val="B3_208_than"/>
      <sheetName val="B3_208_TU"/>
      <sheetName val="B3_208_TW"/>
      <sheetName val="B3_208_DP"/>
      <sheetName val="B3_208_khac"/>
      <sheetName val="Baocao"/>
      <sheetName val="UT"/>
      <sheetName val="TongHopHD"/>
      <sheetName val="TAU"/>
      <sheetName val="KHACH"/>
      <sheetName val="BC1"/>
      <sheetName val="BC2"/>
      <sheetName val="BAO CAO AN"/>
      <sheetName val="BANGKEKHACH"/>
      <sheetName val="Du tnan chi tiet coc nuoc"/>
      <sheetName val="K43"/>
      <sheetName val="THKL"/>
      <sheetName val="PL43"/>
      <sheetName val="K43+0.00 - 338 Trai"/>
      <sheetName val="_x000b_luong phu"/>
      <sheetName val="Package1"/>
      <sheetName val="ESTI."/>
      <sheetName val="DI-ESTI"/>
      <sheetName val="mua vao"/>
      <sheetName val="chi phi "/>
      <sheetName val="ban ra 10%"/>
      <sheetName val="gV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Thang8-02"/>
      <sheetName val="Thang9-02"/>
      <sheetName val="Thang10-02"/>
      <sheetName val="Thang11-02"/>
      <sheetName val="Thang12-02"/>
      <sheetName val="Thang01-03"/>
      <sheetName val="Thang02-03"/>
      <sheetName val="Dong$bac"/>
      <sheetName val="T[ 131"/>
      <sheetName val="XNxlva sxthanKCIÉ"/>
      <sheetName val="bc"/>
      <sheetName val="K.O"/>
      <sheetName val="xang _clc"/>
      <sheetName val="X¡NG_td"/>
      <sheetName val="MaZUT"/>
      <sheetName val="DIESEL"/>
      <sheetName val="GS02-thu0TM"/>
      <sheetName val="QD cua "/>
      <sheetName val="TDT-TBࡁ"/>
      <sheetName val="Op mai 2_x000c__x0000_"/>
      <sheetName val="_x0000_bÑi_x0003__x0000__x0000__x0000__x0000_²r_x0013__x0000_"/>
      <sheetName val="k, vt tho"/>
      <sheetName val="Km_x0012_77 "/>
      <sheetName val="Cong ban 1,5„—_x0013__x0000_"/>
      <sheetName val="Xa9lap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Don gia"/>
      <sheetName val="TL33-13.14"/>
      <sheetName val="tlđm190337,8"/>
      <sheetName val="GC190337,8"/>
      <sheetName val="033,7,8"/>
      <sheetName val="TL033 ,2,4"/>
      <sheetName val="TL 0331,2"/>
      <sheetName val="033-1,4"/>
      <sheetName val="TL033,19,5"/>
      <sheetName val="Mix-Tarpaulin"/>
      <sheetName val="Tarpaulin"/>
      <sheetName val="Price"/>
      <sheetName val="Monthly"/>
      <sheetName val="For Summary"/>
      <sheetName val="For Summary(KG)"/>
      <sheetName val="PP Cloth"/>
      <sheetName val="Mix-PP Cloth"/>
      <sheetName val="Material Price-PP"/>
      <sheetName val="Giao nhiem fu"/>
      <sheetName val="QDcea TGD (2)"/>
      <sheetName val="[PNT-P3.xlsUTong hop (2)"/>
      <sheetName val="Km276 - Ke277"/>
      <sheetName val="[PNT-P3.xlsUKm279 - Km280"/>
      <sheetName val="thaß26"/>
      <sheetName val="Tong (op"/>
      <sheetName val="Coc 4ieu"/>
      <sheetName val="BCDSPS"/>
      <sheetName val="BCDKT"/>
      <sheetName val="gìIÏÝ_x001c_Ã_x0008_ç¾{è"/>
      <sheetName val="DG "/>
      <sheetName val="?0000000"/>
      <sheetName val="CV den trong to?g"/>
      <sheetName val="Km27%"/>
      <sheetName val="O0 mai 279"/>
      <sheetName val="Op_x0000_mai 280"/>
      <sheetName val="Op mai 28_x0011_"/>
      <sheetName val="5 nam (tac`) (2)"/>
      <sheetName val="D%o nai"/>
      <sheetName val="CTT cao so."/>
      <sheetName val="XNxlva sxdhanKCII"/>
      <sheetName val="CTxay lap mo C_x0010_"/>
      <sheetName val="Khach iang le "/>
      <sheetName val="MTL$-INTER"/>
      <sheetName val="[PNT-P3.xlsѝKQKDKT'04-1"/>
      <sheetName val="Tong hopQ48­1"/>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ong hop ၑL48 - 2"/>
      <sheetName val="VÃt liÖu"/>
      <sheetName val="Thang 07"/>
      <sheetName val="T10-05"/>
      <sheetName val="T9-05"/>
      <sheetName val="t805"/>
      <sheetName val="11T"/>
      <sheetName val="9T"/>
      <sheetName val="Cac cang UT mua thal Dong bac"/>
      <sheetName val="ADKTKT02"/>
      <sheetName val="Nhap du lieu"/>
      <sheetName val="Mp mai 275"/>
      <sheetName val="7000 000"/>
      <sheetName val="_x000c__x0000__x0000__x0000__x0000__x0000__x0000__x0000__x000d__x0000__x0000__x0000_"/>
      <sheetName val="t01.06"/>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Sÿÿÿÿ"/>
      <sheetName val="quÿÿ"/>
      <sheetName val="TNghiÖ- VL"/>
      <sheetName val="_x0014_M01"/>
      <sheetName val="GS08)B.hµng"/>
      <sheetName val="Dimu"/>
      <sheetName val="Klct"/>
      <sheetName val="Covi"/>
      <sheetName val="Nlvt"/>
      <sheetName val="Innl"/>
      <sheetName val="Invt"/>
      <sheetName val="Chon"/>
      <sheetName val="Qtnv"/>
      <sheetName val="Bqtn"/>
      <sheetName val="Bqtv"/>
      <sheetName val="Giao"/>
      <sheetName val="Dcap"/>
      <sheetName val="Nlie"/>
      <sheetName val="Mnli"/>
      <sheetName val="Giao nhÿÿÿÿvu"/>
      <sheetName val="⁋㌱Ա_x0000_䭔㌱س_x0000_䭔ㄠㄴ_x0006_牴湯⁧琠湯౧_x0000_杮楨搠湩⵨偃_x0006_匀敨瑥"/>
      <sheetName val="120"/>
      <sheetName val="IFAD"/>
      <sheetName val="CVHN"/>
      <sheetName val="TCVM"/>
      <sheetName val="RIDP"/>
      <sheetName val="LDNN"/>
      <sheetName val="gìIÏÝ_x001c_齘_x0013_龜_x0013_ꗃ〒"/>
      <sheetName val="Tong hop$Op mai"/>
      <sheetName val="_x0003_har"/>
      <sheetName val="ၔong hop QL48 - 2"/>
      <sheetName val="Shaet13"/>
      <sheetName val="Km266"/>
      <sheetName val="PNT-P3"/>
      <sheetName val="QD cua HDQ²_x0000__x0000_)"/>
      <sheetName val="_x0000__x000f__x0000__x0000__x0000_‚ž½"/>
      <sheetName val="_x0000__x000d__x0000__x0000__x0000_âOŽ"/>
      <sheetName val="P210-TP20"/>
      <sheetName val="CB32"/>
      <sheetName val="CTT NuiC_x000f_eo"/>
      <sheetName val="TDT-TB?"/>
      <sheetName val="nam2004"/>
      <sheetName val="TH Ky Afh"/>
      <sheetName val="KHTS_x0000__x000d_2"/>
      <sheetName val="CDKTJT03"/>
      <sheetName val="Tong hnp QL47"/>
      <sheetName val="411"/>
      <sheetName val="632"/>
      <sheetName val="_x0000__x0000_"/>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sheetData sheetId="352"/>
      <sheetData sheetId="353"/>
      <sheetData sheetId="354"/>
      <sheetData sheetId="355" refreshError="1"/>
      <sheetData sheetId="356"/>
      <sheetData sheetId="357"/>
      <sheetData sheetId="358"/>
      <sheetData sheetId="359"/>
      <sheetData sheetId="360"/>
      <sheetData sheetId="361"/>
      <sheetData sheetId="362"/>
      <sheetData sheetId="363"/>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sheetData sheetId="420"/>
      <sheetData sheetId="421"/>
      <sheetData sheetId="422"/>
      <sheetData sheetId="423"/>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sheetData sheetId="467"/>
      <sheetData sheetId="468"/>
      <sheetData sheetId="469" refreshError="1"/>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sheetData sheetId="537"/>
      <sheetData sheetId="538"/>
      <sheetData sheetId="539"/>
      <sheetData sheetId="540"/>
      <sheetData sheetId="541"/>
      <sheetData sheetId="542"/>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refreshError="1"/>
      <sheetData sheetId="636"/>
      <sheetData sheetId="637"/>
      <sheetData sheetId="638" refreshError="1"/>
      <sheetData sheetId="639"/>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refreshError="1"/>
      <sheetData sheetId="691"/>
      <sheetData sheetId="692"/>
      <sheetData sheetId="693"/>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sheetData sheetId="707"/>
      <sheetData sheetId="708"/>
      <sheetData sheetId="709"/>
      <sheetData sheetId="71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Q FORM FOR INQUIRY"/>
      <sheetName val="FORM OF PROPOSAL RFP-003"/>
      <sheetName val="??-BLDG"/>
      <sheetName val="???????-BLDG"/>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Outlets"/>
      <sheetName val="PGs"/>
      <sheetName val="2001"/>
      <sheetName val="2002"/>
      <sheetName val="Tong hop"/>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00000000"/>
      <sheetName val="Tdoi t.truong"/>
      <sheetName val="BC DBKH T5"/>
      <sheetName val="BC DBKH T6"/>
      <sheetName val="BC DBKH T7"/>
      <sheetName val="XL4Test5"/>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P‰¿ì¬?-BLDG"/>
      <sheetName val="?¬P¿ì¬?-BLDG"/>
      <sheetName val="?쒕?-BLDG"/>
      <sheetName val="????-BLDG"/>
      <sheetName val="?+Invoice!$DF$57?-BLDG"/>
      <sheetName val="BOQ FORM FOR INQÕIRY"/>
      <sheetName val="HUNG"/>
      <sheetName val="THO"/>
      <sheetName val="HOA"/>
      <sheetName val="TINH"/>
      <sheetName val="THONG"/>
      <sheetName val="XXXXXXXX"/>
      <sheetName val="XXXXXXX0"/>
      <sheetName val="XXXXXXX1"/>
      <sheetName val="Q1-02"/>
      <sheetName val="Q2-02"/>
      <sheetName val="Q3-02"/>
      <sheetName val="Phan tich VT"/>
      <sheetName val="TKe VT"/>
      <sheetName val="Du tru Vat tu"/>
      <sheetName val="LUONG CHO HUU"/>
      <sheetName val="thu BHXH,YT"/>
      <sheetName val="Phan bo"/>
      <sheetName val="Luong T5-04"/>
      <sheetName val="THLK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10000000"/>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ang ngang"/>
      <sheetName val="Bang doc"/>
      <sheetName val="B cham cong"/>
      <sheetName val="Btt luon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BLDG"/>
      <sheetName val="10_x0000__x0000__x0000__x0000__x0000__x0000_"/>
      <sheetName val="Chart1"/>
      <sheetName val="SC 231"/>
      <sheetName val="SC 410"/>
      <sheetName val="Dec#1"/>
      <sheetName val="DA0463BQ"/>
      <sheetName val="thietbi"/>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Chi tiet don gia khgi phuc"/>
      <sheetName val="DI-ESTI"/>
      <sheetName val="Sc #34"/>
      <sheetName val="Hoi phe nu"/>
      <sheetName val="THANG#"/>
      <sheetName val="Sheet("/>
      <sheetName val="Sheed7"/>
      <sheetName val="A`r3"/>
      <sheetName val="Apb4"/>
      <sheetName val="BCDP_x0005_"/>
      <sheetName val="NKC _x0003__x0000__x0000_TM1_x0006__x0000__x0000_SC 111_x0002__x0000__x0000_NH_x0006__x0000__x0000_SC 1"/>
      <sheetName val="MTL$-INTER"/>
      <sheetName val="Coc40x40c-"/>
      <sheetName val="TSCD"/>
      <sheetName val="??+Invoice!$DF$57?????-BLDG"/>
      <sheetName val="Han13"/>
      <sheetName val="FORM OF PROPNSAL RFP-003"/>
      <sheetName val="quy 1"/>
      <sheetName val="quy 2"/>
      <sheetName val="6 thang"/>
      <sheetName val="quy 3"/>
      <sheetName val="9 TH"/>
      <sheetName val="quy4"/>
      <sheetName val="nam"/>
      <sheetName val="Sheet11"/>
      <sheetName val="Sheet12"/>
      <sheetName val="V_x000c_(No V-c)"/>
      <sheetName val="SC_x0000_133"/>
      <sheetName val="QC 152"/>
      <sheetName val="SC 41_x0011_"/>
      <sheetName val="SC _x0014_42 loan"/>
      <sheetName val="SCT_x0011_54"/>
      <sheetName val="CT aong"/>
      <sheetName val="T.@_x000c__x0000__x0001__x0000__x0000__x0000__x0003_Ú_x0000__x0000_&lt;_x001f__x0000__x0000__x0000_"/>
      <sheetName val="TIEUHAO"/>
      <sheetName val="N@"/>
      <sheetName val="Don gaa chi tiet"/>
      <sheetName val="XL4Poppq"/>
      <sheetName val="FH"/>
      <sheetName val="VL(No V-c)_x0005__x0000__x0000_X"/>
      <sheetName val="10??????"/>
      <sheetName val="NKC _x0003_??TM1_x0006_??SC 111_x0002_??NH_x0006_??SC 1"/>
      <sheetName val="T.hopCPXDho?n?hanh (2)"/>
      <sheetName val="LK cp ?dcb"/>
      <sheetName val="GDTH?5"/>
      <sheetName val="Ph?n??ich ?a? tu"/>
      <sheetName val="10?"/>
      <sheetName val="SC?133"/>
      <sheetName val="THCT"/>
      <sheetName val="THDZ0,4"/>
      <sheetName val="TH DZ35"/>
      <sheetName val="XL4Po_x0000_p_x0010_"/>
      <sheetName val="_x0010_HANG1"/>
      <sheetName val="Overhead &amp; "/>
      <sheetName val="Overhead &amp; Ԁ_x0000__x0000__x0000_"/>
      <sheetName val="Overhead &amp; Ԁ_x0000__x0000__x0000_Ȁ"/>
      <sheetName val="Disch"/>
      <sheetName val="Pack"/>
      <sheetName val="Delivery"/>
      <sheetName val="M50"/>
      <sheetName val="M48"/>
      <sheetName val="M45"/>
      <sheetName val="M38"/>
      <sheetName val="D.Order"/>
      <sheetName val="Report"/>
      <sheetName val="Report.Delivery"/>
      <sheetName val="Monthly"/>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²_x0000__x0000_AI TK 112"/>
      <sheetName val="TK Ngoai b!ng"/>
      <sheetName val="TMinh BC T_x0001_"/>
      <sheetName val="So _x0004_GNH "/>
      <sheetName val="PHANG5"/>
      <sheetName val="XL4Wÿÿÿÿ"/>
      <sheetName val="Chi tiet dmn gia khoi phuc"/>
      <sheetName val="Chi p`i van chuyen"/>
      <sheetName val="Chiet tinh dz22"/>
      <sheetName val="DG "/>
      <sheetName val="_x0000_ý&#10;_x000d__x0002_E_x0010__x0000_ý&#10;_x000d__x0003_C_x0005__x0000_ɾ&#10;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10;_x000e__x0000_C"/>
      <sheetName val="䌀_x0000_᐀ŀ؂฀"/>
      <sheetName val="_x0006__x000e__x0001_Dý&#10;_x000e_"/>
      <sheetName val="&#10;_x000e__x0002_E_x0011__x0000_"/>
      <sheetName val="_x0000_ﴀ਀฀̀䌀"/>
      <sheetName val="_x0003_C_x0005__x0000_ɾ&#10;"/>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10;_x000f__x0002_"/>
      <sheetName val="ý&#10;_x000f__x0003_"/>
      <sheetName val="䌀᐀_x0000_縀"/>
      <sheetName val="ɾ&#10;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10;_x0010__x0002_E_x0016__x0000_ý&#10;_x0010__x0003_"/>
      <sheetName val="_x0016_x_x0000__x0000__x0000__x0000__x0000__x0007_６_x0011_ࡄጀ䓀_x0008_쀄䐅_x0008_쀔縃ਂ"/>
      <sheetName val="쀓ࡄЀ׀ࡄ᐀πɾ&#10; _x0000_í_x0000_䀘ȁ_x0006_ _x0001_ȉɾ&#10; _x0002_î"/>
      <sheetName val="ŀ؂ऀĀऀ縂ਂऀȀ帀㹓"/>
      <sheetName val="&#10; _x0003_÷Ĉ_x0000_½_x0012_ _x0004_ð_x0000_"/>
      <sheetName val="ऀЀ_x0000_㠀"/>
      <sheetName val="䀸ñ鰀䂸_x0005_¾"/>
      <sheetName val="븀⠀ऀ؀"/>
      <sheetName val="òòòóôð"/>
      <sheetName val=""/>
      <sheetName val="ððððòò"/>
      <sheetName val="ꀀ砀ᘀ縀ਂ"/>
      <sheetName val="ɾ&#10;&#10;_x0000_í_x0000_䀜"/>
      <sheetName val="_x0000_䀜ȁ_x0006_&#10;_x0001_"/>
      <sheetName val="Āऀ縂ਂ਀Ȁ"/>
      <sheetName val="&#10;_x0002_î䃸ý"/>
      <sheetName val="﵀਀਀̀ሀ"/>
      <sheetName val="÷Ē_x0000_½_x0012_&#10;"/>
      <sheetName val="䀸ñꠀ䂶_x0005_¾"/>
      <sheetName val="븀☀਀؀"/>
      <sheetName val=""/>
      <sheetName val="ðððò"/>
      <sheetName val="ꀀᔀ؀"/>
      <sheetName val="_x0006__x001b_&#10;_x0016_"/>
      <sheetName val="砀_x0000__x0000__x0000_"/>
      <sheetName val="_x0000__x0000__x0008__x0008_"/>
      <sheetName val="ᘀ׿Ā&#10;"/>
      <sheetName val="ᘀ밀ᬄ਀"/>
      <sheetName val="&#10;_x001b_ᘖᄀ"/>
      <sheetName val="ᄑ䰀_x0000_샽L"/>
      <sheetName val="L׀L"/>
      <sheetName val="_x0000_샾縃ਂ"/>
      <sheetName val="&#10;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10;_x000c__x0000_í_x0000_䀢ȁ"/>
      <sheetName val="∀ŀ؂ఀĀऀ縂ਂఀȀ저"/>
      <sheetName val="FORM OF PROPOSAL RFP-00Ê"/>
      <sheetName val="Phan tich don gia chi&quot;tiet"/>
      <sheetName val="TT_35"/>
      <sheetName val="Overhead &amp; ?_x0000__x0000__x0000_?"/>
      <sheetName val="SUMMARY"/>
      <sheetName val="Sheat4"/>
      <sheetName val="?öm÷²??öm?-BLDG"/>
      <sheetName val="??-BLD聇"/>
      <sheetName val="_x0000_ý&#10;&#10;_x0002_E_x0010__x0000_ý&#10;&#10;_x0003_C_x0005__x0000_ɾ&#10;&#10;_x0004_F"/>
      <sheetName val="_x001b_&#10;_x0010_C_x0000__x0000_"/>
      <sheetName val="Ԁ䈀_x0000__x0000__x0000_䦀"/>
      <sheetName val="耀䁉_x0000_&#10;％_x0008_"/>
      <sheetName val="䘀䘀䘀䘀䘀䘀䘀䘀"/>
      <sheetName val="䘀ༀ؀ᬀ"/>
      <sheetName val="_x0000__x0000__x0000_䦀"/>
      <sheetName val="䐀ሀ_x0000_ﴀ"/>
      <sheetName val="䔀ጀ_x0000_ﴀ"/>
      <sheetName val="쀓ࡄЀ׀ࡄ᐀πɾ&#10; _x0000_í_x0000_䀘ȁ_x0006_ _x0001_ȉɾ&#10; _x0002_î"/>
      <sheetName val="&#10; _x0003_÷Ĉ_x0000_½_x0012_ _x0004_ð_x0000_"/>
      <sheetName val="DG"/>
      <sheetName val="9 toan"/>
      <sheetName val="ऀЀ_x0000_㠀"/>
      <sheetName val="_x0000_"/>
      <sheetName val=""/>
      <sheetName val="10_x0000_"/>
      <sheetName val="bang tien luong"/>
      <sheetName val="Tro gaup"/>
      <sheetName val="?+Anvoice!$DF$57?-BLDG"/>
      <sheetName val="NhapHD"/>
      <sheetName val="INHOADON"/>
      <sheetName val="DataSource"/>
      <sheetName val="Danhsach KH"/>
      <sheetName val="GIA VON"/>
      <sheetName val="DS 11"/>
      <sheetName val="Module2"/>
      <sheetName val="BC"/>
      <sheetName val="T.@_x000c_?_x0001_???_x0003_Ú??&lt;_x001f_???"/>
      <sheetName val="Overhead &amp; Ԁ???"/>
      <sheetName val="Overhead &amp; Ԁ???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sheetData sheetId="359" refreshError="1"/>
      <sheetData sheetId="360" refreshError="1"/>
      <sheetData sheetId="361" refreshError="1"/>
      <sheetData sheetId="362" refreshError="1"/>
      <sheetData sheetId="363" refreshError="1"/>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refreshError="1"/>
      <sheetData sheetId="385" refreshError="1"/>
      <sheetData sheetId="386"/>
      <sheetData sheetId="387"/>
      <sheetData sheetId="388" refreshError="1"/>
      <sheetData sheetId="389"/>
      <sheetData sheetId="390"/>
      <sheetData sheetId="391" refreshError="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refreshError="1"/>
      <sheetData sheetId="424" refreshError="1"/>
      <sheetData sheetId="425" refreshError="1"/>
      <sheetData sheetId="426"/>
      <sheetData sheetId="427"/>
      <sheetData sheetId="428" refreshError="1"/>
      <sheetData sheetId="429" refreshError="1"/>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sheetData sheetId="478"/>
      <sheetData sheetId="479"/>
      <sheetData sheetId="480" refreshError="1"/>
      <sheetData sheetId="481" refreshError="1"/>
      <sheetData sheetId="482" refreshError="1"/>
      <sheetData sheetId="483" refreshError="1"/>
      <sheetData sheetId="484"/>
      <sheetData sheetId="485" refreshError="1"/>
      <sheetData sheetId="486"/>
      <sheetData sheetId="487"/>
      <sheetData sheetId="488"/>
      <sheetData sheetId="489"/>
      <sheetData sheetId="490"/>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sheetData sheetId="540"/>
      <sheetData sheetId="541" refreshError="1"/>
      <sheetData sheetId="542"/>
      <sheetData sheetId="543"/>
      <sheetData sheetId="544"/>
      <sheetData sheetId="545"/>
      <sheetData sheetId="546"/>
      <sheetData sheetId="547"/>
      <sheetData sheetId="548"/>
      <sheetData sheetId="549" refreshError="1"/>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sheetData sheetId="588"/>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sheetData sheetId="599"/>
      <sheetData sheetId="600" refreshError="1"/>
      <sheetData sheetId="601"/>
      <sheetData sheetId="602" refreshError="1"/>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CC CODE"/>
      <sheetName val="PL-CNMT"/>
      <sheetName val="BS-CNMT"/>
      <sheetName val="Staff Code"/>
      <sheetName val="Gen"/>
      <sheetName val="Ref"/>
      <sheetName val="LS (BS)"/>
      <sheetName val="LS (PL)"/>
      <sheetName val="Index"/>
      <sheetName val="TB"/>
      <sheetName val="BTDC"/>
      <sheetName val="BS-Cty"/>
      <sheetName val="Off-Cty"/>
      <sheetName val="PL-Cty"/>
      <sheetName val="CF (DR)-Cty"/>
      <sheetName val="CF (IDR)"/>
      <sheetName val="TS"/>
      <sheetName val="211"/>
      <sheetName val="212"/>
      <sheetName val="213"/>
      <sheetName val="217"/>
      <sheetName val="Dtu TC dai han"/>
      <sheetName val="TS Dai han"/>
      <sheetName val="No phai tra"/>
      <sheetName val="TM vay"/>
      <sheetName val="Von chu so huu"/>
      <sheetName val="DT-GV"/>
      <sheetName val="Thue TNDN CP thue&amp;yeu to"/>
      <sheetName val="PPLN"/>
      <sheetName val="Tinh thue TNDN  nam 2006"/>
      <sheetName val="Cac ben lien quan"/>
      <sheetName val="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iao"/>
      <sheetName val="CHIET TINH"/>
      <sheetName val="Bang gia Ca May"/>
      <sheetName val="Bang Gia VL"/>
      <sheetName val="Tong Hop KP"/>
      <sheetName val=" DON GIA"/>
      <sheetName val="CHIET TINH THEO KH.SAT"/>
      <sheetName val="XL4Poppy"/>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0000000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NC"/>
      <sheetName val="VL"/>
      <sheetName val="THDT"/>
      <sheetName val="BIA"/>
      <sheetName val="THQT"/>
      <sheetName val="CT HT"/>
      <sheetName val="B tinh"/>
      <sheetName val="XD"/>
      <sheetName val="TH VT A"/>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T12-01"/>
      <sheetName val="T1-02"/>
      <sheetName val="T5"/>
      <sheetName val="T6"/>
      <sheetName val="T7"/>
      <sheetName val="T8"/>
      <sheetName val="T9"/>
      <sheetName val="T10"/>
      <sheetName val="T11"/>
      <sheetName val="T12"/>
      <sheetName val="CTCN"/>
      <sheetName val="QTHD"/>
      <sheetName val="DKTT"/>
      <sheetName val="N-luc"/>
      <sheetName val="TH-Tai trong"/>
      <sheetName val="Xamu"/>
      <sheetName val="Than tru"/>
      <sheetName val="Be coc"/>
      <sheetName val="PTDDat-Tru"/>
      <sheetName val="PTDDat-nhip"/>
      <sheetName val="PTDDat-nhipLT"/>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QuyI"/>
      <sheetName val="QuyII"/>
      <sheetName val="QUYIII"/>
      <sheetName val="QUYIV"/>
      <sheetName val="quy1"/>
      <sheetName val="QUY2"/>
      <sheetName val="QUY3"/>
      <sheetName val="QUY4"/>
      <sheetName val="00000001"/>
      <sheetName val="00000002"/>
      <sheetName val="00000003"/>
      <sheetName val="00000004"/>
      <sheetName val="Gia da dam"/>
      <sheetName val="Gia VLXD"/>
      <sheetName val="GTXL"/>
      <sheetName val="dgchitiet"/>
      <sheetName val="DTCong"/>
      <sheetName val="KLuong(cong)"/>
      <sheetName val="DHai(banDUL-5x20,05m)"/>
      <sheetName val="KVinh(banDUL-3x21,05m)"/>
      <sheetName val="KLuong(Cau)"/>
      <sheetName val="M"/>
      <sheetName val="GTXLk"/>
      <sheetName val="dg(cau)"/>
      <sheetName val="DT(KVinh)"/>
      <sheetName val="DT(DHai)"/>
      <sheetName val="KL"/>
      <sheetName val="DT(cong)"/>
      <sheetName val="CTXD"/>
      <sheetName val="20000000"/>
      <sheetName val="30000000"/>
      <sheetName val="NMQII-100"/>
      <sheetName val="NMQII"/>
      <sheetName val="MTQII"/>
      <sheetName val="CTYQII"/>
      <sheetName val="2001"/>
      <sheetName val="T.H 01"/>
      <sheetName val="2000"/>
      <sheetName val="Chart1"/>
      <sheetName val="sent to"/>
      <sheetName val="bb"/>
      <sheetName val="may"/>
      <sheetName val="vp"/>
      <sheetName val="tach vp"/>
      <sheetName val="vp-may"/>
      <sheetName val="HE SO LUONG"/>
      <sheetName val="XM"/>
      <sheetName val="tach  XM"/>
      <sheetName val="to cat"/>
      <sheetName val="to -HT"/>
      <sheetName val="vpm"/>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BX"/>
      <sheetName val="bbau"/>
      <sheetName val="LT2"/>
      <sheetName val="LT2 OLD)"/>
      <sheetName val="UNG-TIEN"/>
      <sheetName val="DSBPHAI"/>
      <sheetName val="MUC"/>
      <sheetName val="BCONG"/>
      <sheetName val="BCONG (2)"/>
      <sheetName val="BCONG-3"/>
      <sheetName val="Thang_1"/>
      <sheetName val="Thang_2"/>
      <sheetName val="Thang_3"/>
      <sheetName val="Thang_4"/>
      <sheetName val="Chitiet"/>
      <sheetName val="PTich"/>
      <sheetName val="TongHop"/>
      <sheetName val="NhapCN"/>
      <sheetName val="THBaocao"/>
      <sheetName val="THThang"/>
      <sheetName val="TH8T"/>
      <sheetName val="VT10"/>
      <sheetName val="VT11"/>
      <sheetName val="VT11 (2)"/>
      <sheetName val="CP6-4nhip(L=170,5e)(OK)"/>
      <sheetName val="phu luc "/>
      <sheetName val="PT VT "/>
      <sheetName val="c. lech v t"/>
      <sheetName val="Q.Tc.xanh  "/>
      <sheetName val="Tang giam KL "/>
      <sheetName val="PTVT goc"/>
      <sheetName val="DG goc"/>
      <sheetName val="CLVL goc"/>
      <sheetName val="khoi luong"/>
      <sheetName val="ptxd"/>
      <sheetName val="ptnuoc"/>
      <sheetName val="bu gia"/>
      <sheetName val="bien ban"/>
      <sheetName val="q2"/>
      <sheetName val="q3"/>
      <sheetName val="q4"/>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TM"/>
      <sheetName val="BU-gian"/>
      <sheetName val="Bu-Ha"/>
      <sheetName val="Gia DAN"/>
      <sheetName val="Dan"/>
      <sheetName val="Cuoc"/>
      <sheetName val="Bugia"/>
      <sheetName val="VT"/>
      <sheetName val="KL57"/>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KHTC 2004 "/>
      <sheetName val="Bao cao Quy"/>
      <sheetName val="Bao cao thuc hien KH"/>
      <sheetName val="CP thang 10"/>
      <sheetName val="Gia thanh Sx"/>
      <sheetName val="KH thang 9+10"/>
      <sheetName val="KH tu 15-08"/>
      <sheetName val="KH TC -2 Da nop Cty"/>
      <sheetName val="KH TC T8"/>
      <sheetName val="XL4Test5"/>
      <sheetName val="00000005"/>
      <sheetName val="00000006"/>
      <sheetName val="00000007"/>
      <sheetName val="DZThotNot-CD-TBien&amp;tramChauDoc"/>
      <sheetName val="Tram220ChauDoc-M2"/>
      <sheetName val="Tram220BenTre-M1&amp;2"/>
      <sheetName val="Tram220LongAn-M1&amp;2"/>
      <sheetName val="Tram220MyTho-M2"/>
      <sheetName val="DZ220TDinh-TBang-nantuyen"/>
      <sheetName val="DZ110ChauDoc-TriTon"/>
      <sheetName val="Tram110TriTon"/>
      <sheetName val="DZ110DucHoa-TrangBang"/>
      <sheetName val="DZ110XuanTruong-DucLinh"/>
      <sheetName val="DZ&amp;Tram110BinhHoa-AnPhu"/>
      <sheetName val="Tram110BauBeo&amp;DN"/>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BKBL"/>
      <sheetName val="DG"/>
      <sheetName val="SLX"/>
      <sheetName val="SLN"/>
      <sheetName val="SLT"/>
      <sheetName val="BKLCVT"/>
      <sheetName val="HH"/>
      <sheetName val="TK"/>
      <sheetName val="Sheet3 (2)"/>
      <sheetName val="Tien ung"/>
      <sheetName val="PHONG"/>
      <sheetName val="phi luong3"/>
      <sheetName val="CPTK"/>
      <sheetName val="DMTK"/>
      <sheetName val="DGiaCTiet"/>
      <sheetName val="DTCT"/>
      <sheetName val="THKP (2)"/>
      <sheetName val="N1111"/>
      <sheetName val="C1111"/>
      <sheetName val="1121"/>
      <sheetName val="daura"/>
      <sheetName val="dauvao"/>
      <sheetName val="GTXL(TT03)"/>
      <sheetName val="Luong"/>
      <sheetName val="VLieu"/>
      <sheetName val="GTXL(TT03-2005)"/>
      <sheetName val="CP1-3nhip(L=130,40m)"/>
      <sheetName val="CP2-4nhip(L=170,40m)"/>
      <sheetName val="KLTB- 2"/>
      <sheetName val="KLTB- 1"/>
      <sheetName val="Thep"/>
      <sheetName val="KL chi tiet"/>
      <sheetName val="THKP-TT03+04(sauduyet)"/>
      <sheetName val="KM0"/>
      <sheetName val="Gia VL"/>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Vat Lieu "/>
      <sheetName val="CP3-3nhip(L=130,423m)"/>
      <sheetName val="KLTB- 3"/>
      <sheetName val="CP5-3nhip(L=130,27m)"/>
      <sheetName val="KLTB- 5"/>
      <sheetName val="CP6-4nhip(L=170,40m)"/>
      <sheetName val="GTXL(TT03+04)"/>
      <sheetName val="KLTB- 6"/>
      <sheetName val="Chi tiet"/>
      <sheetName val="Vat tu"/>
      <sheetName val="Thiet ke"/>
      <sheetName val="TH KL,VT,KP"/>
      <sheetName val="Den bu"/>
      <sheetName val="BC ton quy"/>
      <sheetName val="Chi NH"/>
      <sheetName val="TT CAT KCN"/>
      <sheetName val="Chi KHAC"/>
      <sheetName val="THU BaNNHA"/>
      <sheetName val="THU KHAC"/>
      <sheetName val="TH"/>
      <sheetName val="Dot 2 (2)"/>
      <sheetName val="Lai qua han"/>
      <sheetName val="Lai QH 18-3"/>
      <sheetName val="TBao 1"/>
      <sheetName val="TBao 2"/>
      <sheetName val="TH Dot 1 SUA"/>
      <sheetName val="Dot 1 goc"/>
      <sheetName val="Dienthoai 1 Thi"/>
      <sheetName val="Dot 1 chuan"/>
      <sheetName val="TH Dot 2 SUA"/>
      <sheetName val="Nha tho 1"/>
      <sheetName val="Dienthoai 1"/>
      <sheetName val="Nha tho"/>
      <sheetName val="Dienthoai 2"/>
      <sheetName val="Nha tho 1 (2)"/>
      <sheetName val="Mat Bang - HD"/>
      <sheetName val="Lai QH 25-5"/>
      <sheetName val="Dot 2 chuan"/>
      <sheetName val="Dienthoai 2 Thi"/>
      <sheetName val="TH Dot 1 Thi"/>
      <sheetName val="TH Dot 2 Thi"/>
      <sheetName val="TB Noptien D2"/>
      <sheetName val="Dot 2 theo PT"/>
      <sheetName val="Phantich"/>
      <sheetName val="Toan_DA"/>
      <sheetName val="2004"/>
      <sheetName val="2005"/>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Shee_x0003__x0000_"/>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hang 8 sua"/>
      <sheetName val="Thang 8"/>
      <sheetName val="T6 sua"/>
      <sheetName val="Thang 6"/>
      <sheetName val="Thang 5"/>
      <sheetName val="Thang 4"/>
      <sheetName val="Mau chuan"/>
      <sheetName val="Thang 1"/>
      <sheetName val="Thang 2"/>
      <sheetName val="Thang 3"/>
      <sheetName val="Q1-02"/>
      <sheetName val="Q2-02"/>
      <sheetName val="Q3-02"/>
      <sheetName val="Tach XL"/>
      <sheetName val="KL cau Bac Phu Cat"/>
      <sheetName val="Dam, mo, tru"/>
      <sheetName val="Tuong chan"/>
      <sheetName val="dgchitiet-cau"/>
      <sheetName val="GTXL(03)"/>
      <sheetName val="CPXD(03+04)"/>
      <sheetName val="dgphu"/>
      <sheetName val="CAN DOI"/>
      <sheetName val="PTPT"/>
      <sheetName val="TK 141"/>
      <sheetName val="NO CTy"/>
      <sheetName val="chamcong them gio"/>
      <sheetName val="chamcong"/>
      <sheetName val="cham com"/>
      <sheetName val="06"/>
      <sheetName val="07"/>
      <sheetName val="08"/>
      <sheetName val="09"/>
      <sheetName val="10"/>
      <sheetName val="11"/>
      <sheetName val="12"/>
      <sheetName val="0103"/>
      <sheetName val="0203"/>
      <sheetName val="0303"/>
      <sheetName val="0603"/>
      <sheetName val="CAT01"/>
      <sheetName val="CAT02"/>
      <sheetName val="CAT03"/>
      <sheetName val="CAT0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bu(2)"/>
      <sheetName val="dbu(1)"/>
      <sheetName val="vienvia"/>
      <sheetName val="TDT"/>
      <sheetName val="CPK"/>
      <sheetName val="tonghop  XL"/>
      <sheetName val="tonghop  XL (dau cau)"/>
      <sheetName val="dutoan"/>
      <sheetName val="dutoan (dau cau)"/>
      <sheetName val="congngang"/>
      <sheetName val="congDS"/>
      <sheetName val="ranhdoc"/>
      <sheetName val="ranhdoc (dau cau)"/>
      <sheetName val="dongia"/>
      <sheetName val="VC vat lieu"/>
      <sheetName val="vatlieu"/>
      <sheetName val="giaco"/>
      <sheetName val="XL4Poppy"/>
      <sheetName val="00000000"/>
      <sheetName val="#REF"/>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kl"/>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R SWGR &amp; MCC"/>
      <sheetName val="5 nam (tach)"/>
      <sheetName val="5 nam (tach) (2)"/>
      <sheetName val="KH 2003"/>
      <sheetName val="10000000"/>
      <sheetName val="2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DC1605"/>
      <sheetName val="DcnamTV"/>
      <sheetName val="ppnamdaibieu"/>
      <sheetName val="TyleAdreyanop"/>
      <sheetName val="ppAdreyanop"/>
      <sheetName val="ketqua"/>
      <sheetName val="maxminth"/>
      <sheetName val="MTO REV_2_ARMOR_"/>
      <sheetName val="ᄀ_x0000__x0000_䅀ᄀ_x0000__x0000_䅀ᄀ_x0000__x0000_䅀ᄀ_x0000__x0000_䅀ᄀ_x0000__x0000_䅀_x0000_䅀ᘀŀ_x0000_䅀ᘀŀ_x0000_䅀ᘀ"/>
      <sheetName val="ᄀ_x0000_䅀ᄀ_x0000_䅀ᄀ_x0000_䅀ᄀ_x0000_䅀ᄀ_x0000_䅀_x0000_䅀ᘀŀ_x0000_䅀ᘀŀ_x0000_䅀ᘀŀ_x0000_䅀ᘀŀ"/>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WEATHER P_x0003__x0000_OF LTG. &amp; ROD LTG."/>
      <sheetName val="Hoan ã,anh"/>
      <sheetName val="_x0013_heet20"/>
      <sheetName val="Sh_x0005_et27"/>
      <sheetName val="D.toan chi_x0000_tiet"/>
      <sheetName val="c_x0008_itiet"/>
      <sheetName val="TH4"/>
      <sheetName val="TB4"/>
      <sheetName val="CT4"/>
      <sheetName val="CT3"/>
      <sheetName val="TH3"/>
      <sheetName val="TB3"/>
      <sheetName val="CT2"/>
      <sheetName val="TH2"/>
      <sheetName val="TB2"/>
      <sheetName val="CT1"/>
      <sheetName val="TH1"/>
      <sheetName val="TB1"/>
      <sheetName val="DT"/>
      <sheetName val="CP"/>
      <sheetName val="BCT6"/>
      <sheetName val="20000000_x0000__x0000__x0000__x0000__x0000__x0000__x0000__x0000__x0000__x0000__x0000_♸Ģ_x0000__x0004__x0000__x0000__x0000__x0000__x0000__x0000_怨Ģ"/>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chiet tinhçan cuon"/>
      <sheetName val="TK111"/>
      <sheetName val="thang 1"/>
      <sheetName val="Thang 2"/>
      <sheetName val="thang 3"/>
      <sheetName val="thang 4"/>
      <sheetName val="thang 5"/>
      <sheetName val="thang 6"/>
      <sheetName val="thang 7"/>
      <sheetName val="gia nhan cong_x0000__x0000__x0000__x0000__x0000__x0000__x0000__x0000__x0000__x0000__x0000__x0000_傰_x0000__x0004__x0000__x0000_"/>
      <sheetName val="DTCT"/>
      <sheetName val="PTVT"/>
      <sheetName val="THDT"/>
      <sheetName val="THVT"/>
      <sheetName val="THGT"/>
      <sheetName val="RUILDING ELE."/>
      <sheetName val="Duong cong vu hci (9;) (2)"/>
      <sheetName val="04000002"/>
      <sheetName val=""/>
      <sheetName val="MTO REV.0(ARMO_x0012_ ON SHORE)"/>
      <sheetName val="Sheet!4"/>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g vၵ hcm (7)"/>
      <sheetName val="NEW-PANEL"/>
      <sheetName val="km345+410-km345+500 (6)"/>
      <sheetName val="B䁏X"/>
      <sheetName val="T9"/>
      <sheetName val="T6"/>
      <sheetName val="T3"/>
      <sheetName val="T2"/>
      <sheetName val="chi tiet huïng"/>
      <sheetName val="NC"/>
      <sheetName val="dgnc1"/>
      <sheetName val="Gia VL den chan CT"/>
      <sheetName val="VL"/>
      <sheetName val="Khoi_Luong"/>
      <sheetName val="Don_Gia"/>
      <sheetName val="TB"/>
      <sheetName val="BT-Vua"/>
      <sheetName val="PHU LUC"/>
      <sheetName val="ᄀ_x0000__x0000_䅀ᄀ_x0000__x0000_䅀ᄀ_x0000__x0000_䅀ᄀ_x0000__x0000_䅀ᄀ_x0000__x0000_䅀_x0000_䅀ᘀŀ_x0000_䅀ᘀŀ_x0000_䅀ᘀŀ_x0000_䅀ᘀŀ_x0000_䅀ᘀŀ_x0000_䅀ᘀـ_x0000_䅀ᘀـ_x0000_䅀ᘀŀ_x0000_䅀ᘀŀ_x0000_䅀ᘀŀ_x0000_䅀ᘀŀ_x0000_䅀ᘀŀ_x0000_䅀ᘀŀ_x0000_䅀ᘀŀ_x0000_䅀ᘀŀ_x0000_䅀ᘀ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sheetData sheetId="480"/>
      <sheetData sheetId="48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
      <sheetName val="PAJE"/>
      <sheetName val="WK"/>
      <sheetName val="BS"/>
      <sheetName val="PL"/>
      <sheetName val="CF1"/>
      <sheetName val="TM CF1"/>
      <sheetName val="TM"/>
      <sheetName val="TM(NV)"/>
      <sheetName val="TM(TSCD)"/>
      <sheetName val="TM(Lienquan)"/>
      <sheetName val="CF2"/>
      <sheetName val="CTPT"/>
      <sheetName val="INFOR"/>
      <sheetName val="BSPL"/>
      <sheetName val="BSPL2"/>
    </sheetNames>
    <sheetDataSet>
      <sheetData sheetId="0" refreshError="1"/>
      <sheetData sheetId="1" refreshError="1"/>
      <sheetData sheetId="2" refreshError="1">
        <row r="24">
          <cell r="G24">
            <v>0</v>
          </cell>
        </row>
        <row r="25">
          <cell r="G25">
            <v>0</v>
          </cell>
        </row>
        <row r="33">
          <cell r="G33">
            <v>0</v>
          </cell>
          <cell r="J33">
            <v>0</v>
          </cell>
        </row>
        <row r="34">
          <cell r="G34">
            <v>0</v>
          </cell>
          <cell r="J34">
            <v>0</v>
          </cell>
        </row>
        <row r="90">
          <cell r="G90">
            <v>0</v>
          </cell>
        </row>
        <row r="92">
          <cell r="G92">
            <v>0</v>
          </cell>
        </row>
        <row r="160">
          <cell r="G160">
            <v>0</v>
          </cell>
          <cell r="J160">
            <v>0</v>
          </cell>
        </row>
      </sheetData>
      <sheetData sheetId="3" refreshError="1">
        <row r="28">
          <cell r="F28">
            <v>0</v>
          </cell>
          <cell r="H28">
            <v>0</v>
          </cell>
        </row>
        <row r="29">
          <cell r="F29">
            <v>0</v>
          </cell>
          <cell r="H29">
            <v>0</v>
          </cell>
        </row>
        <row r="31">
          <cell r="F31">
            <v>0</v>
          </cell>
          <cell r="H31">
            <v>0</v>
          </cell>
        </row>
        <row r="38">
          <cell r="F38">
            <v>0</v>
          </cell>
          <cell r="H38">
            <v>0</v>
          </cell>
        </row>
        <row r="55">
          <cell r="F55">
            <v>0</v>
          </cell>
          <cell r="H55">
            <v>0</v>
          </cell>
        </row>
        <row r="56">
          <cell r="F56">
            <v>0</v>
          </cell>
          <cell r="H56">
            <v>0</v>
          </cell>
        </row>
        <row r="57">
          <cell r="F57">
            <v>0</v>
          </cell>
          <cell r="H57">
            <v>0</v>
          </cell>
        </row>
        <row r="58">
          <cell r="F58">
            <v>0</v>
          </cell>
          <cell r="H58">
            <v>0</v>
          </cell>
        </row>
        <row r="70">
          <cell r="F70">
            <v>0</v>
          </cell>
          <cell r="H70">
            <v>0</v>
          </cell>
        </row>
        <row r="84">
          <cell r="F84">
            <v>0</v>
          </cell>
          <cell r="H84">
            <v>0</v>
          </cell>
        </row>
        <row r="108">
          <cell r="F108">
            <v>0</v>
          </cell>
          <cell r="H108">
            <v>0</v>
          </cell>
        </row>
        <row r="110">
          <cell r="F110">
            <v>0</v>
          </cell>
          <cell r="H110">
            <v>0</v>
          </cell>
        </row>
        <row r="116">
          <cell r="F116">
            <v>0</v>
          </cell>
          <cell r="H116">
            <v>0</v>
          </cell>
        </row>
        <row r="117">
          <cell r="F117">
            <v>0</v>
          </cell>
          <cell r="H117">
            <v>0</v>
          </cell>
        </row>
        <row r="119">
          <cell r="F119">
            <v>0</v>
          </cell>
          <cell r="H119">
            <v>0</v>
          </cell>
        </row>
        <row r="121">
          <cell r="F121">
            <v>0</v>
          </cell>
          <cell r="H121">
            <v>0</v>
          </cell>
        </row>
        <row r="128">
          <cell r="F128">
            <v>48850000000</v>
          </cell>
        </row>
        <row r="143">
          <cell r="F143">
            <v>0</v>
          </cell>
          <cell r="H143">
            <v>0</v>
          </cell>
        </row>
        <row r="156">
          <cell r="F156">
            <v>0</v>
          </cell>
        </row>
        <row r="159">
          <cell r="F159">
            <v>0</v>
          </cell>
          <cell r="H159">
            <v>0</v>
          </cell>
        </row>
        <row r="169">
          <cell r="F169">
            <v>0</v>
          </cell>
          <cell r="H169">
            <v>0</v>
          </cell>
        </row>
      </sheetData>
      <sheetData sheetId="4" refreshError="1">
        <row r="48">
          <cell r="F48">
            <v>0</v>
          </cell>
          <cell r="H4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ket"/>
      <sheetName val="Tham"/>
      <sheetName val="Cat"/>
      <sheetName val="Bandau"/>
      <sheetName val="Ve"/>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hitiet"/>
    </sheetNames>
    <sheetDataSet>
      <sheetData sheetId="0"/>
    </sheetDataSet>
  </externalBook>
</externalLink>
</file>

<file path=xl/externalLinks/externalLink24.xml><?xml version="1.0" encoding="utf-8"?>
<externalLink xmlns="http://schemas.openxmlformats.org/spreadsheetml/2006/main">
  <externalBook xmlns:r="http://schemas.openxmlformats.org/officeDocument/2006/relationships" r:id="rId1"/>
</externalLink>
</file>

<file path=xl/externalLinks/externalLink25.xml><?xml version="1.0" encoding="utf-8"?>
<externalLink xmlns="http://schemas.openxmlformats.org/spreadsheetml/2006/main">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TK"/>
      <sheetName val="Soatxet3cap"/>
      <sheetName val="ButtoanDC all"/>
      <sheetName val="ButtoanDC"/>
      <sheetName val="BiaBC"/>
      <sheetName val="BCaoBGD"/>
      <sheetName val="BCaoKT"/>
      <sheetName val="CDKT"/>
      <sheetName val="KQKD (2)"/>
      <sheetName val="KQKD"/>
      <sheetName val="LCTT-TT"/>
      <sheetName val="LCTT-GT"/>
      <sheetName val="Thuyết minh"/>
      <sheetName val="TSCDHH (2)"/>
      <sheetName val="VCSH"/>
      <sheetName val="PP quỹ"/>
      <sheetName val="Trong yeu"/>
      <sheetName val="PB Trong yeu"/>
      <sheetName val="LCBCP"/>
      <sheetName val="CPBQ ky nay"/>
      <sheetName val="CPBQ ky truoc"/>
      <sheetName val="Phan tich"/>
      <sheetName val="00000000"/>
      <sheetName val="10000000"/>
      <sheetName val="Compatibility Report"/>
      <sheetName val="BCTC Cong ty CP Dau tu va pha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Index - Construction"/>
      <sheetName val="Mainbuilding"/>
      <sheetName val="cateen building"/>
      <sheetName val="Motor bike roof"/>
      <sheetName val="PLG tank"/>
      <sheetName val="water tanks"/>
      <sheetName val="Power Transformer"/>
      <sheetName val="work room, generator room"/>
      <sheetName val="Boiler and compressor room"/>
      <sheetName val="Stock yard for paint"/>
      <sheetName val="Stock yard for chemical"/>
      <sheetName val="Water treatment Building"/>
      <sheetName val="Gate and guard house"/>
      <sheetName val="Steel piping bridge"/>
      <sheetName val="Lanscape_Road"/>
      <sheetName val="Thep"/>
      <sheetName val="Gia vat tu"/>
      <sheetName val="Don gia"/>
      <sheetName val="Gia vat tu (2)"/>
      <sheetName val="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5">
          <cell r="J5">
            <v>256849.38999999998</v>
          </cell>
        </row>
        <row r="8">
          <cell r="D8">
            <v>110000</v>
          </cell>
        </row>
        <row r="9">
          <cell r="D9">
            <v>110250</v>
          </cell>
          <cell r="J9">
            <v>200183.26</v>
          </cell>
        </row>
        <row r="10">
          <cell r="D10">
            <v>105000</v>
          </cell>
        </row>
        <row r="11">
          <cell r="D11">
            <v>100800</v>
          </cell>
        </row>
        <row r="12">
          <cell r="D12">
            <v>250</v>
          </cell>
        </row>
        <row r="15">
          <cell r="D15">
            <v>5900</v>
          </cell>
          <cell r="J15">
            <v>192214</v>
          </cell>
        </row>
        <row r="16">
          <cell r="D16">
            <v>6000</v>
          </cell>
        </row>
        <row r="17">
          <cell r="D17">
            <v>2000</v>
          </cell>
        </row>
        <row r="20">
          <cell r="D20">
            <v>308900</v>
          </cell>
        </row>
        <row r="21">
          <cell r="D21">
            <v>273500</v>
          </cell>
          <cell r="J21">
            <v>251488.99999999997</v>
          </cell>
        </row>
        <row r="22">
          <cell r="D22">
            <v>250</v>
          </cell>
        </row>
        <row r="23">
          <cell r="D23">
            <v>40000</v>
          </cell>
        </row>
        <row r="26">
          <cell r="D26">
            <v>42000</v>
          </cell>
          <cell r="J26">
            <v>320313.52</v>
          </cell>
        </row>
        <row r="32">
          <cell r="D32">
            <v>6200</v>
          </cell>
        </row>
        <row r="36">
          <cell r="D36">
            <v>368</v>
          </cell>
        </row>
        <row r="37">
          <cell r="D37">
            <v>45000</v>
          </cell>
        </row>
        <row r="39">
          <cell r="D39">
            <v>350</v>
          </cell>
        </row>
        <row r="43">
          <cell r="D43">
            <v>9500</v>
          </cell>
        </row>
        <row r="53">
          <cell r="D53">
            <v>1300000</v>
          </cell>
        </row>
        <row r="59">
          <cell r="D59">
            <v>13300</v>
          </cell>
        </row>
        <row r="61">
          <cell r="D61">
            <v>30450</v>
          </cell>
        </row>
        <row r="62">
          <cell r="D62">
            <v>6382</v>
          </cell>
        </row>
        <row r="74">
          <cell r="D74">
            <v>4250</v>
          </cell>
        </row>
        <row r="76">
          <cell r="D76">
            <v>3799.4</v>
          </cell>
        </row>
        <row r="77">
          <cell r="D77">
            <v>4298.7</v>
          </cell>
        </row>
        <row r="78">
          <cell r="D78">
            <v>4616.8500000000004</v>
          </cell>
        </row>
        <row r="84">
          <cell r="D84">
            <v>500000</v>
          </cell>
        </row>
        <row r="85">
          <cell r="D85">
            <v>540000</v>
          </cell>
        </row>
        <row r="86">
          <cell r="D86">
            <v>580000</v>
          </cell>
        </row>
        <row r="89">
          <cell r="D89">
            <v>1460</v>
          </cell>
        </row>
        <row r="90">
          <cell r="D90">
            <v>3350</v>
          </cell>
        </row>
        <row r="91">
          <cell r="D91">
            <v>500</v>
          </cell>
        </row>
      </sheetData>
      <sheetData sheetId="17"/>
      <sheetData sheetId="18"/>
      <sheetData sheetId="19"/>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Ketqua(I)_print"/>
      <sheetName val="BTDC"/>
      <sheetName val="BTDC T12"/>
      <sheetName val="CDPS"/>
      <sheetName val="Candoi_print"/>
      <sheetName val="Ketqua(II)_print"/>
      <sheetName val="Ketqua(III)_print"/>
      <sheetName val="Candoi(I)_working"/>
      <sheetName val="Candoi(II)_working"/>
      <sheetName val="Ketqua(I)_working"/>
      <sheetName val="DanhgiaTrongyeu"/>
      <sheetName val="Danhgiruiro"/>
      <sheetName val="Chitieuphantich"/>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sheetName val="BS"/>
      <sheetName val="PL"/>
      <sheetName val="CF1"/>
      <sheetName val="PAJE"/>
      <sheetName val="TM CF1"/>
      <sheetName val="WK"/>
      <sheetName val="TM2011"/>
      <sheetName val="TM(NV)"/>
      <sheetName val="KQKD bo phan"/>
      <sheetName val="TS bo phan"/>
      <sheetName val="TM"/>
      <sheetName val="TM(TSCD)"/>
      <sheetName val="BSPL2"/>
      <sheetName val="BSPL3"/>
      <sheetName val="BSPL4"/>
      <sheetName val="BSPL"/>
      <sheetName val="CF2"/>
      <sheetName val="TM(Lienquan)"/>
      <sheetName val="CTPT"/>
      <sheetName val="TRANS"/>
      <sheetName val="INFOR"/>
    </sheetNames>
    <sheetDataSet>
      <sheetData sheetId="0">
        <row r="8">
          <cell r="B8" t="str">
            <v>Đơn vị tính: VND</v>
          </cell>
        </row>
        <row r="9">
          <cell r="B9" t="str">
            <v>Lập ngày 15 tháng 08 năm 2011</v>
          </cell>
        </row>
        <row r="58">
          <cell r="B58" t="str">
            <v>Năm nay</v>
          </cell>
        </row>
        <row r="59">
          <cell r="B59" t="str">
            <v>Năm trước</v>
          </cell>
        </row>
      </sheetData>
      <sheetData sheetId="1"/>
      <sheetData sheetId="2">
        <row r="31">
          <cell r="F31">
            <v>2225722876</v>
          </cell>
        </row>
      </sheetData>
      <sheetData sheetId="3"/>
      <sheetData sheetId="4">
        <row r="7">
          <cell r="O7">
            <v>1</v>
          </cell>
        </row>
      </sheetData>
      <sheetData sheetId="5">
        <row r="25">
          <cell r="H25" t="str">
            <v>01</v>
          </cell>
        </row>
        <row r="34">
          <cell r="H34" t="str">
            <v>02</v>
          </cell>
        </row>
        <row r="42">
          <cell r="H42" t="str">
            <v>03</v>
          </cell>
        </row>
        <row r="56">
          <cell r="H56" t="str">
            <v>04</v>
          </cell>
        </row>
        <row r="85">
          <cell r="H85" t="str">
            <v>05</v>
          </cell>
        </row>
        <row r="93">
          <cell r="H93" t="str">
            <v>06</v>
          </cell>
        </row>
        <row r="104">
          <cell r="H104" t="str">
            <v>13</v>
          </cell>
        </row>
        <row r="112">
          <cell r="H112" t="str">
            <v>14</v>
          </cell>
        </row>
        <row r="134">
          <cell r="H134" t="str">
            <v>15</v>
          </cell>
        </row>
        <row r="149">
          <cell r="H149" t="str">
            <v>16</v>
          </cell>
        </row>
        <row r="166">
          <cell r="H166" t="str">
            <v>21</v>
          </cell>
        </row>
        <row r="183">
          <cell r="H183" t="str">
            <v>22</v>
          </cell>
        </row>
        <row r="192">
          <cell r="H192" t="str">
            <v>23</v>
          </cell>
        </row>
        <row r="211">
          <cell r="H211" t="str">
            <v>24</v>
          </cell>
        </row>
        <row r="231">
          <cell r="H231" t="str">
            <v>25</v>
          </cell>
        </row>
        <row r="244">
          <cell r="H244" t="str">
            <v>26</v>
          </cell>
        </row>
        <row r="257">
          <cell r="H257" t="str">
            <v>27</v>
          </cell>
        </row>
        <row r="269">
          <cell r="H269" t="str">
            <v>31</v>
          </cell>
        </row>
        <row r="278">
          <cell r="H278" t="str">
            <v>32</v>
          </cell>
        </row>
        <row r="287">
          <cell r="H287" t="str">
            <v>33</v>
          </cell>
        </row>
        <row r="300">
          <cell r="H300" t="str">
            <v>34</v>
          </cell>
        </row>
        <row r="309">
          <cell r="H309" t="str">
            <v>35</v>
          </cell>
        </row>
        <row r="318">
          <cell r="H318" t="str">
            <v>36</v>
          </cell>
        </row>
        <row r="324">
          <cell r="H324" t="str">
            <v>61</v>
          </cell>
        </row>
        <row r="361">
          <cell r="H361" t="str">
            <v>09</v>
          </cell>
        </row>
        <row r="368">
          <cell r="H368" t="str">
            <v>10</v>
          </cell>
        </row>
        <row r="396">
          <cell r="H396" t="str">
            <v>11</v>
          </cell>
        </row>
        <row r="403">
          <cell r="H403" t="str">
            <v>12</v>
          </cell>
        </row>
      </sheetData>
      <sheetData sheetId="6">
        <row r="7">
          <cell r="R7" t="str">
            <v>Đại Châu</v>
          </cell>
          <cell r="V7" t="str">
            <v>Bút toán Hợp nhất</v>
          </cell>
        </row>
        <row r="12">
          <cell r="C12" t="str">
            <v xml:space="preserve">Mã 
số </v>
          </cell>
          <cell r="E12" t="str">
            <v>Số cuối năm
(Số đơn vị)</v>
          </cell>
          <cell r="G12" t="str">
            <v>Số cuối năm
(Số kiểm toán)</v>
          </cell>
          <cell r="H12" t="str">
            <v>Số đầu năm 
(Số đơn vị)</v>
          </cell>
          <cell r="J12" t="str">
            <v>Số đầu năm 
(Số kiểm toán)</v>
          </cell>
          <cell r="N12" t="str">
            <v>Sort
TK</v>
          </cell>
          <cell r="R12" t="str">
            <v>Số cuối năm
(Số đơn vị)</v>
          </cell>
          <cell r="S12" t="str">
            <v>Số cuối năm
(Số kiểm toán)</v>
          </cell>
          <cell r="T12" t="str">
            <v>Số đầu năm 
(Số đơn vị)</v>
          </cell>
          <cell r="U12" t="str">
            <v>Số đầu năm 
(Số kiểm toán)</v>
          </cell>
          <cell r="V12" t="str">
            <v>Số cuối năm
(Số đơn vị)</v>
          </cell>
          <cell r="W12" t="str">
            <v>Số cuối năm
(Số kiểm toán)</v>
          </cell>
          <cell r="X12" t="str">
            <v>Số đầu năm 
(Số đơn vị)</v>
          </cell>
          <cell r="Y12" t="str">
            <v>Số đầu năm 
(Số kiểm toán)</v>
          </cell>
        </row>
        <row r="14">
          <cell r="C14">
            <v>100</v>
          </cell>
          <cell r="E14">
            <v>335767180727</v>
          </cell>
          <cell r="N14">
            <v>1</v>
          </cell>
        </row>
        <row r="15">
          <cell r="C15">
            <v>110</v>
          </cell>
          <cell r="E15">
            <v>4205356056</v>
          </cell>
          <cell r="N15">
            <v>2</v>
          </cell>
        </row>
        <row r="16">
          <cell r="C16">
            <v>111</v>
          </cell>
          <cell r="E16">
            <v>4205356056</v>
          </cell>
          <cell r="N16">
            <v>3</v>
          </cell>
        </row>
        <row r="17">
          <cell r="E17">
            <v>3724759766</v>
          </cell>
          <cell r="M17">
            <v>111</v>
          </cell>
          <cell r="N17">
            <v>4</v>
          </cell>
        </row>
        <row r="18">
          <cell r="E18">
            <v>480596290</v>
          </cell>
          <cell r="M18">
            <v>111</v>
          </cell>
          <cell r="N18">
            <v>5</v>
          </cell>
        </row>
        <row r="19">
          <cell r="E19">
            <v>0</v>
          </cell>
          <cell r="M19">
            <v>111</v>
          </cell>
          <cell r="N19">
            <v>6</v>
          </cell>
        </row>
        <row r="20">
          <cell r="C20">
            <v>112</v>
          </cell>
          <cell r="E20">
            <v>0</v>
          </cell>
          <cell r="M20">
            <v>112</v>
          </cell>
          <cell r="N20">
            <v>7</v>
          </cell>
        </row>
        <row r="21">
          <cell r="C21">
            <v>120</v>
          </cell>
          <cell r="E21">
            <v>47700000000</v>
          </cell>
          <cell r="N21">
            <v>8</v>
          </cell>
          <cell r="Z21">
            <v>-12700000000</v>
          </cell>
        </row>
        <row r="22">
          <cell r="C22">
            <v>121</v>
          </cell>
          <cell r="E22">
            <v>47700000000</v>
          </cell>
          <cell r="N22">
            <v>9</v>
          </cell>
          <cell r="Z22">
            <v>-12700000000</v>
          </cell>
        </row>
        <row r="23">
          <cell r="E23">
            <v>0</v>
          </cell>
          <cell r="N23">
            <v>10</v>
          </cell>
          <cell r="Z23">
            <v>0</v>
          </cell>
        </row>
        <row r="24">
          <cell r="E24">
            <v>0</v>
          </cell>
          <cell r="M24">
            <v>121</v>
          </cell>
          <cell r="N24">
            <v>11</v>
          </cell>
          <cell r="Z24">
            <v>0</v>
          </cell>
          <cell r="AA24" t="str">
            <v>09</v>
          </cell>
        </row>
        <row r="25">
          <cell r="E25">
            <v>0</v>
          </cell>
          <cell r="M25">
            <v>121</v>
          </cell>
          <cell r="N25">
            <v>12</v>
          </cell>
          <cell r="Z25">
            <v>0</v>
          </cell>
          <cell r="AA25" t="str">
            <v>23</v>
          </cell>
        </row>
        <row r="26">
          <cell r="E26">
            <v>47700000000</v>
          </cell>
          <cell r="N26">
            <v>13</v>
          </cell>
          <cell r="Z26">
            <v>-12700000000</v>
          </cell>
        </row>
        <row r="27">
          <cell r="E27">
            <v>0</v>
          </cell>
          <cell r="M27">
            <v>121</v>
          </cell>
          <cell r="N27">
            <v>14</v>
          </cell>
          <cell r="Z27">
            <v>0</v>
          </cell>
          <cell r="AA27" t="str">
            <v>23</v>
          </cell>
        </row>
        <row r="28">
          <cell r="E28">
            <v>47700000000</v>
          </cell>
          <cell r="M28">
            <v>121</v>
          </cell>
          <cell r="N28">
            <v>15</v>
          </cell>
          <cell r="Z28">
            <v>-12700000000</v>
          </cell>
          <cell r="AA28" t="str">
            <v>23</v>
          </cell>
        </row>
        <row r="29">
          <cell r="C29">
            <v>129</v>
          </cell>
          <cell r="E29">
            <v>0</v>
          </cell>
          <cell r="M29">
            <v>129</v>
          </cell>
          <cell r="N29">
            <v>16</v>
          </cell>
          <cell r="Z29">
            <v>0</v>
          </cell>
          <cell r="AA29" t="str">
            <v>03</v>
          </cell>
        </row>
        <row r="30">
          <cell r="C30">
            <v>130</v>
          </cell>
          <cell r="E30">
            <v>87233131764</v>
          </cell>
          <cell r="N30">
            <v>17</v>
          </cell>
          <cell r="Z30">
            <v>-30922862665</v>
          </cell>
        </row>
        <row r="31">
          <cell r="C31">
            <v>131</v>
          </cell>
          <cell r="E31">
            <v>31860551798</v>
          </cell>
          <cell r="M31">
            <v>131</v>
          </cell>
          <cell r="N31">
            <v>18</v>
          </cell>
          <cell r="Z31">
            <v>-25571321433</v>
          </cell>
          <cell r="AA31" t="str">
            <v>09</v>
          </cell>
        </row>
        <row r="32">
          <cell r="C32">
            <v>132</v>
          </cell>
          <cell r="E32">
            <v>34672732462</v>
          </cell>
          <cell r="M32">
            <v>132</v>
          </cell>
          <cell r="N32">
            <v>19</v>
          </cell>
          <cell r="Z32">
            <v>-5463761811</v>
          </cell>
          <cell r="AA32" t="str">
            <v>09</v>
          </cell>
        </row>
        <row r="33">
          <cell r="C33">
            <v>133</v>
          </cell>
          <cell r="E33">
            <v>0</v>
          </cell>
          <cell r="M33">
            <v>133</v>
          </cell>
          <cell r="N33">
            <v>20</v>
          </cell>
          <cell r="Z33">
            <v>0</v>
          </cell>
          <cell r="AA33" t="str">
            <v>09</v>
          </cell>
        </row>
        <row r="34">
          <cell r="C34">
            <v>134</v>
          </cell>
          <cell r="E34">
            <v>0</v>
          </cell>
          <cell r="M34">
            <v>134</v>
          </cell>
          <cell r="N34">
            <v>21</v>
          </cell>
          <cell r="Z34">
            <v>0</v>
          </cell>
          <cell r="AA34" t="str">
            <v>09</v>
          </cell>
        </row>
        <row r="35">
          <cell r="C35" t="str">
            <v>135</v>
          </cell>
          <cell r="E35">
            <v>21171800000</v>
          </cell>
          <cell r="N35">
            <v>22</v>
          </cell>
          <cell r="Z35">
            <v>198888889</v>
          </cell>
          <cell r="AA35" t="str">
            <v>09</v>
          </cell>
        </row>
        <row r="36">
          <cell r="E36">
            <v>0</v>
          </cell>
          <cell r="M36">
            <v>135</v>
          </cell>
          <cell r="N36">
            <v>23</v>
          </cell>
          <cell r="Z36">
            <v>0</v>
          </cell>
        </row>
        <row r="37">
          <cell r="E37">
            <v>0</v>
          </cell>
          <cell r="M37">
            <v>135</v>
          </cell>
          <cell r="N37">
            <v>24</v>
          </cell>
          <cell r="Z37">
            <v>0</v>
          </cell>
        </row>
        <row r="38">
          <cell r="E38">
            <v>0</v>
          </cell>
          <cell r="M38">
            <v>135</v>
          </cell>
          <cell r="N38">
            <v>25</v>
          </cell>
          <cell r="Z38">
            <v>0</v>
          </cell>
        </row>
        <row r="39">
          <cell r="E39">
            <v>0</v>
          </cell>
          <cell r="M39">
            <v>135</v>
          </cell>
          <cell r="N39">
            <v>26</v>
          </cell>
          <cell r="Z39">
            <v>0</v>
          </cell>
        </row>
        <row r="40">
          <cell r="E40">
            <v>21171800000</v>
          </cell>
          <cell r="M40">
            <v>135</v>
          </cell>
          <cell r="N40">
            <v>27</v>
          </cell>
          <cell r="Z40">
            <v>198888889</v>
          </cell>
        </row>
        <row r="41">
          <cell r="C41">
            <v>139</v>
          </cell>
          <cell r="E41">
            <v>-471952496</v>
          </cell>
          <cell r="M41">
            <v>139</v>
          </cell>
          <cell r="N41">
            <v>28</v>
          </cell>
          <cell r="Z41">
            <v>-86668310</v>
          </cell>
          <cell r="AA41" t="str">
            <v>03</v>
          </cell>
        </row>
        <row r="42">
          <cell r="C42">
            <v>140</v>
          </cell>
          <cell r="E42">
            <v>58820784000</v>
          </cell>
          <cell r="N42">
            <v>29</v>
          </cell>
          <cell r="Z42">
            <v>-15091781206</v>
          </cell>
        </row>
        <row r="43">
          <cell r="C43">
            <v>141</v>
          </cell>
          <cell r="E43">
            <v>59736892782</v>
          </cell>
          <cell r="N43">
            <v>30</v>
          </cell>
          <cell r="Z43">
            <v>-15091781206</v>
          </cell>
          <cell r="AA43" t="str">
            <v>10</v>
          </cell>
        </row>
        <row r="44">
          <cell r="E44">
            <v>38698146140</v>
          </cell>
          <cell r="M44">
            <v>141</v>
          </cell>
          <cell r="N44">
            <v>31</v>
          </cell>
          <cell r="Z44">
            <v>-30718146140</v>
          </cell>
        </row>
        <row r="45">
          <cell r="E45">
            <v>6769839070</v>
          </cell>
          <cell r="M45">
            <v>141</v>
          </cell>
          <cell r="N45">
            <v>32</v>
          </cell>
          <cell r="Z45">
            <v>5549402593</v>
          </cell>
        </row>
        <row r="46">
          <cell r="E46">
            <v>0</v>
          </cell>
          <cell r="M46">
            <v>141</v>
          </cell>
          <cell r="N46">
            <v>33</v>
          </cell>
          <cell r="Z46">
            <v>0</v>
          </cell>
        </row>
        <row r="47">
          <cell r="E47">
            <v>10950605501</v>
          </cell>
          <cell r="M47">
            <v>141</v>
          </cell>
          <cell r="N47">
            <v>34</v>
          </cell>
          <cell r="Z47">
            <v>3486796813</v>
          </cell>
        </row>
        <row r="48">
          <cell r="E48">
            <v>1899346906</v>
          </cell>
          <cell r="M48">
            <v>141</v>
          </cell>
          <cell r="N48">
            <v>35</v>
          </cell>
          <cell r="Z48">
            <v>0</v>
          </cell>
        </row>
        <row r="49">
          <cell r="E49">
            <v>1418955165</v>
          </cell>
          <cell r="M49">
            <v>141</v>
          </cell>
          <cell r="N49">
            <v>36</v>
          </cell>
          <cell r="Z49">
            <v>6590165528</v>
          </cell>
        </row>
        <row r="50">
          <cell r="E50">
            <v>0</v>
          </cell>
          <cell r="M50">
            <v>141</v>
          </cell>
          <cell r="N50">
            <v>37</v>
          </cell>
          <cell r="Z50">
            <v>0</v>
          </cell>
        </row>
        <row r="51">
          <cell r="E51">
            <v>0</v>
          </cell>
          <cell r="M51">
            <v>141</v>
          </cell>
          <cell r="N51">
            <v>38</v>
          </cell>
          <cell r="Z51">
            <v>0</v>
          </cell>
        </row>
        <row r="52">
          <cell r="E52">
            <v>0</v>
          </cell>
          <cell r="M52">
            <v>141</v>
          </cell>
          <cell r="N52">
            <v>39</v>
          </cell>
          <cell r="Z52">
            <v>0</v>
          </cell>
        </row>
        <row r="53">
          <cell r="C53">
            <v>149</v>
          </cell>
          <cell r="E53">
            <v>-916108782</v>
          </cell>
          <cell r="M53">
            <v>149</v>
          </cell>
          <cell r="N53">
            <v>40</v>
          </cell>
          <cell r="Z53">
            <v>0</v>
          </cell>
          <cell r="AA53" t="str">
            <v>03</v>
          </cell>
        </row>
        <row r="54">
          <cell r="C54">
            <v>150</v>
          </cell>
          <cell r="E54">
            <v>137807908907</v>
          </cell>
          <cell r="N54">
            <v>41</v>
          </cell>
          <cell r="Z54">
            <v>-119687192041</v>
          </cell>
        </row>
        <row r="55">
          <cell r="C55">
            <v>151</v>
          </cell>
          <cell r="E55">
            <v>0</v>
          </cell>
          <cell r="M55">
            <v>151</v>
          </cell>
          <cell r="N55">
            <v>42</v>
          </cell>
          <cell r="Z55">
            <v>0</v>
          </cell>
          <cell r="AA55" t="str">
            <v>12</v>
          </cell>
        </row>
        <row r="56">
          <cell r="C56">
            <v>152</v>
          </cell>
          <cell r="E56">
            <v>5539908907</v>
          </cell>
          <cell r="M56">
            <v>152</v>
          </cell>
          <cell r="N56">
            <v>43</v>
          </cell>
          <cell r="Z56">
            <v>-2642853559</v>
          </cell>
          <cell r="AA56" t="str">
            <v>09</v>
          </cell>
        </row>
        <row r="57">
          <cell r="C57" t="str">
            <v>154</v>
          </cell>
          <cell r="E57">
            <v>0</v>
          </cell>
          <cell r="N57">
            <v>44</v>
          </cell>
          <cell r="Z57">
            <v>0</v>
          </cell>
          <cell r="AA57" t="str">
            <v>09</v>
          </cell>
        </row>
        <row r="58">
          <cell r="E58">
            <v>0</v>
          </cell>
          <cell r="M58">
            <v>154</v>
          </cell>
          <cell r="N58">
            <v>45</v>
          </cell>
          <cell r="Z58">
            <v>0</v>
          </cell>
        </row>
        <row r="59">
          <cell r="E59">
            <v>0</v>
          </cell>
          <cell r="M59">
            <v>154</v>
          </cell>
          <cell r="N59">
            <v>46</v>
          </cell>
          <cell r="Z59">
            <v>0</v>
          </cell>
        </row>
        <row r="60">
          <cell r="E60">
            <v>0</v>
          </cell>
          <cell r="M60">
            <v>154</v>
          </cell>
          <cell r="N60">
            <v>47</v>
          </cell>
          <cell r="Z60">
            <v>0</v>
          </cell>
        </row>
        <row r="61">
          <cell r="C61">
            <v>157</v>
          </cell>
          <cell r="E61">
            <v>0</v>
          </cell>
          <cell r="M61">
            <v>157</v>
          </cell>
          <cell r="N61">
            <v>48</v>
          </cell>
          <cell r="Z61">
            <v>0</v>
          </cell>
          <cell r="AA61" t="str">
            <v>23</v>
          </cell>
        </row>
        <row r="62">
          <cell r="C62">
            <v>158</v>
          </cell>
          <cell r="E62">
            <v>132268000000</v>
          </cell>
          <cell r="N62">
            <v>49</v>
          </cell>
          <cell r="Z62">
            <v>-117044338482</v>
          </cell>
        </row>
        <row r="63">
          <cell r="E63">
            <v>132268000000</v>
          </cell>
          <cell r="M63">
            <v>158</v>
          </cell>
          <cell r="N63">
            <v>50</v>
          </cell>
          <cell r="Z63">
            <v>-117060700000</v>
          </cell>
          <cell r="AA63" t="str">
            <v>09</v>
          </cell>
        </row>
        <row r="64">
          <cell r="E64">
            <v>0</v>
          </cell>
          <cell r="M64">
            <v>158</v>
          </cell>
          <cell r="N64">
            <v>51</v>
          </cell>
          <cell r="Z64">
            <v>16361518</v>
          </cell>
          <cell r="AA64" t="str">
            <v>16</v>
          </cell>
        </row>
        <row r="65">
          <cell r="E65">
            <v>0</v>
          </cell>
          <cell r="M65">
            <v>158</v>
          </cell>
          <cell r="N65">
            <v>52</v>
          </cell>
          <cell r="Z65">
            <v>0</v>
          </cell>
          <cell r="AA65" t="str">
            <v>09</v>
          </cell>
        </row>
        <row r="66">
          <cell r="E66">
            <v>0</v>
          </cell>
          <cell r="M66">
            <v>158</v>
          </cell>
          <cell r="N66">
            <v>53</v>
          </cell>
          <cell r="Z66">
            <v>0</v>
          </cell>
          <cell r="AA66" t="str">
            <v>09</v>
          </cell>
        </row>
        <row r="67">
          <cell r="N67" t="str">
            <v/>
          </cell>
        </row>
        <row r="68">
          <cell r="C68">
            <v>200</v>
          </cell>
          <cell r="E68">
            <v>217616873434</v>
          </cell>
          <cell r="N68">
            <v>54</v>
          </cell>
          <cell r="Z68">
            <v>-16528725507</v>
          </cell>
        </row>
        <row r="69">
          <cell r="C69">
            <v>210</v>
          </cell>
          <cell r="E69">
            <v>0</v>
          </cell>
          <cell r="N69">
            <v>55</v>
          </cell>
          <cell r="Z69">
            <v>0</v>
          </cell>
        </row>
        <row r="70">
          <cell r="C70">
            <v>211</v>
          </cell>
          <cell r="E70">
            <v>0</v>
          </cell>
          <cell r="M70">
            <v>211</v>
          </cell>
          <cell r="N70">
            <v>56</v>
          </cell>
          <cell r="Z70">
            <v>0</v>
          </cell>
          <cell r="AA70" t="str">
            <v>09</v>
          </cell>
        </row>
        <row r="71">
          <cell r="C71">
            <v>212</v>
          </cell>
          <cell r="E71">
            <v>0</v>
          </cell>
          <cell r="M71">
            <v>212</v>
          </cell>
          <cell r="N71">
            <v>57</v>
          </cell>
          <cell r="Z71">
            <v>0</v>
          </cell>
          <cell r="AA71" t="str">
            <v>09</v>
          </cell>
        </row>
        <row r="72">
          <cell r="C72">
            <v>213</v>
          </cell>
          <cell r="E72">
            <v>0</v>
          </cell>
          <cell r="N72">
            <v>58</v>
          </cell>
          <cell r="Z72">
            <v>0</v>
          </cell>
          <cell r="AA72" t="str">
            <v>09</v>
          </cell>
        </row>
        <row r="73">
          <cell r="E73">
            <v>0</v>
          </cell>
          <cell r="M73">
            <v>213</v>
          </cell>
          <cell r="N73">
            <v>59</v>
          </cell>
          <cell r="Z73">
            <v>0</v>
          </cell>
        </row>
        <row r="74">
          <cell r="E74">
            <v>0</v>
          </cell>
          <cell r="M74">
            <v>213</v>
          </cell>
          <cell r="N74">
            <v>60</v>
          </cell>
          <cell r="Z74">
            <v>0</v>
          </cell>
        </row>
        <row r="75">
          <cell r="C75" t="str">
            <v>218</v>
          </cell>
          <cell r="E75">
            <v>0</v>
          </cell>
          <cell r="N75">
            <v>61</v>
          </cell>
          <cell r="Z75">
            <v>0</v>
          </cell>
          <cell r="AA75" t="str">
            <v>09</v>
          </cell>
        </row>
        <row r="76">
          <cell r="E76">
            <v>0</v>
          </cell>
          <cell r="M76">
            <v>218</v>
          </cell>
          <cell r="N76">
            <v>62</v>
          </cell>
          <cell r="Z76">
            <v>0</v>
          </cell>
        </row>
        <row r="77">
          <cell r="E77">
            <v>0</v>
          </cell>
          <cell r="M77">
            <v>218</v>
          </cell>
          <cell r="N77">
            <v>63</v>
          </cell>
          <cell r="Z77">
            <v>0</v>
          </cell>
        </row>
        <row r="78">
          <cell r="E78">
            <v>0</v>
          </cell>
          <cell r="M78">
            <v>218</v>
          </cell>
          <cell r="N78">
            <v>64</v>
          </cell>
          <cell r="Z78">
            <v>0</v>
          </cell>
        </row>
        <row r="79">
          <cell r="E79">
            <v>0</v>
          </cell>
          <cell r="M79">
            <v>218</v>
          </cell>
          <cell r="N79">
            <v>65</v>
          </cell>
          <cell r="Z79">
            <v>0</v>
          </cell>
        </row>
        <row r="80">
          <cell r="C80">
            <v>219</v>
          </cell>
          <cell r="E80">
            <v>0</v>
          </cell>
          <cell r="M80">
            <v>219</v>
          </cell>
          <cell r="N80">
            <v>66</v>
          </cell>
          <cell r="Z80">
            <v>0</v>
          </cell>
          <cell r="AA80" t="str">
            <v>03</v>
          </cell>
        </row>
        <row r="81">
          <cell r="C81" t="str">
            <v>220</v>
          </cell>
          <cell r="E81">
            <v>54557698987</v>
          </cell>
          <cell r="N81">
            <v>67</v>
          </cell>
          <cell r="Z81">
            <v>-3737985151</v>
          </cell>
        </row>
        <row r="82">
          <cell r="C82">
            <v>221</v>
          </cell>
          <cell r="E82">
            <v>29555282488</v>
          </cell>
          <cell r="N82">
            <v>68</v>
          </cell>
          <cell r="Z82">
            <v>-3739734049</v>
          </cell>
        </row>
        <row r="83">
          <cell r="C83">
            <v>222</v>
          </cell>
          <cell r="E83">
            <v>42477903535</v>
          </cell>
          <cell r="N83">
            <v>69</v>
          </cell>
          <cell r="Z83">
            <v>-5415928000</v>
          </cell>
          <cell r="AA83" t="str">
            <v>21</v>
          </cell>
        </row>
        <row r="84">
          <cell r="C84">
            <v>223</v>
          </cell>
          <cell r="E84">
            <v>-12922621047</v>
          </cell>
          <cell r="M84">
            <v>223</v>
          </cell>
          <cell r="N84">
            <v>70</v>
          </cell>
          <cell r="Z84">
            <v>1676193951</v>
          </cell>
          <cell r="AA84" t="str">
            <v>02</v>
          </cell>
        </row>
        <row r="85">
          <cell r="C85">
            <v>224</v>
          </cell>
          <cell r="E85">
            <v>0</v>
          </cell>
          <cell r="N85">
            <v>71</v>
          </cell>
          <cell r="Z85">
            <v>0</v>
          </cell>
        </row>
        <row r="86">
          <cell r="C86">
            <v>225</v>
          </cell>
          <cell r="E86">
            <v>0</v>
          </cell>
          <cell r="M86">
            <v>225</v>
          </cell>
          <cell r="N86">
            <v>72</v>
          </cell>
          <cell r="Z86">
            <v>0</v>
          </cell>
          <cell r="AA86" t="str">
            <v>21</v>
          </cell>
        </row>
        <row r="87">
          <cell r="C87">
            <v>226</v>
          </cell>
          <cell r="E87">
            <v>0</v>
          </cell>
          <cell r="M87">
            <v>226</v>
          </cell>
          <cell r="N87">
            <v>73</v>
          </cell>
          <cell r="Z87">
            <v>0</v>
          </cell>
          <cell r="AA87" t="str">
            <v>02</v>
          </cell>
        </row>
        <row r="88">
          <cell r="C88">
            <v>227</v>
          </cell>
          <cell r="E88">
            <v>25002416499</v>
          </cell>
          <cell r="N88">
            <v>74</v>
          </cell>
          <cell r="Z88">
            <v>1748898</v>
          </cell>
        </row>
        <row r="89">
          <cell r="C89">
            <v>228</v>
          </cell>
          <cell r="E89">
            <v>25010493400</v>
          </cell>
          <cell r="N89">
            <v>75</v>
          </cell>
          <cell r="Z89">
            <v>0</v>
          </cell>
          <cell r="AA89" t="str">
            <v>21</v>
          </cell>
        </row>
        <row r="90">
          <cell r="C90">
            <v>229</v>
          </cell>
          <cell r="E90">
            <v>-8076901</v>
          </cell>
          <cell r="M90">
            <v>229</v>
          </cell>
          <cell r="N90">
            <v>76</v>
          </cell>
          <cell r="Z90">
            <v>1748898</v>
          </cell>
          <cell r="AA90" t="str">
            <v>02</v>
          </cell>
        </row>
        <row r="91">
          <cell r="C91">
            <v>230</v>
          </cell>
          <cell r="E91">
            <v>0</v>
          </cell>
          <cell r="N91">
            <v>77</v>
          </cell>
          <cell r="Z91">
            <v>0</v>
          </cell>
          <cell r="AA91" t="str">
            <v>21</v>
          </cell>
        </row>
        <row r="92">
          <cell r="E92">
            <v>0</v>
          </cell>
          <cell r="M92">
            <v>230</v>
          </cell>
          <cell r="N92">
            <v>78</v>
          </cell>
          <cell r="Z92">
            <v>0</v>
          </cell>
        </row>
        <row r="93">
          <cell r="E93">
            <v>0</v>
          </cell>
          <cell r="M93">
            <v>230</v>
          </cell>
          <cell r="N93">
            <v>79</v>
          </cell>
          <cell r="Z93">
            <v>0</v>
          </cell>
        </row>
        <row r="94">
          <cell r="E94">
            <v>0</v>
          </cell>
          <cell r="M94">
            <v>230</v>
          </cell>
          <cell r="N94">
            <v>80</v>
          </cell>
          <cell r="Z94">
            <v>0</v>
          </cell>
        </row>
        <row r="95">
          <cell r="C95">
            <v>240</v>
          </cell>
          <cell r="E95">
            <v>27768000000</v>
          </cell>
          <cell r="N95">
            <v>81</v>
          </cell>
          <cell r="Z95">
            <v>0</v>
          </cell>
        </row>
        <row r="96">
          <cell r="C96">
            <v>241</v>
          </cell>
          <cell r="E96">
            <v>27768000000</v>
          </cell>
          <cell r="M96">
            <v>241</v>
          </cell>
          <cell r="N96">
            <v>82</v>
          </cell>
          <cell r="Z96">
            <v>0</v>
          </cell>
          <cell r="AA96" t="str">
            <v>21</v>
          </cell>
        </row>
        <row r="97">
          <cell r="C97">
            <v>242</v>
          </cell>
          <cell r="E97">
            <v>0</v>
          </cell>
          <cell r="M97">
            <v>242</v>
          </cell>
          <cell r="N97">
            <v>83</v>
          </cell>
          <cell r="Z97">
            <v>0</v>
          </cell>
          <cell r="AA97" t="str">
            <v>02</v>
          </cell>
        </row>
        <row r="98">
          <cell r="C98">
            <v>250</v>
          </cell>
          <cell r="E98">
            <v>133691288432</v>
          </cell>
          <cell r="N98">
            <v>84</v>
          </cell>
          <cell r="Z98">
            <v>-13080319085</v>
          </cell>
        </row>
        <row r="99">
          <cell r="C99">
            <v>251</v>
          </cell>
          <cell r="E99">
            <v>20740000000</v>
          </cell>
          <cell r="M99">
            <v>251</v>
          </cell>
          <cell r="N99">
            <v>85</v>
          </cell>
          <cell r="Z99">
            <v>0</v>
          </cell>
          <cell r="AA99" t="str">
            <v>25</v>
          </cell>
        </row>
        <row r="100">
          <cell r="C100">
            <v>252</v>
          </cell>
          <cell r="E100">
            <v>114100000000</v>
          </cell>
          <cell r="N100">
            <v>86</v>
          </cell>
          <cell r="Z100">
            <v>-13600000000</v>
          </cell>
          <cell r="AA100" t="str">
            <v>25</v>
          </cell>
        </row>
        <row r="101">
          <cell r="E101">
            <v>0</v>
          </cell>
          <cell r="M101">
            <v>252</v>
          </cell>
          <cell r="N101">
            <v>87</v>
          </cell>
          <cell r="Z101">
            <v>0</v>
          </cell>
        </row>
        <row r="102">
          <cell r="E102">
            <v>114100000000</v>
          </cell>
          <cell r="M102">
            <v>252</v>
          </cell>
          <cell r="N102">
            <v>88</v>
          </cell>
          <cell r="Z102">
            <v>-13600000000</v>
          </cell>
        </row>
        <row r="103">
          <cell r="C103">
            <v>258</v>
          </cell>
          <cell r="E103">
            <v>1000000000</v>
          </cell>
          <cell r="N103">
            <v>89</v>
          </cell>
          <cell r="Z103">
            <v>0</v>
          </cell>
        </row>
        <row r="104">
          <cell r="E104">
            <v>0</v>
          </cell>
          <cell r="M104">
            <v>258</v>
          </cell>
          <cell r="N104">
            <v>90</v>
          </cell>
          <cell r="Z104">
            <v>0</v>
          </cell>
          <cell r="AA104" t="str">
            <v>25</v>
          </cell>
        </row>
        <row r="105">
          <cell r="E105">
            <v>0</v>
          </cell>
          <cell r="M105">
            <v>258</v>
          </cell>
          <cell r="N105">
            <v>91</v>
          </cell>
          <cell r="Z105">
            <v>0</v>
          </cell>
          <cell r="AA105" t="str">
            <v>23</v>
          </cell>
        </row>
        <row r="106">
          <cell r="E106">
            <v>0</v>
          </cell>
          <cell r="M106">
            <v>258</v>
          </cell>
          <cell r="N106">
            <v>92</v>
          </cell>
          <cell r="Z106">
            <v>0</v>
          </cell>
          <cell r="AA106" t="str">
            <v>23</v>
          </cell>
        </row>
        <row r="107">
          <cell r="E107">
            <v>0</v>
          </cell>
          <cell r="M107">
            <v>258</v>
          </cell>
          <cell r="N107">
            <v>93</v>
          </cell>
          <cell r="Z107">
            <v>0</v>
          </cell>
          <cell r="AA107" t="str">
            <v>23</v>
          </cell>
        </row>
        <row r="108">
          <cell r="E108">
            <v>1000000000</v>
          </cell>
          <cell r="M108">
            <v>258</v>
          </cell>
          <cell r="N108">
            <v>94</v>
          </cell>
          <cell r="Z108">
            <v>0</v>
          </cell>
          <cell r="AA108" t="str">
            <v>25</v>
          </cell>
        </row>
        <row r="109">
          <cell r="C109">
            <v>259</v>
          </cell>
          <cell r="E109">
            <v>-2148711568</v>
          </cell>
          <cell r="M109">
            <v>259</v>
          </cell>
          <cell r="N109">
            <v>95</v>
          </cell>
          <cell r="Z109">
            <v>519680915</v>
          </cell>
          <cell r="AA109" t="str">
            <v>03</v>
          </cell>
        </row>
        <row r="110">
          <cell r="C110">
            <v>260</v>
          </cell>
          <cell r="E110">
            <v>1599886015</v>
          </cell>
          <cell r="N110">
            <v>96</v>
          </cell>
          <cell r="Z110">
            <v>289578729</v>
          </cell>
        </row>
        <row r="111">
          <cell r="C111">
            <v>261</v>
          </cell>
          <cell r="E111">
            <v>1215065039</v>
          </cell>
          <cell r="M111">
            <v>261</v>
          </cell>
          <cell r="N111">
            <v>97</v>
          </cell>
          <cell r="Z111">
            <v>289578729</v>
          </cell>
          <cell r="AA111" t="str">
            <v>12</v>
          </cell>
        </row>
        <row r="112">
          <cell r="C112">
            <v>262</v>
          </cell>
          <cell r="E112">
            <v>0</v>
          </cell>
          <cell r="M112">
            <v>262</v>
          </cell>
          <cell r="N112">
            <v>98</v>
          </cell>
          <cell r="Z112">
            <v>0</v>
          </cell>
          <cell r="AA112" t="str">
            <v>09</v>
          </cell>
        </row>
        <row r="113">
          <cell r="C113">
            <v>268</v>
          </cell>
          <cell r="E113">
            <v>384820976</v>
          </cell>
          <cell r="N113">
            <v>99</v>
          </cell>
          <cell r="Z113">
            <v>0</v>
          </cell>
          <cell r="AA113" t="str">
            <v>16</v>
          </cell>
        </row>
        <row r="114">
          <cell r="E114">
            <v>384820976</v>
          </cell>
          <cell r="M114">
            <v>268</v>
          </cell>
          <cell r="N114">
            <v>100</v>
          </cell>
          <cell r="Z114">
            <v>0</v>
          </cell>
        </row>
        <row r="115">
          <cell r="E115">
            <v>0</v>
          </cell>
          <cell r="M115">
            <v>268</v>
          </cell>
          <cell r="N115">
            <v>101</v>
          </cell>
          <cell r="Z115">
            <v>0</v>
          </cell>
        </row>
        <row r="116">
          <cell r="C116" t="str">
            <v>269</v>
          </cell>
          <cell r="E116">
            <v>0</v>
          </cell>
          <cell r="M116">
            <v>269</v>
          </cell>
          <cell r="N116">
            <v>102</v>
          </cell>
          <cell r="Z116">
            <v>0</v>
          </cell>
        </row>
        <row r="117">
          <cell r="N117" t="str">
            <v/>
          </cell>
        </row>
        <row r="118">
          <cell r="C118">
            <v>270</v>
          </cell>
          <cell r="E118">
            <v>553384054161</v>
          </cell>
          <cell r="N118">
            <v>103</v>
          </cell>
          <cell r="Z118">
            <v>-215216875771</v>
          </cell>
        </row>
        <row r="119">
          <cell r="N119" t="str">
            <v/>
          </cell>
        </row>
        <row r="120">
          <cell r="N120" t="str">
            <v/>
          </cell>
        </row>
        <row r="121">
          <cell r="C121">
            <v>300</v>
          </cell>
          <cell r="E121">
            <v>161652545554</v>
          </cell>
          <cell r="N121">
            <v>104</v>
          </cell>
          <cell r="Z121">
            <v>35288149142</v>
          </cell>
        </row>
        <row r="122">
          <cell r="C122">
            <v>310</v>
          </cell>
          <cell r="E122">
            <v>136284542306</v>
          </cell>
          <cell r="N122">
            <v>105</v>
          </cell>
          <cell r="Z122">
            <v>38371727313</v>
          </cell>
        </row>
        <row r="123">
          <cell r="C123">
            <v>311</v>
          </cell>
          <cell r="E123">
            <v>90805640371</v>
          </cell>
          <cell r="N123">
            <v>106</v>
          </cell>
          <cell r="Z123">
            <v>14729439817</v>
          </cell>
          <cell r="AA123" t="str">
            <v>33</v>
          </cell>
        </row>
        <row r="124">
          <cell r="E124">
            <v>90805640371</v>
          </cell>
          <cell r="M124">
            <v>311</v>
          </cell>
          <cell r="N124">
            <v>107</v>
          </cell>
          <cell r="Z124">
            <v>16599377041</v>
          </cell>
        </row>
        <row r="125">
          <cell r="E125">
            <v>0</v>
          </cell>
          <cell r="M125">
            <v>311</v>
          </cell>
          <cell r="N125">
            <v>108</v>
          </cell>
          <cell r="Z125">
            <v>-1869937224</v>
          </cell>
        </row>
        <row r="126">
          <cell r="C126">
            <v>312</v>
          </cell>
          <cell r="E126">
            <v>19015426122</v>
          </cell>
          <cell r="M126">
            <v>312</v>
          </cell>
          <cell r="N126">
            <v>109</v>
          </cell>
          <cell r="Z126">
            <v>7367578553</v>
          </cell>
          <cell r="AA126" t="str">
            <v>11</v>
          </cell>
        </row>
        <row r="127">
          <cell r="C127">
            <v>313</v>
          </cell>
          <cell r="E127">
            <v>13808443660</v>
          </cell>
          <cell r="M127">
            <v>313</v>
          </cell>
          <cell r="N127">
            <v>110</v>
          </cell>
          <cell r="Z127">
            <v>9720792427</v>
          </cell>
          <cell r="AA127" t="str">
            <v>11</v>
          </cell>
        </row>
        <row r="128">
          <cell r="C128">
            <v>314</v>
          </cell>
          <cell r="E128">
            <v>10486199714</v>
          </cell>
          <cell r="N128">
            <v>111</v>
          </cell>
          <cell r="Z128">
            <v>6151048644</v>
          </cell>
          <cell r="AA128" t="str">
            <v>11</v>
          </cell>
        </row>
        <row r="129">
          <cell r="E129">
            <v>1753216369</v>
          </cell>
          <cell r="N129">
            <v>112</v>
          </cell>
          <cell r="Z129">
            <v>1753216369</v>
          </cell>
        </row>
        <row r="130">
          <cell r="E130">
            <v>1753216369</v>
          </cell>
          <cell r="M130">
            <v>314</v>
          </cell>
          <cell r="N130">
            <v>113</v>
          </cell>
          <cell r="Z130">
            <v>1753216369</v>
          </cell>
        </row>
        <row r="131">
          <cell r="E131">
            <v>0</v>
          </cell>
          <cell r="M131">
            <v>314</v>
          </cell>
          <cell r="N131">
            <v>114</v>
          </cell>
          <cell r="Z131">
            <v>0</v>
          </cell>
        </row>
        <row r="132">
          <cell r="E132">
            <v>0</v>
          </cell>
          <cell r="M132">
            <v>314</v>
          </cell>
          <cell r="N132">
            <v>115</v>
          </cell>
          <cell r="Z132">
            <v>0</v>
          </cell>
        </row>
        <row r="133">
          <cell r="E133">
            <v>1801624708</v>
          </cell>
          <cell r="M133">
            <v>314</v>
          </cell>
          <cell r="N133">
            <v>116</v>
          </cell>
          <cell r="Z133">
            <v>1295720017</v>
          </cell>
        </row>
        <row r="134">
          <cell r="E134">
            <v>6913289795</v>
          </cell>
          <cell r="M134">
            <v>314</v>
          </cell>
          <cell r="N134">
            <v>117</v>
          </cell>
          <cell r="Z134">
            <v>3084043416</v>
          </cell>
        </row>
        <row r="135">
          <cell r="E135">
            <v>18068842</v>
          </cell>
          <cell r="M135">
            <v>314</v>
          </cell>
          <cell r="N135">
            <v>118</v>
          </cell>
          <cell r="Z135">
            <v>18068842</v>
          </cell>
        </row>
        <row r="136">
          <cell r="E136">
            <v>0</v>
          </cell>
          <cell r="M136">
            <v>314</v>
          </cell>
          <cell r="N136">
            <v>119</v>
          </cell>
          <cell r="Z136">
            <v>0</v>
          </cell>
        </row>
        <row r="137">
          <cell r="E137">
            <v>0</v>
          </cell>
          <cell r="M137">
            <v>314</v>
          </cell>
          <cell r="N137">
            <v>120</v>
          </cell>
          <cell r="Z137">
            <v>0</v>
          </cell>
        </row>
        <row r="138">
          <cell r="E138">
            <v>0</v>
          </cell>
          <cell r="M138">
            <v>314</v>
          </cell>
          <cell r="N138">
            <v>121</v>
          </cell>
          <cell r="Z138">
            <v>0</v>
          </cell>
        </row>
        <row r="139">
          <cell r="E139">
            <v>0</v>
          </cell>
          <cell r="M139">
            <v>314</v>
          </cell>
          <cell r="N139">
            <v>122</v>
          </cell>
          <cell r="Z139">
            <v>0</v>
          </cell>
        </row>
        <row r="140">
          <cell r="C140">
            <v>315</v>
          </cell>
          <cell r="E140">
            <v>280651946</v>
          </cell>
          <cell r="N140">
            <v>123</v>
          </cell>
          <cell r="Z140">
            <v>280651946</v>
          </cell>
          <cell r="AA140" t="str">
            <v>11</v>
          </cell>
        </row>
        <row r="141">
          <cell r="C141">
            <v>316</v>
          </cell>
          <cell r="E141">
            <v>327268195</v>
          </cell>
          <cell r="M141">
            <v>316</v>
          </cell>
          <cell r="N141">
            <v>124</v>
          </cell>
          <cell r="Z141">
            <v>-223718183</v>
          </cell>
          <cell r="AA141" t="str">
            <v>11</v>
          </cell>
        </row>
        <row r="142">
          <cell r="C142">
            <v>317</v>
          </cell>
          <cell r="E142">
            <v>0</v>
          </cell>
          <cell r="M142">
            <v>317</v>
          </cell>
          <cell r="N142">
            <v>125</v>
          </cell>
          <cell r="Z142">
            <v>0</v>
          </cell>
          <cell r="AA142" t="str">
            <v>11</v>
          </cell>
        </row>
        <row r="143">
          <cell r="C143">
            <v>318</v>
          </cell>
          <cell r="E143">
            <v>0</v>
          </cell>
          <cell r="M143">
            <v>318</v>
          </cell>
          <cell r="N143">
            <v>126</v>
          </cell>
          <cell r="Z143">
            <v>0</v>
          </cell>
          <cell r="AA143" t="str">
            <v>11</v>
          </cell>
        </row>
        <row r="144">
          <cell r="C144">
            <v>319</v>
          </cell>
          <cell r="E144">
            <v>865551305</v>
          </cell>
          <cell r="N144">
            <v>127</v>
          </cell>
          <cell r="Z144">
            <v>30452437</v>
          </cell>
        </row>
        <row r="145">
          <cell r="E145">
            <v>0</v>
          </cell>
          <cell r="M145">
            <v>319</v>
          </cell>
          <cell r="N145">
            <v>128</v>
          </cell>
          <cell r="Z145">
            <v>0</v>
          </cell>
          <cell r="AA145" t="str">
            <v>11</v>
          </cell>
        </row>
        <row r="146">
          <cell r="E146">
            <v>135098868</v>
          </cell>
          <cell r="M146">
            <v>319</v>
          </cell>
          <cell r="N146">
            <v>129</v>
          </cell>
          <cell r="Z146">
            <v>0</v>
          </cell>
          <cell r="AA146" t="str">
            <v>11</v>
          </cell>
        </row>
        <row r="147">
          <cell r="E147">
            <v>30452437</v>
          </cell>
          <cell r="M147">
            <v>319</v>
          </cell>
          <cell r="N147">
            <v>130</v>
          </cell>
          <cell r="Z147">
            <v>30452437</v>
          </cell>
          <cell r="AA147" t="str">
            <v>11</v>
          </cell>
        </row>
        <row r="148">
          <cell r="E148">
            <v>0</v>
          </cell>
          <cell r="M148">
            <v>319</v>
          </cell>
          <cell r="N148">
            <v>131</v>
          </cell>
          <cell r="Z148">
            <v>0</v>
          </cell>
          <cell r="AA148" t="str">
            <v>11</v>
          </cell>
        </row>
        <row r="149">
          <cell r="E149">
            <v>0</v>
          </cell>
          <cell r="M149">
            <v>319</v>
          </cell>
          <cell r="N149">
            <v>132</v>
          </cell>
          <cell r="Z149">
            <v>0</v>
          </cell>
          <cell r="AA149" t="str">
            <v>11</v>
          </cell>
        </row>
        <row r="150">
          <cell r="E150">
            <v>0</v>
          </cell>
          <cell r="M150">
            <v>319</v>
          </cell>
          <cell r="N150">
            <v>133</v>
          </cell>
          <cell r="Z150">
            <v>0</v>
          </cell>
          <cell r="AA150" t="str">
            <v>11</v>
          </cell>
        </row>
        <row r="151">
          <cell r="E151">
            <v>0</v>
          </cell>
          <cell r="M151">
            <v>319</v>
          </cell>
          <cell r="N151">
            <v>134</v>
          </cell>
          <cell r="Z151">
            <v>0</v>
          </cell>
          <cell r="AA151" t="str">
            <v>16</v>
          </cell>
        </row>
        <row r="152">
          <cell r="E152">
            <v>700000000</v>
          </cell>
          <cell r="M152">
            <v>319</v>
          </cell>
          <cell r="N152">
            <v>135</v>
          </cell>
          <cell r="Z152">
            <v>0</v>
          </cell>
          <cell r="AA152" t="str">
            <v>11</v>
          </cell>
        </row>
        <row r="153">
          <cell r="E153">
            <v>0</v>
          </cell>
          <cell r="M153">
            <v>319</v>
          </cell>
          <cell r="N153">
            <v>136</v>
          </cell>
          <cell r="Z153">
            <v>0</v>
          </cell>
          <cell r="AA153" t="str">
            <v>11</v>
          </cell>
        </row>
        <row r="154">
          <cell r="E154">
            <v>0</v>
          </cell>
          <cell r="M154">
            <v>319</v>
          </cell>
          <cell r="N154">
            <v>137</v>
          </cell>
          <cell r="Z154">
            <v>0</v>
          </cell>
          <cell r="AA154" t="str">
            <v>11</v>
          </cell>
        </row>
        <row r="155">
          <cell r="C155" t="str">
            <v>320</v>
          </cell>
          <cell r="E155">
            <v>0</v>
          </cell>
          <cell r="M155">
            <v>320</v>
          </cell>
          <cell r="N155">
            <v>138</v>
          </cell>
          <cell r="Z155">
            <v>0</v>
          </cell>
          <cell r="AA155" t="str">
            <v>11</v>
          </cell>
        </row>
        <row r="156">
          <cell r="C156">
            <v>323</v>
          </cell>
          <cell r="E156">
            <v>695360993</v>
          </cell>
          <cell r="N156">
            <v>139</v>
          </cell>
          <cell r="Z156">
            <v>315481672</v>
          </cell>
          <cell r="AA156" t="str">
            <v>16</v>
          </cell>
        </row>
        <row r="157">
          <cell r="E157">
            <v>143878900</v>
          </cell>
          <cell r="M157">
            <v>323</v>
          </cell>
          <cell r="N157">
            <v>140</v>
          </cell>
          <cell r="Z157">
            <v>0</v>
          </cell>
        </row>
        <row r="158">
          <cell r="E158">
            <v>551482093</v>
          </cell>
          <cell r="M158">
            <v>323</v>
          </cell>
          <cell r="N158">
            <v>141</v>
          </cell>
          <cell r="Z158">
            <v>315481672</v>
          </cell>
        </row>
        <row r="159">
          <cell r="E159">
            <v>0</v>
          </cell>
          <cell r="M159">
            <v>323</v>
          </cell>
          <cell r="N159">
            <v>142</v>
          </cell>
          <cell r="Z159">
            <v>0</v>
          </cell>
        </row>
        <row r="160">
          <cell r="E160">
            <v>0</v>
          </cell>
          <cell r="M160">
            <v>323</v>
          </cell>
          <cell r="N160">
            <v>143</v>
          </cell>
          <cell r="Z160">
            <v>0</v>
          </cell>
        </row>
        <row r="161">
          <cell r="C161">
            <v>327</v>
          </cell>
          <cell r="E161">
            <v>0</v>
          </cell>
          <cell r="M161">
            <v>327</v>
          </cell>
          <cell r="N161">
            <v>144</v>
          </cell>
          <cell r="Z161">
            <v>0</v>
          </cell>
          <cell r="AA161" t="str">
            <v>23</v>
          </cell>
        </row>
        <row r="162">
          <cell r="C162" t="str">
            <v>330</v>
          </cell>
          <cell r="E162">
            <v>25368003248</v>
          </cell>
          <cell r="N162">
            <v>145</v>
          </cell>
          <cell r="Z162">
            <v>-3083578171</v>
          </cell>
        </row>
        <row r="163">
          <cell r="C163" t="str">
            <v>331</v>
          </cell>
          <cell r="E163">
            <v>0</v>
          </cell>
          <cell r="M163">
            <v>331</v>
          </cell>
          <cell r="N163">
            <v>146</v>
          </cell>
          <cell r="Z163">
            <v>0</v>
          </cell>
          <cell r="AA163" t="str">
            <v>11</v>
          </cell>
        </row>
        <row r="164">
          <cell r="C164" t="str">
            <v>332</v>
          </cell>
          <cell r="E164">
            <v>0</v>
          </cell>
          <cell r="N164">
            <v>147</v>
          </cell>
          <cell r="Z164">
            <v>0</v>
          </cell>
          <cell r="AA164" t="str">
            <v>11</v>
          </cell>
        </row>
        <row r="165">
          <cell r="E165">
            <v>0</v>
          </cell>
          <cell r="M165">
            <v>332</v>
          </cell>
          <cell r="N165">
            <v>148</v>
          </cell>
          <cell r="Z165">
            <v>0</v>
          </cell>
        </row>
        <row r="166">
          <cell r="E166">
            <v>0</v>
          </cell>
          <cell r="M166">
            <v>332</v>
          </cell>
          <cell r="N166">
            <v>149</v>
          </cell>
          <cell r="Z166">
            <v>0</v>
          </cell>
        </row>
        <row r="167">
          <cell r="C167" t="str">
            <v>333</v>
          </cell>
          <cell r="E167">
            <v>0</v>
          </cell>
          <cell r="N167">
            <v>150</v>
          </cell>
          <cell r="Z167">
            <v>0</v>
          </cell>
        </row>
        <row r="168">
          <cell r="E168">
            <v>0</v>
          </cell>
          <cell r="M168">
            <v>333</v>
          </cell>
          <cell r="N168">
            <v>151</v>
          </cell>
          <cell r="Z168">
            <v>0</v>
          </cell>
          <cell r="AA168" t="str">
            <v>16</v>
          </cell>
        </row>
        <row r="169">
          <cell r="E169">
            <v>0</v>
          </cell>
          <cell r="M169">
            <v>333</v>
          </cell>
          <cell r="N169">
            <v>152</v>
          </cell>
          <cell r="Z169">
            <v>0</v>
          </cell>
          <cell r="AA169" t="str">
            <v>11</v>
          </cell>
        </row>
        <row r="170">
          <cell r="C170" t="str">
            <v>334</v>
          </cell>
          <cell r="E170">
            <v>21735995267</v>
          </cell>
          <cell r="N170">
            <v>153</v>
          </cell>
          <cell r="Z170">
            <v>539289410</v>
          </cell>
          <cell r="AA170" t="str">
            <v>33</v>
          </cell>
        </row>
        <row r="171">
          <cell r="E171">
            <v>21735995267</v>
          </cell>
          <cell r="M171">
            <v>334</v>
          </cell>
          <cell r="N171">
            <v>154</v>
          </cell>
          <cell r="Z171">
            <v>539289410</v>
          </cell>
        </row>
        <row r="172">
          <cell r="E172">
            <v>0</v>
          </cell>
          <cell r="M172">
            <v>334</v>
          </cell>
          <cell r="N172">
            <v>155</v>
          </cell>
          <cell r="Z172">
            <v>0</v>
          </cell>
        </row>
        <row r="173">
          <cell r="E173">
            <v>0</v>
          </cell>
          <cell r="N173">
            <v>156</v>
          </cell>
          <cell r="Z173">
            <v>0</v>
          </cell>
        </row>
        <row r="174">
          <cell r="E174">
            <v>0</v>
          </cell>
          <cell r="M174">
            <v>334</v>
          </cell>
          <cell r="N174">
            <v>157</v>
          </cell>
          <cell r="Z174">
            <v>0</v>
          </cell>
        </row>
        <row r="175">
          <cell r="E175">
            <v>0</v>
          </cell>
          <cell r="M175">
            <v>334</v>
          </cell>
          <cell r="N175">
            <v>158</v>
          </cell>
          <cell r="Z175">
            <v>0</v>
          </cell>
        </row>
        <row r="176">
          <cell r="E176">
            <v>0</v>
          </cell>
          <cell r="M176">
            <v>334</v>
          </cell>
          <cell r="N176">
            <v>159</v>
          </cell>
          <cell r="Z176">
            <v>0</v>
          </cell>
        </row>
        <row r="177">
          <cell r="C177" t="str">
            <v>335</v>
          </cell>
          <cell r="E177">
            <v>0</v>
          </cell>
          <cell r="M177">
            <v>335</v>
          </cell>
          <cell r="N177">
            <v>160</v>
          </cell>
          <cell r="Z177">
            <v>0</v>
          </cell>
          <cell r="AA177" t="str">
            <v>11</v>
          </cell>
        </row>
        <row r="178">
          <cell r="C178" t="str">
            <v>336</v>
          </cell>
          <cell r="E178">
            <v>9140400</v>
          </cell>
          <cell r="M178">
            <v>336</v>
          </cell>
          <cell r="N178">
            <v>161</v>
          </cell>
          <cell r="Z178">
            <v>0</v>
          </cell>
          <cell r="AA178" t="str">
            <v>11</v>
          </cell>
        </row>
        <row r="179">
          <cell r="C179" t="str">
            <v>337</v>
          </cell>
          <cell r="E179">
            <v>0</v>
          </cell>
          <cell r="M179">
            <v>337</v>
          </cell>
          <cell r="N179">
            <v>162</v>
          </cell>
          <cell r="Z179">
            <v>0</v>
          </cell>
          <cell r="AA179" t="str">
            <v>11</v>
          </cell>
        </row>
        <row r="180">
          <cell r="C180">
            <v>338</v>
          </cell>
          <cell r="E180">
            <v>3622867581</v>
          </cell>
          <cell r="M180">
            <v>338</v>
          </cell>
          <cell r="N180">
            <v>163</v>
          </cell>
          <cell r="Z180">
            <v>-3622867581</v>
          </cell>
          <cell r="AA180" t="str">
            <v>11</v>
          </cell>
        </row>
        <row r="181">
          <cell r="C181">
            <v>339</v>
          </cell>
          <cell r="E181">
            <v>0</v>
          </cell>
          <cell r="N181">
            <v>164</v>
          </cell>
          <cell r="Z181">
            <v>0</v>
          </cell>
          <cell r="AA181" t="str">
            <v>11</v>
          </cell>
        </row>
        <row r="182">
          <cell r="E182">
            <v>0</v>
          </cell>
          <cell r="M182">
            <v>339</v>
          </cell>
          <cell r="N182">
            <v>165</v>
          </cell>
          <cell r="Z182">
            <v>0</v>
          </cell>
        </row>
        <row r="183">
          <cell r="E183">
            <v>0</v>
          </cell>
          <cell r="M183">
            <v>339</v>
          </cell>
          <cell r="N183">
            <v>166</v>
          </cell>
          <cell r="Z183">
            <v>0</v>
          </cell>
        </row>
        <row r="185">
          <cell r="C185">
            <v>400</v>
          </cell>
          <cell r="E185">
            <v>391731508607</v>
          </cell>
          <cell r="N185">
            <v>167</v>
          </cell>
          <cell r="Z185">
            <v>179928726629</v>
          </cell>
        </row>
        <row r="186">
          <cell r="C186">
            <v>410</v>
          </cell>
          <cell r="E186">
            <v>391731508607</v>
          </cell>
          <cell r="N186">
            <v>168</v>
          </cell>
          <cell r="Z186">
            <v>179928726629</v>
          </cell>
        </row>
        <row r="187">
          <cell r="C187">
            <v>411</v>
          </cell>
          <cell r="E187">
            <v>335000000000</v>
          </cell>
          <cell r="M187">
            <v>411</v>
          </cell>
          <cell r="N187">
            <v>169</v>
          </cell>
          <cell r="Z187">
            <v>171247220000</v>
          </cell>
          <cell r="AA187" t="str">
            <v>31</v>
          </cell>
        </row>
        <row r="188">
          <cell r="C188">
            <v>412</v>
          </cell>
          <cell r="E188">
            <v>29639176600</v>
          </cell>
          <cell r="M188">
            <v>412</v>
          </cell>
          <cell r="N188">
            <v>170</v>
          </cell>
          <cell r="Z188">
            <v>-56418900</v>
          </cell>
          <cell r="AA188" t="str">
            <v>31</v>
          </cell>
        </row>
        <row r="189">
          <cell r="C189">
            <v>413</v>
          </cell>
          <cell r="E189">
            <v>0</v>
          </cell>
          <cell r="M189">
            <v>413</v>
          </cell>
          <cell r="N189">
            <v>171</v>
          </cell>
          <cell r="Z189">
            <v>0</v>
          </cell>
          <cell r="AA189" t="str">
            <v>16</v>
          </cell>
        </row>
        <row r="190">
          <cell r="C190">
            <v>414</v>
          </cell>
          <cell r="E190">
            <v>-3010000</v>
          </cell>
          <cell r="M190">
            <v>414</v>
          </cell>
          <cell r="N190">
            <v>172</v>
          </cell>
          <cell r="Z190">
            <v>0</v>
          </cell>
          <cell r="AA190" t="str">
            <v>32</v>
          </cell>
        </row>
        <row r="191">
          <cell r="C191">
            <v>415</v>
          </cell>
          <cell r="E191">
            <v>0</v>
          </cell>
          <cell r="M191">
            <v>415</v>
          </cell>
          <cell r="N191">
            <v>173</v>
          </cell>
          <cell r="Z191">
            <v>0</v>
          </cell>
          <cell r="AA191" t="str">
            <v>16</v>
          </cell>
        </row>
        <row r="192">
          <cell r="C192">
            <v>416</v>
          </cell>
          <cell r="E192">
            <v>0</v>
          </cell>
          <cell r="N192">
            <v>174</v>
          </cell>
          <cell r="Z192">
            <v>0</v>
          </cell>
          <cell r="AA192" t="str">
            <v>16</v>
          </cell>
        </row>
        <row r="193">
          <cell r="C193">
            <v>417</v>
          </cell>
          <cell r="E193">
            <v>2991017911</v>
          </cell>
          <cell r="M193">
            <v>417</v>
          </cell>
          <cell r="N193">
            <v>175</v>
          </cell>
          <cell r="Z193">
            <v>1507349066</v>
          </cell>
          <cell r="AA193" t="str">
            <v>16</v>
          </cell>
        </row>
        <row r="194">
          <cell r="C194">
            <v>418</v>
          </cell>
          <cell r="E194">
            <v>688205141</v>
          </cell>
          <cell r="M194">
            <v>418</v>
          </cell>
          <cell r="N194">
            <v>176</v>
          </cell>
          <cell r="Z194">
            <v>452204720</v>
          </cell>
          <cell r="AA194" t="str">
            <v>16</v>
          </cell>
        </row>
        <row r="195">
          <cell r="C195">
            <v>419</v>
          </cell>
          <cell r="E195">
            <v>0</v>
          </cell>
          <cell r="M195">
            <v>419</v>
          </cell>
          <cell r="N195">
            <v>177</v>
          </cell>
          <cell r="Z195">
            <v>0</v>
          </cell>
          <cell r="AA195" t="str">
            <v>16</v>
          </cell>
        </row>
        <row r="196">
          <cell r="C196" t="str">
            <v>420</v>
          </cell>
          <cell r="E196">
            <v>23416118955</v>
          </cell>
          <cell r="N196">
            <v>178</v>
          </cell>
          <cell r="Z196">
            <v>6778371743</v>
          </cell>
          <cell r="AA196" t="str">
            <v>01</v>
          </cell>
        </row>
        <row r="197">
          <cell r="E197">
            <v>-56000000</v>
          </cell>
          <cell r="M197">
            <v>420</v>
          </cell>
          <cell r="N197">
            <v>179</v>
          </cell>
          <cell r="Z197">
            <v>0</v>
          </cell>
        </row>
        <row r="198">
          <cell r="E198">
            <v>23472118955</v>
          </cell>
          <cell r="M198">
            <v>420</v>
          </cell>
          <cell r="N198">
            <v>180</v>
          </cell>
          <cell r="Z198">
            <v>6778371743</v>
          </cell>
        </row>
        <row r="199">
          <cell r="C199" t="str">
            <v>421</v>
          </cell>
          <cell r="E199">
            <v>0</v>
          </cell>
          <cell r="M199">
            <v>421</v>
          </cell>
          <cell r="N199">
            <v>181</v>
          </cell>
          <cell r="Z199">
            <v>0</v>
          </cell>
          <cell r="AA199" t="str">
            <v>16</v>
          </cell>
        </row>
        <row r="200">
          <cell r="C200">
            <v>422</v>
          </cell>
          <cell r="E200">
            <v>0</v>
          </cell>
          <cell r="M200">
            <v>422</v>
          </cell>
          <cell r="N200">
            <v>182</v>
          </cell>
          <cell r="Z200">
            <v>0</v>
          </cell>
          <cell r="AA200" t="str">
            <v>16</v>
          </cell>
        </row>
        <row r="201">
          <cell r="C201" t="str">
            <v>430</v>
          </cell>
          <cell r="E201">
            <v>0</v>
          </cell>
          <cell r="N201">
            <v>183</v>
          </cell>
          <cell r="Z201">
            <v>0</v>
          </cell>
        </row>
        <row r="202">
          <cell r="C202" t="str">
            <v>432</v>
          </cell>
          <cell r="E202">
            <v>0</v>
          </cell>
          <cell r="N202">
            <v>184</v>
          </cell>
          <cell r="Z202">
            <v>0</v>
          </cell>
          <cell r="AA202" t="str">
            <v>16</v>
          </cell>
        </row>
        <row r="203">
          <cell r="E203">
            <v>0</v>
          </cell>
          <cell r="N203">
            <v>185</v>
          </cell>
          <cell r="Z203">
            <v>0</v>
          </cell>
        </row>
        <row r="204">
          <cell r="E204">
            <v>0</v>
          </cell>
          <cell r="M204">
            <v>432</v>
          </cell>
          <cell r="N204">
            <v>186</v>
          </cell>
          <cell r="Z204">
            <v>0</v>
          </cell>
        </row>
        <row r="205">
          <cell r="E205">
            <v>0</v>
          </cell>
          <cell r="M205">
            <v>432</v>
          </cell>
          <cell r="N205">
            <v>187</v>
          </cell>
          <cell r="Z205">
            <v>0</v>
          </cell>
        </row>
        <row r="206">
          <cell r="E206">
            <v>0</v>
          </cell>
          <cell r="N206">
            <v>188</v>
          </cell>
          <cell r="Z206">
            <v>0</v>
          </cell>
        </row>
        <row r="207">
          <cell r="E207">
            <v>0</v>
          </cell>
          <cell r="M207">
            <v>432</v>
          </cell>
          <cell r="N207">
            <v>189</v>
          </cell>
          <cell r="Z207">
            <v>0</v>
          </cell>
        </row>
        <row r="208">
          <cell r="E208">
            <v>0</v>
          </cell>
          <cell r="M208">
            <v>432</v>
          </cell>
          <cell r="N208">
            <v>190</v>
          </cell>
          <cell r="Z208">
            <v>0</v>
          </cell>
        </row>
        <row r="209">
          <cell r="C209" t="str">
            <v>433</v>
          </cell>
          <cell r="E209">
            <v>0</v>
          </cell>
          <cell r="M209">
            <v>433</v>
          </cell>
          <cell r="N209">
            <v>191</v>
          </cell>
          <cell r="Z209">
            <v>0</v>
          </cell>
          <cell r="AA209" t="str">
            <v>16</v>
          </cell>
        </row>
        <row r="210">
          <cell r="C210" t="str">
            <v>439</v>
          </cell>
          <cell r="E210">
            <v>0</v>
          </cell>
          <cell r="M210">
            <v>439</v>
          </cell>
          <cell r="N210">
            <v>192</v>
          </cell>
          <cell r="Z210">
            <v>0</v>
          </cell>
        </row>
        <row r="212">
          <cell r="C212" t="str">
            <v>440</v>
          </cell>
          <cell r="E212">
            <v>553384054161</v>
          </cell>
          <cell r="N212">
            <v>193</v>
          </cell>
          <cell r="Z212">
            <v>215216875771</v>
          </cell>
        </row>
        <row r="213">
          <cell r="E213">
            <v>0</v>
          </cell>
          <cell r="N213" t="str">
            <v/>
          </cell>
        </row>
        <row r="214">
          <cell r="N214" t="str">
            <v/>
          </cell>
        </row>
        <row r="215">
          <cell r="N215" t="str">
            <v/>
          </cell>
        </row>
        <row r="216">
          <cell r="C216" t="str">
            <v>nb1</v>
          </cell>
          <cell r="E216">
            <v>0</v>
          </cell>
          <cell r="N216">
            <v>194</v>
          </cell>
        </row>
        <row r="217">
          <cell r="C217" t="str">
            <v>nb2</v>
          </cell>
          <cell r="E217">
            <v>0</v>
          </cell>
          <cell r="N217">
            <v>195</v>
          </cell>
        </row>
        <row r="218">
          <cell r="C218" t="str">
            <v>nb3</v>
          </cell>
          <cell r="E218">
            <v>0</v>
          </cell>
          <cell r="N218">
            <v>196</v>
          </cell>
        </row>
        <row r="219">
          <cell r="C219" t="str">
            <v>nb4</v>
          </cell>
          <cell r="E219">
            <v>0</v>
          </cell>
          <cell r="N219">
            <v>197</v>
          </cell>
        </row>
        <row r="220">
          <cell r="N220">
            <v>198</v>
          </cell>
        </row>
        <row r="221">
          <cell r="C221" t="str">
            <v>nb51</v>
          </cell>
          <cell r="E221">
            <v>0</v>
          </cell>
          <cell r="N221">
            <v>199</v>
          </cell>
        </row>
        <row r="222">
          <cell r="C222" t="str">
            <v>nb52</v>
          </cell>
          <cell r="E222">
            <v>0</v>
          </cell>
          <cell r="N222">
            <v>200</v>
          </cell>
        </row>
        <row r="223">
          <cell r="C223" t="str">
            <v>nb53</v>
          </cell>
          <cell r="E223">
            <v>0</v>
          </cell>
          <cell r="N223">
            <v>201</v>
          </cell>
        </row>
        <row r="224">
          <cell r="C224" t="str">
            <v>nb54</v>
          </cell>
          <cell r="E224">
            <v>0</v>
          </cell>
          <cell r="N224">
            <v>202</v>
          </cell>
        </row>
        <row r="225">
          <cell r="C225" t="str">
            <v>nb55</v>
          </cell>
          <cell r="E225">
            <v>0</v>
          </cell>
          <cell r="N225">
            <v>203</v>
          </cell>
        </row>
        <row r="226">
          <cell r="C226" t="str">
            <v>nb56</v>
          </cell>
          <cell r="E226">
            <v>0</v>
          </cell>
          <cell r="N226">
            <v>204</v>
          </cell>
        </row>
        <row r="227">
          <cell r="C227" t="str">
            <v>nb57</v>
          </cell>
          <cell r="E227">
            <v>0</v>
          </cell>
          <cell r="N227">
            <v>205</v>
          </cell>
        </row>
        <row r="228">
          <cell r="C228" t="str">
            <v>nb58</v>
          </cell>
          <cell r="E228">
            <v>0</v>
          </cell>
          <cell r="N228">
            <v>206</v>
          </cell>
        </row>
        <row r="229">
          <cell r="C229" t="str">
            <v>nb6</v>
          </cell>
          <cell r="E229">
            <v>0</v>
          </cell>
          <cell r="N229">
            <v>207</v>
          </cell>
        </row>
        <row r="230">
          <cell r="N230" t="str">
            <v/>
          </cell>
        </row>
        <row r="231">
          <cell r="N231" t="str">
            <v/>
          </cell>
        </row>
        <row r="232">
          <cell r="N232" t="str">
            <v/>
          </cell>
        </row>
        <row r="233">
          <cell r="N233" t="str">
            <v/>
          </cell>
        </row>
        <row r="234">
          <cell r="C234" t="str">
            <v>01</v>
          </cell>
          <cell r="E234">
            <v>259817394357</v>
          </cell>
          <cell r="N234">
            <v>208</v>
          </cell>
        </row>
        <row r="235">
          <cell r="E235">
            <v>244742811161</v>
          </cell>
          <cell r="M235" t="str">
            <v>01</v>
          </cell>
          <cell r="N235">
            <v>209</v>
          </cell>
        </row>
        <row r="236">
          <cell r="E236">
            <v>14924583196</v>
          </cell>
          <cell r="M236" t="str">
            <v>01</v>
          </cell>
          <cell r="N236">
            <v>210</v>
          </cell>
        </row>
        <row r="237">
          <cell r="E237">
            <v>150000000</v>
          </cell>
          <cell r="M237" t="str">
            <v>01</v>
          </cell>
          <cell r="N237">
            <v>211</v>
          </cell>
        </row>
        <row r="238">
          <cell r="E238">
            <v>0</v>
          </cell>
          <cell r="M238" t="str">
            <v>01</v>
          </cell>
          <cell r="N238">
            <v>212</v>
          </cell>
        </row>
        <row r="239">
          <cell r="E239">
            <v>0</v>
          </cell>
          <cell r="M239" t="str">
            <v>01</v>
          </cell>
          <cell r="N239">
            <v>213</v>
          </cell>
        </row>
        <row r="240">
          <cell r="E240">
            <v>0</v>
          </cell>
          <cell r="M240" t="str">
            <v>01</v>
          </cell>
          <cell r="N240">
            <v>214</v>
          </cell>
        </row>
        <row r="241">
          <cell r="E241">
            <v>0</v>
          </cell>
          <cell r="M241" t="str">
            <v>01</v>
          </cell>
          <cell r="N241">
            <v>215</v>
          </cell>
        </row>
        <row r="242">
          <cell r="E242">
            <v>0</v>
          </cell>
          <cell r="M242" t="str">
            <v>01</v>
          </cell>
          <cell r="N242">
            <v>216</v>
          </cell>
        </row>
        <row r="243">
          <cell r="C243" t="str">
            <v>02</v>
          </cell>
          <cell r="E243">
            <v>0</v>
          </cell>
          <cell r="N243">
            <v>217</v>
          </cell>
        </row>
        <row r="244">
          <cell r="E244">
            <v>0</v>
          </cell>
          <cell r="M244" t="str">
            <v>02</v>
          </cell>
          <cell r="N244">
            <v>218</v>
          </cell>
        </row>
        <row r="245">
          <cell r="E245">
            <v>0</v>
          </cell>
          <cell r="M245" t="str">
            <v>02</v>
          </cell>
          <cell r="N245">
            <v>219</v>
          </cell>
        </row>
        <row r="246">
          <cell r="E246">
            <v>0</v>
          </cell>
          <cell r="M246" t="str">
            <v>02</v>
          </cell>
          <cell r="N246">
            <v>220</v>
          </cell>
        </row>
        <row r="247">
          <cell r="E247">
            <v>0</v>
          </cell>
          <cell r="M247" t="str">
            <v>02</v>
          </cell>
          <cell r="N247">
            <v>221</v>
          </cell>
        </row>
        <row r="248">
          <cell r="E248">
            <v>0</v>
          </cell>
          <cell r="M248" t="str">
            <v>02</v>
          </cell>
          <cell r="N248">
            <v>222</v>
          </cell>
        </row>
        <row r="249">
          <cell r="E249">
            <v>0</v>
          </cell>
          <cell r="M249" t="str">
            <v>02</v>
          </cell>
          <cell r="N249">
            <v>223</v>
          </cell>
        </row>
        <row r="250">
          <cell r="C250">
            <v>10</v>
          </cell>
          <cell r="E250">
            <v>259817394357</v>
          </cell>
          <cell r="N250">
            <v>224</v>
          </cell>
        </row>
        <row r="251">
          <cell r="C251">
            <v>11</v>
          </cell>
          <cell r="E251">
            <v>235635952639</v>
          </cell>
          <cell r="N251">
            <v>225</v>
          </cell>
        </row>
        <row r="252">
          <cell r="E252">
            <v>225926503351</v>
          </cell>
          <cell r="M252">
            <v>11</v>
          </cell>
          <cell r="N252">
            <v>226</v>
          </cell>
        </row>
        <row r="253">
          <cell r="E253">
            <v>9709449288</v>
          </cell>
          <cell r="M253">
            <v>11</v>
          </cell>
          <cell r="N253">
            <v>227</v>
          </cell>
        </row>
        <row r="254">
          <cell r="E254">
            <v>0</v>
          </cell>
          <cell r="M254">
            <v>11</v>
          </cell>
          <cell r="N254">
            <v>228</v>
          </cell>
        </row>
        <row r="255">
          <cell r="E255">
            <v>0</v>
          </cell>
          <cell r="M255">
            <v>11</v>
          </cell>
          <cell r="N255">
            <v>229</v>
          </cell>
        </row>
        <row r="256">
          <cell r="E256">
            <v>0</v>
          </cell>
          <cell r="M256">
            <v>11</v>
          </cell>
          <cell r="N256">
            <v>230</v>
          </cell>
        </row>
        <row r="257">
          <cell r="E257">
            <v>0</v>
          </cell>
          <cell r="M257">
            <v>11</v>
          </cell>
          <cell r="N257">
            <v>231</v>
          </cell>
        </row>
        <row r="258">
          <cell r="E258">
            <v>0</v>
          </cell>
          <cell r="M258">
            <v>11</v>
          </cell>
          <cell r="N258">
            <v>232</v>
          </cell>
        </row>
        <row r="259">
          <cell r="E259">
            <v>0</v>
          </cell>
          <cell r="M259">
            <v>11</v>
          </cell>
          <cell r="N259">
            <v>233</v>
          </cell>
        </row>
        <row r="260">
          <cell r="E260">
            <v>0</v>
          </cell>
          <cell r="M260">
            <v>11</v>
          </cell>
          <cell r="N260">
            <v>234</v>
          </cell>
        </row>
        <row r="261">
          <cell r="C261">
            <v>20</v>
          </cell>
          <cell r="E261">
            <v>24181441718</v>
          </cell>
          <cell r="N261">
            <v>235</v>
          </cell>
        </row>
        <row r="262">
          <cell r="C262">
            <v>21</v>
          </cell>
          <cell r="E262">
            <v>2993710511</v>
          </cell>
          <cell r="N262">
            <v>236</v>
          </cell>
        </row>
        <row r="263">
          <cell r="E263">
            <v>2993710511</v>
          </cell>
          <cell r="M263">
            <v>21</v>
          </cell>
          <cell r="N263">
            <v>237</v>
          </cell>
        </row>
        <row r="264">
          <cell r="E264">
            <v>0</v>
          </cell>
          <cell r="M264">
            <v>21</v>
          </cell>
          <cell r="N264">
            <v>238</v>
          </cell>
        </row>
        <row r="265">
          <cell r="E265">
            <v>0</v>
          </cell>
          <cell r="M265">
            <v>21</v>
          </cell>
          <cell r="N265">
            <v>239</v>
          </cell>
        </row>
        <row r="266">
          <cell r="E266">
            <v>0</v>
          </cell>
          <cell r="M266">
            <v>21</v>
          </cell>
          <cell r="N266">
            <v>240</v>
          </cell>
        </row>
        <row r="267">
          <cell r="E267">
            <v>0</v>
          </cell>
          <cell r="M267">
            <v>21</v>
          </cell>
          <cell r="N267">
            <v>241</v>
          </cell>
        </row>
        <row r="268">
          <cell r="E268">
            <v>0</v>
          </cell>
          <cell r="M268">
            <v>21</v>
          </cell>
          <cell r="N268">
            <v>242</v>
          </cell>
        </row>
        <row r="269">
          <cell r="E269">
            <v>0</v>
          </cell>
          <cell r="M269">
            <v>21</v>
          </cell>
          <cell r="N269">
            <v>243</v>
          </cell>
        </row>
        <row r="270">
          <cell r="E270">
            <v>0</v>
          </cell>
          <cell r="M270">
            <v>21</v>
          </cell>
          <cell r="N270">
            <v>244</v>
          </cell>
        </row>
        <row r="271">
          <cell r="C271">
            <v>22</v>
          </cell>
          <cell r="E271">
            <v>9487559742</v>
          </cell>
          <cell r="N271">
            <v>245</v>
          </cell>
        </row>
        <row r="272">
          <cell r="C272">
            <v>23</v>
          </cell>
          <cell r="E272">
            <v>8614975504</v>
          </cell>
          <cell r="M272">
            <v>22</v>
          </cell>
          <cell r="N272">
            <v>246</v>
          </cell>
        </row>
        <row r="273">
          <cell r="E273">
            <v>0</v>
          </cell>
          <cell r="M273">
            <v>22</v>
          </cell>
          <cell r="N273">
            <v>247</v>
          </cell>
        </row>
        <row r="274">
          <cell r="E274">
            <v>0</v>
          </cell>
          <cell r="M274">
            <v>22</v>
          </cell>
          <cell r="N274">
            <v>248</v>
          </cell>
        </row>
        <row r="275">
          <cell r="E275">
            <v>0</v>
          </cell>
          <cell r="M275">
            <v>22</v>
          </cell>
          <cell r="N275">
            <v>249</v>
          </cell>
        </row>
        <row r="276">
          <cell r="E276">
            <v>0</v>
          </cell>
          <cell r="M276">
            <v>22</v>
          </cell>
          <cell r="N276">
            <v>250</v>
          </cell>
        </row>
        <row r="277">
          <cell r="E277">
            <v>0</v>
          </cell>
          <cell r="M277">
            <v>22</v>
          </cell>
          <cell r="N277">
            <v>251</v>
          </cell>
        </row>
        <row r="278">
          <cell r="E278">
            <v>0</v>
          </cell>
          <cell r="M278">
            <v>22</v>
          </cell>
          <cell r="N278">
            <v>252</v>
          </cell>
        </row>
        <row r="279">
          <cell r="E279">
            <v>872584238</v>
          </cell>
          <cell r="M279">
            <v>22</v>
          </cell>
          <cell r="N279">
            <v>253</v>
          </cell>
        </row>
        <row r="280">
          <cell r="C280">
            <v>24</v>
          </cell>
          <cell r="E280">
            <v>2225722876</v>
          </cell>
          <cell r="N280">
            <v>254</v>
          </cell>
        </row>
        <row r="281">
          <cell r="E281">
            <v>133109596</v>
          </cell>
          <cell r="M281">
            <v>24</v>
          </cell>
          <cell r="N281">
            <v>255</v>
          </cell>
        </row>
        <row r="282">
          <cell r="E282">
            <v>0</v>
          </cell>
          <cell r="M282">
            <v>24</v>
          </cell>
          <cell r="N282">
            <v>256</v>
          </cell>
        </row>
        <row r="283">
          <cell r="E283">
            <v>0</v>
          </cell>
          <cell r="M283">
            <v>24</v>
          </cell>
          <cell r="N283">
            <v>257</v>
          </cell>
        </row>
        <row r="284">
          <cell r="E284">
            <v>0</v>
          </cell>
          <cell r="M284">
            <v>24</v>
          </cell>
          <cell r="N284">
            <v>258</v>
          </cell>
        </row>
        <row r="285">
          <cell r="E285">
            <v>0</v>
          </cell>
          <cell r="M285">
            <v>24</v>
          </cell>
          <cell r="N285">
            <v>259</v>
          </cell>
        </row>
        <row r="286">
          <cell r="E286">
            <v>2074215271</v>
          </cell>
          <cell r="M286">
            <v>24</v>
          </cell>
          <cell r="N286">
            <v>260</v>
          </cell>
        </row>
        <row r="287">
          <cell r="E287">
            <v>18398009</v>
          </cell>
          <cell r="M287">
            <v>24</v>
          </cell>
          <cell r="N287">
            <v>261</v>
          </cell>
        </row>
        <row r="288">
          <cell r="C288">
            <v>25</v>
          </cell>
          <cell r="E288">
            <v>3520548054</v>
          </cell>
          <cell r="N288">
            <v>262</v>
          </cell>
        </row>
        <row r="289">
          <cell r="E289">
            <v>1167394950</v>
          </cell>
          <cell r="M289">
            <v>25</v>
          </cell>
          <cell r="N289">
            <v>263</v>
          </cell>
        </row>
        <row r="290">
          <cell r="E290">
            <v>0</v>
          </cell>
          <cell r="M290">
            <v>25</v>
          </cell>
          <cell r="N290">
            <v>264</v>
          </cell>
        </row>
        <row r="291">
          <cell r="E291">
            <v>21043269</v>
          </cell>
          <cell r="M291">
            <v>25</v>
          </cell>
          <cell r="N291">
            <v>265</v>
          </cell>
        </row>
        <row r="292">
          <cell r="E292">
            <v>298494600</v>
          </cell>
          <cell r="M292">
            <v>25</v>
          </cell>
          <cell r="N292">
            <v>266</v>
          </cell>
        </row>
        <row r="293">
          <cell r="E293">
            <v>501543483</v>
          </cell>
          <cell r="M293">
            <v>25</v>
          </cell>
          <cell r="N293">
            <v>267</v>
          </cell>
        </row>
        <row r="294">
          <cell r="E294">
            <v>0</v>
          </cell>
          <cell r="M294">
            <v>25</v>
          </cell>
          <cell r="N294">
            <v>268</v>
          </cell>
        </row>
        <row r="295">
          <cell r="E295">
            <v>1129592009</v>
          </cell>
          <cell r="M295">
            <v>25</v>
          </cell>
          <cell r="N295">
            <v>269</v>
          </cell>
        </row>
        <row r="296">
          <cell r="E296">
            <v>402479743</v>
          </cell>
          <cell r="M296">
            <v>25</v>
          </cell>
          <cell r="N296">
            <v>270</v>
          </cell>
        </row>
        <row r="297">
          <cell r="C297">
            <v>30</v>
          </cell>
          <cell r="E297">
            <v>11941321557</v>
          </cell>
          <cell r="N297">
            <v>271</v>
          </cell>
        </row>
        <row r="298">
          <cell r="C298">
            <v>31</v>
          </cell>
          <cell r="E298">
            <v>1982505465</v>
          </cell>
          <cell r="M298">
            <v>31</v>
          </cell>
          <cell r="N298">
            <v>272</v>
          </cell>
        </row>
        <row r="299">
          <cell r="C299">
            <v>32</v>
          </cell>
          <cell r="E299">
            <v>282179466</v>
          </cell>
          <cell r="M299">
            <v>32</v>
          </cell>
          <cell r="N299">
            <v>273</v>
          </cell>
        </row>
        <row r="300">
          <cell r="C300">
            <v>40</v>
          </cell>
          <cell r="E300">
            <v>1700325999</v>
          </cell>
          <cell r="N300">
            <v>274</v>
          </cell>
        </row>
        <row r="301">
          <cell r="C301">
            <v>45</v>
          </cell>
          <cell r="E301">
            <v>0</v>
          </cell>
          <cell r="M301">
            <v>45</v>
          </cell>
          <cell r="N301">
            <v>275</v>
          </cell>
        </row>
        <row r="302">
          <cell r="C302">
            <v>50</v>
          </cell>
          <cell r="E302">
            <v>13641647556</v>
          </cell>
          <cell r="N302">
            <v>276</v>
          </cell>
        </row>
        <row r="303">
          <cell r="C303">
            <v>51</v>
          </cell>
          <cell r="E303">
            <v>3410411889</v>
          </cell>
          <cell r="M303">
            <v>51</v>
          </cell>
          <cell r="N303">
            <v>277</v>
          </cell>
        </row>
        <row r="304">
          <cell r="C304">
            <v>52</v>
          </cell>
          <cell r="E304">
            <v>0</v>
          </cell>
          <cell r="M304">
            <v>52</v>
          </cell>
          <cell r="N304">
            <v>278</v>
          </cell>
        </row>
        <row r="305">
          <cell r="C305">
            <v>60</v>
          </cell>
          <cell r="E305">
            <v>10231235667</v>
          </cell>
          <cell r="N305">
            <v>279</v>
          </cell>
        </row>
        <row r="306">
          <cell r="C306">
            <v>61</v>
          </cell>
          <cell r="E306">
            <v>0</v>
          </cell>
          <cell r="M306">
            <v>61</v>
          </cell>
          <cell r="N306">
            <v>280</v>
          </cell>
        </row>
        <row r="307">
          <cell r="C307">
            <v>62</v>
          </cell>
          <cell r="E307">
            <v>10231235667</v>
          </cell>
          <cell r="N307">
            <v>281</v>
          </cell>
        </row>
        <row r="308">
          <cell r="C308">
            <v>70</v>
          </cell>
          <cell r="E308">
            <v>0</v>
          </cell>
          <cell r="M308">
            <v>70</v>
          </cell>
          <cell r="N308">
            <v>282</v>
          </cell>
        </row>
        <row r="309">
          <cell r="N309" t="str">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A5">
            <v>111</v>
          </cell>
          <cell r="B5" t="str">
            <v>Tiền mặt</v>
          </cell>
          <cell r="E5" t="str">
            <v>BA</v>
          </cell>
          <cell r="G5" t="str">
            <v>Đại Châu</v>
          </cell>
          <cell r="H5" t="str">
            <v>Đại Châu</v>
          </cell>
          <cell r="I5">
            <v>1</v>
          </cell>
        </row>
        <row r="6">
          <cell r="A6">
            <v>112</v>
          </cell>
          <cell r="H6">
            <v>0</v>
          </cell>
          <cell r="I6" t="str">
            <v/>
          </cell>
        </row>
        <row r="7">
          <cell r="A7">
            <v>113</v>
          </cell>
          <cell r="H7">
            <v>0</v>
          </cell>
          <cell r="I7" t="str">
            <v/>
          </cell>
        </row>
        <row r="8">
          <cell r="A8" t="str">
            <v>121nh</v>
          </cell>
          <cell r="H8">
            <v>0</v>
          </cell>
          <cell r="I8" t="str">
            <v/>
          </cell>
        </row>
        <row r="9">
          <cell r="A9">
            <v>1211</v>
          </cell>
          <cell r="H9" t="str">
            <v>Bút toán Hợp nhất</v>
          </cell>
          <cell r="I9">
            <v>2</v>
          </cell>
        </row>
        <row r="10">
          <cell r="A10">
            <v>1212</v>
          </cell>
          <cell r="H10">
            <v>0</v>
          </cell>
          <cell r="I10" t="str">
            <v/>
          </cell>
        </row>
        <row r="11">
          <cell r="A11">
            <v>1281</v>
          </cell>
          <cell r="H11">
            <v>0</v>
          </cell>
          <cell r="I11" t="str">
            <v/>
          </cell>
        </row>
        <row r="12">
          <cell r="A12">
            <v>1288</v>
          </cell>
          <cell r="H12">
            <v>0</v>
          </cell>
          <cell r="I12" t="str">
            <v/>
          </cell>
        </row>
        <row r="13">
          <cell r="A13">
            <v>129</v>
          </cell>
          <cell r="H13">
            <v>0</v>
          </cell>
          <cell r="I13" t="str">
            <v/>
          </cell>
        </row>
        <row r="14">
          <cell r="A14">
            <v>131</v>
          </cell>
          <cell r="H14" t="e">
            <v>#N/A</v>
          </cell>
          <cell r="I14" t="str">
            <v/>
          </cell>
        </row>
        <row r="15">
          <cell r="A15" t="str">
            <v>331N</v>
          </cell>
          <cell r="H15" t="e">
            <v>#N/A</v>
          </cell>
          <cell r="I15" t="str">
            <v/>
          </cell>
        </row>
        <row r="16">
          <cell r="A16">
            <v>1368</v>
          </cell>
          <cell r="H16" t="e">
            <v>#N/A</v>
          </cell>
          <cell r="I16" t="str">
            <v/>
          </cell>
        </row>
        <row r="17">
          <cell r="A17" t="str">
            <v>337N</v>
          </cell>
          <cell r="H17" t="e">
            <v>#N/A</v>
          </cell>
          <cell r="I17" t="str">
            <v/>
          </cell>
        </row>
        <row r="18">
          <cell r="A18">
            <v>1385</v>
          </cell>
          <cell r="H18" t="e">
            <v>#N/A</v>
          </cell>
          <cell r="I18" t="str">
            <v/>
          </cell>
        </row>
        <row r="19">
          <cell r="A19" t="str">
            <v>138ctln</v>
          </cell>
          <cell r="H19" t="e">
            <v>#N/A</v>
          </cell>
          <cell r="I19" t="str">
            <v/>
          </cell>
        </row>
        <row r="20">
          <cell r="A20" t="str">
            <v>334N</v>
          </cell>
          <cell r="H20" t="e">
            <v>#N/A</v>
          </cell>
          <cell r="I20" t="str">
            <v/>
          </cell>
        </row>
        <row r="21">
          <cell r="A21" t="str">
            <v>138C</v>
          </cell>
          <cell r="H21" t="e">
            <v>#N/A</v>
          </cell>
          <cell r="I21" t="str">
            <v/>
          </cell>
        </row>
        <row r="22">
          <cell r="A22">
            <v>1388</v>
          </cell>
          <cell r="H22" t="e">
            <v>#N/A</v>
          </cell>
          <cell r="I22" t="str">
            <v/>
          </cell>
        </row>
        <row r="23">
          <cell r="A23">
            <v>139</v>
          </cell>
          <cell r="H23" t="e">
            <v>#N/A</v>
          </cell>
          <cell r="I23" t="str">
            <v/>
          </cell>
        </row>
        <row r="24">
          <cell r="A24">
            <v>151</v>
          </cell>
          <cell r="H24" t="e">
            <v>#N/A</v>
          </cell>
          <cell r="I24" t="str">
            <v/>
          </cell>
        </row>
        <row r="25">
          <cell r="A25">
            <v>152</v>
          </cell>
          <cell r="H25" t="e">
            <v>#N/A</v>
          </cell>
          <cell r="I25" t="str">
            <v/>
          </cell>
        </row>
        <row r="26">
          <cell r="A26">
            <v>153</v>
          </cell>
          <cell r="H26" t="e">
            <v>#N/A</v>
          </cell>
          <cell r="I26" t="str">
            <v/>
          </cell>
        </row>
        <row r="27">
          <cell r="A27">
            <v>154</v>
          </cell>
          <cell r="H27" t="e">
            <v>#N/A</v>
          </cell>
          <cell r="I27" t="str">
            <v/>
          </cell>
        </row>
        <row r="28">
          <cell r="A28">
            <v>155</v>
          </cell>
          <cell r="H28" t="e">
            <v>#N/A</v>
          </cell>
          <cell r="I28" t="str">
            <v/>
          </cell>
        </row>
        <row r="29">
          <cell r="A29">
            <v>156</v>
          </cell>
          <cell r="H29" t="e">
            <v>#N/A</v>
          </cell>
          <cell r="I29" t="str">
            <v/>
          </cell>
        </row>
        <row r="30">
          <cell r="A30">
            <v>157</v>
          </cell>
          <cell r="H30" t="e">
            <v>#N/A</v>
          </cell>
          <cell r="I30" t="str">
            <v/>
          </cell>
        </row>
        <row r="31">
          <cell r="A31">
            <v>158</v>
          </cell>
          <cell r="H31" t="e">
            <v>#N/A</v>
          </cell>
          <cell r="I31" t="str">
            <v/>
          </cell>
        </row>
        <row r="32">
          <cell r="A32">
            <v>1567</v>
          </cell>
          <cell r="H32" t="e">
            <v>#N/A</v>
          </cell>
          <cell r="I32" t="str">
            <v/>
          </cell>
        </row>
        <row r="33">
          <cell r="A33">
            <v>159</v>
          </cell>
          <cell r="H33" t="e">
            <v>#N/A</v>
          </cell>
          <cell r="I33" t="str">
            <v/>
          </cell>
        </row>
        <row r="34">
          <cell r="A34">
            <v>142</v>
          </cell>
          <cell r="H34" t="e">
            <v>#N/A</v>
          </cell>
          <cell r="I34" t="str">
            <v/>
          </cell>
        </row>
        <row r="35">
          <cell r="A35">
            <v>133</v>
          </cell>
          <cell r="H35" t="e">
            <v>#N/A</v>
          </cell>
          <cell r="I35" t="str">
            <v/>
          </cell>
        </row>
        <row r="36">
          <cell r="A36" t="str">
            <v>3331N</v>
          </cell>
          <cell r="H36" t="e">
            <v>#N/A</v>
          </cell>
          <cell r="I36" t="str">
            <v/>
          </cell>
        </row>
        <row r="37">
          <cell r="A37" t="str">
            <v>3334N</v>
          </cell>
          <cell r="H37" t="e">
            <v>#N/A</v>
          </cell>
          <cell r="I37" t="str">
            <v/>
          </cell>
        </row>
        <row r="38">
          <cell r="A38" t="str">
            <v>3338N</v>
          </cell>
          <cell r="H38" t="e">
            <v>#N/A</v>
          </cell>
          <cell r="I38" t="str">
            <v/>
          </cell>
        </row>
        <row r="39">
          <cell r="A39" t="str">
            <v>171N</v>
          </cell>
          <cell r="H39" t="e">
            <v>#N/A</v>
          </cell>
          <cell r="I39" t="str">
            <v/>
          </cell>
        </row>
        <row r="40">
          <cell r="A40" t="str">
            <v>171C</v>
          </cell>
          <cell r="H40" t="e">
            <v>#N/A</v>
          </cell>
          <cell r="I40" t="str">
            <v/>
          </cell>
        </row>
        <row r="41">
          <cell r="A41">
            <v>141</v>
          </cell>
          <cell r="H41" t="e">
            <v>#N/A</v>
          </cell>
          <cell r="I41" t="str">
            <v/>
          </cell>
        </row>
        <row r="42">
          <cell r="A42">
            <v>144</v>
          </cell>
          <cell r="H42" t="e">
            <v>#N/A</v>
          </cell>
          <cell r="I42" t="str">
            <v/>
          </cell>
        </row>
        <row r="43">
          <cell r="A43">
            <v>1381</v>
          </cell>
          <cell r="H43" t="e">
            <v>#N/A</v>
          </cell>
          <cell r="I43" t="str">
            <v/>
          </cell>
        </row>
        <row r="44">
          <cell r="A44">
            <v>148</v>
          </cell>
          <cell r="H44" t="e">
            <v>#N/A</v>
          </cell>
          <cell r="I44" t="str">
            <v/>
          </cell>
        </row>
        <row r="45">
          <cell r="A45" t="str">
            <v>131dh</v>
          </cell>
          <cell r="H45" t="e">
            <v>#N/A</v>
          </cell>
          <cell r="I45" t="str">
            <v/>
          </cell>
        </row>
        <row r="46">
          <cell r="A46">
            <v>1361</v>
          </cell>
          <cell r="H46" t="e">
            <v>#N/A</v>
          </cell>
          <cell r="I46" t="str">
            <v/>
          </cell>
        </row>
        <row r="47">
          <cell r="A47" t="str">
            <v>1368cvdh</v>
          </cell>
          <cell r="H47" t="e">
            <v>#N/A</v>
          </cell>
          <cell r="I47" t="str">
            <v/>
          </cell>
        </row>
        <row r="48">
          <cell r="A48" t="str">
            <v>1368dh</v>
          </cell>
          <cell r="H48" t="e">
            <v>#N/A</v>
          </cell>
          <cell r="I48" t="str">
            <v/>
          </cell>
        </row>
        <row r="49">
          <cell r="A49" t="str">
            <v>144dh</v>
          </cell>
          <cell r="H49" t="e">
            <v>#N/A</v>
          </cell>
          <cell r="I49" t="str">
            <v/>
          </cell>
        </row>
        <row r="50">
          <cell r="A50" t="str">
            <v>138utdh</v>
          </cell>
          <cell r="H50" t="e">
            <v>#N/A</v>
          </cell>
          <cell r="I50" t="str">
            <v/>
          </cell>
        </row>
        <row r="51">
          <cell r="A51" t="str">
            <v>138cvkl</v>
          </cell>
          <cell r="H51" t="e">
            <v>#N/A</v>
          </cell>
          <cell r="I51" t="str">
            <v/>
          </cell>
        </row>
        <row r="52">
          <cell r="A52" t="str">
            <v>1388dh</v>
          </cell>
          <cell r="H52" t="e">
            <v>#N/A</v>
          </cell>
          <cell r="I52" t="str">
            <v/>
          </cell>
        </row>
        <row r="53">
          <cell r="A53" t="str">
            <v>139dh</v>
          </cell>
          <cell r="H53" t="e">
            <v>#N/A</v>
          </cell>
          <cell r="I53" t="str">
            <v/>
          </cell>
        </row>
        <row r="54">
          <cell r="A54">
            <v>211</v>
          </cell>
          <cell r="H54" t="e">
            <v>#N/A</v>
          </cell>
          <cell r="I54" t="str">
            <v/>
          </cell>
        </row>
        <row r="55">
          <cell r="A55">
            <v>2141</v>
          </cell>
          <cell r="H55" t="e">
            <v>#N/A</v>
          </cell>
          <cell r="I55" t="str">
            <v/>
          </cell>
        </row>
        <row r="56">
          <cell r="A56">
            <v>212</v>
          </cell>
          <cell r="H56" t="e">
            <v>#N/A</v>
          </cell>
          <cell r="I56" t="str">
            <v/>
          </cell>
        </row>
        <row r="57">
          <cell r="A57">
            <v>2142</v>
          </cell>
          <cell r="H57" t="e">
            <v>#N/A</v>
          </cell>
          <cell r="I57" t="str">
            <v/>
          </cell>
        </row>
        <row r="58">
          <cell r="A58">
            <v>213</v>
          </cell>
          <cell r="H58" t="e">
            <v>#N/A</v>
          </cell>
          <cell r="I58" t="str">
            <v/>
          </cell>
        </row>
        <row r="59">
          <cell r="A59">
            <v>2143</v>
          </cell>
          <cell r="H59" t="e">
            <v>#N/A</v>
          </cell>
          <cell r="I59" t="str">
            <v/>
          </cell>
        </row>
        <row r="60">
          <cell r="A60">
            <v>2411</v>
          </cell>
          <cell r="H60" t="e">
            <v>#N/A</v>
          </cell>
          <cell r="I60" t="str">
            <v/>
          </cell>
        </row>
        <row r="61">
          <cell r="A61">
            <v>2412</v>
          </cell>
          <cell r="H61" t="e">
            <v>#N/A</v>
          </cell>
          <cell r="I61" t="str">
            <v/>
          </cell>
        </row>
        <row r="62">
          <cell r="A62">
            <v>2413</v>
          </cell>
          <cell r="H62" t="e">
            <v>#N/A</v>
          </cell>
          <cell r="I62" t="str">
            <v/>
          </cell>
        </row>
        <row r="63">
          <cell r="A63">
            <v>217</v>
          </cell>
          <cell r="H63" t="e">
            <v>#N/A</v>
          </cell>
          <cell r="I63" t="str">
            <v/>
          </cell>
        </row>
        <row r="64">
          <cell r="A64">
            <v>2147</v>
          </cell>
          <cell r="H64" t="e">
            <v>#N/A</v>
          </cell>
          <cell r="I64" t="str">
            <v/>
          </cell>
        </row>
        <row r="65">
          <cell r="A65">
            <v>221</v>
          </cell>
          <cell r="H65" t="e">
            <v>#N/A</v>
          </cell>
          <cell r="I65" t="str">
            <v/>
          </cell>
        </row>
        <row r="66">
          <cell r="A66">
            <v>222</v>
          </cell>
          <cell r="H66" t="e">
            <v>#N/A</v>
          </cell>
          <cell r="I66" t="str">
            <v/>
          </cell>
        </row>
        <row r="67">
          <cell r="A67">
            <v>223</v>
          </cell>
          <cell r="H67" t="e">
            <v>#N/A</v>
          </cell>
          <cell r="I67" t="str">
            <v/>
          </cell>
        </row>
        <row r="68">
          <cell r="A68">
            <v>2281</v>
          </cell>
          <cell r="H68" t="e">
            <v>#N/A</v>
          </cell>
          <cell r="I68" t="str">
            <v/>
          </cell>
        </row>
        <row r="69">
          <cell r="A69">
            <v>2282</v>
          </cell>
          <cell r="H69" t="e">
            <v>#N/A</v>
          </cell>
          <cell r="I69" t="str">
            <v/>
          </cell>
        </row>
        <row r="70">
          <cell r="A70" t="str">
            <v>228tpkp</v>
          </cell>
          <cell r="H70" t="e">
            <v>#N/A</v>
          </cell>
          <cell r="I70" t="str">
            <v/>
          </cell>
        </row>
        <row r="71">
          <cell r="A71" t="str">
            <v>228cv</v>
          </cell>
          <cell r="H71" t="e">
            <v>#N/A</v>
          </cell>
          <cell r="I71" t="str">
            <v/>
          </cell>
        </row>
        <row r="72">
          <cell r="A72">
            <v>2288</v>
          </cell>
          <cell r="H72" t="e">
            <v>#N/A</v>
          </cell>
          <cell r="I72" t="str">
            <v/>
          </cell>
        </row>
        <row r="73">
          <cell r="A73">
            <v>229</v>
          </cell>
          <cell r="H73" t="e">
            <v>#N/A</v>
          </cell>
          <cell r="I73" t="str">
            <v/>
          </cell>
        </row>
        <row r="74">
          <cell r="A74">
            <v>242</v>
          </cell>
          <cell r="H74" t="e">
            <v>#N/A</v>
          </cell>
          <cell r="I74" t="str">
            <v/>
          </cell>
        </row>
        <row r="75">
          <cell r="A75">
            <v>243</v>
          </cell>
          <cell r="H75" t="e">
            <v>#N/A</v>
          </cell>
          <cell r="I75" t="str">
            <v/>
          </cell>
        </row>
        <row r="76">
          <cell r="A76">
            <v>244</v>
          </cell>
          <cell r="H76" t="e">
            <v>#N/A</v>
          </cell>
          <cell r="I76" t="str">
            <v/>
          </cell>
        </row>
        <row r="77">
          <cell r="A77">
            <v>248</v>
          </cell>
          <cell r="H77" t="e">
            <v>#N/A</v>
          </cell>
          <cell r="I77" t="str">
            <v/>
          </cell>
        </row>
        <row r="78">
          <cell r="A78">
            <v>269</v>
          </cell>
          <cell r="H78" t="e">
            <v>#N/A</v>
          </cell>
          <cell r="I78" t="str">
            <v/>
          </cell>
        </row>
        <row r="79">
          <cell r="A79">
            <v>311</v>
          </cell>
          <cell r="H79" t="e">
            <v>#N/A</v>
          </cell>
          <cell r="I79" t="str">
            <v/>
          </cell>
        </row>
        <row r="80">
          <cell r="A80">
            <v>315</v>
          </cell>
          <cell r="H80" t="e">
            <v>#N/A</v>
          </cell>
          <cell r="I80" t="str">
            <v/>
          </cell>
        </row>
        <row r="81">
          <cell r="A81">
            <v>331</v>
          </cell>
          <cell r="H81" t="e">
            <v>#N/A</v>
          </cell>
          <cell r="I81" t="str">
            <v/>
          </cell>
        </row>
        <row r="82">
          <cell r="A82" t="str">
            <v>131C</v>
          </cell>
          <cell r="H82" t="e">
            <v>#N/A</v>
          </cell>
          <cell r="I82" t="str">
            <v/>
          </cell>
        </row>
        <row r="83">
          <cell r="A83">
            <v>3387</v>
          </cell>
          <cell r="H83" t="e">
            <v>#N/A</v>
          </cell>
          <cell r="I83" t="str">
            <v/>
          </cell>
        </row>
        <row r="84">
          <cell r="A84">
            <v>33311</v>
          </cell>
          <cell r="H84" t="e">
            <v>#N/A</v>
          </cell>
          <cell r="I84" t="str">
            <v/>
          </cell>
        </row>
        <row r="85">
          <cell r="A85">
            <v>33312</v>
          </cell>
          <cell r="H85" t="e">
            <v>#N/A</v>
          </cell>
          <cell r="I85" t="str">
            <v/>
          </cell>
        </row>
        <row r="86">
          <cell r="A86">
            <v>3332</v>
          </cell>
          <cell r="H86" t="e">
            <v>#N/A</v>
          </cell>
          <cell r="I86" t="str">
            <v/>
          </cell>
        </row>
        <row r="87">
          <cell r="A87">
            <v>3333</v>
          </cell>
          <cell r="H87" t="e">
            <v>#N/A</v>
          </cell>
          <cell r="I87" t="str">
            <v/>
          </cell>
        </row>
        <row r="88">
          <cell r="A88">
            <v>3334</v>
          </cell>
          <cell r="H88" t="e">
            <v>#N/A</v>
          </cell>
          <cell r="I88" t="str">
            <v/>
          </cell>
        </row>
        <row r="89">
          <cell r="A89">
            <v>3335</v>
          </cell>
          <cell r="H89" t="e">
            <v>#N/A</v>
          </cell>
          <cell r="I89" t="str">
            <v/>
          </cell>
        </row>
        <row r="90">
          <cell r="A90">
            <v>3336</v>
          </cell>
          <cell r="H90" t="e">
            <v>#N/A</v>
          </cell>
          <cell r="I90" t="str">
            <v/>
          </cell>
        </row>
        <row r="91">
          <cell r="A91">
            <v>3337</v>
          </cell>
          <cell r="H91" t="e">
            <v>#N/A</v>
          </cell>
          <cell r="I91" t="str">
            <v/>
          </cell>
        </row>
        <row r="92">
          <cell r="A92">
            <v>3338</v>
          </cell>
          <cell r="H92" t="e">
            <v>#N/A</v>
          </cell>
          <cell r="I92" t="str">
            <v/>
          </cell>
        </row>
        <row r="93">
          <cell r="A93">
            <v>3339</v>
          </cell>
          <cell r="H93" t="e">
            <v>#N/A</v>
          </cell>
          <cell r="I93" t="str">
            <v/>
          </cell>
        </row>
        <row r="94">
          <cell r="A94">
            <v>334</v>
          </cell>
          <cell r="H94" t="e">
            <v>#N/A</v>
          </cell>
          <cell r="I94" t="str">
            <v/>
          </cell>
        </row>
        <row r="95">
          <cell r="A95">
            <v>335</v>
          </cell>
          <cell r="H95" t="e">
            <v>#N/A</v>
          </cell>
          <cell r="I95" t="str">
            <v/>
          </cell>
        </row>
        <row r="96">
          <cell r="A96">
            <v>336</v>
          </cell>
          <cell r="H96" t="e">
            <v>#N/A</v>
          </cell>
          <cell r="I96" t="str">
            <v/>
          </cell>
        </row>
        <row r="97">
          <cell r="A97">
            <v>337</v>
          </cell>
          <cell r="H97" t="e">
            <v>#N/A</v>
          </cell>
          <cell r="I97" t="str">
            <v/>
          </cell>
        </row>
        <row r="98">
          <cell r="A98">
            <v>3381</v>
          </cell>
          <cell r="H98" t="e">
            <v>#N/A</v>
          </cell>
          <cell r="I98" t="str">
            <v/>
          </cell>
        </row>
        <row r="99">
          <cell r="A99">
            <v>3382</v>
          </cell>
          <cell r="H99" t="e">
            <v>#N/A</v>
          </cell>
          <cell r="I99" t="str">
            <v/>
          </cell>
        </row>
        <row r="100">
          <cell r="A100">
            <v>3383</v>
          </cell>
          <cell r="H100" t="e">
            <v>#N/A</v>
          </cell>
          <cell r="I100" t="str">
            <v/>
          </cell>
        </row>
        <row r="101">
          <cell r="A101">
            <v>3384</v>
          </cell>
          <cell r="H101" t="e">
            <v>#N/A</v>
          </cell>
          <cell r="I101" t="str">
            <v/>
          </cell>
        </row>
        <row r="102">
          <cell r="A102">
            <v>3385</v>
          </cell>
          <cell r="H102" t="e">
            <v>#N/A</v>
          </cell>
          <cell r="I102" t="str">
            <v/>
          </cell>
        </row>
        <row r="103">
          <cell r="A103" t="str">
            <v>338ct</v>
          </cell>
          <cell r="H103" t="e">
            <v>#N/A</v>
          </cell>
          <cell r="I103" t="str">
            <v/>
          </cell>
        </row>
        <row r="104">
          <cell r="A104">
            <v>3386</v>
          </cell>
          <cell r="H104" t="e">
            <v>#N/A</v>
          </cell>
          <cell r="I104" t="str">
            <v/>
          </cell>
        </row>
        <row r="105">
          <cell r="A105">
            <v>3388</v>
          </cell>
          <cell r="H105" t="e">
            <v>#N/A</v>
          </cell>
          <cell r="I105" t="str">
            <v/>
          </cell>
        </row>
        <row r="106">
          <cell r="A106" t="str">
            <v>338N</v>
          </cell>
          <cell r="H106" t="e">
            <v>#N/A</v>
          </cell>
          <cell r="I106" t="str">
            <v/>
          </cell>
        </row>
        <row r="107">
          <cell r="A107">
            <v>3389</v>
          </cell>
          <cell r="H107" t="e">
            <v>#N/A</v>
          </cell>
          <cell r="I107" t="str">
            <v/>
          </cell>
        </row>
        <row r="108">
          <cell r="A108">
            <v>352</v>
          </cell>
          <cell r="H108" t="e">
            <v>#N/A</v>
          </cell>
          <cell r="I108" t="str">
            <v/>
          </cell>
        </row>
        <row r="109">
          <cell r="A109" t="str">
            <v>331dh</v>
          </cell>
          <cell r="H109" t="e">
            <v>#N/A</v>
          </cell>
          <cell r="I109" t="str">
            <v/>
          </cell>
        </row>
        <row r="110">
          <cell r="A110" t="str">
            <v>336vdh</v>
          </cell>
          <cell r="H110" t="e">
            <v>#N/A</v>
          </cell>
          <cell r="I110" t="str">
            <v/>
          </cell>
        </row>
        <row r="111">
          <cell r="A111" t="str">
            <v>336dh</v>
          </cell>
          <cell r="H111" t="e">
            <v>#N/A</v>
          </cell>
          <cell r="I111" t="str">
            <v/>
          </cell>
        </row>
        <row r="112">
          <cell r="A112">
            <v>344</v>
          </cell>
          <cell r="H112" t="e">
            <v>#N/A</v>
          </cell>
          <cell r="I112" t="str">
            <v/>
          </cell>
        </row>
        <row r="113">
          <cell r="A113" t="str">
            <v>3388dh</v>
          </cell>
          <cell r="H113" t="e">
            <v>#N/A</v>
          </cell>
          <cell r="I113" t="str">
            <v/>
          </cell>
        </row>
        <row r="114">
          <cell r="A114">
            <v>341</v>
          </cell>
          <cell r="H114" t="e">
            <v>#N/A</v>
          </cell>
          <cell r="I114" t="str">
            <v/>
          </cell>
        </row>
        <row r="115">
          <cell r="A115">
            <v>342</v>
          </cell>
          <cell r="H115" t="e">
            <v>#N/A</v>
          </cell>
          <cell r="I115" t="str">
            <v/>
          </cell>
        </row>
        <row r="116">
          <cell r="A116">
            <v>3431</v>
          </cell>
          <cell r="H116" t="e">
            <v>#N/A</v>
          </cell>
          <cell r="I116" t="str">
            <v/>
          </cell>
        </row>
        <row r="117">
          <cell r="A117">
            <v>3432</v>
          </cell>
          <cell r="H117" t="e">
            <v>#N/A</v>
          </cell>
          <cell r="I117" t="str">
            <v/>
          </cell>
        </row>
        <row r="118">
          <cell r="A118">
            <v>3433</v>
          </cell>
          <cell r="H118" t="e">
            <v>#N/A</v>
          </cell>
          <cell r="I118" t="str">
            <v/>
          </cell>
        </row>
        <row r="119">
          <cell r="A119">
            <v>347</v>
          </cell>
          <cell r="H119" t="e">
            <v>#N/A</v>
          </cell>
          <cell r="I119" t="str">
            <v/>
          </cell>
        </row>
        <row r="120">
          <cell r="A120">
            <v>351</v>
          </cell>
          <cell r="H120" t="e">
            <v>#N/A</v>
          </cell>
          <cell r="I120" t="str">
            <v/>
          </cell>
        </row>
        <row r="121">
          <cell r="A121" t="str">
            <v>352dh</v>
          </cell>
          <cell r="H121" t="e">
            <v>#N/A</v>
          </cell>
          <cell r="I121" t="str">
            <v/>
          </cell>
        </row>
        <row r="122">
          <cell r="A122">
            <v>3531</v>
          </cell>
          <cell r="H122" t="e">
            <v>#N/A</v>
          </cell>
          <cell r="I122" t="str">
            <v/>
          </cell>
        </row>
        <row r="123">
          <cell r="A123">
            <v>3532</v>
          </cell>
          <cell r="H123" t="e">
            <v>#N/A</v>
          </cell>
          <cell r="I123" t="str">
            <v/>
          </cell>
        </row>
        <row r="124">
          <cell r="A124">
            <v>3533</v>
          </cell>
          <cell r="H124" t="e">
            <v>#N/A</v>
          </cell>
          <cell r="I124" t="str">
            <v/>
          </cell>
        </row>
        <row r="125">
          <cell r="A125">
            <v>3534</v>
          </cell>
          <cell r="H125" t="e">
            <v>#N/A</v>
          </cell>
          <cell r="I125" t="str">
            <v/>
          </cell>
        </row>
        <row r="126">
          <cell r="A126">
            <v>3561</v>
          </cell>
          <cell r="H126" t="e">
            <v>#N/A</v>
          </cell>
          <cell r="I126" t="str">
            <v/>
          </cell>
        </row>
        <row r="127">
          <cell r="A127">
            <v>3562</v>
          </cell>
          <cell r="H127" t="e">
            <v>#N/A</v>
          </cell>
          <cell r="I127" t="str">
            <v/>
          </cell>
        </row>
        <row r="128">
          <cell r="A128">
            <v>4111</v>
          </cell>
          <cell r="H128" t="e">
            <v>#N/A</v>
          </cell>
          <cell r="I128" t="str">
            <v/>
          </cell>
        </row>
        <row r="129">
          <cell r="A129">
            <v>4112</v>
          </cell>
          <cell r="H129" t="e">
            <v>#N/A</v>
          </cell>
          <cell r="I129" t="str">
            <v/>
          </cell>
        </row>
        <row r="130">
          <cell r="A130">
            <v>4118</v>
          </cell>
          <cell r="H130" t="e">
            <v>#N/A</v>
          </cell>
          <cell r="I130" t="str">
            <v/>
          </cell>
        </row>
        <row r="131">
          <cell r="A131">
            <v>419</v>
          </cell>
          <cell r="H131" t="e">
            <v>#N/A</v>
          </cell>
          <cell r="I131" t="str">
            <v/>
          </cell>
        </row>
        <row r="132">
          <cell r="A132">
            <v>412</v>
          </cell>
          <cell r="H132" t="e">
            <v>#N/A</v>
          </cell>
          <cell r="I132" t="str">
            <v/>
          </cell>
        </row>
        <row r="133">
          <cell r="A133">
            <v>413</v>
          </cell>
          <cell r="H133" t="e">
            <v>#N/A</v>
          </cell>
          <cell r="I133" t="str">
            <v/>
          </cell>
        </row>
        <row r="134">
          <cell r="A134">
            <v>414</v>
          </cell>
          <cell r="H134" t="e">
            <v>#N/A</v>
          </cell>
          <cell r="I134" t="str">
            <v/>
          </cell>
        </row>
        <row r="135">
          <cell r="A135">
            <v>415</v>
          </cell>
          <cell r="H135" t="e">
            <v>#N/A</v>
          </cell>
          <cell r="I135" t="str">
            <v/>
          </cell>
        </row>
        <row r="136">
          <cell r="A136">
            <v>417</v>
          </cell>
          <cell r="H136" t="e">
            <v>#N/A</v>
          </cell>
          <cell r="I136" t="str">
            <v/>
          </cell>
        </row>
        <row r="137">
          <cell r="A137">
            <v>418</v>
          </cell>
          <cell r="H137" t="e">
            <v>#N/A</v>
          </cell>
          <cell r="I137" t="str">
            <v/>
          </cell>
        </row>
        <row r="138">
          <cell r="A138">
            <v>4211</v>
          </cell>
          <cell r="H138" t="e">
            <v>#N/A</v>
          </cell>
          <cell r="I138" t="str">
            <v/>
          </cell>
        </row>
        <row r="139">
          <cell r="A139">
            <v>4212</v>
          </cell>
          <cell r="H139" t="e">
            <v>#N/A</v>
          </cell>
          <cell r="I139" t="str">
            <v/>
          </cell>
        </row>
        <row r="140">
          <cell r="A140">
            <v>441</v>
          </cell>
          <cell r="H140" t="e">
            <v>#N/A</v>
          </cell>
          <cell r="I140" t="str">
            <v/>
          </cell>
        </row>
        <row r="141">
          <cell r="A141">
            <v>4611</v>
          </cell>
          <cell r="H141" t="e">
            <v>#N/A</v>
          </cell>
          <cell r="I141" t="str">
            <v/>
          </cell>
        </row>
        <row r="142">
          <cell r="A142">
            <v>4612</v>
          </cell>
          <cell r="H142" t="e">
            <v>#N/A</v>
          </cell>
          <cell r="I142" t="str">
            <v/>
          </cell>
        </row>
        <row r="143">
          <cell r="A143">
            <v>1611</v>
          </cell>
          <cell r="H143" t="e">
            <v>#N/A</v>
          </cell>
          <cell r="I143" t="str">
            <v/>
          </cell>
        </row>
        <row r="144">
          <cell r="A144">
            <v>1612</v>
          </cell>
          <cell r="H144" t="e">
            <v>#N/A</v>
          </cell>
          <cell r="I144" t="str">
            <v/>
          </cell>
        </row>
        <row r="145">
          <cell r="A145">
            <v>466</v>
          </cell>
          <cell r="H145" t="e">
            <v>#N/A</v>
          </cell>
          <cell r="I145" t="str">
            <v/>
          </cell>
        </row>
        <row r="146">
          <cell r="A146">
            <v>439</v>
          </cell>
          <cell r="H146" t="e">
            <v>#N/A</v>
          </cell>
          <cell r="I146" t="str">
            <v/>
          </cell>
        </row>
        <row r="147">
          <cell r="A147">
            <v>5111</v>
          </cell>
          <cell r="H147" t="e">
            <v>#N/A</v>
          </cell>
          <cell r="I147" t="str">
            <v/>
          </cell>
        </row>
        <row r="148">
          <cell r="A148">
            <v>5112</v>
          </cell>
          <cell r="H148" t="e">
            <v>#N/A</v>
          </cell>
          <cell r="I148" t="str">
            <v/>
          </cell>
        </row>
        <row r="149">
          <cell r="A149">
            <v>5113</v>
          </cell>
          <cell r="H149" t="e">
            <v>#N/A</v>
          </cell>
          <cell r="I149" t="str">
            <v/>
          </cell>
        </row>
        <row r="150">
          <cell r="A150">
            <v>5114</v>
          </cell>
          <cell r="H150" t="e">
            <v>#N/A</v>
          </cell>
          <cell r="I150" t="str">
            <v/>
          </cell>
        </row>
        <row r="151">
          <cell r="A151">
            <v>5115</v>
          </cell>
          <cell r="H151" t="e">
            <v>#N/A</v>
          </cell>
          <cell r="I151" t="str">
            <v/>
          </cell>
        </row>
        <row r="152">
          <cell r="A152">
            <v>5116</v>
          </cell>
          <cell r="H152" t="e">
            <v>#N/A</v>
          </cell>
          <cell r="I152" t="str">
            <v/>
          </cell>
        </row>
        <row r="153">
          <cell r="A153">
            <v>5118</v>
          </cell>
          <cell r="H153" t="e">
            <v>#N/A</v>
          </cell>
          <cell r="I153" t="str">
            <v/>
          </cell>
        </row>
        <row r="154">
          <cell r="A154">
            <v>512</v>
          </cell>
          <cell r="H154" t="e">
            <v>#N/A</v>
          </cell>
          <cell r="I154" t="str">
            <v/>
          </cell>
        </row>
        <row r="155">
          <cell r="A155">
            <v>521</v>
          </cell>
          <cell r="H155" t="e">
            <v>#N/A</v>
          </cell>
          <cell r="I155" t="str">
            <v/>
          </cell>
        </row>
        <row r="156">
          <cell r="A156">
            <v>531</v>
          </cell>
          <cell r="H156" t="e">
            <v>#N/A</v>
          </cell>
          <cell r="I156" t="str">
            <v/>
          </cell>
        </row>
        <row r="157">
          <cell r="A157">
            <v>532</v>
          </cell>
          <cell r="H157" t="e">
            <v>#N/A</v>
          </cell>
          <cell r="I157" t="str">
            <v/>
          </cell>
        </row>
        <row r="158">
          <cell r="A158" t="str">
            <v>33311pl</v>
          </cell>
          <cell r="H158" t="e">
            <v>#N/A</v>
          </cell>
          <cell r="I158" t="str">
            <v/>
          </cell>
        </row>
        <row r="159">
          <cell r="A159" t="str">
            <v>3332pl</v>
          </cell>
          <cell r="H159" t="e">
            <v>#N/A</v>
          </cell>
          <cell r="I159" t="str">
            <v/>
          </cell>
        </row>
        <row r="160">
          <cell r="A160" t="str">
            <v>3333pl</v>
          </cell>
          <cell r="H160" t="e">
            <v>#N/A</v>
          </cell>
          <cell r="I160" t="str">
            <v/>
          </cell>
        </row>
        <row r="161">
          <cell r="A161">
            <v>6321</v>
          </cell>
          <cell r="H161" t="e">
            <v>#N/A</v>
          </cell>
          <cell r="I161" t="str">
            <v/>
          </cell>
        </row>
        <row r="162">
          <cell r="A162">
            <v>6322</v>
          </cell>
          <cell r="H162" t="e">
            <v>#N/A</v>
          </cell>
          <cell r="I162" t="str">
            <v/>
          </cell>
        </row>
        <row r="163">
          <cell r="A163">
            <v>6323</v>
          </cell>
          <cell r="H163" t="e">
            <v>#N/A</v>
          </cell>
          <cell r="I163" t="str">
            <v/>
          </cell>
        </row>
        <row r="164">
          <cell r="A164">
            <v>6324</v>
          </cell>
          <cell r="H164" t="e">
            <v>#N/A</v>
          </cell>
          <cell r="I164" t="str">
            <v/>
          </cell>
        </row>
        <row r="165">
          <cell r="A165">
            <v>6325</v>
          </cell>
          <cell r="H165" t="e">
            <v>#N/A</v>
          </cell>
          <cell r="I165" t="str">
            <v/>
          </cell>
        </row>
        <row r="166">
          <cell r="A166">
            <v>6326</v>
          </cell>
          <cell r="H166" t="e">
            <v>#N/A</v>
          </cell>
          <cell r="I166" t="str">
            <v/>
          </cell>
        </row>
        <row r="167">
          <cell r="A167">
            <v>6327</v>
          </cell>
          <cell r="H167" t="e">
            <v>#N/A</v>
          </cell>
          <cell r="I167" t="str">
            <v/>
          </cell>
        </row>
        <row r="168">
          <cell r="A168">
            <v>6328</v>
          </cell>
          <cell r="H168" t="e">
            <v>#N/A</v>
          </cell>
          <cell r="I168" t="str">
            <v/>
          </cell>
        </row>
        <row r="169">
          <cell r="A169">
            <v>6329</v>
          </cell>
          <cell r="H169" t="e">
            <v>#N/A</v>
          </cell>
          <cell r="I169" t="str">
            <v/>
          </cell>
        </row>
        <row r="170">
          <cell r="A170">
            <v>5151</v>
          </cell>
          <cell r="H170" t="e">
            <v>#N/A</v>
          </cell>
          <cell r="I170" t="str">
            <v/>
          </cell>
        </row>
        <row r="171">
          <cell r="A171">
            <v>5152</v>
          </cell>
          <cell r="H171" t="e">
            <v>#N/A</v>
          </cell>
          <cell r="I171" t="str">
            <v/>
          </cell>
        </row>
        <row r="172">
          <cell r="A172">
            <v>5153</v>
          </cell>
          <cell r="H172" t="e">
            <v>#N/A</v>
          </cell>
          <cell r="I172" t="str">
            <v/>
          </cell>
        </row>
        <row r="173">
          <cell r="A173">
            <v>5154</v>
          </cell>
          <cell r="H173" t="e">
            <v>#N/A</v>
          </cell>
          <cell r="I173" t="str">
            <v/>
          </cell>
        </row>
        <row r="174">
          <cell r="A174">
            <v>5155</v>
          </cell>
          <cell r="H174" t="e">
            <v>#N/A</v>
          </cell>
          <cell r="I174" t="str">
            <v/>
          </cell>
        </row>
        <row r="175">
          <cell r="A175">
            <v>5156</v>
          </cell>
          <cell r="H175" t="e">
            <v>#N/A</v>
          </cell>
          <cell r="I175" t="str">
            <v/>
          </cell>
        </row>
        <row r="176">
          <cell r="A176">
            <v>5157</v>
          </cell>
          <cell r="H176" t="e">
            <v>#N/A</v>
          </cell>
          <cell r="I176" t="str">
            <v/>
          </cell>
        </row>
        <row r="177">
          <cell r="A177">
            <v>5158</v>
          </cell>
          <cell r="H177" t="e">
            <v>#N/A</v>
          </cell>
          <cell r="I177" t="str">
            <v/>
          </cell>
        </row>
        <row r="178">
          <cell r="A178">
            <v>6351</v>
          </cell>
          <cell r="H178" t="e">
            <v>#N/A</v>
          </cell>
          <cell r="I178" t="str">
            <v/>
          </cell>
        </row>
        <row r="179">
          <cell r="A179">
            <v>6352</v>
          </cell>
          <cell r="H179" t="e">
            <v>#N/A</v>
          </cell>
          <cell r="I179" t="str">
            <v/>
          </cell>
        </row>
        <row r="180">
          <cell r="A180">
            <v>6353</v>
          </cell>
          <cell r="H180" t="e">
            <v>#N/A</v>
          </cell>
          <cell r="I180" t="str">
            <v/>
          </cell>
        </row>
        <row r="181">
          <cell r="A181">
            <v>6354</v>
          </cell>
          <cell r="H181" t="e">
            <v>#N/A</v>
          </cell>
          <cell r="I181" t="str">
            <v/>
          </cell>
        </row>
        <row r="182">
          <cell r="A182">
            <v>6355</v>
          </cell>
          <cell r="H182" t="e">
            <v>#N/A</v>
          </cell>
          <cell r="I182" t="str">
            <v/>
          </cell>
        </row>
        <row r="183">
          <cell r="A183">
            <v>6356</v>
          </cell>
          <cell r="H183" t="e">
            <v>#N/A</v>
          </cell>
          <cell r="I183" t="str">
            <v/>
          </cell>
        </row>
        <row r="184">
          <cell r="A184">
            <v>6359</v>
          </cell>
          <cell r="H184" t="e">
            <v>#N/A</v>
          </cell>
          <cell r="I184" t="str">
            <v/>
          </cell>
        </row>
        <row r="185">
          <cell r="A185">
            <v>6358</v>
          </cell>
          <cell r="H185" t="e">
            <v>#N/A</v>
          </cell>
          <cell r="I185" t="str">
            <v/>
          </cell>
        </row>
        <row r="186">
          <cell r="A186">
            <v>6411</v>
          </cell>
          <cell r="H186" t="e">
            <v>#N/A</v>
          </cell>
          <cell r="I186" t="str">
            <v/>
          </cell>
        </row>
        <row r="187">
          <cell r="A187">
            <v>6412</v>
          </cell>
          <cell r="H187" t="e">
            <v>#N/A</v>
          </cell>
          <cell r="I187" t="str">
            <v/>
          </cell>
        </row>
        <row r="188">
          <cell r="A188">
            <v>6413</v>
          </cell>
          <cell r="H188" t="e">
            <v>#N/A</v>
          </cell>
          <cell r="I188" t="str">
            <v/>
          </cell>
        </row>
        <row r="189">
          <cell r="A189">
            <v>6414</v>
          </cell>
          <cell r="H189" t="e">
            <v>#N/A</v>
          </cell>
          <cell r="I189" t="str">
            <v/>
          </cell>
        </row>
        <row r="190">
          <cell r="A190">
            <v>6415</v>
          </cell>
          <cell r="H190" t="e">
            <v>#N/A</v>
          </cell>
          <cell r="I190" t="str">
            <v/>
          </cell>
        </row>
        <row r="191">
          <cell r="A191">
            <v>6417</v>
          </cell>
          <cell r="H191" t="e">
            <v>#N/A</v>
          </cell>
          <cell r="I191" t="str">
            <v/>
          </cell>
        </row>
        <row r="192">
          <cell r="A192">
            <v>6418</v>
          </cell>
          <cell r="H192" t="e">
            <v>#N/A</v>
          </cell>
          <cell r="I192" t="str">
            <v/>
          </cell>
        </row>
        <row r="193">
          <cell r="A193">
            <v>6421</v>
          </cell>
          <cell r="H193" t="e">
            <v>#N/A</v>
          </cell>
          <cell r="I193" t="str">
            <v/>
          </cell>
        </row>
        <row r="194">
          <cell r="A194">
            <v>6422</v>
          </cell>
          <cell r="H194" t="e">
            <v>#N/A</v>
          </cell>
          <cell r="I194" t="str">
            <v/>
          </cell>
        </row>
        <row r="195">
          <cell r="A195">
            <v>6423</v>
          </cell>
          <cell r="H195" t="e">
            <v>#N/A</v>
          </cell>
          <cell r="I195" t="str">
            <v/>
          </cell>
        </row>
        <row r="196">
          <cell r="A196">
            <v>6424</v>
          </cell>
          <cell r="H196" t="e">
            <v>#N/A</v>
          </cell>
          <cell r="I196" t="str">
            <v/>
          </cell>
        </row>
        <row r="197">
          <cell r="A197">
            <v>6425</v>
          </cell>
          <cell r="H197" t="e">
            <v>#N/A</v>
          </cell>
          <cell r="I197" t="str">
            <v/>
          </cell>
        </row>
        <row r="198">
          <cell r="A198">
            <v>6426</v>
          </cell>
          <cell r="H198" t="e">
            <v>#N/A</v>
          </cell>
          <cell r="I198" t="str">
            <v/>
          </cell>
        </row>
        <row r="199">
          <cell r="A199">
            <v>6427</v>
          </cell>
          <cell r="H199" t="e">
            <v>#N/A</v>
          </cell>
          <cell r="I199" t="str">
            <v/>
          </cell>
        </row>
        <row r="200">
          <cell r="A200">
            <v>6428</v>
          </cell>
          <cell r="H200" t="e">
            <v>#N/A</v>
          </cell>
          <cell r="I200" t="str">
            <v/>
          </cell>
        </row>
        <row r="201">
          <cell r="A201">
            <v>711</v>
          </cell>
          <cell r="H201" t="e">
            <v>#N/A</v>
          </cell>
          <cell r="I201" t="str">
            <v/>
          </cell>
        </row>
        <row r="202">
          <cell r="A202">
            <v>811</v>
          </cell>
          <cell r="H202" t="e">
            <v>#N/A</v>
          </cell>
          <cell r="I202" t="str">
            <v/>
          </cell>
        </row>
        <row r="203">
          <cell r="A203">
            <v>700</v>
          </cell>
          <cell r="H203" t="e">
            <v>#N/A</v>
          </cell>
          <cell r="I203" t="str">
            <v/>
          </cell>
        </row>
        <row r="204">
          <cell r="A204">
            <v>8211</v>
          </cell>
          <cell r="H204" t="e">
            <v>#N/A</v>
          </cell>
          <cell r="I204" t="str">
            <v/>
          </cell>
        </row>
        <row r="205">
          <cell r="A205">
            <v>8212</v>
          </cell>
          <cell r="H205" t="e">
            <v>#N/A</v>
          </cell>
          <cell r="I205" t="str">
            <v/>
          </cell>
        </row>
        <row r="206">
          <cell r="A206">
            <v>500</v>
          </cell>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TH1"/>
      <sheetName val="CT1"/>
      <sheetName val="PTDG1"/>
      <sheetName val="XXXXXXXX"/>
      <sheetName val="XL4Poppy"/>
      <sheetName val="XL4Poppy (2)"/>
      <sheetName val="XL4Poppy (3)"/>
      <sheetName val="XL4Poppy (4)"/>
      <sheetName val="XL4Poppy (5)"/>
      <sheetName val="Sheet2"/>
      <sheetName val="Sheet3"/>
      <sheetName val="tttd"/>
      <sheetName val="Sheet4"/>
    </sheetNames>
    <sheetDataSet>
      <sheetData sheetId="0"/>
      <sheetData sheetId="1"/>
      <sheetData sheetId="2"/>
      <sheetData sheetId="3"/>
      <sheetData sheetId="4"/>
      <sheetData sheetId="5"/>
      <sheetData sheetId="6"/>
      <sheetData sheetId="7"/>
      <sheetData sheetId="8"/>
      <sheetData sheetId="9" refreshError="1">
        <row r="26">
          <cell r="A26" t="b">
            <v>1</v>
          </cell>
        </row>
        <row r="31">
          <cell r="C31" t="b">
            <v>1</v>
          </cell>
        </row>
      </sheetData>
      <sheetData sheetId="10"/>
      <sheetData sheetId="11"/>
      <sheetData sheetId="12"/>
      <sheetData sheetId="13"/>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Congty"/>
      <sheetName val="VPPN"/>
      <sheetName val="XN74"/>
      <sheetName val="XN54"/>
      <sheetName val="XN33"/>
      <sheetName val="NK96"/>
      <sheetName val="XL4Test5"/>
      <sheetName val="tong hop"/>
      <sheetName val="phan tich DG"/>
      <sheetName val="gia vat lieu"/>
      <sheetName val="gia xe may"/>
      <sheetName val="gia nhan cong"/>
      <sheetName val="CBR"/>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
      <sheetName val="TH"/>
      <sheetName val="CT"/>
      <sheetName val="CLVL"/>
      <sheetName val="Quang Tri"/>
      <sheetName val="TTHue"/>
      <sheetName val="Da Nang"/>
      <sheetName val="Quang Nam"/>
      <sheetName val="Quang Ngai"/>
      <sheetName val="TH DH-QN"/>
      <sheetName val="KP HD"/>
      <sheetName val="DB HD"/>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Ha Thanh"/>
      <sheetName val="du tru di BT,TV,BPhuoc1"/>
      <sheetName val="MTO REV_0"/>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
      <sheetName val="CATHODIC PROTEATION"/>
      <sheetName val="VAY"/>
      <sheetName val="Bom"/>
      <sheetName val="Chart1"/>
      <sheetName val="thang1"/>
      <sheetName val="Cham cong (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BD52"/>
      <sheetName val="Coc 52"/>
      <sheetName val="BD225"/>
      <sheetName val="Coc 22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CP"/>
      <sheetName val="BCT6"/>
      <sheetName val="TK331A"/>
      <sheetName val="TK131B"/>
      <sheetName val="TK131A"/>
      <sheetName val="TK 331c1"/>
      <sheetName val="TK331C"/>
      <sheetName val="CT331-2003"/>
      <sheetName val="CT 331"/>
      <sheetName val="CT131-2003"/>
      <sheetName val="CT 131"/>
      <sheetName val="TK331B"/>
      <sheetName val="Jul-Sep 2003"/>
      <sheetName val="Oct-Dec 2003"/>
      <sheetName val="Annual 7-12--2003"/>
      <sheetName val="[99Q3299(REV.0).xlsÝK253 AC"/>
      <sheetName val="K243 K98"/>
      <sheetName val="_x000b_255"/>
      <sheetName val="DTCT"/>
      <sheetName val="PTVT"/>
      <sheetName val="THDT"/>
      <sheetName val="THVT"/>
      <sheetName val="THGT"/>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SKH HN"/>
      <sheetName val="NKY "/>
      <sheetName val="DS-TT"/>
      <sheetName val=" HN NHAP"/>
      <sheetName val="KHO HN"/>
      <sheetName val="CNO "/>
      <sheetName val="99Q3299(REV.0)"/>
      <sheetName val="Duong cong_x0000_vu hcm (7;) (2)"/>
      <sheetName val="km346£}0-km346+240 (2)"/>
      <sheetName val="TL kenh Hon Cut"/>
      <sheetName val="Hon Soi"/>
      <sheetName val="Quang T2i"/>
      <sheetName val="Quang Ngaa"/>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G"/>
      <sheetName val="BTH"/>
      <sheetName val="VLQI-2005"/>
      <sheetName val="00000003"/>
      <sheetName val="ၨt 24-11"/>
      <sheetName val="H-QN_x0000__x0000__x0000__x0000__x0000__x0000__x0000__x0000__x0000__x0000__x0000_줔Ư_x0000__x0004__x0000__x0000__x0000__x0000__x0000__x0000_圌Ư_x0000__x0000__x0000__x0000_"/>
      <sheetName val="K252 œBase"/>
      <sheetName val="CL-1"/>
      <sheetName val="QT-1"/>
      <sheetName val="THKP1"/>
      <sheetName val="THKP2"/>
      <sheetName val="QT-2"/>
      <sheetName val="CL-3"/>
      <sheetName val="THKP3"/>
      <sheetName val="QT-3"/>
      <sheetName val="QT-4"/>
      <sheetName val="CL-4"/>
      <sheetName val="THKP4"/>
      <sheetName val="CL-5"/>
      <sheetName val="THKP5"/>
      <sheetName val="QT-5"/>
      <sheetName val="tde"/>
      <sheetName val="tong"/>
      <sheetName val="Lamson"/>
      <sheetName val="luongson"/>
      <sheetName val="phuoctien"/>
      <sheetName val="phuoc dai"/>
      <sheetName val="phuocthang"/>
      <sheetName val="phuocthanh"/>
      <sheetName val="D_x0003_TC"/>
      <sheetName val="DTCT-tuyen chinh"/>
      <sheetName val="KP ÿÿ"/>
      <sheetName val="Y_x0000__x0004_HD"/>
      <sheetName val="SD12_x0000_(2)"/>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h 10-11"/>
      <sheetName val="Gia VÌ"/>
      <sheetName val=" bdca3"/>
      <sheetName val=" BDA3"/>
      <sheetName val="CHAM CONG  nam2004"/>
      <sheetName val="CA 3 &amp; DOC HAI 04"/>
      <sheetName val=" BVCQ"/>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cell r="K1" t="str">
            <v xml:space="preserve"> </v>
          </cell>
          <cell r="L1" t="str">
            <v>M+L</v>
          </cell>
          <cell r="M1"/>
          <cell r="N1">
            <v>0</v>
          </cell>
          <cell r="O1">
            <v>60</v>
          </cell>
          <cell r="P1">
            <v>114600</v>
          </cell>
          <cell r="Q1"/>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cell r="I26">
            <v>0.15</v>
          </cell>
          <cell r="J26">
            <v>0</v>
          </cell>
          <cell r="K26">
            <v>0.15</v>
          </cell>
          <cell r="P26">
            <v>2</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row>
        <row r="28">
          <cell r="B28" t="str">
            <v>5S</v>
          </cell>
          <cell r="C28">
            <v>3.5</v>
          </cell>
          <cell r="D28">
            <v>2.11</v>
          </cell>
          <cell r="E28">
            <v>1</v>
          </cell>
          <cell r="I28">
            <v>0.3</v>
          </cell>
          <cell r="K28">
            <v>0.3</v>
          </cell>
          <cell r="P28">
            <v>3</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row>
        <row r="30">
          <cell r="B30" t="str">
            <v>5S</v>
          </cell>
          <cell r="C30">
            <v>5</v>
          </cell>
          <cell r="D30">
            <v>2.77</v>
          </cell>
          <cell r="E30">
            <v>1</v>
          </cell>
          <cell r="I30">
            <v>0.3</v>
          </cell>
          <cell r="K30">
            <v>0.3</v>
          </cell>
          <cell r="P30">
            <v>4</v>
          </cell>
        </row>
        <row r="31">
          <cell r="B31" t="str">
            <v>5S</v>
          </cell>
          <cell r="C31">
            <v>6</v>
          </cell>
          <cell r="D31">
            <v>2.77</v>
          </cell>
          <cell r="E31">
            <v>1.7652958621831609E-284</v>
          </cell>
        </row>
        <row r="32">
          <cell r="A32">
            <v>22.062500003958178</v>
          </cell>
          <cell r="B32" t="str">
            <v>TOTAL (ALT-1)</v>
          </cell>
          <cell r="C32"/>
          <cell r="D32"/>
          <cell r="E32"/>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H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6">
          <cell r="B36" t="str">
            <v xml:space="preserve">MATERIAL PRICE ???? </v>
          </cell>
          <cell r="C36">
            <v>508</v>
          </cell>
          <cell r="D36" t="str">
            <v>SET</v>
          </cell>
        </row>
        <row r="37">
          <cell r="B37" t="str">
            <v xml:space="preserve">CAPACITOR </v>
          </cell>
          <cell r="C37">
            <v>0</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v>
          </cell>
        </row>
        <row r="42">
          <cell r="B42" t="str">
            <v xml:space="preserve">CAPACITOR </v>
          </cell>
          <cell r="C42">
            <v>0</v>
          </cell>
          <cell r="D42" t="str">
            <v>KVA</v>
          </cell>
        </row>
        <row r="43">
          <cell r="B43" t="str">
            <v>CABLE &amp; WIRE FOR POWER SYSTEM</v>
          </cell>
          <cell r="C43">
            <v>130730</v>
          </cell>
          <cell r="D43" t="str">
            <v>M</v>
          </cell>
          <cell r="E43">
            <v>0</v>
          </cell>
          <cell r="F43">
            <v>0</v>
          </cell>
          <cell r="G43">
            <v>0</v>
          </cell>
          <cell r="H43">
            <v>0</v>
          </cell>
          <cell r="I43">
            <v>0.73359596114128356</v>
          </cell>
          <cell r="J43">
            <v>95903</v>
          </cell>
        </row>
        <row r="44">
          <cell r="A44" t="str">
            <v>A.3.2</v>
          </cell>
          <cell r="B44" t="str">
            <v>LIGHTING FIXTURE</v>
          </cell>
          <cell r="C44">
            <v>508</v>
          </cell>
          <cell r="D44" t="str">
            <v>SET</v>
          </cell>
          <cell r="E44">
            <v>500000</v>
          </cell>
          <cell r="F44">
            <v>5000000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cell r="B132"/>
          <cell r="C132"/>
          <cell r="D132"/>
          <cell r="E132"/>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C168">
            <v>0</v>
          </cell>
          <cell r="D168">
            <v>0</v>
          </cell>
          <cell r="E168">
            <v>0</v>
          </cell>
          <cell r="F168">
            <v>0</v>
          </cell>
          <cell r="G168"/>
          <cell r="H168">
            <v>0</v>
          </cell>
          <cell r="I168"/>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cell r="B265"/>
          <cell r="C265"/>
          <cell r="D265"/>
          <cell r="E265"/>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cell r="J473">
            <v>0</v>
          </cell>
          <cell r="K473">
            <v>0</v>
          </cell>
          <cell r="L473">
            <v>0</v>
          </cell>
          <cell r="M473">
            <v>0</v>
          </cell>
          <cell r="N473">
            <v>0</v>
          </cell>
          <cell r="O473">
            <v>0</v>
          </cell>
          <cell r="P473">
            <v>0</v>
          </cell>
          <cell r="Q473"/>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sheetData sheetId="588"/>
      <sheetData sheetId="589"/>
      <sheetData sheetId="590" refreshError="1"/>
      <sheetData sheetId="591"/>
      <sheetData sheetId="592"/>
      <sheetData sheetId="593"/>
      <sheetData sheetId="594"/>
      <sheetData sheetId="595"/>
      <sheetData sheetId="596"/>
      <sheetData sheetId="597"/>
      <sheetData sheetId="598"/>
      <sheetData sheetId="599"/>
      <sheetData sheetId="600"/>
      <sheetData sheetId="601"/>
      <sheetData sheetId="602" refreshError="1"/>
      <sheetData sheetId="603"/>
      <sheetData sheetId="604" refreshError="1"/>
      <sheetData sheetId="605" refreshError="1"/>
      <sheetData sheetId="606" refreshError="1"/>
      <sheetData sheetId="607" refreshError="1"/>
      <sheetData sheetId="608"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K"/>
      <sheetName val="DchinhKtoan(Thop)"/>
      <sheetName val="Dchinh(chinhthuc)"/>
      <sheetName val="BCDKT"/>
      <sheetName val="P1(KQKD)"/>
      <sheetName val="P2(KQKD)"/>
      <sheetName val="P3 (KQKD)"/>
      <sheetName val="Thminh2002"/>
      <sheetName val="TSCD"/>
      <sheetName val="Von-quy"/>
      <sheetName val="DThu"/>
      <sheetName val="641"/>
      <sheetName val="642"/>
      <sheetName val="CtieuPT"/>
      <sheetName val="PBo sau DC"/>
      <sheetName val="Thminh2000"/>
    </sheetNames>
    <sheetDataSet>
      <sheetData sheetId="0"/>
      <sheetData sheetId="1"/>
      <sheetData sheetId="2" refreshError="1">
        <row r="4">
          <cell r="G4" t="str">
            <v>Cã</v>
          </cell>
        </row>
        <row r="5">
          <cell r="G5" t="str">
            <v/>
          </cell>
        </row>
        <row r="6">
          <cell r="G6" t="str">
            <v/>
          </cell>
        </row>
        <row r="7">
          <cell r="G7" t="str">
            <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row r="24">
          <cell r="G24" t="str">
            <v/>
          </cell>
        </row>
        <row r="25">
          <cell r="G25" t="str">
            <v/>
          </cell>
        </row>
        <row r="26">
          <cell r="G26" t="str">
            <v/>
          </cell>
        </row>
        <row r="27">
          <cell r="G27" t="str">
            <v/>
          </cell>
        </row>
        <row r="28">
          <cell r="G28" t="str">
            <v/>
          </cell>
        </row>
        <row r="29">
          <cell r="G29" t="str">
            <v/>
          </cell>
        </row>
        <row r="30">
          <cell r="G30" t="str">
            <v/>
          </cell>
        </row>
        <row r="31">
          <cell r="G31" t="str">
            <v/>
          </cell>
        </row>
        <row r="32">
          <cell r="G32" t="str">
            <v/>
          </cell>
        </row>
        <row r="33">
          <cell r="G33" t="str">
            <v/>
          </cell>
        </row>
        <row r="34">
          <cell r="G34" t="str">
            <v/>
          </cell>
        </row>
        <row r="35">
          <cell r="G35" t="str">
            <v/>
          </cell>
        </row>
        <row r="36">
          <cell r="G36" t="str">
            <v/>
          </cell>
        </row>
        <row r="37">
          <cell r="G37" t="str">
            <v/>
          </cell>
        </row>
        <row r="38">
          <cell r="G38" t="str">
            <v/>
          </cell>
        </row>
        <row r="39">
          <cell r="G39" t="str">
            <v/>
          </cell>
        </row>
        <row r="40">
          <cell r="G40" t="str">
            <v/>
          </cell>
        </row>
        <row r="41">
          <cell r="G41" t="str">
            <v/>
          </cell>
        </row>
        <row r="42">
          <cell r="G42" t="str">
            <v/>
          </cell>
        </row>
        <row r="43">
          <cell r="G43" t="str">
            <v/>
          </cell>
        </row>
        <row r="44">
          <cell r="G44" t="str">
            <v/>
          </cell>
        </row>
        <row r="45">
          <cell r="G45" t="str">
            <v/>
          </cell>
        </row>
        <row r="46">
          <cell r="G46" t="str">
            <v/>
          </cell>
        </row>
        <row r="47">
          <cell r="G47" t="str">
            <v/>
          </cell>
        </row>
        <row r="48">
          <cell r="G48" t="str">
            <v/>
          </cell>
        </row>
        <row r="49">
          <cell r="G49" t="str">
            <v/>
          </cell>
        </row>
        <row r="50">
          <cell r="G50" t="str">
            <v/>
          </cell>
        </row>
        <row r="51">
          <cell r="G51" t="str">
            <v/>
          </cell>
        </row>
        <row r="52">
          <cell r="G52" t="str">
            <v/>
          </cell>
        </row>
        <row r="53">
          <cell r="G53" t="str">
            <v/>
          </cell>
        </row>
        <row r="54">
          <cell r="G54" t="str">
            <v/>
          </cell>
        </row>
        <row r="55">
          <cell r="G55" t="str">
            <v/>
          </cell>
        </row>
        <row r="56">
          <cell r="G56" t="str">
            <v/>
          </cell>
        </row>
        <row r="57">
          <cell r="G57" t="str">
            <v/>
          </cell>
        </row>
        <row r="58">
          <cell r="G58" t="str">
            <v/>
          </cell>
        </row>
        <row r="59">
          <cell r="G59" t="str">
            <v/>
          </cell>
        </row>
        <row r="60">
          <cell r="G60" t="str">
            <v/>
          </cell>
        </row>
        <row r="61">
          <cell r="G61" t="str">
            <v/>
          </cell>
        </row>
        <row r="62">
          <cell r="G62" t="str">
            <v/>
          </cell>
        </row>
        <row r="63">
          <cell r="G63" t="str">
            <v/>
          </cell>
        </row>
        <row r="64">
          <cell r="G64" t="str">
            <v/>
          </cell>
        </row>
        <row r="65">
          <cell r="G65" t="str">
            <v/>
          </cell>
        </row>
        <row r="66">
          <cell r="G66" t="str">
            <v/>
          </cell>
        </row>
        <row r="67">
          <cell r="G67" t="str">
            <v/>
          </cell>
        </row>
        <row r="68">
          <cell r="G68" t="str">
            <v/>
          </cell>
        </row>
        <row r="69">
          <cell r="G69" t="str">
            <v/>
          </cell>
        </row>
        <row r="70">
          <cell r="G70" t="str">
            <v/>
          </cell>
        </row>
        <row r="71">
          <cell r="G71" t="str">
            <v/>
          </cell>
        </row>
        <row r="72">
          <cell r="G72" t="str">
            <v/>
          </cell>
        </row>
        <row r="73">
          <cell r="G73" t="str">
            <v/>
          </cell>
        </row>
        <row r="74">
          <cell r="G74" t="str">
            <v/>
          </cell>
        </row>
        <row r="75">
          <cell r="G75" t="str">
            <v/>
          </cell>
        </row>
        <row r="76">
          <cell r="G76" t="str">
            <v/>
          </cell>
        </row>
        <row r="77">
          <cell r="G77" t="str">
            <v/>
          </cell>
        </row>
        <row r="78">
          <cell r="G78" t="str">
            <v/>
          </cell>
        </row>
        <row r="79">
          <cell r="G79" t="str">
            <v/>
          </cell>
        </row>
        <row r="80">
          <cell r="G80" t="str">
            <v/>
          </cell>
        </row>
        <row r="81">
          <cell r="G81" t="str">
            <v/>
          </cell>
        </row>
        <row r="82">
          <cell r="G82" t="str">
            <v/>
          </cell>
        </row>
        <row r="83">
          <cell r="G83" t="str">
            <v/>
          </cell>
        </row>
        <row r="84">
          <cell r="G84" t="str">
            <v/>
          </cell>
        </row>
        <row r="85">
          <cell r="G85" t="str">
            <v/>
          </cell>
        </row>
        <row r="86">
          <cell r="G86" t="str">
            <v/>
          </cell>
        </row>
        <row r="87">
          <cell r="G87" t="str">
            <v/>
          </cell>
        </row>
        <row r="88">
          <cell r="G88" t="str">
            <v/>
          </cell>
        </row>
        <row r="89">
          <cell r="G89" t="str">
            <v/>
          </cell>
        </row>
        <row r="90">
          <cell r="G90" t="str">
            <v/>
          </cell>
        </row>
        <row r="91">
          <cell r="G91" t="str">
            <v/>
          </cell>
        </row>
        <row r="92">
          <cell r="G92" t="str">
            <v/>
          </cell>
        </row>
        <row r="93">
          <cell r="G93" t="str">
            <v/>
          </cell>
        </row>
        <row r="94">
          <cell r="G94" t="str">
            <v/>
          </cell>
        </row>
        <row r="95">
          <cell r="G95" t="str">
            <v/>
          </cell>
        </row>
        <row r="96">
          <cell r="G96" t="str">
            <v/>
          </cell>
        </row>
        <row r="97">
          <cell r="G97" t="str">
            <v/>
          </cell>
        </row>
        <row r="98">
          <cell r="G98" t="str">
            <v/>
          </cell>
        </row>
        <row r="99">
          <cell r="G99" t="str">
            <v/>
          </cell>
        </row>
        <row r="100">
          <cell r="G100" t="str">
            <v/>
          </cell>
        </row>
        <row r="101">
          <cell r="G101" t="str">
            <v/>
          </cell>
        </row>
        <row r="102">
          <cell r="G102" t="str">
            <v/>
          </cell>
        </row>
        <row r="103">
          <cell r="G103" t="str">
            <v/>
          </cell>
        </row>
        <row r="104">
          <cell r="G104" t="str">
            <v/>
          </cell>
        </row>
        <row r="105">
          <cell r="G105" t="str">
            <v/>
          </cell>
        </row>
        <row r="106">
          <cell r="G106" t="str">
            <v/>
          </cell>
        </row>
        <row r="107">
          <cell r="G107" t="str">
            <v/>
          </cell>
        </row>
        <row r="108">
          <cell r="G108" t="str">
            <v/>
          </cell>
        </row>
        <row r="109">
          <cell r="G109" t="str">
            <v/>
          </cell>
        </row>
        <row r="110">
          <cell r="G110" t="str">
            <v/>
          </cell>
        </row>
        <row r="111">
          <cell r="G111" t="str">
            <v/>
          </cell>
        </row>
        <row r="112">
          <cell r="G112" t="str">
            <v/>
          </cell>
        </row>
        <row r="113">
          <cell r="G113" t="str">
            <v/>
          </cell>
        </row>
        <row r="114">
          <cell r="G114" t="str">
            <v/>
          </cell>
        </row>
        <row r="115">
          <cell r="G115" t="str">
            <v/>
          </cell>
        </row>
        <row r="116">
          <cell r="G116" t="str">
            <v/>
          </cell>
        </row>
        <row r="117">
          <cell r="G117" t="str">
            <v/>
          </cell>
        </row>
        <row r="118">
          <cell r="G118" t="str">
            <v/>
          </cell>
        </row>
        <row r="119">
          <cell r="G119" t="str">
            <v/>
          </cell>
        </row>
        <row r="120">
          <cell r="G120" t="str">
            <v/>
          </cell>
        </row>
        <row r="121">
          <cell r="G121" t="str">
            <v/>
          </cell>
        </row>
        <row r="122">
          <cell r="G122" t="str">
            <v/>
          </cell>
        </row>
        <row r="123">
          <cell r="G123" t="str">
            <v/>
          </cell>
        </row>
        <row r="124">
          <cell r="G124" t="str">
            <v/>
          </cell>
        </row>
        <row r="125">
          <cell r="G125" t="str">
            <v/>
          </cell>
        </row>
        <row r="126">
          <cell r="G126" t="str">
            <v/>
          </cell>
        </row>
        <row r="127">
          <cell r="G127" t="str">
            <v/>
          </cell>
        </row>
        <row r="128">
          <cell r="G128" t="str">
            <v/>
          </cell>
        </row>
        <row r="129">
          <cell r="G129" t="str">
            <v/>
          </cell>
        </row>
        <row r="130">
          <cell r="G130" t="str">
            <v/>
          </cell>
        </row>
        <row r="131">
          <cell r="G131" t="str">
            <v/>
          </cell>
        </row>
        <row r="132">
          <cell r="G132" t="str">
            <v/>
          </cell>
        </row>
        <row r="133">
          <cell r="G133" t="str">
            <v/>
          </cell>
        </row>
        <row r="134">
          <cell r="G134" t="str">
            <v/>
          </cell>
        </row>
        <row r="135">
          <cell r="G135" t="str">
            <v/>
          </cell>
        </row>
        <row r="136">
          <cell r="G136" t="str">
            <v/>
          </cell>
        </row>
        <row r="138">
          <cell r="G138"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OCHAT1"/>
      <sheetName val="DOCHAT2"/>
      <sheetName val="DNTC"/>
      <sheetName val="Compressive_strength (gun)1"/>
      <sheetName val="Compressive_strength (gun)2"/>
    </sheetNames>
    <sheetDataSet>
      <sheetData sheetId="0"/>
      <sheetData sheetId="1"/>
      <sheetData sheetId="2"/>
      <sheetData sheetId="3"/>
      <sheetData sheetId="4"/>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ONDUIT"/>
      <sheetName val="CABLE TRAY"/>
      <sheetName val="Sheet1"/>
      <sheetName val="Sheet2"/>
      <sheetName val="Sheet3"/>
      <sheetName val="ha kcs"/>
      <sheetName val="#REF"/>
      <sheetName val="Sheet4"/>
      <sheetName val="Sheet5"/>
      <sheetName val="Sheet6"/>
      <sheetName val="Sheet7"/>
      <sheetName val="Sheet8"/>
      <sheetName val="Sheet9"/>
      <sheetName val="Sheet10"/>
      <sheetName val="Sheet11"/>
      <sheetName val="Sheet12"/>
      <sheetName val="_x0000__x0000_ൠ_xd848_´&#10;ீ@_x0000__x0000_⮠@_x0000__x0000_⮠_xd86c_´&#10;ൠ_xd890_´&#10;ீ_x0000_㿰_x0002_ੰ_xd8b4_´&#10;ீ"/>
      <sheetName val="KLHT"/>
      <sheetName val="THKP"/>
      <sheetName val="KL XL2000"/>
      <sheetName val="KLXL2001"/>
      <sheetName val="THKP2001"/>
      <sheetName val="KLphanbo"/>
      <sheetName val="Chiet tinh"/>
      <sheetName val="XL4Poppy"/>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T6"/>
      <sheetName val="Tong cong ty"/>
      <sheetName val="Chinh phu va Dvi #"/>
      <sheetName val="Chart1"/>
      <sheetName val="bao cao"/>
      <sheetName val="HDKT"/>
      <sheetName va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XayLo"/>
      <sheetName val="_x0004__x0000_ð_x0000__x0000__x0000_Ӡ_x0000__x0000__x0000_ڰ_x0000__x0000__x0000_Ӡ_x0000__x0000__x0000_Ӱ_x0000__x0000__x0000_Ԁ_x0000__x0000__x0000_Ӱ_x0000__x0000__x0000_Ԁ"/>
      <sheetName val="DLLT"/>
      <sheetName val="THXL"/>
      <sheetName val="XL"/>
      <sheetName val="PTCT"/>
      <sheetName val="PTCT them"/>
      <sheetName val="FT"/>
      <sheetName val="VL"/>
      <sheetName val="Cuoc"/>
      <sheetName val="A6"/>
      <sheetName val="KL_G1"/>
      <sheetName val="PL_mat"/>
      <sheetName val="SCg_mat"/>
      <sheetName val="Sheet13"/>
      <sheetName val="Sheet14"/>
      <sheetName val="Sheet15"/>
      <sheetName val="Sheet16"/>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TCLuong"/>
      <sheetName val="GTHP1"/>
      <sheetName val="GTHP2"/>
      <sheetName val="cogioiHP"/>
      <sheetName val="toPV,baove"/>
      <sheetName val="TTancaHP"/>
      <sheetName val="thuengoaiHP"/>
      <sheetName val="cogioiHP (2)"/>
      <sheetName val="VLHTXL"/>
      <sheetName val="NC"/>
      <sheetName val="May"/>
      <sheetName val="VuaXM"/>
      <sheetName val="Tno"/>
      <sheetName val="VuaBT"/>
      <sheetName val="CTGVL"/>
      <sheetName val="cat"/>
      <sheetName val="luongSS3"/>
      <sheetName val="mayTC"/>
      <sheetName val="HSluongtho"/>
      <sheetName val="luongTT09"/>
      <sheetName val="CLVL"/>
      <sheetName val="VLDCA"/>
      <sheetName val="khong"/>
      <sheetName val="TEMPT"/>
      <sheetName val="TEMPT (2)"/>
      <sheetName val="SD7"/>
      <sheetName val="SD9"/>
      <sheetName val="BHChinhxac"/>
      <sheetName val="QuII"/>
      <sheetName val="QuiIII"/>
      <sheetName val="BHXHNam2001"/>
      <sheetName val="BHXH4"/>
      <sheetName val="QuyI2002"/>
      <sheetName val="QuyI2002 (2)"/>
      <sheetName val="BHXH-BHYT"/>
      <sheetName val="QuyviTE"/>
      <sheetName val="QuýI03"/>
      <sheetName val="KH03"/>
      <sheetName val="KHQ II"/>
      <sheetName val="Gia VL"/>
      <sheetName val="Bang gia ca may"/>
      <sheetName val="Bang luong CB"/>
      <sheetName val="Bang P.tich CT"/>
      <sheetName val="D.toan chi tiet"/>
      <sheetName val="Bang TH Dtoan"/>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Gio"/>
      <sheetName val="KH 2003 (moi max)"/>
      <sheetName val="PT cong no"/>
      <sheetName val="KH "/>
      <sheetName val="Sheet3 (2)"/>
      <sheetName val="TDT"/>
      <sheetName val="THDAU BUA"/>
      <sheetName val="DTMT EP COC"/>
      <sheetName val="CT dau bua"/>
      <sheetName val="khoi luong250t"/>
      <sheetName val="Sua-KLVDT+PS"/>
      <sheetName val="TSTL"/>
      <sheetName val="VTDC"/>
      <sheetName val="Lichkk"/>
      <sheetName val="DS"/>
      <sheetName val="XL4Test5"/>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Bieu6"/>
      <sheetName val="Bieu3"/>
      <sheetName val="Bieu2"/>
      <sheetName val="Bieu1"/>
      <sheetName val="Bieu5"/>
      <sheetName val="Bieu4"/>
      <sheetName val="Bieu5 Thuc te"/>
      <sheetName val="Luong VP"/>
      <sheetName val="THBH"/>
      <sheetName val="141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G"/>
      <sheetName val="giaduthau"/>
      <sheetName val="CTnen"/>
      <sheetName val="ctmat"/>
      <sheetName val="antoanGT"/>
      <sheetName val="CTkhac"/>
      <sheetName val="dgia"/>
      <sheetName val="cuoc1"/>
      <sheetName val="vua"/>
      <sheetName val="10000000"/>
      <sheetName val="BK_KL"/>
      <sheetName val="5 nam (tach)"/>
      <sheetName val="5 nam (tach) (2)"/>
      <sheetName val="KH 2003"/>
      <sheetName val="20000000"/>
      <sheetName val="BC26HD"/>
      <sheetName val="M02GTGT"/>
      <sheetName val="BC29HD"/>
      <sheetName val="cap thoat nu_x0003__x0000_"/>
      <sheetName val="TPH DAT "/>
      <sheetName val="CAT DAT"/>
      <sheetName val="NEN DAT"/>
      <sheetName val="Bieu 1(TH-KHnam2002)"/>
      <sheetName val="Bieu 2(KHnam 2003)"/>
      <sheetName val="Bieu 3(GTSL-2003)"/>
      <sheetName val="Bieu 4(tieuthusanpham)"/>
      <sheetName val="Bieu 6(Doanhthu)"/>
      <sheetName val="Bieu 7(LD-TLuong)"/>
      <sheetName val="Bieu 8(Chuanbi-dautu)"/>
      <sheetName val="Bieu 9(Dtu-XDCB)"/>
      <sheetName val="Bieu 10(Trich-sudung-taidautu)"/>
      <sheetName val="bieu11-1(giathanh)"/>
      <sheetName val="Bieu 11-2(Giathanh)"/>
      <sheetName val="Bieu 11a(KHTH CP ban hang)"/>
      <sheetName val="Bieu 11b (KHCP Quanly Cty)"/>
      <sheetName val="bieu12-KHGTtieuthuSF"/>
      <sheetName val="Bieu 13(Nhucau-nguonvon-ldong)"/>
      <sheetName val="Bieu 14(khauhao-TSCD)"/>
      <sheetName val="Bieu 15(thunopngansach)"/>
      <sheetName val="Bieu 16(phanphoiloinhuan)"/>
      <sheetName val="Bieu18(quitaptrung-qlitcty)"/>
      <sheetName val="bieu19(thuchi)"/>
      <sheetName val="bieu20-khthuno"/>
      <sheetName val="bieu21-khtrano"/>
      <sheetName val="Tong Hop "/>
      <sheetName val="Phan Tich Duong"/>
      <sheetName val="Phan Tich Cong"/>
      <sheetName val="Phan Tich Cau"/>
      <sheetName val="Gia vua"/>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maukk"/>
      <sheetName val="Quang Tri"/>
      <sheetName val="TTHue"/>
      <sheetName val="Da Nang"/>
      <sheetName val="Quang Nam"/>
      <sheetName val="Quang Ngai"/>
      <sheetName val="TH DH-QN"/>
      <sheetName val="KP HD"/>
      <sheetName val="DB HD"/>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00000001"/>
      <sheetName val="Phantich"/>
      <sheetName val="Toan_DA"/>
      <sheetName val="2004"/>
      <sheetName val="2005"/>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VPCty"/>
      <sheetName val="BVLD"/>
      <sheetName val="BV VH"/>
      <sheetName val="BV MD"/>
      <sheetName val="DCX MT"/>
      <sheetName val="DDV DC"/>
      <sheetName val="D KD DV LD"/>
      <sheetName val="D DV LT PA"/>
      <sheetName val="THCty"/>
      <sheetName val="TH XN"/>
      <sheetName val="TH thuong"/>
      <sheetName val="thuong"/>
      <sheetName val="XNQLN"/>
      <sheetName val="QT LHoc"/>
      <sheetName val="T.hop (2)"/>
      <sheetName val="T.hop"/>
      <sheetName val="Doan 6T2 (da sua)"/>
      <sheetName val="Thep noi d6"/>
      <sheetName val="Doan 7 T2(DA SUA) "/>
      <sheetName val="Doan 8.9 T2"/>
      <sheetName val="D 10,11,12 T2 "/>
      <sheetName val="Thep noi"/>
      <sheetName val="D 13,14 T2"/>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6"/>
      <sheetName val="Mau"/>
      <sheetName val="Outlets"/>
      <sheetName val="PGs"/>
      <sheetName val="SILICAT_x0003_"/>
      <sheetName val="Q1-02"/>
      <sheetName val="Q2-02"/>
      <sheetName val="Q3-02"/>
      <sheetName val="TAI"/>
      <sheetName val="BANLE"/>
      <sheetName val="t.kho"/>
      <sheetName val="CLB"/>
      <sheetName val="phong"/>
      <sheetName val="hoat"/>
      <sheetName val="tong BH"/>
      <sheetName val="nhapkho"/>
      <sheetName val="1-12"/>
      <sheetName val="XL4Test5"/>
      <sheetName val="KH LDTL"/>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XXXXXXXX"/>
      <sheetName val="C45"/>
      <sheetName val="C47A"/>
      <sheetName val="C47B"/>
      <sheetName val="C46"/>
      <sheetName val="DsachYT"/>
      <sheetName val="00"/>
      <sheetName val="Bhxhoi"/>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H QT"/>
      <sheetName val="KE QT"/>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P-KH"/>
      <sheetName val="Xuatkho"/>
      <sheetName val="PT"/>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00__x0000__x0000__x0000__x0000__x0000_"/>
      <sheetName val="??-BLDG"/>
      <sheetName val="ROCK WO_x0003__x0000_"/>
      <sheetName val="INSUL"/>
      <sheetName val="TH VL, NC, DDHT Thanhphuoc"/>
      <sheetName val="Piwot(Silicate)"/>
      <sheetName val="Chiet tinh dz22"/>
      <sheetName val="Pi6ot(Urethan)"/>
      <sheetName val="gvl"/>
      <sheetName val="hoat_x0000_࣭_x0000__x0000__x0000__x0000__x0000__x0000__x0000__x0000_ _x0000_᭬࣫_x0000__x0004__x0000__x0000__x0000__x0000__x0000__x0000_ᑜ࣭_x0000__x0000__x0000_"/>
      <sheetName val="S¶_x001d_et2"/>
      <sheetName val="Sheed4"/>
      <sheetName val="Dieu chinh"/>
      <sheetName val="So -03"/>
      <sheetName val="SoLD"/>
      <sheetName val="So-02"/>
      <sheetName val="Macro1"/>
      <sheetName val="Macro2"/>
      <sheetName val="Macro3"/>
      <sheetName val="vi_du_n"/>
      <sheetName val="vi_du"/>
      <sheetName val="Bieu 2"/>
      <sheetName val="biªu 3"/>
      <sheetName val="bieu1 CTy"/>
      <sheetName val="b2 cty"/>
      <sheetName val="b 3 cty"/>
      <sheetName val="bieu 7"/>
      <sheetName val="bieu 9"/>
      <sheetName val="b14"/>
      <sheetName val="Sheet12"/>
      <sheetName val="TH_x0001_NG2"/>
      <sheetName val="DU TRU LUONG 06 TH@NG"/>
      <sheetName val="AN CA DH 10"/>
      <sheetName val="TAM UNG LNC TH 08"/>
      <sheetName val="Leong thoi gian th 10"/>
      <sheetName val="Luong thoa gian th 11"/>
      <sheetName val="at lns th 10"/>
      <sheetName val="tam ung DNS th 11"/>
      <sheetName val="XL4Test4"/>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NEW-PANEL"/>
      <sheetName val="Pivot(RckWool)"/>
      <sheetName val="???????-BLDG"/>
      <sheetName val="Sheev6"/>
      <sheetName val="Nhap fon gia VL dia phuong"/>
      <sheetName val="Pivot(_x0007_lass Wool)"/>
      <sheetName val="bcôhang"/>
      <sheetName val="뜃맟뭁돽띿맟?-BLDG"/>
      <sheetName val="CAT_5"/>
      <sheetName val="현장관리비"/>
      <sheetName val="실행내역"/>
      <sheetName val="#REF"/>
      <sheetName val="적용환율"/>
      <sheetName val="合成単価作成表-BLDG"/>
      <sheetName val="EQUIPMENT -2"/>
      <sheetName val="전차선로 물량표"/>
      <sheetName val="PBS"/>
      <sheetName val="간접비내역-1"/>
      <sheetName val="Basic"/>
      <sheetName val="DESIGN CRITERIA"/>
      <sheetName val="용기"/>
      <sheetName val="báo cáo thang11 m?i"/>
      <sheetName val="thong tin cty"/>
      <sheetName val="TK-in"/>
      <sheetName val="TKTH"/>
      <sheetName val="BR"/>
      <sheetName val="MV"/>
      <sheetName val="mvtt"/>
      <sheetName val="HDKT"/>
      <sheetName val="Linh tinh"/>
      <sheetName val="nk"/>
      <sheetName val="N"/>
      <sheetName val="X"/>
      <sheetName val="RDP013"/>
      <sheetName val="\uong mot ngay cong xay lap"/>
      <sheetName val="Luong mot ngay conw0khao sat"/>
      <sheetName val="thu BHXH&lt;YT"/>
      <sheetName val="ROCK WO_x0003_?"/>
      <sheetName val="hoat?࣭???????? ?᭬࣫?_x0004_??????ᑜ࣭???"/>
      <sheetName val="??????"/>
      <sheetName val="Giai trinh"/>
      <sheetName val="Du_lieu"/>
      <sheetName val="CT Thang Mo"/>
      <sheetName val="CT  PL"/>
      <sheetName val="Chi tiet"/>
      <sheetName val="TA²_x0000__x0000_NH"/>
      <sheetName val="ctTBA"/>
      <sheetName val="TT_10KV"/>
      <sheetName val="Tong hop QL4( - 3"/>
      <sheetName val="SN C£GNV"/>
      <sheetName val="PNT-QUOT-#3"/>
      <sheetName val="COAT&amp;WRAP-QIOT-#3"/>
      <sheetName val="Q2-00"/>
      <sheetName val="Luong moÿÿngay cong khao sat"/>
      <sheetName val="SILICCTE"/>
      <sheetName val="PACK"/>
      <sheetName val="INV"/>
      <sheetName val="TK-XUAT"/>
      <sheetName val="TK-NHAP"/>
      <sheetName val="DT 1"/>
      <sheetName val="DT 2"/>
      <sheetName val="DT 3"/>
      <sheetName val="DM"/>
      <sheetName val="SP"/>
      <sheetName val="NP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10;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湡㘱_x0005_䨀湡㜱"/>
      <sheetName val="ㅮԷ_x0000_慊ㅮԸ"/>
      <sheetName val="㠱_x0005_䨀湡〲_x0005_"/>
      <sheetName val="԰_x0000_慊㉮Ա_x0000_"/>
      <sheetName val="_x0005_䨀湡㈲_x0005_䨀"/>
      <sheetName val="_x0000_慊㉮Գ_x0000_慊㉮Դ"/>
      <sheetName val="湡㐲_x0005_䨀湡㔲_x0005_"/>
      <sheetName val="㔲_x0005_䨀"/>
      <sheetName val="Gia vat tu"/>
      <sheetName val="TH4_x0000__x0000__x0000__x0000__x0000__x0000__x0000__x0000__x0000__x0000__x0000_ℨʢ_x0000__x0004__x0000__x0000__x0000__x0000__x0000__x0000_崬ʢ_x0000__x0000__x0000__x0000__x0000_"/>
      <sheetName val="MTO REV.2(ARMOR)"/>
      <sheetName val="_x0010_ivot(Glass Wool)"/>
      <sheetName val="She%t1"/>
      <sheetName val="XL4Pop`y"/>
      <sheetName val="Chitieu-dam c!c loai"/>
      <sheetName val="@Gdg"/>
      <sheetName val="CocKJ1m"/>
      <sheetName val="MTO REV.0"/>
      <sheetName val="Phan tich don ႀ￸a chi tiet"/>
      <sheetName val="TK"/>
      <sheetName val="BRCT"/>
      <sheetName val="SDHD"/>
      <sheetName val="SDHD QUY"/>
      <sheetName val="GTGT135"/>
      <sheetName val="BRCN135"/>
      <sheetName val="MV135"/>
      <sheetName val="SDHDCN"/>
      <sheetName val="SDHDCN quy"/>
      <sheetName val="NXT.CN03"/>
      <sheetName val="bl"/>
      <sheetName val="20000000"/>
      <sheetName val="공통가설"/>
      <sheetName val="적용률"/>
      <sheetName val="ࡍ_x0000_慂杮朠慩_x000d_䠀乁⁇䥔久䈠佁_x000b_吀⁈"/>
      <sheetName val="tong l²_x0000__x0000_ ban"/>
      <sheetName val="CN"/>
      <sheetName val="BCN"/>
      <sheetName val="Q TOAN"/>
      <sheetName val="NO MUA"/>
      <sheetName val="VO CHAI"/>
      <sheetName val="VC THU HOI"/>
      <sheetName val="S`eet9"/>
      <sheetName val="POWER"/>
      <sheetName val="LABTOTAL"/>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THVT"/>
      <sheetName val="PTDM"/>
      <sheetName val="KL_x0000_LAP TH KHO"/>
      <sheetName val="LUong mot_x0000_ngay cong khao sat"/>
      <sheetName val="Can doi TK_x0000_(2)"/>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oat?࣭? ᭬࣫?_x0004_?ᑜ࣭?ڬ࣫?"/>
      <sheetName val="Pivnt(RockWool)"/>
      <sheetName val="@ivot(Form Glass)"/>
      <sheetName val="Pivot(Gl!ss Wool)"/>
      <sheetName val="ROCK WOKL"/>
      <sheetName val="He co"/>
      <sheetName val="Bhitieu-dam cac loai"/>
      <sheetName val="VV-NTKL NHA _x000b_HO DOT 2"/>
      <sheetName val="THA_x000e_G 8"/>
      <sheetName val="AN CA _x0014_HANG 08"/>
      <sheetName val="Xuatkh/"/>
      <sheetName val="_x0000_TCTiet"/>
      <sheetName val="BCDTK"/>
      <sheetName val="soktmay"/>
      <sheetName val="_x0000__x0000__x0000__x0000__x0000_ _x0000_??_x0000__x0004__x0000__x0000__x0000__x0000__x0000__x0000_??_x0000__x0000__x0000__x0000__x0000__x0000__x0000__x0000_??_x0000__x0000_"/>
      <sheetName val="TA²_x0000__x0000_€NH"/>
      <sheetName val="tong l²_x0000__x0000_€ ban"/>
      <sheetName val="????? ????_x0004_????????????????????"/>
      <sheetName val="hoat_x0000_?_x0000_ ??_x0000__x0004__x0000_??_x0000_??_x0000_"/>
      <sheetName val="hoat?????????? ????_x0004_???????????"/>
      <sheetName val="Coc$0x40cm"/>
      <sheetName val="&quot;0ngay"/>
      <sheetName val="báo cák thang11 mới"/>
      <sheetName val="THANG'"/>
      <sheetName val="TH VL_ NC_ DDHT Thanhphuoc"/>
      <sheetName val="TH4???????????ℨʢ?_x0004_??????崬ʢ?????"/>
      <sheetName val="_x0010_iwot(Silicate)"/>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
      <sheetName val="hoat_x0000_࣭_x0000_ ᭬࣫_x0000__x0004__x0000_ᑜ࣭_x0000_ڬ࣫_x0000_"/>
      <sheetName val="ROCK WO_x0003_"/>
      <sheetName val="hoat_x0000_࣭_x0000__x0000__x0000__x0000__x0000__x0000__x0000__x0000_ _x0000_᭬࣫_x0000__x0004__x0000__x0000__x0000__x0000__x0000__x0000_ᑜ࣭_x0000__x0000__x0000__x0000__x0000__x0000__x0000__x0000_ڬ࣫_x0000__x0000_"/>
      <sheetName val="hoat?࣭???????? ?᭬࣫?_x0004_??????ᑜ࣭????????ڬ࣫??"/>
      <sheetName val="TH4_x0000__x0000__x0000__x0000__x0000__x0000__x0000__x0000__x0000__x0000__x0000_ℨʢ_x0000__x0004__x0000__x0000__x0000__x0000__x0000__x0000_崬ʢ_x0000__x0000__x0000__x0000__x0000__x0000__x0000__x0000_㐬ʢ_x0000__x0000_J_x0000__x0000__x0000__x0000__x0000__x0000__x0000__x0000__x0000__x0000__x0000__x0000__x0000__x0000__x0000__x000e_[INSUL.XLS]TH5_x0000__x0000__x0000__x0000__x0000__x0000__x0000_"/>
      <sheetName val="TH4???????????ℨʢ?_x0004_??????崬ʢ????????㐬ʢ??J???????????????_x000e_[INSUL.XLS]TH5???????"/>
      <sheetName val="_x0000__x0000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sheetData sheetId="280" refreshError="1"/>
      <sheetData sheetId="28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sheetData sheetId="318"/>
      <sheetData sheetId="319"/>
      <sheetData sheetId="320"/>
      <sheetData sheetId="321"/>
      <sheetData sheetId="322"/>
      <sheetData sheetId="323"/>
      <sheetData sheetId="324"/>
      <sheetData sheetId="325"/>
      <sheetData sheetId="326" refreshError="1"/>
      <sheetData sheetId="327"/>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sheetData sheetId="364" refreshError="1"/>
      <sheetData sheetId="365"/>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sheetData sheetId="422" refreshError="1"/>
      <sheetData sheetId="423"/>
      <sheetData sheetId="424" refreshError="1"/>
      <sheetData sheetId="425" refreshError="1"/>
      <sheetData sheetId="426"/>
      <sheetData sheetId="427"/>
      <sheetData sheetId="428"/>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sheetData sheetId="520"/>
      <sheetData sheetId="521" refreshError="1"/>
      <sheetData sheetId="522" refreshError="1"/>
      <sheetData sheetId="523" refreshError="1"/>
      <sheetData sheetId="524"/>
      <sheetData sheetId="525"/>
      <sheetData sheetId="526"/>
      <sheetData sheetId="527"/>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sheetData sheetId="548" refreshError="1"/>
      <sheetData sheetId="549"/>
      <sheetData sheetId="550"/>
      <sheetData sheetId="551"/>
      <sheetData sheetId="552"/>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Menu"/>
      <sheetName val="Thong_bao"/>
      <sheetName val="Muc_luc"/>
      <sheetName val="Thong_tin"/>
      <sheetName val="Danh_muc"/>
      <sheetName val="DM"/>
      <sheetName val="Dieu_chinh"/>
      <sheetName val="Chi_tiet"/>
      <sheetName val="Soat_xet"/>
      <sheetName val="Tong_hop"/>
      <sheetName val="LCBTCP"/>
      <sheetName val="KN_CPBQ"/>
      <sheetName val="KT_CPBQ"/>
      <sheetName val="Du_lieu"/>
      <sheetName val="CT_LCTT"/>
      <sheetName val="CT_LCGT"/>
      <sheetName val="QTTNDN"/>
      <sheetName val="BCKT"/>
      <sheetName val="Bao_cao"/>
      <sheetName val="Doi_chieu"/>
      <sheetName val="Thuyet_minh"/>
      <sheetName val="TM_TSCDHH"/>
      <sheetName val="TM_TSCDTTC"/>
      <sheetName val="TM_TSCDVH"/>
      <sheetName val="TM_VCSH"/>
      <sheetName val="Phan_tich"/>
      <sheetName val="Trong_yeu"/>
      <sheetName val="Phan_bo"/>
      <sheetName val="TM_ChenhLechTK"/>
      <sheetName val="TM_ChenhLechCT"/>
      <sheetName val="Huong_dan"/>
    </sheetNames>
    <sheetDataSet>
      <sheetData sheetId="0" refreshError="1"/>
      <sheetData sheetId="1" refreshError="1"/>
      <sheetData sheetId="2" refreshError="1"/>
      <sheetData sheetId="3" refreshError="1">
        <row r="8">
          <cell r="D8" t="str">
            <v>Công ty Cổ phần May 10</v>
          </cell>
        </row>
        <row r="12">
          <cell r="D12" t="str">
            <v>cho năm tài chính kết thúc ngày 31/12/2007</v>
          </cell>
        </row>
        <row r="13">
          <cell r="D13" t="str">
            <v>01/01/2007</v>
          </cell>
        </row>
        <row r="14">
          <cell r="D14" t="str">
            <v>31/12/2007</v>
          </cell>
        </row>
      </sheetData>
      <sheetData sheetId="4" refreshError="1">
        <row r="5">
          <cell r="A5" t="str">
            <v>TKTB</v>
          </cell>
          <cell r="B5" t="str">
            <v>TKCD</v>
          </cell>
          <cell r="C5" t="str">
            <v>TKBS</v>
          </cell>
          <cell r="D5" t="str">
            <v>TKPL</v>
          </cell>
        </row>
        <row r="6">
          <cell r="B6" t="str">
            <v>111</v>
          </cell>
        </row>
        <row r="7">
          <cell r="B7" t="str">
            <v>1111</v>
          </cell>
        </row>
        <row r="8">
          <cell r="B8" t="str">
            <v>1112</v>
          </cell>
        </row>
        <row r="9">
          <cell r="B9" t="str">
            <v>1113</v>
          </cell>
        </row>
        <row r="10">
          <cell r="B10" t="str">
            <v>112</v>
          </cell>
        </row>
        <row r="11">
          <cell r="B11" t="str">
            <v>1121</v>
          </cell>
        </row>
        <row r="12">
          <cell r="B12" t="str">
            <v>1122</v>
          </cell>
        </row>
        <row r="13">
          <cell r="B13" t="str">
            <v>1123</v>
          </cell>
        </row>
        <row r="14">
          <cell r="B14" t="str">
            <v>113</v>
          </cell>
        </row>
        <row r="15">
          <cell r="B15" t="str">
            <v>1131</v>
          </cell>
        </row>
        <row r="16">
          <cell r="B16" t="str">
            <v>1132</v>
          </cell>
        </row>
        <row r="17">
          <cell r="B17" t="str">
            <v>121</v>
          </cell>
        </row>
        <row r="18">
          <cell r="B18" t="str">
            <v>1211</v>
          </cell>
        </row>
        <row r="19">
          <cell r="B19" t="str">
            <v>1212</v>
          </cell>
        </row>
        <row r="20">
          <cell r="B20" t="str">
            <v>121</v>
          </cell>
        </row>
        <row r="21">
          <cell r="B21" t="str">
            <v>128</v>
          </cell>
        </row>
        <row r="22">
          <cell r="B22" t="str">
            <v>1281</v>
          </cell>
        </row>
        <row r="23">
          <cell r="B23" t="str">
            <v>1288</v>
          </cell>
        </row>
        <row r="24">
          <cell r="B24" t="str">
            <v>128</v>
          </cell>
        </row>
        <row r="25">
          <cell r="B25" t="str">
            <v>129</v>
          </cell>
        </row>
        <row r="26">
          <cell r="B26" t="str">
            <v>131</v>
          </cell>
        </row>
        <row r="27">
          <cell r="B27" t="str">
            <v>131</v>
          </cell>
        </row>
        <row r="28">
          <cell r="B28" t="str">
            <v>131</v>
          </cell>
        </row>
        <row r="29">
          <cell r="B29" t="str">
            <v>131</v>
          </cell>
        </row>
        <row r="30">
          <cell r="B30" t="str">
            <v>131</v>
          </cell>
        </row>
        <row r="31">
          <cell r="B31" t="str">
            <v>133</v>
          </cell>
        </row>
        <row r="32">
          <cell r="B32" t="str">
            <v>1331</v>
          </cell>
        </row>
        <row r="33">
          <cell r="B33" t="str">
            <v>1331</v>
          </cell>
        </row>
        <row r="34">
          <cell r="B34" t="str">
            <v>1331</v>
          </cell>
        </row>
        <row r="35">
          <cell r="B35" t="str">
            <v>1332</v>
          </cell>
        </row>
        <row r="36">
          <cell r="B36" t="str">
            <v>1332</v>
          </cell>
        </row>
        <row r="37">
          <cell r="B37" t="str">
            <v>1332</v>
          </cell>
        </row>
        <row r="38">
          <cell r="B38" t="str">
            <v>136</v>
          </cell>
        </row>
        <row r="39">
          <cell r="B39" t="str">
            <v>1361</v>
          </cell>
        </row>
        <row r="40">
          <cell r="B40" t="str">
            <v>1361</v>
          </cell>
        </row>
        <row r="41">
          <cell r="B41" t="str">
            <v>1361</v>
          </cell>
        </row>
        <row r="42">
          <cell r="B42" t="str">
            <v>1368</v>
          </cell>
        </row>
        <row r="43">
          <cell r="B43" t="str">
            <v>1368</v>
          </cell>
        </row>
        <row r="44">
          <cell r="B44" t="str">
            <v>1368</v>
          </cell>
        </row>
        <row r="45">
          <cell r="B45" t="str">
            <v>1368</v>
          </cell>
        </row>
        <row r="46">
          <cell r="B46" t="str">
            <v>1368</v>
          </cell>
        </row>
        <row r="47">
          <cell r="B47" t="str">
            <v>1368</v>
          </cell>
        </row>
        <row r="48">
          <cell r="B48" t="str">
            <v>1368</v>
          </cell>
        </row>
        <row r="49">
          <cell r="B49" t="str">
            <v>138</v>
          </cell>
        </row>
        <row r="50">
          <cell r="B50" t="str">
            <v>1381</v>
          </cell>
        </row>
        <row r="51">
          <cell r="B51" t="str">
            <v>1385</v>
          </cell>
        </row>
        <row r="52">
          <cell r="B52" t="str">
            <v>1385</v>
          </cell>
        </row>
        <row r="53">
          <cell r="B53" t="str">
            <v>1385</v>
          </cell>
        </row>
        <row r="54">
          <cell r="B54" t="str">
            <v>1385</v>
          </cell>
        </row>
        <row r="55">
          <cell r="B55" t="str">
            <v>1385</v>
          </cell>
        </row>
        <row r="56">
          <cell r="B56" t="str">
            <v>1388</v>
          </cell>
        </row>
        <row r="57">
          <cell r="B57" t="str">
            <v>1388</v>
          </cell>
        </row>
        <row r="58">
          <cell r="B58" t="str">
            <v>1388</v>
          </cell>
        </row>
        <row r="59">
          <cell r="B59" t="str">
            <v>1388</v>
          </cell>
        </row>
        <row r="60">
          <cell r="B60" t="str">
            <v>1388</v>
          </cell>
        </row>
        <row r="61">
          <cell r="B61" t="str">
            <v>1388</v>
          </cell>
        </row>
        <row r="62">
          <cell r="B62" t="str">
            <v>1388</v>
          </cell>
        </row>
        <row r="63">
          <cell r="B63" t="str">
            <v>1388</v>
          </cell>
        </row>
        <row r="64">
          <cell r="B64" t="str">
            <v>1388</v>
          </cell>
        </row>
        <row r="65">
          <cell r="B65" t="str">
            <v>139</v>
          </cell>
        </row>
        <row r="66">
          <cell r="B66" t="str">
            <v>139</v>
          </cell>
        </row>
        <row r="67">
          <cell r="B67" t="str">
            <v>139</v>
          </cell>
        </row>
        <row r="68">
          <cell r="B68" t="str">
            <v>141</v>
          </cell>
        </row>
        <row r="69">
          <cell r="B69" t="str">
            <v>141</v>
          </cell>
        </row>
        <row r="70">
          <cell r="B70" t="str">
            <v>141</v>
          </cell>
        </row>
        <row r="71">
          <cell r="B71" t="str">
            <v>142</v>
          </cell>
        </row>
        <row r="72">
          <cell r="B72" t="str">
            <v>144</v>
          </cell>
        </row>
        <row r="73">
          <cell r="B73" t="str">
            <v>151</v>
          </cell>
        </row>
        <row r="74">
          <cell r="B74" t="str">
            <v>152</v>
          </cell>
        </row>
        <row r="75">
          <cell r="B75" t="str">
            <v>153</v>
          </cell>
        </row>
        <row r="76">
          <cell r="B76" t="str">
            <v>154</v>
          </cell>
        </row>
        <row r="77">
          <cell r="B77" t="str">
            <v>155</v>
          </cell>
        </row>
        <row r="78">
          <cell r="B78" t="str">
            <v>156</v>
          </cell>
        </row>
        <row r="79">
          <cell r="B79" t="str">
            <v>1561</v>
          </cell>
        </row>
        <row r="80">
          <cell r="B80" t="str">
            <v>1562</v>
          </cell>
        </row>
        <row r="81">
          <cell r="B81" t="str">
            <v>1567</v>
          </cell>
        </row>
        <row r="82">
          <cell r="B82" t="str">
            <v>157</v>
          </cell>
        </row>
        <row r="83">
          <cell r="B83" t="str">
            <v>158</v>
          </cell>
        </row>
        <row r="84">
          <cell r="B84" t="str">
            <v>159</v>
          </cell>
        </row>
        <row r="85">
          <cell r="B85" t="str">
            <v>161</v>
          </cell>
        </row>
        <row r="86">
          <cell r="B86" t="str">
            <v>1611</v>
          </cell>
        </row>
        <row r="87">
          <cell r="B87" t="str">
            <v>1612</v>
          </cell>
        </row>
        <row r="88">
          <cell r="B88" t="str">
            <v>211</v>
          </cell>
        </row>
        <row r="89">
          <cell r="B89" t="str">
            <v>2111</v>
          </cell>
        </row>
        <row r="90">
          <cell r="B90" t="str">
            <v>2112</v>
          </cell>
        </row>
        <row r="91">
          <cell r="B91" t="str">
            <v>2113</v>
          </cell>
        </row>
        <row r="92">
          <cell r="B92" t="str">
            <v>2114</v>
          </cell>
        </row>
        <row r="93">
          <cell r="B93" t="str">
            <v>2115</v>
          </cell>
        </row>
        <row r="94">
          <cell r="B94" t="str">
            <v>2118</v>
          </cell>
        </row>
        <row r="95">
          <cell r="B95" t="str">
            <v>212</v>
          </cell>
        </row>
        <row r="96">
          <cell r="B96" t="str">
            <v>212</v>
          </cell>
        </row>
        <row r="97">
          <cell r="B97" t="str">
            <v>212</v>
          </cell>
        </row>
        <row r="98">
          <cell r="B98" t="str">
            <v>212</v>
          </cell>
        </row>
        <row r="99">
          <cell r="B99" t="str">
            <v>212</v>
          </cell>
        </row>
        <row r="100">
          <cell r="B100" t="str">
            <v>212</v>
          </cell>
        </row>
        <row r="101">
          <cell r="B101" t="str">
            <v>212</v>
          </cell>
        </row>
        <row r="102">
          <cell r="B102" t="str">
            <v>213</v>
          </cell>
        </row>
        <row r="103">
          <cell r="B103" t="str">
            <v>2131</v>
          </cell>
        </row>
        <row r="104">
          <cell r="B104" t="str">
            <v>2132</v>
          </cell>
        </row>
        <row r="105">
          <cell r="B105" t="str">
            <v>2133</v>
          </cell>
        </row>
        <row r="106">
          <cell r="B106" t="str">
            <v>2134</v>
          </cell>
        </row>
        <row r="107">
          <cell r="B107" t="str">
            <v>2135</v>
          </cell>
        </row>
        <row r="108">
          <cell r="B108" t="str">
            <v>2136</v>
          </cell>
        </row>
        <row r="109">
          <cell r="B109" t="str">
            <v>2138</v>
          </cell>
        </row>
        <row r="110">
          <cell r="B110" t="str">
            <v>214</v>
          </cell>
        </row>
        <row r="111">
          <cell r="B111" t="str">
            <v>2141</v>
          </cell>
        </row>
        <row r="112">
          <cell r="B112" t="str">
            <v>2141</v>
          </cell>
        </row>
        <row r="113">
          <cell r="B113" t="str">
            <v>2141</v>
          </cell>
        </row>
        <row r="114">
          <cell r="B114" t="str">
            <v>2141</v>
          </cell>
        </row>
        <row r="115">
          <cell r="B115" t="str">
            <v>2141</v>
          </cell>
        </row>
        <row r="116">
          <cell r="B116" t="str">
            <v>2141</v>
          </cell>
        </row>
        <row r="117">
          <cell r="B117" t="str">
            <v>2141</v>
          </cell>
        </row>
        <row r="118">
          <cell r="B118" t="str">
            <v>2142</v>
          </cell>
        </row>
        <row r="119">
          <cell r="B119" t="str">
            <v>2142</v>
          </cell>
        </row>
        <row r="120">
          <cell r="B120" t="str">
            <v>2142</v>
          </cell>
        </row>
        <row r="121">
          <cell r="B121" t="str">
            <v>2142</v>
          </cell>
        </row>
        <row r="122">
          <cell r="B122" t="str">
            <v>2142</v>
          </cell>
        </row>
        <row r="123">
          <cell r="B123" t="str">
            <v>2142</v>
          </cell>
        </row>
        <row r="124">
          <cell r="B124" t="str">
            <v>2142</v>
          </cell>
        </row>
        <row r="125">
          <cell r="B125" t="str">
            <v>2143</v>
          </cell>
        </row>
        <row r="126">
          <cell r="B126" t="str">
            <v>2143</v>
          </cell>
        </row>
        <row r="127">
          <cell r="B127" t="str">
            <v>2143</v>
          </cell>
        </row>
        <row r="128">
          <cell r="B128" t="str">
            <v>2143</v>
          </cell>
        </row>
        <row r="129">
          <cell r="B129" t="str">
            <v>2143</v>
          </cell>
        </row>
        <row r="130">
          <cell r="B130" t="str">
            <v>2143</v>
          </cell>
        </row>
        <row r="131">
          <cell r="B131" t="str">
            <v>2143</v>
          </cell>
        </row>
        <row r="132">
          <cell r="B132" t="str">
            <v>2143</v>
          </cell>
        </row>
        <row r="133">
          <cell r="B133" t="str">
            <v>2147</v>
          </cell>
        </row>
        <row r="134">
          <cell r="B134" t="str">
            <v>217</v>
          </cell>
        </row>
        <row r="135">
          <cell r="B135" t="str">
            <v>221</v>
          </cell>
        </row>
        <row r="136">
          <cell r="B136" t="str">
            <v>222</v>
          </cell>
        </row>
        <row r="137">
          <cell r="B137" t="str">
            <v>223</v>
          </cell>
        </row>
        <row r="138">
          <cell r="B138" t="str">
            <v>228</v>
          </cell>
        </row>
        <row r="139">
          <cell r="B139" t="str">
            <v>2281</v>
          </cell>
        </row>
        <row r="140">
          <cell r="B140" t="str">
            <v>2282</v>
          </cell>
        </row>
        <row r="141">
          <cell r="B141" t="str">
            <v>2282</v>
          </cell>
        </row>
        <row r="142">
          <cell r="B142" t="str">
            <v>2288</v>
          </cell>
        </row>
        <row r="143">
          <cell r="B143" t="str">
            <v>2288</v>
          </cell>
        </row>
        <row r="144">
          <cell r="B144" t="str">
            <v>229</v>
          </cell>
        </row>
        <row r="145">
          <cell r="B145" t="str">
            <v>241</v>
          </cell>
        </row>
        <row r="146">
          <cell r="B146" t="str">
            <v>2411</v>
          </cell>
        </row>
        <row r="147">
          <cell r="B147" t="str">
            <v>2412</v>
          </cell>
        </row>
        <row r="148">
          <cell r="B148" t="str">
            <v>2413</v>
          </cell>
        </row>
        <row r="149">
          <cell r="B149" t="str">
            <v>242</v>
          </cell>
        </row>
        <row r="150">
          <cell r="B150" t="str">
            <v>242</v>
          </cell>
        </row>
        <row r="151">
          <cell r="B151" t="str">
            <v>242</v>
          </cell>
        </row>
        <row r="152">
          <cell r="B152" t="str">
            <v>242</v>
          </cell>
        </row>
        <row r="153">
          <cell r="B153" t="str">
            <v>242</v>
          </cell>
        </row>
        <row r="154">
          <cell r="B154" t="str">
            <v>242</v>
          </cell>
        </row>
        <row r="155">
          <cell r="B155" t="str">
            <v>242</v>
          </cell>
        </row>
        <row r="156">
          <cell r="B156" t="str">
            <v>243</v>
          </cell>
        </row>
        <row r="157">
          <cell r="B157" t="str">
            <v>243</v>
          </cell>
        </row>
        <row r="158">
          <cell r="B158" t="str">
            <v>243</v>
          </cell>
        </row>
        <row r="159">
          <cell r="B159" t="str">
            <v>243</v>
          </cell>
        </row>
        <row r="160">
          <cell r="B160" t="str">
            <v>243</v>
          </cell>
        </row>
        <row r="161">
          <cell r="B161" t="str">
            <v>244</v>
          </cell>
        </row>
        <row r="162">
          <cell r="B162" t="str">
            <v>311</v>
          </cell>
        </row>
        <row r="163">
          <cell r="B163" t="str">
            <v>315</v>
          </cell>
        </row>
        <row r="164">
          <cell r="B164" t="str">
            <v>3151</v>
          </cell>
        </row>
        <row r="165">
          <cell r="B165" t="str">
            <v>3152</v>
          </cell>
        </row>
        <row r="166">
          <cell r="B166" t="str">
            <v>3153</v>
          </cell>
        </row>
        <row r="167">
          <cell r="B167" t="str">
            <v>331</v>
          </cell>
        </row>
        <row r="168">
          <cell r="B168" t="str">
            <v>331</v>
          </cell>
        </row>
        <row r="169">
          <cell r="B169" t="str">
            <v>331</v>
          </cell>
        </row>
        <row r="170">
          <cell r="B170" t="str">
            <v>331</v>
          </cell>
        </row>
        <row r="171">
          <cell r="B171" t="str">
            <v>331</v>
          </cell>
        </row>
        <row r="172">
          <cell r="B172" t="str">
            <v>333</v>
          </cell>
        </row>
        <row r="173">
          <cell r="B173" t="str">
            <v>3331</v>
          </cell>
        </row>
        <row r="174">
          <cell r="B174" t="str">
            <v>33311</v>
          </cell>
        </row>
        <row r="175">
          <cell r="B175" t="str">
            <v>33311</v>
          </cell>
        </row>
        <row r="176">
          <cell r="B176" t="str">
            <v>33311</v>
          </cell>
        </row>
        <row r="177">
          <cell r="B177" t="str">
            <v>33312</v>
          </cell>
        </row>
        <row r="178">
          <cell r="B178" t="str">
            <v>33312</v>
          </cell>
        </row>
        <row r="179">
          <cell r="B179" t="str">
            <v>33312</v>
          </cell>
        </row>
        <row r="180">
          <cell r="B180" t="str">
            <v>3332</v>
          </cell>
        </row>
        <row r="181">
          <cell r="B181" t="str">
            <v>3332</v>
          </cell>
        </row>
        <row r="182">
          <cell r="B182" t="str">
            <v>3332</v>
          </cell>
        </row>
        <row r="183">
          <cell r="B183" t="str">
            <v>3333</v>
          </cell>
        </row>
        <row r="184">
          <cell r="B184" t="str">
            <v>3333</v>
          </cell>
        </row>
        <row r="185">
          <cell r="B185" t="str">
            <v>3333</v>
          </cell>
        </row>
        <row r="186">
          <cell r="B186" t="str">
            <v>3334</v>
          </cell>
        </row>
        <row r="187">
          <cell r="B187" t="str">
            <v>3334</v>
          </cell>
        </row>
        <row r="188">
          <cell r="B188" t="str">
            <v>3334</v>
          </cell>
        </row>
        <row r="189">
          <cell r="B189" t="str">
            <v>3335</v>
          </cell>
        </row>
        <row r="190">
          <cell r="B190" t="str">
            <v>3335</v>
          </cell>
        </row>
        <row r="191">
          <cell r="B191" t="str">
            <v>3335</v>
          </cell>
        </row>
        <row r="192">
          <cell r="B192" t="str">
            <v>3336</v>
          </cell>
        </row>
        <row r="193">
          <cell r="B193" t="str">
            <v>3336</v>
          </cell>
        </row>
        <row r="194">
          <cell r="B194" t="str">
            <v>3336</v>
          </cell>
        </row>
        <row r="195">
          <cell r="B195" t="str">
            <v>3337</v>
          </cell>
        </row>
        <row r="196">
          <cell r="B196" t="str">
            <v>3337</v>
          </cell>
        </row>
        <row r="197">
          <cell r="B197" t="str">
            <v>3337</v>
          </cell>
        </row>
        <row r="198">
          <cell r="B198" t="str">
            <v>3338</v>
          </cell>
        </row>
        <row r="199">
          <cell r="B199" t="str">
            <v>3338</v>
          </cell>
        </row>
        <row r="200">
          <cell r="B200" t="str">
            <v>3338</v>
          </cell>
        </row>
        <row r="201">
          <cell r="B201" t="str">
            <v>3339</v>
          </cell>
        </row>
        <row r="202">
          <cell r="B202" t="str">
            <v>3339</v>
          </cell>
        </row>
        <row r="203">
          <cell r="B203" t="str">
            <v>3339</v>
          </cell>
        </row>
        <row r="204">
          <cell r="B204" t="str">
            <v>3339</v>
          </cell>
        </row>
        <row r="205">
          <cell r="B205" t="str">
            <v>3339</v>
          </cell>
        </row>
        <row r="206">
          <cell r="B206" t="str">
            <v>334</v>
          </cell>
        </row>
        <row r="207">
          <cell r="B207" t="str">
            <v>3341</v>
          </cell>
        </row>
        <row r="208">
          <cell r="B208" t="str">
            <v>3341</v>
          </cell>
        </row>
        <row r="209">
          <cell r="B209" t="str">
            <v>3341</v>
          </cell>
        </row>
        <row r="210">
          <cell r="B210" t="str">
            <v>3348</v>
          </cell>
        </row>
        <row r="211">
          <cell r="B211" t="str">
            <v>3348</v>
          </cell>
        </row>
        <row r="212">
          <cell r="B212" t="str">
            <v>3348</v>
          </cell>
        </row>
        <row r="213">
          <cell r="B213" t="str">
            <v>335</v>
          </cell>
        </row>
        <row r="214">
          <cell r="B214" t="str">
            <v>335</v>
          </cell>
        </row>
        <row r="215">
          <cell r="B215" t="str">
            <v>335</v>
          </cell>
        </row>
        <row r="216">
          <cell r="B216" t="str">
            <v>335</v>
          </cell>
        </row>
        <row r="217">
          <cell r="B217" t="str">
            <v>335</v>
          </cell>
        </row>
        <row r="218">
          <cell r="B218" t="str">
            <v>336</v>
          </cell>
        </row>
        <row r="219">
          <cell r="B219" t="str">
            <v>336</v>
          </cell>
        </row>
        <row r="220">
          <cell r="B220" t="str">
            <v>336</v>
          </cell>
        </row>
        <row r="221">
          <cell r="B221" t="str">
            <v>336</v>
          </cell>
        </row>
        <row r="222">
          <cell r="B222" t="str">
            <v>336</v>
          </cell>
        </row>
        <row r="223">
          <cell r="B223" t="str">
            <v>336</v>
          </cell>
        </row>
        <row r="224">
          <cell r="B224" t="str">
            <v>336</v>
          </cell>
        </row>
        <row r="225">
          <cell r="B225" t="str">
            <v>336</v>
          </cell>
        </row>
        <row r="226">
          <cell r="B226" t="str">
            <v>336</v>
          </cell>
        </row>
        <row r="227">
          <cell r="B227" t="str">
            <v>337</v>
          </cell>
        </row>
        <row r="228">
          <cell r="B228" t="str">
            <v>337</v>
          </cell>
        </row>
        <row r="229">
          <cell r="B229" t="str">
            <v>337</v>
          </cell>
        </row>
        <row r="230">
          <cell r="B230" t="str">
            <v>338</v>
          </cell>
        </row>
        <row r="231">
          <cell r="B231" t="str">
            <v>3381</v>
          </cell>
        </row>
        <row r="232">
          <cell r="B232" t="str">
            <v>3382</v>
          </cell>
        </row>
        <row r="233">
          <cell r="B233" t="str">
            <v>3382</v>
          </cell>
        </row>
        <row r="234">
          <cell r="B234" t="str">
            <v>3382</v>
          </cell>
        </row>
        <row r="235">
          <cell r="B235" t="str">
            <v>3383</v>
          </cell>
        </row>
        <row r="236">
          <cell r="B236" t="str">
            <v>3383</v>
          </cell>
        </row>
        <row r="237">
          <cell r="B237" t="str">
            <v>3383</v>
          </cell>
        </row>
        <row r="238">
          <cell r="B238" t="str">
            <v>3384</v>
          </cell>
        </row>
        <row r="239">
          <cell r="B239" t="str">
            <v>3384</v>
          </cell>
        </row>
        <row r="240">
          <cell r="B240" t="str">
            <v>3384</v>
          </cell>
        </row>
        <row r="241">
          <cell r="B241" t="str">
            <v>3385</v>
          </cell>
        </row>
        <row r="242">
          <cell r="B242" t="str">
            <v>3385</v>
          </cell>
        </row>
        <row r="243">
          <cell r="B243" t="str">
            <v>3385</v>
          </cell>
        </row>
        <row r="244">
          <cell r="B244" t="str">
            <v>3386</v>
          </cell>
        </row>
        <row r="245">
          <cell r="B245" t="str">
            <v>3386</v>
          </cell>
        </row>
        <row r="246">
          <cell r="B246" t="str">
            <v>3386</v>
          </cell>
        </row>
        <row r="247">
          <cell r="B247" t="str">
            <v>3387</v>
          </cell>
        </row>
        <row r="248">
          <cell r="B248" t="str">
            <v>3387</v>
          </cell>
        </row>
        <row r="249">
          <cell r="B249" t="str">
            <v>3387</v>
          </cell>
        </row>
        <row r="250">
          <cell r="B250" t="str">
            <v>3387</v>
          </cell>
        </row>
        <row r="251">
          <cell r="B251" t="str">
            <v>3387</v>
          </cell>
        </row>
        <row r="252">
          <cell r="B252" t="str">
            <v>3388</v>
          </cell>
        </row>
        <row r="253">
          <cell r="B253" t="str">
            <v>3388</v>
          </cell>
        </row>
        <row r="254">
          <cell r="B254" t="str">
            <v>3388</v>
          </cell>
        </row>
        <row r="255">
          <cell r="B255" t="str">
            <v>3388</v>
          </cell>
        </row>
        <row r="256">
          <cell r="B256" t="str">
            <v>3388</v>
          </cell>
        </row>
        <row r="257">
          <cell r="B257" t="str">
            <v>3388</v>
          </cell>
        </row>
        <row r="258">
          <cell r="B258" t="str">
            <v>3388</v>
          </cell>
        </row>
        <row r="259">
          <cell r="B259" t="str">
            <v>3388</v>
          </cell>
        </row>
        <row r="260">
          <cell r="B260" t="str">
            <v>3388</v>
          </cell>
        </row>
        <row r="261">
          <cell r="B261" t="str">
            <v>341</v>
          </cell>
        </row>
        <row r="262">
          <cell r="B262" t="str">
            <v>341</v>
          </cell>
        </row>
        <row r="263">
          <cell r="B263" t="str">
            <v>341</v>
          </cell>
        </row>
        <row r="264">
          <cell r="B264" t="str">
            <v>342</v>
          </cell>
        </row>
        <row r="265">
          <cell r="B265" t="str">
            <v>342</v>
          </cell>
        </row>
        <row r="266">
          <cell r="B266" t="str">
            <v>342</v>
          </cell>
        </row>
        <row r="267">
          <cell r="B267" t="str">
            <v>343</v>
          </cell>
        </row>
        <row r="268">
          <cell r="B268" t="str">
            <v>3431</v>
          </cell>
        </row>
        <row r="269">
          <cell r="B269" t="str">
            <v>3432</v>
          </cell>
        </row>
        <row r="270">
          <cell r="B270" t="str">
            <v>3433</v>
          </cell>
        </row>
        <row r="271">
          <cell r="B271" t="str">
            <v>344</v>
          </cell>
        </row>
        <row r="272">
          <cell r="B272" t="str">
            <v>347</v>
          </cell>
        </row>
        <row r="273">
          <cell r="B273" t="str">
            <v>347</v>
          </cell>
        </row>
        <row r="274">
          <cell r="B274" t="str">
            <v>347</v>
          </cell>
        </row>
        <row r="275">
          <cell r="B275" t="str">
            <v>351</v>
          </cell>
        </row>
        <row r="276">
          <cell r="B276" t="str">
            <v>352</v>
          </cell>
        </row>
        <row r="277">
          <cell r="B277" t="str">
            <v>352</v>
          </cell>
        </row>
        <row r="278">
          <cell r="B278" t="str">
            <v>352</v>
          </cell>
        </row>
        <row r="279">
          <cell r="B279" t="str">
            <v>411</v>
          </cell>
        </row>
        <row r="280">
          <cell r="B280" t="str">
            <v>4111</v>
          </cell>
        </row>
        <row r="281">
          <cell r="B281" t="str">
            <v>4112</v>
          </cell>
        </row>
        <row r="282">
          <cell r="B282" t="str">
            <v>4118</v>
          </cell>
        </row>
        <row r="283">
          <cell r="B283" t="str">
            <v>412</v>
          </cell>
        </row>
        <row r="284">
          <cell r="B284" t="str">
            <v>413</v>
          </cell>
        </row>
        <row r="285">
          <cell r="B285" t="str">
            <v>4131</v>
          </cell>
        </row>
        <row r="286">
          <cell r="B286" t="str">
            <v>4132</v>
          </cell>
        </row>
        <row r="287">
          <cell r="B287" t="str">
            <v>414</v>
          </cell>
        </row>
        <row r="288">
          <cell r="B288" t="str">
            <v>415</v>
          </cell>
        </row>
        <row r="289">
          <cell r="B289" t="str">
            <v>418</v>
          </cell>
        </row>
        <row r="290">
          <cell r="B290" t="str">
            <v>419</v>
          </cell>
        </row>
        <row r="291">
          <cell r="B291" t="str">
            <v>421</v>
          </cell>
        </row>
        <row r="292">
          <cell r="B292" t="str">
            <v>4211</v>
          </cell>
        </row>
        <row r="293">
          <cell r="B293" t="str">
            <v>4212</v>
          </cell>
        </row>
        <row r="294">
          <cell r="B294" t="str">
            <v>431</v>
          </cell>
        </row>
        <row r="295">
          <cell r="B295" t="str">
            <v>4311</v>
          </cell>
        </row>
        <row r="296">
          <cell r="B296" t="str">
            <v>4312</v>
          </cell>
        </row>
        <row r="297">
          <cell r="B297" t="str">
            <v>4313</v>
          </cell>
        </row>
        <row r="298">
          <cell r="B298" t="str">
            <v>441</v>
          </cell>
        </row>
        <row r="299">
          <cell r="B299" t="str">
            <v>461</v>
          </cell>
        </row>
        <row r="300">
          <cell r="B300" t="str">
            <v>4611</v>
          </cell>
        </row>
        <row r="301">
          <cell r="B301" t="str">
            <v>4612</v>
          </cell>
        </row>
        <row r="302">
          <cell r="B302" t="str">
            <v>466</v>
          </cell>
        </row>
        <row r="303">
          <cell r="B303" t="str">
            <v>511</v>
          </cell>
        </row>
        <row r="304">
          <cell r="B304" t="str">
            <v>5111</v>
          </cell>
        </row>
        <row r="305">
          <cell r="B305" t="str">
            <v>5112</v>
          </cell>
        </row>
        <row r="306">
          <cell r="B306" t="str">
            <v>5113</v>
          </cell>
        </row>
        <row r="307">
          <cell r="B307" t="str">
            <v>5114</v>
          </cell>
        </row>
        <row r="308">
          <cell r="B308" t="str">
            <v>5117</v>
          </cell>
        </row>
        <row r="309">
          <cell r="B309" t="str">
            <v>5118</v>
          </cell>
        </row>
        <row r="310">
          <cell r="B310" t="str">
            <v>512</v>
          </cell>
        </row>
        <row r="311">
          <cell r="B311" t="str">
            <v>5121</v>
          </cell>
        </row>
        <row r="312">
          <cell r="B312" t="str">
            <v>5122</v>
          </cell>
        </row>
        <row r="313">
          <cell r="B313" t="str">
            <v>5123</v>
          </cell>
        </row>
        <row r="314">
          <cell r="B314" t="str">
            <v>5124</v>
          </cell>
        </row>
        <row r="315">
          <cell r="B315" t="str">
            <v>5127</v>
          </cell>
        </row>
        <row r="316">
          <cell r="B316" t="str">
            <v>5128</v>
          </cell>
        </row>
        <row r="317">
          <cell r="B317" t="str">
            <v>515</v>
          </cell>
        </row>
        <row r="318">
          <cell r="B318" t="str">
            <v>515</v>
          </cell>
        </row>
        <row r="319">
          <cell r="B319" t="str">
            <v>515</v>
          </cell>
        </row>
        <row r="320">
          <cell r="B320" t="str">
            <v>515</v>
          </cell>
        </row>
        <row r="321">
          <cell r="B321" t="str">
            <v>515</v>
          </cell>
        </row>
        <row r="322">
          <cell r="B322" t="str">
            <v>515</v>
          </cell>
        </row>
        <row r="323">
          <cell r="B323" t="str">
            <v>515</v>
          </cell>
        </row>
        <row r="324">
          <cell r="B324" t="str">
            <v>515</v>
          </cell>
        </row>
        <row r="325">
          <cell r="B325" t="str">
            <v>515</v>
          </cell>
        </row>
        <row r="326">
          <cell r="B326" t="str">
            <v>521</v>
          </cell>
        </row>
        <row r="327">
          <cell r="B327" t="str">
            <v>531</v>
          </cell>
        </row>
        <row r="328">
          <cell r="B328" t="str">
            <v>532</v>
          </cell>
        </row>
        <row r="329">
          <cell r="B329" t="str">
            <v>VAT</v>
          </cell>
        </row>
        <row r="330">
          <cell r="B330" t="str">
            <v>TDB</v>
          </cell>
        </row>
        <row r="331">
          <cell r="B331" t="str">
            <v>TXK</v>
          </cell>
        </row>
        <row r="332">
          <cell r="B332" t="str">
            <v>621</v>
          </cell>
        </row>
        <row r="333">
          <cell r="B333" t="str">
            <v>622</v>
          </cell>
        </row>
        <row r="334">
          <cell r="B334" t="str">
            <v>623</v>
          </cell>
        </row>
        <row r="335">
          <cell r="B335" t="str">
            <v>6231</v>
          </cell>
        </row>
        <row r="336">
          <cell r="B336" t="str">
            <v>6232</v>
          </cell>
        </row>
        <row r="337">
          <cell r="B337" t="str">
            <v>6233</v>
          </cell>
        </row>
        <row r="338">
          <cell r="B338" t="str">
            <v>6234</v>
          </cell>
        </row>
        <row r="339">
          <cell r="B339" t="str">
            <v>6237</v>
          </cell>
        </row>
        <row r="340">
          <cell r="B340" t="str">
            <v>6238</v>
          </cell>
        </row>
        <row r="341">
          <cell r="B341" t="str">
            <v>627</v>
          </cell>
        </row>
        <row r="342">
          <cell r="B342" t="str">
            <v>6271</v>
          </cell>
        </row>
        <row r="343">
          <cell r="B343" t="str">
            <v>6272</v>
          </cell>
        </row>
        <row r="344">
          <cell r="B344" t="str">
            <v>6273</v>
          </cell>
        </row>
        <row r="345">
          <cell r="B345" t="str">
            <v>6274</v>
          </cell>
        </row>
        <row r="346">
          <cell r="B346" t="str">
            <v>6277</v>
          </cell>
        </row>
        <row r="347">
          <cell r="B347" t="str">
            <v>6278</v>
          </cell>
        </row>
        <row r="348">
          <cell r="B348" t="str">
            <v>632</v>
          </cell>
        </row>
        <row r="349">
          <cell r="B349" t="str">
            <v>632</v>
          </cell>
        </row>
        <row r="350">
          <cell r="B350" t="str">
            <v>632</v>
          </cell>
        </row>
        <row r="351">
          <cell r="B351" t="str">
            <v>632</v>
          </cell>
        </row>
        <row r="352">
          <cell r="B352" t="str">
            <v>632</v>
          </cell>
        </row>
        <row r="353">
          <cell r="B353" t="str">
            <v>632</v>
          </cell>
        </row>
        <row r="354">
          <cell r="B354" t="str">
            <v>632</v>
          </cell>
        </row>
        <row r="355">
          <cell r="B355" t="str">
            <v>632</v>
          </cell>
        </row>
        <row r="356">
          <cell r="B356" t="str">
            <v>632</v>
          </cell>
        </row>
        <row r="357">
          <cell r="B357" t="str">
            <v>635</v>
          </cell>
        </row>
        <row r="358">
          <cell r="B358" t="str">
            <v>635</v>
          </cell>
        </row>
        <row r="359">
          <cell r="B359" t="str">
            <v>635</v>
          </cell>
        </row>
        <row r="360">
          <cell r="B360" t="str">
            <v>635</v>
          </cell>
        </row>
        <row r="361">
          <cell r="B361" t="str">
            <v>635</v>
          </cell>
        </row>
        <row r="362">
          <cell r="B362" t="str">
            <v>635</v>
          </cell>
        </row>
        <row r="363">
          <cell r="B363" t="str">
            <v>635</v>
          </cell>
        </row>
        <row r="364">
          <cell r="B364" t="str">
            <v>635</v>
          </cell>
        </row>
        <row r="365">
          <cell r="B365" t="str">
            <v>635</v>
          </cell>
        </row>
        <row r="366">
          <cell r="B366" t="str">
            <v>641</v>
          </cell>
        </row>
        <row r="367">
          <cell r="B367" t="str">
            <v>6411</v>
          </cell>
        </row>
        <row r="368">
          <cell r="B368" t="str">
            <v>6412</v>
          </cell>
        </row>
        <row r="369">
          <cell r="B369" t="str">
            <v>6413</v>
          </cell>
        </row>
        <row r="370">
          <cell r="B370" t="str">
            <v>6414</v>
          </cell>
        </row>
        <row r="371">
          <cell r="B371" t="str">
            <v>6415</v>
          </cell>
        </row>
        <row r="372">
          <cell r="B372" t="str">
            <v>6417</v>
          </cell>
        </row>
        <row r="373">
          <cell r="B373" t="str">
            <v>6418</v>
          </cell>
        </row>
        <row r="374">
          <cell r="B374" t="str">
            <v>642</v>
          </cell>
        </row>
        <row r="375">
          <cell r="B375" t="str">
            <v>6421</v>
          </cell>
        </row>
        <row r="376">
          <cell r="B376" t="str">
            <v>6422</v>
          </cell>
        </row>
        <row r="377">
          <cell r="B377" t="str">
            <v>6423</v>
          </cell>
        </row>
        <row r="378">
          <cell r="B378" t="str">
            <v>6424</v>
          </cell>
        </row>
        <row r="379">
          <cell r="B379" t="str">
            <v>6425</v>
          </cell>
        </row>
        <row r="380">
          <cell r="B380" t="str">
            <v>6426</v>
          </cell>
        </row>
        <row r="381">
          <cell r="B381" t="str">
            <v>6427</v>
          </cell>
        </row>
        <row r="382">
          <cell r="B382" t="str">
            <v>6428</v>
          </cell>
        </row>
        <row r="383">
          <cell r="B383" t="str">
            <v>711</v>
          </cell>
        </row>
        <row r="384">
          <cell r="B384" t="str">
            <v>811</v>
          </cell>
        </row>
        <row r="385">
          <cell r="B385" t="str">
            <v>821</v>
          </cell>
        </row>
        <row r="386">
          <cell r="B386" t="str">
            <v>8211</v>
          </cell>
        </row>
        <row r="387">
          <cell r="B387" t="str">
            <v>8211</v>
          </cell>
        </row>
        <row r="388">
          <cell r="B388" t="str">
            <v>8211</v>
          </cell>
        </row>
        <row r="389">
          <cell r="B389" t="str">
            <v>8212</v>
          </cell>
        </row>
        <row r="390">
          <cell r="B390" t="str">
            <v>8212</v>
          </cell>
        </row>
        <row r="391">
          <cell r="B391" t="str">
            <v>8212</v>
          </cell>
        </row>
        <row r="392">
          <cell r="B392" t="str">
            <v>8212</v>
          </cell>
        </row>
        <row r="393">
          <cell r="B393" t="str">
            <v>8212</v>
          </cell>
        </row>
        <row r="394">
          <cell r="B394" t="str">
            <v>8212</v>
          </cell>
        </row>
        <row r="395">
          <cell r="B395" t="str">
            <v>911</v>
          </cell>
        </row>
        <row r="396">
          <cell r="B396" t="str">
            <v>001</v>
          </cell>
        </row>
        <row r="397">
          <cell r="B397" t="str">
            <v>002</v>
          </cell>
        </row>
        <row r="398">
          <cell r="B398" t="str">
            <v>003</v>
          </cell>
        </row>
        <row r="399">
          <cell r="B399" t="str">
            <v>004</v>
          </cell>
        </row>
        <row r="400">
          <cell r="B400" t="str">
            <v>007</v>
          </cell>
        </row>
        <row r="401">
          <cell r="B401" t="str">
            <v>008</v>
          </cell>
        </row>
      </sheetData>
      <sheetData sheetId="5" refreshError="1">
        <row r="2">
          <cell r="D2" t="str">
            <v>MaTK</v>
          </cell>
          <cell r="O2" t="str">
            <v>2111</v>
          </cell>
          <cell r="P2" t="str">
            <v>2112</v>
          </cell>
          <cell r="Q2" t="str">
            <v>2113</v>
          </cell>
          <cell r="R2" t="str">
            <v>2114</v>
          </cell>
          <cell r="S2" t="str">
            <v>2115</v>
          </cell>
          <cell r="T2" t="str">
            <v>2118</v>
          </cell>
          <cell r="U2" t="str">
            <v>21411</v>
          </cell>
          <cell r="V2" t="str">
            <v>21412</v>
          </cell>
          <cell r="W2" t="str">
            <v>21413</v>
          </cell>
          <cell r="X2" t="str">
            <v>21414</v>
          </cell>
          <cell r="Y2" t="str">
            <v>21415</v>
          </cell>
          <cell r="Z2" t="str">
            <v>21418</v>
          </cell>
          <cell r="AA2" t="str">
            <v>2121</v>
          </cell>
          <cell r="AB2" t="str">
            <v>2122</v>
          </cell>
          <cell r="AC2" t="str">
            <v>2123</v>
          </cell>
          <cell r="AD2" t="str">
            <v>2124</v>
          </cell>
          <cell r="AE2" t="str">
            <v>2125</v>
          </cell>
          <cell r="AF2" t="str">
            <v>2128</v>
          </cell>
          <cell r="AG2" t="str">
            <v>21421</v>
          </cell>
          <cell r="AH2" t="str">
            <v>21422</v>
          </cell>
          <cell r="AI2" t="str">
            <v>21423</v>
          </cell>
          <cell r="AJ2" t="str">
            <v>21424</v>
          </cell>
          <cell r="AK2" t="str">
            <v>21425</v>
          </cell>
          <cell r="AL2" t="str">
            <v>21428</v>
          </cell>
          <cell r="AM2" t="str">
            <v>2131</v>
          </cell>
          <cell r="AN2" t="str">
            <v>2132</v>
          </cell>
          <cell r="AO2" t="str">
            <v>2133</v>
          </cell>
          <cell r="AP2" t="str">
            <v>2134</v>
          </cell>
          <cell r="AQ2" t="str">
            <v>2135</v>
          </cell>
          <cell r="AR2" t="str">
            <v>2136</v>
          </cell>
          <cell r="AS2" t="str">
            <v>2138</v>
          </cell>
          <cell r="AT2" t="str">
            <v>21431</v>
          </cell>
          <cell r="AU2" t="str">
            <v>21432</v>
          </cell>
          <cell r="AV2" t="str">
            <v>21433</v>
          </cell>
          <cell r="AW2" t="str">
            <v>21434</v>
          </cell>
          <cell r="AX2" t="str">
            <v>21435</v>
          </cell>
          <cell r="AY2" t="str">
            <v>21436</v>
          </cell>
          <cell r="AZ2" t="str">
            <v>21438</v>
          </cell>
          <cell r="BA2" t="str">
            <v>4111</v>
          </cell>
          <cell r="BB2" t="str">
            <v>4112</v>
          </cell>
          <cell r="BC2" t="str">
            <v>4118</v>
          </cell>
          <cell r="BD2" t="str">
            <v>419</v>
          </cell>
          <cell r="BE2" t="str">
            <v>412</v>
          </cell>
          <cell r="BF2" t="str">
            <v>413</v>
          </cell>
          <cell r="BG2" t="str">
            <v>414</v>
          </cell>
          <cell r="BH2" t="str">
            <v>415</v>
          </cell>
          <cell r="BI2" t="str">
            <v>418</v>
          </cell>
          <cell r="BJ2" t="str">
            <v>421</v>
          </cell>
          <cell r="BK2" t="str">
            <v>441</v>
          </cell>
        </row>
        <row r="3">
          <cell r="D3" t="str">
            <v>1111</v>
          </cell>
          <cell r="F3" t="str">
            <v>x</v>
          </cell>
          <cell r="H3" t="str">
            <v>01</v>
          </cell>
          <cell r="I3" t="str">
            <v>1. Doanh thu bán hàng và cung cấp dịch vụ</v>
          </cell>
          <cell r="K3" t="str">
            <v>TK</v>
          </cell>
          <cell r="M3" t="str">
            <v>BTDC</v>
          </cell>
          <cell r="O3" t="str">
            <v>11.01</v>
          </cell>
          <cell r="AA3" t="str">
            <v>12.01</v>
          </cell>
          <cell r="AM3" t="str">
            <v>13.01</v>
          </cell>
          <cell r="BA3" t="str">
            <v>25.01</v>
          </cell>
        </row>
        <row r="4">
          <cell r="B4" t="str">
            <v>Refuse</v>
          </cell>
          <cell r="D4" t="str">
            <v>1112</v>
          </cell>
          <cell r="F4" t="str">
            <v>S</v>
          </cell>
          <cell r="H4" t="str">
            <v>02</v>
          </cell>
          <cell r="I4" t="str">
            <v>2. Các khoản giảm trừ doanh thu</v>
          </cell>
          <cell r="K4" t="str">
            <v>CT</v>
          </cell>
          <cell r="M4" t="str">
            <v>BTTH</v>
          </cell>
          <cell r="O4" t="str">
            <v>11.02</v>
          </cell>
          <cell r="AA4" t="str">
            <v>12.02</v>
          </cell>
          <cell r="AM4" t="str">
            <v>13.02</v>
          </cell>
          <cell r="BA4" t="str">
            <v>25.02</v>
          </cell>
        </row>
        <row r="5">
          <cell r="D5" t="str">
            <v>1113</v>
          </cell>
          <cell r="F5" t="str">
            <v>o</v>
          </cell>
          <cell r="H5" t="str">
            <v>10</v>
          </cell>
          <cell r="I5" t="str">
            <v>3. Doanh thu thuần về bán hàng và cung cấp dịch vụ</v>
          </cell>
          <cell r="O5" t="str">
            <v>11.03</v>
          </cell>
          <cell r="AA5" t="str">
            <v>12.03</v>
          </cell>
          <cell r="AM5" t="str">
            <v>13.03</v>
          </cell>
          <cell r="BA5" t="str">
            <v>25.03</v>
          </cell>
        </row>
        <row r="6">
          <cell r="D6" t="str">
            <v>1121</v>
          </cell>
          <cell r="F6" t="str">
            <v>.</v>
          </cell>
          <cell r="H6" t="str">
            <v>11</v>
          </cell>
          <cell r="I6" t="str">
            <v>4. Giá vốn hàng bán</v>
          </cell>
          <cell r="O6" t="str">
            <v>11.04</v>
          </cell>
          <cell r="AA6" t="str">
            <v>12.04</v>
          </cell>
          <cell r="AM6" t="str">
            <v>13.04</v>
          </cell>
          <cell r="BA6" t="str">
            <v>25.04</v>
          </cell>
        </row>
        <row r="7">
          <cell r="D7" t="str">
            <v>1122</v>
          </cell>
          <cell r="H7" t="str">
            <v>20</v>
          </cell>
          <cell r="I7" t="str">
            <v>5. Lợi nhuận gộp về bán hàng và cung cấp dịch vụ</v>
          </cell>
          <cell r="O7" t="str">
            <v>11.05</v>
          </cell>
          <cell r="AA7" t="str">
            <v>12.05</v>
          </cell>
          <cell r="AM7" t="str">
            <v>13.05</v>
          </cell>
          <cell r="BA7" t="str">
            <v>25.05</v>
          </cell>
        </row>
        <row r="8">
          <cell r="D8" t="str">
            <v>1123</v>
          </cell>
          <cell r="H8" t="str">
            <v>21</v>
          </cell>
          <cell r="I8" t="str">
            <v>6. Doanh thu hoạt động tài chính</v>
          </cell>
          <cell r="O8" t="str">
            <v>11.06</v>
          </cell>
          <cell r="AA8" t="str">
            <v>12.06</v>
          </cell>
          <cell r="AM8" t="str">
            <v>13.06</v>
          </cell>
          <cell r="BA8" t="str">
            <v>25.06</v>
          </cell>
        </row>
        <row r="9">
          <cell r="D9" t="str">
            <v>1131</v>
          </cell>
          <cell r="H9" t="str">
            <v>22</v>
          </cell>
          <cell r="I9" t="str">
            <v>7. Chi phí tài chính</v>
          </cell>
          <cell r="O9" t="str">
            <v>11.07</v>
          </cell>
          <cell r="AA9" t="str">
            <v>12.07</v>
          </cell>
          <cell r="AM9" t="str">
            <v>13.07</v>
          </cell>
          <cell r="BA9" t="str">
            <v>25.07</v>
          </cell>
        </row>
        <row r="10">
          <cell r="D10" t="str">
            <v>1132</v>
          </cell>
          <cell r="H10" t="str">
            <v>23</v>
          </cell>
          <cell r="I10" t="str">
            <v xml:space="preserve"> - Trong đó: Chi phí lãi vay</v>
          </cell>
          <cell r="O10" t="str">
            <v>11.08</v>
          </cell>
          <cell r="AA10" t="str">
            <v>12.08</v>
          </cell>
          <cell r="AM10" t="str">
            <v>13.08</v>
          </cell>
          <cell r="BA10" t="str">
            <v>25.08</v>
          </cell>
        </row>
        <row r="11">
          <cell r="D11" t="str">
            <v>1211</v>
          </cell>
          <cell r="H11" t="str">
            <v>24</v>
          </cell>
          <cell r="I11" t="str">
            <v>8. Chi phí bán hàng</v>
          </cell>
          <cell r="O11" t="str">
            <v>11.09</v>
          </cell>
          <cell r="AA11" t="str">
            <v>12.09</v>
          </cell>
          <cell r="AM11" t="str">
            <v>13.09</v>
          </cell>
          <cell r="BA11" t="str">
            <v>25.09</v>
          </cell>
        </row>
        <row r="12">
          <cell r="D12" t="str">
            <v>1212</v>
          </cell>
          <cell r="H12" t="str">
            <v>25</v>
          </cell>
          <cell r="I12" t="str">
            <v>9. Chi phí quản lý doanh nghiệp</v>
          </cell>
          <cell r="O12" t="str">
            <v>11.10</v>
          </cell>
          <cell r="AA12" t="str">
            <v>12.10</v>
          </cell>
          <cell r="AM12" t="str">
            <v>13.10</v>
          </cell>
          <cell r="BA12" t="str">
            <v>25.10</v>
          </cell>
        </row>
        <row r="13">
          <cell r="D13" t="str">
            <v>121t</v>
          </cell>
          <cell r="H13" t="str">
            <v>30</v>
          </cell>
          <cell r="I13" t="str">
            <v xml:space="preserve">10. Lợi nhuận thuần từ hoạt động kinh doanh </v>
          </cell>
          <cell r="O13" t="str">
            <v>11.11</v>
          </cell>
          <cell r="AA13" t="str">
            <v>12.11</v>
          </cell>
          <cell r="AM13" t="str">
            <v>13.11</v>
          </cell>
          <cell r="BA13" t="str">
            <v>25.11</v>
          </cell>
        </row>
        <row r="14">
          <cell r="D14" t="str">
            <v>1281</v>
          </cell>
          <cell r="H14" t="str">
            <v>31</v>
          </cell>
          <cell r="I14" t="str">
            <v>11. Thu nhập khác</v>
          </cell>
          <cell r="O14" t="str">
            <v>11.12</v>
          </cell>
          <cell r="AA14" t="str">
            <v>12.12</v>
          </cell>
          <cell r="AM14" t="str">
            <v>13.12</v>
          </cell>
          <cell r="BA14" t="str">
            <v>25.12</v>
          </cell>
        </row>
        <row r="15">
          <cell r="D15" t="str">
            <v>1288</v>
          </cell>
          <cell r="H15" t="str">
            <v>32</v>
          </cell>
          <cell r="I15" t="str">
            <v xml:space="preserve">12. Chi phí khác </v>
          </cell>
          <cell r="O15" t="str">
            <v>11.13</v>
          </cell>
        </row>
        <row r="16">
          <cell r="D16" t="str">
            <v>128t</v>
          </cell>
          <cell r="H16" t="str">
            <v>40</v>
          </cell>
          <cell r="I16" t="str">
            <v>13. Lợi nhuận khác</v>
          </cell>
        </row>
        <row r="17">
          <cell r="D17" t="str">
            <v>129</v>
          </cell>
          <cell r="H17" t="str">
            <v>50</v>
          </cell>
          <cell r="I17" t="str">
            <v xml:space="preserve">14. Tổng lợi nhuận kế toán trước thuế </v>
          </cell>
        </row>
        <row r="18">
          <cell r="D18" t="str">
            <v>131an</v>
          </cell>
          <cell r="H18" t="str">
            <v>51</v>
          </cell>
          <cell r="I18" t="str">
            <v>15. Chi phí thuế TNDN hiện hành</v>
          </cell>
        </row>
        <row r="19">
          <cell r="D19" t="str">
            <v>131ad</v>
          </cell>
          <cell r="H19" t="str">
            <v>52</v>
          </cell>
          <cell r="I19" t="str">
            <v>16. Chi phí thuế TNDN hoãn lại</v>
          </cell>
        </row>
        <row r="20">
          <cell r="D20" t="str">
            <v>131bn</v>
          </cell>
          <cell r="H20" t="str">
            <v>60</v>
          </cell>
          <cell r="I20" t="str">
            <v>17. Lợi nhuận sau thuế TNDN</v>
          </cell>
        </row>
        <row r="21">
          <cell r="D21" t="str">
            <v>131bd</v>
          </cell>
          <cell r="H21" t="str">
            <v>70</v>
          </cell>
          <cell r="I21" t="str">
            <v>18. Lãi cơ bản trên cổ phiếu</v>
          </cell>
        </row>
        <row r="22">
          <cell r="D22" t="str">
            <v>1331a</v>
          </cell>
          <cell r="H22" t="str">
            <v>110</v>
          </cell>
          <cell r="I22" t="str">
            <v>I. Tiền và các khoản tương đương tiền</v>
          </cell>
        </row>
        <row r="23">
          <cell r="D23" t="str">
            <v>1331b</v>
          </cell>
          <cell r="H23" t="str">
            <v>111</v>
          </cell>
          <cell r="I23" t="str">
            <v>1. Tiền</v>
          </cell>
        </row>
        <row r="24">
          <cell r="D24" t="str">
            <v>1332a</v>
          </cell>
          <cell r="H24" t="str">
            <v>112</v>
          </cell>
          <cell r="I24" t="str">
            <v>2. Các khoản tương đương tiền</v>
          </cell>
        </row>
        <row r="25">
          <cell r="D25" t="str">
            <v>1332b</v>
          </cell>
          <cell r="H25" t="str">
            <v>120</v>
          </cell>
          <cell r="I25" t="str">
            <v>II. Các khoản đầu tư tài chính ngắn hạn</v>
          </cell>
        </row>
        <row r="26">
          <cell r="D26" t="str">
            <v>1361ad</v>
          </cell>
          <cell r="H26" t="str">
            <v>121</v>
          </cell>
          <cell r="I26" t="str">
            <v>1. Đầu tư ngắn hạn</v>
          </cell>
        </row>
        <row r="27">
          <cell r="D27" t="str">
            <v>1361bd</v>
          </cell>
          <cell r="H27" t="str">
            <v>129</v>
          </cell>
          <cell r="I27" t="str">
            <v>2. Dự phòng giảm giá đầu tư ngắn hạn (*)</v>
          </cell>
        </row>
        <row r="28">
          <cell r="D28" t="str">
            <v>1368ad1</v>
          </cell>
          <cell r="H28" t="str">
            <v>130</v>
          </cell>
          <cell r="I28" t="str">
            <v>III. Các khoản phải thu ngắn hạn</v>
          </cell>
        </row>
        <row r="29">
          <cell r="D29" t="str">
            <v>1368bd1</v>
          </cell>
          <cell r="H29" t="str">
            <v>131</v>
          </cell>
          <cell r="I29" t="str">
            <v>1. Phải thu khách hàng</v>
          </cell>
        </row>
        <row r="30">
          <cell r="D30" t="str">
            <v>1368an</v>
          </cell>
          <cell r="H30" t="str">
            <v>132</v>
          </cell>
          <cell r="I30" t="str">
            <v>2. Trả trước cho người bán</v>
          </cell>
        </row>
        <row r="31">
          <cell r="D31" t="str">
            <v>1368bn</v>
          </cell>
          <cell r="H31" t="str">
            <v>133</v>
          </cell>
          <cell r="I31" t="str">
            <v>3. Phải thu nội bộ ngắn hạn</v>
          </cell>
        </row>
        <row r="32">
          <cell r="D32" t="str">
            <v>1368ad</v>
          </cell>
          <cell r="H32" t="str">
            <v>134</v>
          </cell>
          <cell r="I32" t="str">
            <v>4. Phải thu theo tiến độ kế hoạch hợp đồng xây dựng</v>
          </cell>
        </row>
        <row r="33">
          <cell r="D33" t="str">
            <v>1368bd</v>
          </cell>
          <cell r="H33" t="str">
            <v>135</v>
          </cell>
          <cell r="I33" t="str">
            <v>5. Các khoản phải thu khác</v>
          </cell>
        </row>
        <row r="34">
          <cell r="D34" t="str">
            <v>1381</v>
          </cell>
          <cell r="H34" t="str">
            <v>139</v>
          </cell>
          <cell r="I34" t="str">
            <v>6. Dự phòng phải thu ngắn hạn khó đòi (*)</v>
          </cell>
        </row>
        <row r="35">
          <cell r="D35" t="str">
            <v>1385an</v>
          </cell>
          <cell r="H35" t="str">
            <v>140</v>
          </cell>
          <cell r="I35" t="str">
            <v>IV. Hàng tồn kho</v>
          </cell>
        </row>
        <row r="36">
          <cell r="D36" t="str">
            <v>1385ad</v>
          </cell>
          <cell r="H36" t="str">
            <v>141</v>
          </cell>
          <cell r="I36" t="str">
            <v>1. Hàng tồn kho</v>
          </cell>
        </row>
        <row r="37">
          <cell r="D37" t="str">
            <v>1385bn</v>
          </cell>
          <cell r="H37" t="str">
            <v>149</v>
          </cell>
          <cell r="I37" t="str">
            <v>2. Dự phòng giảm giá hàng tồn kho (*)</v>
          </cell>
        </row>
        <row r="38">
          <cell r="D38" t="str">
            <v>1385bd</v>
          </cell>
          <cell r="H38" t="str">
            <v>150</v>
          </cell>
          <cell r="I38" t="str">
            <v>V. Tài sản ngắn hạn khác</v>
          </cell>
        </row>
        <row r="39">
          <cell r="D39" t="str">
            <v>1388an</v>
          </cell>
          <cell r="H39" t="str">
            <v>151</v>
          </cell>
          <cell r="I39" t="str">
            <v>1. Chi phí trả trước ngắn hạn</v>
          </cell>
        </row>
        <row r="40">
          <cell r="D40" t="str">
            <v>1388bn</v>
          </cell>
          <cell r="H40" t="str">
            <v>152</v>
          </cell>
          <cell r="I40" t="str">
            <v>2. Thuế GTGT được khấu trừ</v>
          </cell>
        </row>
        <row r="41">
          <cell r="D41" t="str">
            <v>1388a1</v>
          </cell>
          <cell r="H41" t="str">
            <v>154</v>
          </cell>
          <cell r="I41" t="str">
            <v>3. Thuế và các khoản phải thu Nhà nước</v>
          </cell>
        </row>
        <row r="42">
          <cell r="D42" t="str">
            <v>1388b1</v>
          </cell>
          <cell r="H42" t="str">
            <v>158</v>
          </cell>
          <cell r="I42" t="str">
            <v>4. Tài sản ngắn hạn khác</v>
          </cell>
        </row>
        <row r="43">
          <cell r="D43" t="str">
            <v>1388ad</v>
          </cell>
          <cell r="H43" t="str">
            <v>200</v>
          </cell>
          <cell r="I43" t="str">
            <v>B. TÀI SẢN DÀI HẠN</v>
          </cell>
        </row>
        <row r="44">
          <cell r="D44" t="str">
            <v>1388ad1</v>
          </cell>
          <cell r="H44" t="str">
            <v>210</v>
          </cell>
          <cell r="I44" t="str">
            <v>I. Các khoản phải thu dài hạn</v>
          </cell>
        </row>
        <row r="45">
          <cell r="D45" t="str">
            <v>1388ad2</v>
          </cell>
          <cell r="H45" t="str">
            <v>211</v>
          </cell>
          <cell r="I45" t="str">
            <v>1. Phải thu dài hạn của khách hàng</v>
          </cell>
        </row>
        <row r="46">
          <cell r="D46" t="str">
            <v>1388bd</v>
          </cell>
          <cell r="H46" t="str">
            <v>212</v>
          </cell>
          <cell r="I46" t="str">
            <v>2. Vốn kinh doanh ở đơn vị trực thuộc</v>
          </cell>
        </row>
        <row r="47">
          <cell r="D47" t="str">
            <v>139n</v>
          </cell>
          <cell r="H47" t="str">
            <v>213</v>
          </cell>
          <cell r="I47" t="str">
            <v>3. Phải thu dài hạn nội bộ</v>
          </cell>
        </row>
        <row r="48">
          <cell r="D48" t="str">
            <v>139d</v>
          </cell>
          <cell r="H48" t="str">
            <v>218</v>
          </cell>
          <cell r="I48" t="str">
            <v>4. Phải thu dài hạn khác</v>
          </cell>
        </row>
        <row r="49">
          <cell r="D49" t="str">
            <v>141a</v>
          </cell>
          <cell r="H49" t="str">
            <v>219</v>
          </cell>
          <cell r="I49" t="str">
            <v>5. Dự phòng phải thu dài hạn khó đòi</v>
          </cell>
        </row>
        <row r="50">
          <cell r="D50" t="str">
            <v>141b</v>
          </cell>
          <cell r="H50" t="str">
            <v>220</v>
          </cell>
          <cell r="I50" t="str">
            <v>II. Tài sản cố định</v>
          </cell>
        </row>
        <row r="51">
          <cell r="D51" t="str">
            <v>142</v>
          </cell>
          <cell r="H51" t="str">
            <v>221</v>
          </cell>
          <cell r="I51" t="str">
            <v>1. Tài sản cố định hữu hình</v>
          </cell>
        </row>
        <row r="52">
          <cell r="D52" t="str">
            <v>144</v>
          </cell>
          <cell r="H52" t="str">
            <v>222</v>
          </cell>
          <cell r="I52" t="str">
            <v xml:space="preserve"> - Nguyên giá</v>
          </cell>
        </row>
        <row r="53">
          <cell r="D53" t="str">
            <v>151</v>
          </cell>
          <cell r="H53" t="str">
            <v>223</v>
          </cell>
          <cell r="I53" t="str">
            <v xml:space="preserve"> - Giá trị hao mòn lũy kế (*)</v>
          </cell>
        </row>
        <row r="54">
          <cell r="D54" t="str">
            <v>152</v>
          </cell>
          <cell r="H54" t="str">
            <v>224</v>
          </cell>
          <cell r="I54" t="str">
            <v>2. Tài sản cố định thuê tài chính</v>
          </cell>
        </row>
        <row r="55">
          <cell r="D55" t="str">
            <v>153</v>
          </cell>
          <cell r="H55" t="str">
            <v>225</v>
          </cell>
          <cell r="I55" t="str">
            <v xml:space="preserve"> - Nguyên giá</v>
          </cell>
        </row>
        <row r="56">
          <cell r="D56" t="str">
            <v>154</v>
          </cell>
          <cell r="H56" t="str">
            <v>226</v>
          </cell>
          <cell r="I56" t="str">
            <v xml:space="preserve"> - Giá trị hao mòn lũy kế (*)</v>
          </cell>
        </row>
        <row r="57">
          <cell r="D57" t="str">
            <v>155</v>
          </cell>
          <cell r="H57" t="str">
            <v>227</v>
          </cell>
          <cell r="I57" t="str">
            <v>3. Tài sản cố định vô hình</v>
          </cell>
        </row>
        <row r="58">
          <cell r="D58" t="str">
            <v>1561</v>
          </cell>
          <cell r="H58" t="str">
            <v>228</v>
          </cell>
          <cell r="I58" t="str">
            <v xml:space="preserve"> - Nguyên giá</v>
          </cell>
        </row>
        <row r="59">
          <cell r="D59" t="str">
            <v>1562</v>
          </cell>
          <cell r="H59" t="str">
            <v>229</v>
          </cell>
          <cell r="I59" t="str">
            <v xml:space="preserve"> - Giá trị hao mòn lũy kế (*)</v>
          </cell>
        </row>
        <row r="60">
          <cell r="D60" t="str">
            <v>1567</v>
          </cell>
          <cell r="H60" t="str">
            <v>230</v>
          </cell>
          <cell r="I60" t="str">
            <v>4. Chi phí xây dựng cơ bản dở dang</v>
          </cell>
        </row>
        <row r="61">
          <cell r="D61" t="str">
            <v>157</v>
          </cell>
          <cell r="H61" t="str">
            <v>240</v>
          </cell>
          <cell r="I61" t="str">
            <v>III. Bất động sản đầu tư</v>
          </cell>
        </row>
        <row r="62">
          <cell r="D62" t="str">
            <v>158</v>
          </cell>
          <cell r="H62" t="str">
            <v>241</v>
          </cell>
          <cell r="I62" t="str">
            <v xml:space="preserve"> - Nguyên giá</v>
          </cell>
        </row>
        <row r="63">
          <cell r="D63" t="str">
            <v>159</v>
          </cell>
          <cell r="H63" t="str">
            <v>242</v>
          </cell>
          <cell r="I63" t="str">
            <v xml:space="preserve"> - Giá trị hao mòn lũy kế (*)</v>
          </cell>
        </row>
        <row r="64">
          <cell r="D64" t="str">
            <v>1611</v>
          </cell>
          <cell r="H64" t="str">
            <v>250</v>
          </cell>
          <cell r="I64" t="str">
            <v>IV. Các khoản đầu tư tài chính dài hạn</v>
          </cell>
        </row>
        <row r="65">
          <cell r="D65" t="str">
            <v>1612</v>
          </cell>
          <cell r="H65" t="str">
            <v>251</v>
          </cell>
          <cell r="I65" t="str">
            <v>1. Đầu tư vào công ty con</v>
          </cell>
        </row>
        <row r="66">
          <cell r="D66" t="str">
            <v>2111</v>
          </cell>
          <cell r="H66" t="str">
            <v>252</v>
          </cell>
          <cell r="I66" t="str">
            <v>2. Đầu tư vào công ty liên kết, liên doanh</v>
          </cell>
        </row>
        <row r="67">
          <cell r="D67" t="str">
            <v>2112</v>
          </cell>
          <cell r="H67" t="str">
            <v>258</v>
          </cell>
          <cell r="I67" t="str">
            <v>3. Đầu tư dài hạn khác</v>
          </cell>
        </row>
        <row r="68">
          <cell r="D68" t="str">
            <v>2113</v>
          </cell>
          <cell r="H68" t="str">
            <v>259</v>
          </cell>
          <cell r="I68" t="str">
            <v xml:space="preserve">4. Dự phòng giảm giá đầu tư tài chính dài hạn (*) </v>
          </cell>
        </row>
        <row r="69">
          <cell r="D69" t="str">
            <v>2114</v>
          </cell>
          <cell r="H69" t="str">
            <v>260</v>
          </cell>
          <cell r="I69" t="str">
            <v>V. Tài sản dài hạn khác</v>
          </cell>
        </row>
        <row r="70">
          <cell r="D70" t="str">
            <v>2115</v>
          </cell>
          <cell r="H70" t="str">
            <v>261</v>
          </cell>
          <cell r="I70" t="str">
            <v>1. Chi phí trả trước dài hạn</v>
          </cell>
        </row>
        <row r="71">
          <cell r="D71" t="str">
            <v>2118</v>
          </cell>
          <cell r="H71" t="str">
            <v>262</v>
          </cell>
          <cell r="I71" t="str">
            <v>2. Tài sản thuế thu nhập hoãn lại</v>
          </cell>
        </row>
        <row r="72">
          <cell r="D72" t="str">
            <v>2121</v>
          </cell>
          <cell r="H72" t="str">
            <v>268</v>
          </cell>
          <cell r="I72" t="str">
            <v>3. Tài sản dài hạn khác</v>
          </cell>
        </row>
        <row r="73">
          <cell r="D73" t="str">
            <v>2122</v>
          </cell>
          <cell r="H73" t="str">
            <v>270</v>
          </cell>
          <cell r="I73" t="str">
            <v>TỔNG CỘNG TÀI SẢN</v>
          </cell>
        </row>
        <row r="74">
          <cell r="D74" t="str">
            <v>2123</v>
          </cell>
          <cell r="H74" t="str">
            <v>300</v>
          </cell>
          <cell r="I74" t="str">
            <v>A. NỢ PHẢI TRẢ</v>
          </cell>
        </row>
        <row r="75">
          <cell r="D75" t="str">
            <v>2124</v>
          </cell>
          <cell r="H75" t="str">
            <v>310</v>
          </cell>
          <cell r="I75" t="str">
            <v>I. Nợ ngắn hạn</v>
          </cell>
        </row>
        <row r="76">
          <cell r="D76" t="str">
            <v>2125</v>
          </cell>
          <cell r="H76" t="str">
            <v>311</v>
          </cell>
          <cell r="I76" t="str">
            <v>1. Vay và nợ ngắn hạn</v>
          </cell>
        </row>
        <row r="77">
          <cell r="D77" t="str">
            <v>2128</v>
          </cell>
          <cell r="H77" t="str">
            <v>312</v>
          </cell>
          <cell r="I77" t="str">
            <v>2. Phải trả người bán</v>
          </cell>
        </row>
        <row r="78">
          <cell r="D78" t="str">
            <v>2131</v>
          </cell>
          <cell r="H78" t="str">
            <v>313</v>
          </cell>
          <cell r="I78" t="str">
            <v>3. Người mua trả tiền trước</v>
          </cell>
        </row>
        <row r="79">
          <cell r="D79" t="str">
            <v>2132</v>
          </cell>
          <cell r="H79" t="str">
            <v>314</v>
          </cell>
          <cell r="I79" t="str">
            <v xml:space="preserve">4. Thuế và các khoản phải nộp Nhà nước </v>
          </cell>
        </row>
        <row r="80">
          <cell r="D80" t="str">
            <v>2133</v>
          </cell>
          <cell r="H80" t="str">
            <v>315</v>
          </cell>
          <cell r="I80" t="str">
            <v>5. Phải trả người lao động</v>
          </cell>
        </row>
        <row r="81">
          <cell r="D81" t="str">
            <v>2134</v>
          </cell>
          <cell r="H81" t="str">
            <v>316</v>
          </cell>
          <cell r="I81" t="str">
            <v>6. Chi phí phải trả</v>
          </cell>
        </row>
        <row r="82">
          <cell r="D82" t="str">
            <v>2135</v>
          </cell>
          <cell r="H82" t="str">
            <v>317</v>
          </cell>
          <cell r="I82" t="str">
            <v>7. Phải trả nội bộ</v>
          </cell>
        </row>
        <row r="83">
          <cell r="D83" t="str">
            <v>2136</v>
          </cell>
          <cell r="H83" t="str">
            <v>318</v>
          </cell>
          <cell r="I83" t="str">
            <v>8. Phải trả theo tiến độ kế hoạch hợp đồng xây dựng</v>
          </cell>
        </row>
        <row r="84">
          <cell r="D84" t="str">
            <v>2138</v>
          </cell>
          <cell r="H84" t="str">
            <v>319</v>
          </cell>
          <cell r="I84" t="str">
            <v>9. Các khoản phải trả, phải nộp ngắn hạn khác</v>
          </cell>
        </row>
        <row r="85">
          <cell r="D85" t="str">
            <v>21411</v>
          </cell>
          <cell r="H85" t="str">
            <v>320</v>
          </cell>
          <cell r="I85" t="str">
            <v>10. Dự phòng phải trả ngắn hạn</v>
          </cell>
        </row>
        <row r="86">
          <cell r="D86" t="str">
            <v>21412</v>
          </cell>
          <cell r="H86" t="str">
            <v>330</v>
          </cell>
          <cell r="I86" t="str">
            <v>II. Nợ dài hạn</v>
          </cell>
        </row>
        <row r="87">
          <cell r="D87" t="str">
            <v>21413</v>
          </cell>
          <cell r="H87" t="str">
            <v>331</v>
          </cell>
          <cell r="I87" t="str">
            <v>1. Phải trả dài hạn người bán</v>
          </cell>
        </row>
        <row r="88">
          <cell r="D88" t="str">
            <v>21414</v>
          </cell>
          <cell r="H88" t="str">
            <v>332</v>
          </cell>
          <cell r="I88" t="str">
            <v>2. Phải trả dài hạn nội bộ</v>
          </cell>
        </row>
        <row r="89">
          <cell r="D89" t="str">
            <v>21415</v>
          </cell>
          <cell r="H89" t="str">
            <v>333</v>
          </cell>
          <cell r="I89" t="str">
            <v>3. Phải trả dài hạn khác</v>
          </cell>
        </row>
        <row r="90">
          <cell r="D90" t="str">
            <v>21418</v>
          </cell>
          <cell r="H90" t="str">
            <v>334</v>
          </cell>
          <cell r="I90" t="str">
            <v>4. Vay và nợ dài hạn</v>
          </cell>
        </row>
        <row r="91">
          <cell r="D91" t="str">
            <v>21421</v>
          </cell>
          <cell r="H91" t="str">
            <v>335</v>
          </cell>
          <cell r="I91" t="str">
            <v>5. Thuế thu nhập hoãn lại phải trả</v>
          </cell>
        </row>
        <row r="92">
          <cell r="D92" t="str">
            <v>21422</v>
          </cell>
          <cell r="H92" t="str">
            <v>336</v>
          </cell>
          <cell r="I92" t="str">
            <v>6. Dự phòng trợ cấp mất việc làm</v>
          </cell>
        </row>
        <row r="93">
          <cell r="D93" t="str">
            <v>21423</v>
          </cell>
          <cell r="H93" t="str">
            <v>337</v>
          </cell>
          <cell r="I93" t="str">
            <v>7. Dự phòng phải trả dài hạn</v>
          </cell>
        </row>
        <row r="94">
          <cell r="D94" t="str">
            <v>21424</v>
          </cell>
          <cell r="H94" t="str">
            <v>400</v>
          </cell>
          <cell r="I94" t="str">
            <v>B. VỐN CHỦ SỞ HỮU</v>
          </cell>
        </row>
        <row r="95">
          <cell r="D95" t="str">
            <v>21425</v>
          </cell>
          <cell r="H95" t="str">
            <v>410</v>
          </cell>
          <cell r="I95" t="str">
            <v>I. Vốn chủ sở hữu</v>
          </cell>
        </row>
        <row r="96">
          <cell r="D96" t="str">
            <v>21428</v>
          </cell>
          <cell r="H96" t="str">
            <v>411</v>
          </cell>
          <cell r="I96" t="str">
            <v>1. Vốn đầu tư của chủ sở hữu</v>
          </cell>
        </row>
        <row r="97">
          <cell r="D97" t="str">
            <v>21431</v>
          </cell>
          <cell r="H97" t="str">
            <v>412</v>
          </cell>
          <cell r="I97" t="str">
            <v>2. Thặng dư vốn cổ phần</v>
          </cell>
        </row>
        <row r="98">
          <cell r="D98" t="str">
            <v>21432</v>
          </cell>
          <cell r="H98" t="str">
            <v>413</v>
          </cell>
          <cell r="I98" t="str">
            <v>3. Vốn khác của chủ sở hữu</v>
          </cell>
        </row>
        <row r="99">
          <cell r="D99" t="str">
            <v>21433</v>
          </cell>
          <cell r="H99" t="str">
            <v>414</v>
          </cell>
          <cell r="I99" t="str">
            <v>4. Cổ phiếu quỹ (*)</v>
          </cell>
        </row>
        <row r="100">
          <cell r="D100" t="str">
            <v>21434</v>
          </cell>
          <cell r="H100" t="str">
            <v>415</v>
          </cell>
          <cell r="I100" t="str">
            <v>5. Chênh lệch đánh giá lại tài sản</v>
          </cell>
        </row>
        <row r="101">
          <cell r="D101" t="str">
            <v>21435</v>
          </cell>
          <cell r="H101" t="str">
            <v>416</v>
          </cell>
          <cell r="I101" t="str">
            <v>6. Chênh lệch tỷ giá hối đoái</v>
          </cell>
        </row>
        <row r="102">
          <cell r="D102" t="str">
            <v>21436</v>
          </cell>
          <cell r="H102" t="str">
            <v>417</v>
          </cell>
          <cell r="I102" t="str">
            <v>7. Quỹ đầu tư phát triển</v>
          </cell>
        </row>
        <row r="103">
          <cell r="D103" t="str">
            <v>21438</v>
          </cell>
          <cell r="H103" t="str">
            <v>418</v>
          </cell>
          <cell r="I103" t="str">
            <v>8. Quỹ dự phòng tài chính</v>
          </cell>
        </row>
        <row r="104">
          <cell r="D104" t="str">
            <v>2147</v>
          </cell>
          <cell r="H104" t="str">
            <v>419</v>
          </cell>
          <cell r="I104" t="str">
            <v>9. Quỹ khác thuộc vốn chủ sở hữu</v>
          </cell>
        </row>
        <row r="105">
          <cell r="D105" t="str">
            <v>217</v>
          </cell>
          <cell r="H105" t="str">
            <v>420</v>
          </cell>
          <cell r="I105" t="str">
            <v>10. Lợi nhuận sau thuế chưa phân phối</v>
          </cell>
        </row>
        <row r="106">
          <cell r="D106" t="str">
            <v>221</v>
          </cell>
          <cell r="H106" t="str">
            <v>421</v>
          </cell>
          <cell r="I106" t="str">
            <v>11. Nguồn vốn đầu tư XDCB</v>
          </cell>
        </row>
        <row r="107">
          <cell r="D107" t="str">
            <v>222</v>
          </cell>
          <cell r="H107" t="str">
            <v>430</v>
          </cell>
          <cell r="I107" t="str">
            <v>II. Nguồn kinh phí và các quỹ khác</v>
          </cell>
        </row>
        <row r="108">
          <cell r="D108" t="str">
            <v>223</v>
          </cell>
          <cell r="H108" t="str">
            <v>431</v>
          </cell>
          <cell r="I108" t="str">
            <v>1. Quỹ khen thưởng, phúc lợi</v>
          </cell>
        </row>
        <row r="109">
          <cell r="D109" t="str">
            <v>2281</v>
          </cell>
          <cell r="H109" t="str">
            <v>432</v>
          </cell>
          <cell r="I109" t="str">
            <v>2. Nguồn kinh phí</v>
          </cell>
        </row>
        <row r="110">
          <cell r="D110" t="str">
            <v>22821</v>
          </cell>
          <cell r="H110" t="str">
            <v>433</v>
          </cell>
          <cell r="I110" t="str">
            <v>3. Nguồn kinh phí đã hình thành TSCĐ</v>
          </cell>
        </row>
        <row r="111">
          <cell r="D111" t="str">
            <v>22822</v>
          </cell>
          <cell r="H111" t="str">
            <v>440</v>
          </cell>
          <cell r="I111" t="str">
            <v>TỔNG CỘNG NGUỒN VỐN</v>
          </cell>
        </row>
        <row r="112">
          <cell r="D112" t="str">
            <v>22881</v>
          </cell>
        </row>
        <row r="113">
          <cell r="D113" t="str">
            <v>22882</v>
          </cell>
        </row>
        <row r="114">
          <cell r="D114" t="str">
            <v>229</v>
          </cell>
        </row>
        <row r="115">
          <cell r="D115" t="str">
            <v>2411</v>
          </cell>
        </row>
        <row r="116">
          <cell r="D116" t="str">
            <v>2412</v>
          </cell>
        </row>
        <row r="117">
          <cell r="D117" t="str">
            <v>2413</v>
          </cell>
        </row>
        <row r="118">
          <cell r="D118" t="str">
            <v>2421</v>
          </cell>
        </row>
        <row r="119">
          <cell r="D119" t="str">
            <v>2422</v>
          </cell>
        </row>
        <row r="120">
          <cell r="D120" t="str">
            <v>2423</v>
          </cell>
        </row>
        <row r="121">
          <cell r="D121" t="str">
            <v>2424</v>
          </cell>
        </row>
        <row r="122">
          <cell r="D122" t="str">
            <v>2425</v>
          </cell>
        </row>
        <row r="123">
          <cell r="D123" t="str">
            <v>2426</v>
          </cell>
        </row>
        <row r="124">
          <cell r="D124" t="str">
            <v>2431</v>
          </cell>
        </row>
        <row r="125">
          <cell r="D125" t="str">
            <v>2432</v>
          </cell>
        </row>
        <row r="126">
          <cell r="D126" t="str">
            <v>2433</v>
          </cell>
        </row>
        <row r="127">
          <cell r="D127" t="str">
            <v>2434</v>
          </cell>
        </row>
        <row r="128">
          <cell r="D128" t="str">
            <v>244</v>
          </cell>
        </row>
        <row r="129">
          <cell r="D129" t="str">
            <v>311</v>
          </cell>
        </row>
        <row r="130">
          <cell r="D130" t="str">
            <v>3151</v>
          </cell>
        </row>
        <row r="131">
          <cell r="D131" t="str">
            <v>3152</v>
          </cell>
        </row>
        <row r="132">
          <cell r="D132" t="str">
            <v>3153</v>
          </cell>
        </row>
        <row r="133">
          <cell r="D133" t="str">
            <v>331an</v>
          </cell>
        </row>
        <row r="134">
          <cell r="D134" t="str">
            <v>331ad</v>
          </cell>
        </row>
        <row r="135">
          <cell r="D135" t="str">
            <v>331bn</v>
          </cell>
        </row>
        <row r="136">
          <cell r="D136" t="str">
            <v>331bd</v>
          </cell>
        </row>
        <row r="137">
          <cell r="D137" t="str">
            <v>33311a</v>
          </cell>
        </row>
        <row r="138">
          <cell r="D138" t="str">
            <v>33311b</v>
          </cell>
        </row>
        <row r="139">
          <cell r="D139" t="str">
            <v>33312a</v>
          </cell>
        </row>
        <row r="140">
          <cell r="D140" t="str">
            <v>33312b</v>
          </cell>
        </row>
        <row r="141">
          <cell r="D141" t="str">
            <v>3332a</v>
          </cell>
        </row>
        <row r="142">
          <cell r="D142" t="str">
            <v>3332b</v>
          </cell>
        </row>
        <row r="143">
          <cell r="D143" t="str">
            <v>3333a</v>
          </cell>
        </row>
        <row r="144">
          <cell r="D144" t="str">
            <v>3333b</v>
          </cell>
        </row>
        <row r="145">
          <cell r="D145" t="str">
            <v>3334a</v>
          </cell>
        </row>
        <row r="146">
          <cell r="D146" t="str">
            <v>3334b</v>
          </cell>
        </row>
        <row r="147">
          <cell r="D147" t="str">
            <v>3335a</v>
          </cell>
        </row>
        <row r="148">
          <cell r="D148" t="str">
            <v>3335b</v>
          </cell>
        </row>
        <row r="149">
          <cell r="D149" t="str">
            <v>3336a</v>
          </cell>
        </row>
        <row r="150">
          <cell r="D150" t="str">
            <v>3336b</v>
          </cell>
        </row>
        <row r="151">
          <cell r="D151" t="str">
            <v>3337a</v>
          </cell>
        </row>
        <row r="152">
          <cell r="D152" t="str">
            <v>3337b</v>
          </cell>
        </row>
        <row r="153">
          <cell r="D153" t="str">
            <v>3338a</v>
          </cell>
        </row>
        <row r="154">
          <cell r="D154" t="str">
            <v>3338b</v>
          </cell>
        </row>
        <row r="155">
          <cell r="D155" t="str">
            <v>3339a1</v>
          </cell>
        </row>
        <row r="156">
          <cell r="D156" t="str">
            <v>3339a2</v>
          </cell>
        </row>
        <row r="157">
          <cell r="D157" t="str">
            <v>3339b1</v>
          </cell>
        </row>
        <row r="158">
          <cell r="D158" t="str">
            <v>3339b2</v>
          </cell>
        </row>
        <row r="159">
          <cell r="D159" t="str">
            <v>3341a</v>
          </cell>
        </row>
        <row r="160">
          <cell r="D160" t="str">
            <v>3341b</v>
          </cell>
        </row>
        <row r="161">
          <cell r="D161" t="str">
            <v>3348a</v>
          </cell>
        </row>
        <row r="162">
          <cell r="D162" t="str">
            <v>3348b</v>
          </cell>
        </row>
        <row r="163">
          <cell r="D163" t="str">
            <v>3351</v>
          </cell>
        </row>
        <row r="164">
          <cell r="D164" t="str">
            <v>3352</v>
          </cell>
        </row>
        <row r="165">
          <cell r="D165" t="str">
            <v>3353</v>
          </cell>
        </row>
        <row r="166">
          <cell r="D166" t="str">
            <v>3354</v>
          </cell>
        </row>
        <row r="167">
          <cell r="D167" t="str">
            <v>336an</v>
          </cell>
        </row>
        <row r="168">
          <cell r="D168" t="str">
            <v>336bn</v>
          </cell>
        </row>
        <row r="169">
          <cell r="D169" t="str">
            <v>336ad1</v>
          </cell>
        </row>
        <row r="170">
          <cell r="D170" t="str">
            <v>336ad2</v>
          </cell>
        </row>
        <row r="171">
          <cell r="D171" t="str">
            <v>336ad3</v>
          </cell>
        </row>
        <row r="172">
          <cell r="D172" t="str">
            <v>336bd1</v>
          </cell>
        </row>
        <row r="173">
          <cell r="D173" t="str">
            <v>336bd2</v>
          </cell>
        </row>
        <row r="174">
          <cell r="D174" t="str">
            <v>336bd3</v>
          </cell>
        </row>
        <row r="175">
          <cell r="D175" t="str">
            <v>337a</v>
          </cell>
        </row>
        <row r="176">
          <cell r="D176" t="str">
            <v>337b</v>
          </cell>
        </row>
        <row r="177">
          <cell r="D177" t="str">
            <v>3381</v>
          </cell>
        </row>
        <row r="178">
          <cell r="D178" t="str">
            <v>3382a</v>
          </cell>
        </row>
        <row r="179">
          <cell r="D179" t="str">
            <v>3382b</v>
          </cell>
        </row>
        <row r="180">
          <cell r="D180" t="str">
            <v>3383a</v>
          </cell>
        </row>
        <row r="181">
          <cell r="D181" t="str">
            <v>3383b</v>
          </cell>
        </row>
        <row r="182">
          <cell r="D182" t="str">
            <v>3384a</v>
          </cell>
        </row>
        <row r="183">
          <cell r="D183" t="str">
            <v>3384b</v>
          </cell>
        </row>
        <row r="184">
          <cell r="D184" t="str">
            <v>3385a</v>
          </cell>
        </row>
        <row r="185">
          <cell r="D185" t="str">
            <v>3385b</v>
          </cell>
        </row>
        <row r="186">
          <cell r="D186" t="str">
            <v>3386a</v>
          </cell>
        </row>
        <row r="187">
          <cell r="D187" t="str">
            <v>3386b</v>
          </cell>
        </row>
        <row r="188">
          <cell r="D188" t="str">
            <v>3387an</v>
          </cell>
        </row>
        <row r="189">
          <cell r="D189" t="str">
            <v>3387ad</v>
          </cell>
        </row>
        <row r="190">
          <cell r="D190" t="str">
            <v>3387bn</v>
          </cell>
        </row>
        <row r="191">
          <cell r="D191" t="str">
            <v>3387bd</v>
          </cell>
        </row>
        <row r="192">
          <cell r="D192" t="str">
            <v>3388a1</v>
          </cell>
        </row>
        <row r="193">
          <cell r="D193" t="str">
            <v>3388b1</v>
          </cell>
        </row>
        <row r="194">
          <cell r="D194" t="str">
            <v>3388a2</v>
          </cell>
        </row>
        <row r="195">
          <cell r="D195" t="str">
            <v>3388b2</v>
          </cell>
        </row>
        <row r="196">
          <cell r="D196" t="str">
            <v>3388an</v>
          </cell>
        </row>
        <row r="197">
          <cell r="D197" t="str">
            <v>3388ad</v>
          </cell>
        </row>
        <row r="198">
          <cell r="D198" t="str">
            <v>3388bn</v>
          </cell>
        </row>
        <row r="199">
          <cell r="D199" t="str">
            <v>3388bd</v>
          </cell>
        </row>
        <row r="200">
          <cell r="D200" t="str">
            <v>3411</v>
          </cell>
        </row>
        <row r="201">
          <cell r="D201" t="str">
            <v>3412</v>
          </cell>
        </row>
        <row r="202">
          <cell r="D202" t="str">
            <v>3421</v>
          </cell>
        </row>
        <row r="203">
          <cell r="D203" t="str">
            <v>3422</v>
          </cell>
        </row>
        <row r="204">
          <cell r="D204" t="str">
            <v>3431</v>
          </cell>
        </row>
        <row r="205">
          <cell r="D205" t="str">
            <v>3432</v>
          </cell>
        </row>
        <row r="206">
          <cell r="D206" t="str">
            <v>3433</v>
          </cell>
        </row>
        <row r="207">
          <cell r="D207" t="str">
            <v>344</v>
          </cell>
        </row>
        <row r="208">
          <cell r="D208" t="str">
            <v>3471</v>
          </cell>
        </row>
        <row r="209">
          <cell r="D209" t="str">
            <v>3472</v>
          </cell>
        </row>
        <row r="210">
          <cell r="D210" t="str">
            <v>351</v>
          </cell>
        </row>
        <row r="211">
          <cell r="D211" t="str">
            <v>352n</v>
          </cell>
        </row>
        <row r="212">
          <cell r="D212" t="str">
            <v>352d</v>
          </cell>
        </row>
        <row r="213">
          <cell r="D213" t="str">
            <v>4111</v>
          </cell>
        </row>
        <row r="214">
          <cell r="D214" t="str">
            <v>4112</v>
          </cell>
        </row>
        <row r="215">
          <cell r="D215" t="str">
            <v>4118</v>
          </cell>
        </row>
        <row r="216">
          <cell r="D216" t="str">
            <v>412</v>
          </cell>
        </row>
        <row r="217">
          <cell r="D217" t="str">
            <v>4131</v>
          </cell>
        </row>
        <row r="218">
          <cell r="D218" t="str">
            <v>4132</v>
          </cell>
        </row>
        <row r="219">
          <cell r="D219" t="str">
            <v>414</v>
          </cell>
        </row>
        <row r="220">
          <cell r="D220" t="str">
            <v>415</v>
          </cell>
        </row>
        <row r="221">
          <cell r="D221" t="str">
            <v>418</v>
          </cell>
        </row>
        <row r="222">
          <cell r="D222" t="str">
            <v>419</v>
          </cell>
        </row>
        <row r="223">
          <cell r="D223" t="str">
            <v>4211</v>
          </cell>
        </row>
        <row r="224">
          <cell r="D224" t="str">
            <v>4212</v>
          </cell>
        </row>
        <row r="225">
          <cell r="D225" t="str">
            <v>4311</v>
          </cell>
        </row>
        <row r="226">
          <cell r="D226" t="str">
            <v>4312</v>
          </cell>
        </row>
        <row r="227">
          <cell r="D227" t="str">
            <v>4313</v>
          </cell>
        </row>
        <row r="228">
          <cell r="D228" t="str">
            <v>441</v>
          </cell>
        </row>
        <row r="229">
          <cell r="D229" t="str">
            <v>4611</v>
          </cell>
        </row>
        <row r="230">
          <cell r="D230" t="str">
            <v>4612</v>
          </cell>
        </row>
        <row r="231">
          <cell r="D231" t="str">
            <v>466</v>
          </cell>
        </row>
        <row r="232">
          <cell r="D232" t="str">
            <v>5111</v>
          </cell>
        </row>
        <row r="233">
          <cell r="D233" t="str">
            <v>5112</v>
          </cell>
        </row>
        <row r="234">
          <cell r="D234" t="str">
            <v>5113</v>
          </cell>
        </row>
        <row r="235">
          <cell r="D235" t="str">
            <v>5114</v>
          </cell>
        </row>
        <row r="236">
          <cell r="D236" t="str">
            <v>5117</v>
          </cell>
        </row>
        <row r="237">
          <cell r="D237" t="str">
            <v>5118</v>
          </cell>
        </row>
        <row r="238">
          <cell r="D238" t="str">
            <v>5121</v>
          </cell>
        </row>
        <row r="239">
          <cell r="D239" t="str">
            <v>5122</v>
          </cell>
        </row>
        <row r="240">
          <cell r="D240" t="str">
            <v>5123</v>
          </cell>
        </row>
        <row r="241">
          <cell r="D241" t="str">
            <v>5124</v>
          </cell>
        </row>
        <row r="242">
          <cell r="D242" t="str">
            <v>5127</v>
          </cell>
        </row>
        <row r="243">
          <cell r="D243" t="str">
            <v>5128</v>
          </cell>
        </row>
        <row r="244">
          <cell r="D244" t="str">
            <v>5151</v>
          </cell>
        </row>
        <row r="245">
          <cell r="D245" t="str">
            <v>5152</v>
          </cell>
        </row>
        <row r="246">
          <cell r="D246" t="str">
            <v>5153</v>
          </cell>
        </row>
        <row r="247">
          <cell r="D247" t="str">
            <v>5154</v>
          </cell>
        </row>
        <row r="248">
          <cell r="D248" t="str">
            <v>5155</v>
          </cell>
        </row>
        <row r="249">
          <cell r="D249" t="str">
            <v>5156</v>
          </cell>
        </row>
        <row r="250">
          <cell r="D250" t="str">
            <v>5157</v>
          </cell>
        </row>
        <row r="251">
          <cell r="D251" t="str">
            <v>5158</v>
          </cell>
        </row>
        <row r="252">
          <cell r="D252" t="str">
            <v>521</v>
          </cell>
        </row>
        <row r="253">
          <cell r="D253" t="str">
            <v>531</v>
          </cell>
        </row>
        <row r="254">
          <cell r="D254" t="str">
            <v>532</v>
          </cell>
        </row>
        <row r="255">
          <cell r="D255" t="str">
            <v>VAT</v>
          </cell>
        </row>
        <row r="256">
          <cell r="D256" t="str">
            <v>TTDB</v>
          </cell>
        </row>
        <row r="257">
          <cell r="D257" t="str">
            <v>TXK</v>
          </cell>
        </row>
        <row r="258">
          <cell r="D258" t="str">
            <v>621</v>
          </cell>
        </row>
        <row r="259">
          <cell r="D259" t="str">
            <v>622</v>
          </cell>
        </row>
        <row r="260">
          <cell r="D260" t="str">
            <v>623</v>
          </cell>
        </row>
        <row r="261">
          <cell r="D261" t="str">
            <v>6231</v>
          </cell>
        </row>
        <row r="262">
          <cell r="D262" t="str">
            <v>6232</v>
          </cell>
        </row>
        <row r="263">
          <cell r="D263" t="str">
            <v>6233</v>
          </cell>
        </row>
        <row r="264">
          <cell r="D264" t="str">
            <v>6234</v>
          </cell>
        </row>
        <row r="265">
          <cell r="D265" t="str">
            <v>6237</v>
          </cell>
        </row>
        <row r="266">
          <cell r="D266" t="str">
            <v>6238</v>
          </cell>
        </row>
        <row r="267">
          <cell r="D267" t="str">
            <v>627</v>
          </cell>
        </row>
        <row r="268">
          <cell r="D268" t="str">
            <v>6271</v>
          </cell>
        </row>
        <row r="269">
          <cell r="D269" t="str">
            <v>6272</v>
          </cell>
        </row>
        <row r="270">
          <cell r="D270" t="str">
            <v>6273</v>
          </cell>
        </row>
        <row r="271">
          <cell r="D271" t="str">
            <v>6274</v>
          </cell>
        </row>
        <row r="272">
          <cell r="D272" t="str">
            <v>6277</v>
          </cell>
        </row>
        <row r="273">
          <cell r="D273" t="str">
            <v>6278</v>
          </cell>
        </row>
        <row r="274">
          <cell r="D274" t="str">
            <v>6321</v>
          </cell>
        </row>
        <row r="275">
          <cell r="D275" t="str">
            <v>6322</v>
          </cell>
        </row>
        <row r="276">
          <cell r="D276" t="str">
            <v>6323</v>
          </cell>
        </row>
        <row r="277">
          <cell r="D277" t="str">
            <v>6324</v>
          </cell>
        </row>
        <row r="278">
          <cell r="D278" t="str">
            <v>6325</v>
          </cell>
        </row>
        <row r="279">
          <cell r="D279" t="str">
            <v>6326</v>
          </cell>
        </row>
        <row r="280">
          <cell r="D280" t="str">
            <v>6327</v>
          </cell>
        </row>
        <row r="281">
          <cell r="D281" t="str">
            <v>6328</v>
          </cell>
        </row>
        <row r="282">
          <cell r="D282" t="str">
            <v>6351</v>
          </cell>
        </row>
        <row r="283">
          <cell r="D283" t="str">
            <v>6352</v>
          </cell>
        </row>
        <row r="284">
          <cell r="D284" t="str">
            <v>6353</v>
          </cell>
        </row>
        <row r="285">
          <cell r="D285" t="str">
            <v>6354</v>
          </cell>
        </row>
        <row r="286">
          <cell r="D286" t="str">
            <v>6355</v>
          </cell>
        </row>
        <row r="287">
          <cell r="D287" t="str">
            <v>6356</v>
          </cell>
        </row>
        <row r="288">
          <cell r="D288" t="str">
            <v>6357</v>
          </cell>
        </row>
        <row r="289">
          <cell r="D289" t="str">
            <v>6358</v>
          </cell>
        </row>
        <row r="290">
          <cell r="D290" t="str">
            <v>641</v>
          </cell>
        </row>
        <row r="291">
          <cell r="D291" t="str">
            <v>6411</v>
          </cell>
        </row>
        <row r="292">
          <cell r="D292" t="str">
            <v>6412</v>
          </cell>
        </row>
        <row r="293">
          <cell r="D293" t="str">
            <v>6413</v>
          </cell>
        </row>
        <row r="294">
          <cell r="D294" t="str">
            <v>6414</v>
          </cell>
        </row>
        <row r="295">
          <cell r="D295" t="str">
            <v>6415</v>
          </cell>
        </row>
        <row r="296">
          <cell r="D296" t="str">
            <v>6417</v>
          </cell>
        </row>
        <row r="297">
          <cell r="D297" t="str">
            <v>6418</v>
          </cell>
        </row>
        <row r="298">
          <cell r="D298" t="str">
            <v>642</v>
          </cell>
        </row>
        <row r="299">
          <cell r="D299" t="str">
            <v>6421</v>
          </cell>
        </row>
        <row r="300">
          <cell r="D300" t="str">
            <v>6422</v>
          </cell>
        </row>
        <row r="301">
          <cell r="D301" t="str">
            <v>6423</v>
          </cell>
        </row>
        <row r="302">
          <cell r="D302" t="str">
            <v>6424</v>
          </cell>
        </row>
        <row r="303">
          <cell r="D303" t="str">
            <v>6425</v>
          </cell>
        </row>
        <row r="304">
          <cell r="D304" t="str">
            <v>6426</v>
          </cell>
        </row>
        <row r="305">
          <cell r="D305" t="str">
            <v>6427</v>
          </cell>
        </row>
        <row r="306">
          <cell r="D306" t="str">
            <v>6428</v>
          </cell>
        </row>
        <row r="307">
          <cell r="D307" t="str">
            <v>711</v>
          </cell>
        </row>
        <row r="308">
          <cell r="D308" t="str">
            <v>811</v>
          </cell>
        </row>
        <row r="309">
          <cell r="D309" t="str">
            <v>82111</v>
          </cell>
        </row>
        <row r="310">
          <cell r="D310" t="str">
            <v>82112</v>
          </cell>
        </row>
        <row r="311">
          <cell r="D311" t="str">
            <v>82121</v>
          </cell>
        </row>
        <row r="312">
          <cell r="D312" t="str">
            <v>82122</v>
          </cell>
        </row>
        <row r="313">
          <cell r="D313" t="str">
            <v>82123</v>
          </cell>
        </row>
        <row r="314">
          <cell r="D314" t="str">
            <v>82124</v>
          </cell>
        </row>
        <row r="315">
          <cell r="D315" t="str">
            <v>82125</v>
          </cell>
        </row>
        <row r="316">
          <cell r="D316" t="str">
            <v>911</v>
          </cell>
        </row>
        <row r="317">
          <cell r="D317" t="str">
            <v>001</v>
          </cell>
        </row>
        <row r="318">
          <cell r="D318" t="str">
            <v>002</v>
          </cell>
        </row>
        <row r="319">
          <cell r="D319" t="str">
            <v>003</v>
          </cell>
        </row>
        <row r="320">
          <cell r="D320" t="str">
            <v>004</v>
          </cell>
        </row>
        <row r="321">
          <cell r="D321" t="str">
            <v>007</v>
          </cell>
        </row>
        <row r="322">
          <cell r="D322" t="str">
            <v>008</v>
          </cell>
        </row>
      </sheetData>
      <sheetData sheetId="6" refreshError="1">
        <row r="10">
          <cell r="M10" t="str">
            <v/>
          </cell>
          <cell r="N10" t="str">
            <v/>
          </cell>
          <cell r="O10" t="str">
            <v/>
          </cell>
          <cell r="P10" t="str">
            <v/>
          </cell>
        </row>
        <row r="11">
          <cell r="F11" t="str">
            <v>336bn</v>
          </cell>
          <cell r="H11" t="str">
            <v>1368an</v>
          </cell>
          <cell r="L11">
            <v>2384683921</v>
          </cell>
          <cell r="M11" t="str">
            <v>336bn</v>
          </cell>
          <cell r="N11" t="str">
            <v>1368an</v>
          </cell>
          <cell r="O11" t="str">
            <v/>
          </cell>
          <cell r="P11" t="str">
            <v/>
          </cell>
          <cell r="Q11" t="str">
            <v>OK</v>
          </cell>
          <cell r="S11" t="str">
            <v>BTTH</v>
          </cell>
        </row>
        <row r="12">
          <cell r="F12" t="str">
            <v>336bn</v>
          </cell>
          <cell r="H12" t="str">
            <v>1368an</v>
          </cell>
          <cell r="L12">
            <v>1997783597</v>
          </cell>
          <cell r="M12" t="str">
            <v>336bn</v>
          </cell>
          <cell r="N12" t="str">
            <v>1368an</v>
          </cell>
          <cell r="O12" t="str">
            <v/>
          </cell>
          <cell r="P12" t="str">
            <v/>
          </cell>
          <cell r="Q12" t="str">
            <v>OK</v>
          </cell>
          <cell r="S12" t="str">
            <v>BTTH</v>
          </cell>
        </row>
        <row r="13">
          <cell r="F13" t="str">
            <v>336bn</v>
          </cell>
          <cell r="H13" t="str">
            <v>1368an</v>
          </cell>
          <cell r="L13">
            <v>205515824</v>
          </cell>
          <cell r="M13" t="str">
            <v>336bn</v>
          </cell>
          <cell r="N13" t="str">
            <v>1368an</v>
          </cell>
          <cell r="O13" t="str">
            <v/>
          </cell>
          <cell r="P13" t="str">
            <v/>
          </cell>
          <cell r="Q13" t="str">
            <v>OK</v>
          </cell>
          <cell r="S13" t="str">
            <v>BTTH</v>
          </cell>
        </row>
        <row r="14">
          <cell r="F14" t="str">
            <v>336bn</v>
          </cell>
          <cell r="H14" t="str">
            <v>1368an</v>
          </cell>
          <cell r="L14">
            <v>2003426724</v>
          </cell>
          <cell r="M14" t="str">
            <v>336bn</v>
          </cell>
          <cell r="N14" t="str">
            <v>1368an</v>
          </cell>
          <cell r="O14" t="str">
            <v/>
          </cell>
          <cell r="P14" t="str">
            <v/>
          </cell>
          <cell r="Q14" t="str">
            <v>OK</v>
          </cell>
          <cell r="S14" t="str">
            <v>BTTH</v>
          </cell>
        </row>
        <row r="15">
          <cell r="F15" t="str">
            <v>3412</v>
          </cell>
          <cell r="H15" t="str">
            <v>22881</v>
          </cell>
          <cell r="L15">
            <v>1000000000</v>
          </cell>
          <cell r="M15" t="str">
            <v>3412</v>
          </cell>
          <cell r="N15" t="str">
            <v>22881</v>
          </cell>
          <cell r="O15" t="str">
            <v/>
          </cell>
          <cell r="P15" t="str">
            <v/>
          </cell>
          <cell r="Q15" t="str">
            <v>OK</v>
          </cell>
          <cell r="S15" t="str">
            <v>BTTH</v>
          </cell>
        </row>
        <row r="16">
          <cell r="M16" t="str">
            <v/>
          </cell>
          <cell r="N16" t="str">
            <v/>
          </cell>
          <cell r="O16" t="str">
            <v/>
          </cell>
          <cell r="P16" t="str">
            <v/>
          </cell>
        </row>
        <row r="17">
          <cell r="F17" t="str">
            <v>5122</v>
          </cell>
          <cell r="H17" t="str">
            <v>6322</v>
          </cell>
          <cell r="L17">
            <v>2778003444.73</v>
          </cell>
          <cell r="M17" t="str">
            <v>4212</v>
          </cell>
          <cell r="N17" t="str">
            <v>4212</v>
          </cell>
          <cell r="O17" t="str">
            <v>5122</v>
          </cell>
          <cell r="P17" t="str">
            <v>6322</v>
          </cell>
          <cell r="Q17" t="str">
            <v>OK</v>
          </cell>
          <cell r="S17" t="str">
            <v>BTTH</v>
          </cell>
        </row>
        <row r="18">
          <cell r="F18" t="str">
            <v>5122</v>
          </cell>
          <cell r="H18" t="str">
            <v>6322</v>
          </cell>
          <cell r="L18">
            <v>489775953</v>
          </cell>
          <cell r="M18" t="str">
            <v>4212</v>
          </cell>
          <cell r="N18" t="str">
            <v>4212</v>
          </cell>
          <cell r="O18" t="str">
            <v>5122</v>
          </cell>
          <cell r="P18" t="str">
            <v>6322</v>
          </cell>
          <cell r="Q18" t="str">
            <v>OK</v>
          </cell>
          <cell r="S18" t="str">
            <v>BTTH</v>
          </cell>
        </row>
        <row r="19">
          <cell r="M19" t="str">
            <v/>
          </cell>
          <cell r="N19" t="str">
            <v/>
          </cell>
          <cell r="O19" t="str">
            <v/>
          </cell>
          <cell r="P19" t="str">
            <v/>
          </cell>
        </row>
        <row r="20">
          <cell r="M20" t="str">
            <v/>
          </cell>
          <cell r="N20" t="str">
            <v/>
          </cell>
          <cell r="O20" t="str">
            <v/>
          </cell>
          <cell r="P20" t="str">
            <v/>
          </cell>
        </row>
        <row r="21">
          <cell r="F21" t="str">
            <v>3411</v>
          </cell>
          <cell r="H21" t="str">
            <v>3151</v>
          </cell>
          <cell r="L21">
            <v>3360634644</v>
          </cell>
          <cell r="M21" t="str">
            <v xml:space="preserve"> -</v>
          </cell>
          <cell r="N21" t="str">
            <v xml:space="preserve"> -</v>
          </cell>
          <cell r="O21" t="str">
            <v xml:space="preserve"> -</v>
          </cell>
          <cell r="P21" t="str">
            <v xml:space="preserve"> -</v>
          </cell>
          <cell r="Q21" t="str">
            <v>Refuse</v>
          </cell>
          <cell r="S21" t="str">
            <v>BTDC</v>
          </cell>
        </row>
        <row r="22">
          <cell r="F22" t="str">
            <v>336bn</v>
          </cell>
          <cell r="H22" t="str">
            <v>3341b</v>
          </cell>
          <cell r="L22">
            <v>5000000</v>
          </cell>
          <cell r="M22" t="str">
            <v xml:space="preserve"> -</v>
          </cell>
          <cell r="N22" t="str">
            <v xml:space="preserve"> -</v>
          </cell>
          <cell r="O22" t="str">
            <v xml:space="preserve"> -</v>
          </cell>
          <cell r="P22" t="str">
            <v xml:space="preserve"> -</v>
          </cell>
          <cell r="Q22" t="str">
            <v>Refuse</v>
          </cell>
          <cell r="S22" t="str">
            <v>BTDC</v>
          </cell>
        </row>
        <row r="23">
          <cell r="F23" t="str">
            <v>336bn</v>
          </cell>
          <cell r="H23" t="str">
            <v>3388bn</v>
          </cell>
          <cell r="L23">
            <v>720</v>
          </cell>
          <cell r="M23" t="str">
            <v xml:space="preserve"> -</v>
          </cell>
          <cell r="N23" t="str">
            <v xml:space="preserve"> -</v>
          </cell>
          <cell r="O23" t="str">
            <v xml:space="preserve"> -</v>
          </cell>
          <cell r="P23" t="str">
            <v xml:space="preserve"> -</v>
          </cell>
          <cell r="Q23" t="str">
            <v>Refuse</v>
          </cell>
          <cell r="S23" t="str">
            <v>BTDC</v>
          </cell>
        </row>
        <row r="24">
          <cell r="F24" t="str">
            <v>642</v>
          </cell>
          <cell r="H24" t="str">
            <v>139n</v>
          </cell>
          <cell r="L24">
            <v>-72754574</v>
          </cell>
          <cell r="M24" t="str">
            <v xml:space="preserve"> -</v>
          </cell>
          <cell r="N24" t="str">
            <v xml:space="preserve"> -</v>
          </cell>
          <cell r="O24" t="str">
            <v xml:space="preserve"> -</v>
          </cell>
          <cell r="P24" t="str">
            <v xml:space="preserve"> -</v>
          </cell>
          <cell r="Q24" t="str">
            <v>Refuse</v>
          </cell>
          <cell r="S24" t="str">
            <v>BTDC</v>
          </cell>
        </row>
        <row r="25">
          <cell r="F25" t="str">
            <v>157</v>
          </cell>
          <cell r="H25" t="str">
            <v>155</v>
          </cell>
          <cell r="L25">
            <v>-16562306</v>
          </cell>
          <cell r="M25" t="str">
            <v xml:space="preserve"> -</v>
          </cell>
          <cell r="N25" t="str">
            <v xml:space="preserve"> -</v>
          </cell>
          <cell r="O25" t="str">
            <v xml:space="preserve"> -</v>
          </cell>
          <cell r="P25" t="str">
            <v xml:space="preserve"> -</v>
          </cell>
          <cell r="Q25" t="str">
            <v>Refuse</v>
          </cell>
          <cell r="S25" t="str">
            <v>BTDC</v>
          </cell>
        </row>
        <row r="26">
          <cell r="F26" t="str">
            <v>2141</v>
          </cell>
          <cell r="H26" t="str">
            <v>2114</v>
          </cell>
          <cell r="L26">
            <v>4289033</v>
          </cell>
          <cell r="M26" t="str">
            <v xml:space="preserve"> -</v>
          </cell>
          <cell r="N26" t="str">
            <v xml:space="preserve"> -</v>
          </cell>
          <cell r="O26" t="str">
            <v xml:space="preserve"> -</v>
          </cell>
          <cell r="P26" t="str">
            <v xml:space="preserve"> -</v>
          </cell>
          <cell r="Q26" t="str">
            <v>Refuse</v>
          </cell>
          <cell r="S26" t="str">
            <v>BTDC</v>
          </cell>
        </row>
        <row r="27">
          <cell r="F27" t="str">
            <v>642</v>
          </cell>
          <cell r="H27" t="str">
            <v>2114</v>
          </cell>
          <cell r="L27">
            <v>7985772</v>
          </cell>
          <cell r="M27" t="str">
            <v xml:space="preserve"> -</v>
          </cell>
          <cell r="N27" t="str">
            <v xml:space="preserve"> -</v>
          </cell>
          <cell r="O27" t="str">
            <v xml:space="preserve"> -</v>
          </cell>
          <cell r="P27" t="str">
            <v xml:space="preserve"> -</v>
          </cell>
          <cell r="Q27" t="str">
            <v>Refuse</v>
          </cell>
          <cell r="S27" t="str">
            <v>BTDC</v>
          </cell>
        </row>
        <row r="28">
          <cell r="F28" t="str">
            <v>2425</v>
          </cell>
          <cell r="H28" t="str">
            <v>2114</v>
          </cell>
          <cell r="L28">
            <v>12274804</v>
          </cell>
          <cell r="M28" t="str">
            <v xml:space="preserve"> -</v>
          </cell>
          <cell r="N28" t="str">
            <v xml:space="preserve"> -</v>
          </cell>
          <cell r="O28" t="str">
            <v xml:space="preserve"> -</v>
          </cell>
          <cell r="P28" t="str">
            <v xml:space="preserve"> -</v>
          </cell>
          <cell r="Q28" t="str">
            <v>Refuse</v>
          </cell>
          <cell r="S28" t="str">
            <v>BTDC</v>
          </cell>
        </row>
        <row r="29">
          <cell r="F29" t="str">
            <v>2114</v>
          </cell>
          <cell r="H29" t="str">
            <v>2425</v>
          </cell>
          <cell r="L29">
            <v>27706334</v>
          </cell>
          <cell r="M29" t="str">
            <v xml:space="preserve"> -</v>
          </cell>
          <cell r="N29" t="str">
            <v xml:space="preserve"> -</v>
          </cell>
          <cell r="O29" t="str">
            <v xml:space="preserve"> -</v>
          </cell>
          <cell r="P29" t="str">
            <v xml:space="preserve"> -</v>
          </cell>
          <cell r="Q29" t="str">
            <v>Refuse</v>
          </cell>
          <cell r="S29" t="str">
            <v>BTDC</v>
          </cell>
        </row>
        <row r="30">
          <cell r="F30" t="str">
            <v>2114</v>
          </cell>
          <cell r="H30" t="str">
            <v>2141</v>
          </cell>
          <cell r="L30">
            <v>10296815</v>
          </cell>
          <cell r="M30" t="str">
            <v xml:space="preserve"> -</v>
          </cell>
          <cell r="N30" t="str">
            <v xml:space="preserve"> -</v>
          </cell>
          <cell r="O30" t="str">
            <v xml:space="preserve"> -</v>
          </cell>
          <cell r="P30" t="str">
            <v xml:space="preserve"> -</v>
          </cell>
          <cell r="Q30" t="str">
            <v>Refuse</v>
          </cell>
          <cell r="S30" t="str">
            <v>BTDC</v>
          </cell>
        </row>
        <row r="31">
          <cell r="F31" t="str">
            <v>2114</v>
          </cell>
          <cell r="H31" t="str">
            <v>642</v>
          </cell>
          <cell r="L31">
            <v>17409519</v>
          </cell>
          <cell r="M31" t="str">
            <v xml:space="preserve"> -</v>
          </cell>
          <cell r="N31" t="str">
            <v xml:space="preserve"> -</v>
          </cell>
          <cell r="O31" t="str">
            <v xml:space="preserve"> -</v>
          </cell>
          <cell r="P31" t="str">
            <v xml:space="preserve"> -</v>
          </cell>
          <cell r="Q31" t="str">
            <v>Refuse</v>
          </cell>
          <cell r="S31" t="str">
            <v>BTDC</v>
          </cell>
        </row>
        <row r="32">
          <cell r="F32" t="str">
            <v>2112</v>
          </cell>
          <cell r="H32" t="str">
            <v>6355</v>
          </cell>
          <cell r="L32">
            <v>65778678</v>
          </cell>
          <cell r="M32" t="str">
            <v xml:space="preserve"> -</v>
          </cell>
          <cell r="N32" t="str">
            <v xml:space="preserve"> -</v>
          </cell>
          <cell r="O32" t="str">
            <v xml:space="preserve"> -</v>
          </cell>
          <cell r="P32" t="str">
            <v xml:space="preserve"> -</v>
          </cell>
          <cell r="Q32" t="str">
            <v>Refuse</v>
          </cell>
          <cell r="S32" t="str">
            <v>BTDC</v>
          </cell>
        </row>
        <row r="33">
          <cell r="F33" t="str">
            <v>6322</v>
          </cell>
          <cell r="H33" t="str">
            <v>2141</v>
          </cell>
          <cell r="L33">
            <v>9135928</v>
          </cell>
          <cell r="M33" t="str">
            <v xml:space="preserve"> -</v>
          </cell>
          <cell r="N33" t="str">
            <v xml:space="preserve"> -</v>
          </cell>
          <cell r="O33" t="str">
            <v xml:space="preserve"> -</v>
          </cell>
          <cell r="P33" t="str">
            <v xml:space="preserve"> -</v>
          </cell>
          <cell r="Q33" t="str">
            <v>Refuse</v>
          </cell>
          <cell r="S33" t="str">
            <v>BTDC</v>
          </cell>
        </row>
        <row r="34">
          <cell r="F34" t="str">
            <v>3411</v>
          </cell>
          <cell r="H34" t="str">
            <v>6351</v>
          </cell>
          <cell r="L34">
            <v>91734363</v>
          </cell>
          <cell r="M34" t="str">
            <v xml:space="preserve"> -</v>
          </cell>
          <cell r="N34" t="str">
            <v xml:space="preserve"> -</v>
          </cell>
          <cell r="O34" t="str">
            <v xml:space="preserve"> -</v>
          </cell>
          <cell r="P34" t="str">
            <v xml:space="preserve"> -</v>
          </cell>
          <cell r="Q34" t="str">
            <v>Refuse</v>
          </cell>
          <cell r="S34" t="str">
            <v>BTDC</v>
          </cell>
        </row>
        <row r="35">
          <cell r="F35" t="str">
            <v>3412</v>
          </cell>
          <cell r="H35" t="str">
            <v>4131</v>
          </cell>
          <cell r="L35">
            <v>57910</v>
          </cell>
          <cell r="M35" t="str">
            <v xml:space="preserve"> -</v>
          </cell>
          <cell r="N35" t="str">
            <v xml:space="preserve"> -</v>
          </cell>
          <cell r="O35" t="str">
            <v xml:space="preserve"> -</v>
          </cell>
          <cell r="P35" t="str">
            <v xml:space="preserve"> -</v>
          </cell>
          <cell r="Q35" t="str">
            <v>Refuse</v>
          </cell>
          <cell r="S35" t="str">
            <v>BTDC</v>
          </cell>
        </row>
        <row r="36">
          <cell r="F36" t="str">
            <v>811</v>
          </cell>
          <cell r="H36" t="str">
            <v>641</v>
          </cell>
          <cell r="L36">
            <v>357963209</v>
          </cell>
          <cell r="M36" t="str">
            <v xml:space="preserve"> -</v>
          </cell>
          <cell r="N36" t="str">
            <v xml:space="preserve"> -</v>
          </cell>
          <cell r="O36" t="str">
            <v xml:space="preserve"> -</v>
          </cell>
          <cell r="P36" t="str">
            <v xml:space="preserve"> -</v>
          </cell>
          <cell r="Q36" t="str">
            <v>Refuse</v>
          </cell>
          <cell r="S36" t="str">
            <v>BTDC</v>
          </cell>
        </row>
        <row r="37">
          <cell r="F37" t="str">
            <v>811</v>
          </cell>
          <cell r="H37" t="str">
            <v>642</v>
          </cell>
          <cell r="L37">
            <v>44650000</v>
          </cell>
          <cell r="M37" t="str">
            <v xml:space="preserve"> -</v>
          </cell>
          <cell r="N37" t="str">
            <v xml:space="preserve"> -</v>
          </cell>
          <cell r="O37" t="str">
            <v xml:space="preserve"> -</v>
          </cell>
          <cell r="P37" t="str">
            <v xml:space="preserve"> -</v>
          </cell>
          <cell r="Q37" t="str">
            <v>Refuse</v>
          </cell>
          <cell r="S37" t="str">
            <v>BTDC</v>
          </cell>
        </row>
        <row r="38">
          <cell r="F38" t="str">
            <v>4131</v>
          </cell>
          <cell r="H38" t="str">
            <v>5156</v>
          </cell>
          <cell r="L38">
            <v>23927898.809999999</v>
          </cell>
          <cell r="M38" t="str">
            <v xml:space="preserve"> -</v>
          </cell>
          <cell r="N38" t="str">
            <v xml:space="preserve"> -</v>
          </cell>
          <cell r="O38" t="str">
            <v xml:space="preserve"> -</v>
          </cell>
          <cell r="P38" t="str">
            <v xml:space="preserve"> -</v>
          </cell>
          <cell r="Q38" t="str">
            <v>Refuse</v>
          </cell>
          <cell r="S38" t="str">
            <v>BTDC</v>
          </cell>
        </row>
        <row r="39">
          <cell r="F39" t="str">
            <v>2425</v>
          </cell>
          <cell r="H39" t="str">
            <v>142</v>
          </cell>
          <cell r="L39">
            <v>48730833.340000004</v>
          </cell>
          <cell r="M39" t="str">
            <v xml:space="preserve"> -</v>
          </cell>
          <cell r="N39" t="str">
            <v xml:space="preserve"> -</v>
          </cell>
          <cell r="O39" t="str">
            <v xml:space="preserve"> -</v>
          </cell>
          <cell r="P39" t="str">
            <v xml:space="preserve"> -</v>
          </cell>
          <cell r="Q39" t="str">
            <v>Refuse</v>
          </cell>
          <cell r="S39" t="str">
            <v>BTDC</v>
          </cell>
        </row>
        <row r="40">
          <cell r="F40" t="str">
            <v>1388an</v>
          </cell>
          <cell r="H40" t="str">
            <v>642</v>
          </cell>
          <cell r="L40">
            <v>267463657</v>
          </cell>
          <cell r="M40" t="str">
            <v xml:space="preserve"> -</v>
          </cell>
          <cell r="N40" t="str">
            <v xml:space="preserve"> -</v>
          </cell>
          <cell r="O40" t="str">
            <v xml:space="preserve"> -</v>
          </cell>
          <cell r="P40" t="str">
            <v xml:space="preserve"> -</v>
          </cell>
          <cell r="Q40" t="str">
            <v>Refuse</v>
          </cell>
          <cell r="S40" t="str">
            <v>BTDC</v>
          </cell>
        </row>
        <row r="41">
          <cell r="F41" t="str">
            <v>4211</v>
          </cell>
          <cell r="H41" t="str">
            <v>414</v>
          </cell>
          <cell r="L41">
            <v>-27300</v>
          </cell>
          <cell r="M41" t="str">
            <v xml:space="preserve"> -</v>
          </cell>
          <cell r="N41" t="str">
            <v xml:space="preserve"> -</v>
          </cell>
          <cell r="O41" t="str">
            <v xml:space="preserve"> -</v>
          </cell>
          <cell r="P41" t="str">
            <v xml:space="preserve"> -</v>
          </cell>
          <cell r="Q41" t="str">
            <v>Refuse</v>
          </cell>
          <cell r="S41" t="str">
            <v>BTDC</v>
          </cell>
        </row>
        <row r="42">
          <cell r="F42" t="str">
            <v>4211</v>
          </cell>
          <cell r="H42" t="str">
            <v>415</v>
          </cell>
          <cell r="L42">
            <v>-27300</v>
          </cell>
          <cell r="M42" t="str">
            <v xml:space="preserve"> -</v>
          </cell>
          <cell r="N42" t="str">
            <v xml:space="preserve"> -</v>
          </cell>
          <cell r="O42" t="str">
            <v xml:space="preserve"> -</v>
          </cell>
          <cell r="P42" t="str">
            <v xml:space="preserve"> -</v>
          </cell>
          <cell r="Q42" t="str">
            <v>Refuse</v>
          </cell>
          <cell r="S42" t="str">
            <v>BTDC</v>
          </cell>
        </row>
        <row r="43">
          <cell r="F43" t="str">
            <v>4211</v>
          </cell>
          <cell r="H43" t="str">
            <v>4312</v>
          </cell>
          <cell r="L43">
            <v>-91000</v>
          </cell>
          <cell r="M43" t="str">
            <v xml:space="preserve"> -</v>
          </cell>
          <cell r="N43" t="str">
            <v xml:space="preserve"> -</v>
          </cell>
          <cell r="O43" t="str">
            <v xml:space="preserve"> -</v>
          </cell>
          <cell r="P43" t="str">
            <v xml:space="preserve"> -</v>
          </cell>
          <cell r="Q43" t="str">
            <v>Refuse</v>
          </cell>
          <cell r="S43" t="str">
            <v>BTDC</v>
          </cell>
        </row>
        <row r="44">
          <cell r="F44" t="str">
            <v>4211</v>
          </cell>
          <cell r="H44" t="str">
            <v>4311</v>
          </cell>
          <cell r="L44">
            <v>-36400</v>
          </cell>
          <cell r="M44" t="str">
            <v xml:space="preserve"> -</v>
          </cell>
          <cell r="N44" t="str">
            <v xml:space="preserve"> -</v>
          </cell>
          <cell r="O44" t="str">
            <v xml:space="preserve"> -</v>
          </cell>
          <cell r="P44" t="str">
            <v xml:space="preserve"> -</v>
          </cell>
          <cell r="Q44" t="str">
            <v>Refuse</v>
          </cell>
          <cell r="S44" t="str">
            <v>BTDC</v>
          </cell>
        </row>
        <row r="45">
          <cell r="F45" t="str">
            <v>642</v>
          </cell>
          <cell r="H45" t="str">
            <v>3382b</v>
          </cell>
          <cell r="L45">
            <v>567662555</v>
          </cell>
          <cell r="M45" t="str">
            <v xml:space="preserve"> -</v>
          </cell>
          <cell r="N45" t="str">
            <v xml:space="preserve"> -</v>
          </cell>
          <cell r="O45" t="str">
            <v xml:space="preserve"> -</v>
          </cell>
          <cell r="P45" t="str">
            <v xml:space="preserve"> -</v>
          </cell>
          <cell r="Q45" t="str">
            <v>Refuse</v>
          </cell>
          <cell r="S45" t="str">
            <v>BTDC</v>
          </cell>
        </row>
        <row r="46">
          <cell r="F46" t="str">
            <v>82111</v>
          </cell>
          <cell r="H46" t="str">
            <v>3334b</v>
          </cell>
          <cell r="L46">
            <v>-9750086</v>
          </cell>
          <cell r="M46" t="str">
            <v xml:space="preserve"> -</v>
          </cell>
          <cell r="N46" t="str">
            <v xml:space="preserve"> -</v>
          </cell>
          <cell r="O46" t="str">
            <v xml:space="preserve"> -</v>
          </cell>
          <cell r="P46" t="str">
            <v xml:space="preserve"> -</v>
          </cell>
          <cell r="Q46" t="str">
            <v>Refuse</v>
          </cell>
          <cell r="S46" t="str">
            <v>BTDC</v>
          </cell>
        </row>
        <row r="47">
          <cell r="M47" t="str">
            <v/>
          </cell>
          <cell r="N47" t="str">
            <v/>
          </cell>
          <cell r="O47" t="str">
            <v/>
          </cell>
          <cell r="P47" t="str">
            <v/>
          </cell>
        </row>
        <row r="48">
          <cell r="M48" t="str">
            <v/>
          </cell>
          <cell r="N48" t="str">
            <v/>
          </cell>
          <cell r="O48" t="str">
            <v/>
          </cell>
          <cell r="P48" t="str">
            <v/>
          </cell>
        </row>
        <row r="49">
          <cell r="M49" t="str">
            <v/>
          </cell>
          <cell r="N49" t="str">
            <v/>
          </cell>
          <cell r="O49" t="str">
            <v/>
          </cell>
          <cell r="P49" t="str">
            <v/>
          </cell>
        </row>
        <row r="50">
          <cell r="M50" t="str">
            <v/>
          </cell>
          <cell r="N50" t="str">
            <v/>
          </cell>
          <cell r="O50" t="str">
            <v/>
          </cell>
          <cell r="P50" t="str">
            <v/>
          </cell>
        </row>
        <row r="51">
          <cell r="M51" t="str">
            <v/>
          </cell>
          <cell r="N51" t="str">
            <v/>
          </cell>
          <cell r="O51" t="str">
            <v/>
          </cell>
          <cell r="P51" t="str">
            <v/>
          </cell>
        </row>
        <row r="52">
          <cell r="M52" t="str">
            <v/>
          </cell>
          <cell r="N52" t="str">
            <v/>
          </cell>
          <cell r="O52" t="str">
            <v/>
          </cell>
          <cell r="P52" t="str">
            <v/>
          </cell>
        </row>
        <row r="53">
          <cell r="M53" t="str">
            <v/>
          </cell>
          <cell r="N53" t="str">
            <v/>
          </cell>
          <cell r="O53" t="str">
            <v/>
          </cell>
          <cell r="P53" t="str">
            <v/>
          </cell>
        </row>
        <row r="54">
          <cell r="M54" t="str">
            <v/>
          </cell>
          <cell r="N54" t="str">
            <v/>
          </cell>
          <cell r="O54" t="str">
            <v/>
          </cell>
          <cell r="P54" t="str">
            <v/>
          </cell>
        </row>
        <row r="55">
          <cell r="M55" t="str">
            <v/>
          </cell>
          <cell r="N55" t="str">
            <v/>
          </cell>
          <cell r="O55" t="str">
            <v/>
          </cell>
          <cell r="P55" t="str">
            <v/>
          </cell>
        </row>
        <row r="56">
          <cell r="M56" t="str">
            <v/>
          </cell>
          <cell r="N56" t="str">
            <v/>
          </cell>
          <cell r="O56" t="str">
            <v/>
          </cell>
          <cell r="P56" t="str">
            <v/>
          </cell>
        </row>
        <row r="57">
          <cell r="M57" t="str">
            <v/>
          </cell>
          <cell r="N57" t="str">
            <v/>
          </cell>
          <cell r="O57" t="str">
            <v/>
          </cell>
          <cell r="P57" t="str">
            <v/>
          </cell>
        </row>
        <row r="58">
          <cell r="M58" t="str">
            <v/>
          </cell>
          <cell r="N58" t="str">
            <v/>
          </cell>
          <cell r="O58" t="str">
            <v/>
          </cell>
          <cell r="P58" t="str">
            <v/>
          </cell>
        </row>
        <row r="59">
          <cell r="M59" t="str">
            <v/>
          </cell>
          <cell r="N59" t="str">
            <v/>
          </cell>
          <cell r="O59" t="str">
            <v/>
          </cell>
          <cell r="P59" t="str">
            <v/>
          </cell>
        </row>
        <row r="60">
          <cell r="M60" t="str">
            <v/>
          </cell>
          <cell r="N60" t="str">
            <v/>
          </cell>
          <cell r="O60" t="str">
            <v/>
          </cell>
          <cell r="P60" t="str">
            <v/>
          </cell>
        </row>
        <row r="61">
          <cell r="M61" t="str">
            <v/>
          </cell>
          <cell r="N61" t="str">
            <v/>
          </cell>
          <cell r="O61" t="str">
            <v/>
          </cell>
          <cell r="P61" t="str">
            <v/>
          </cell>
        </row>
        <row r="62">
          <cell r="M62" t="str">
            <v/>
          </cell>
          <cell r="N62" t="str">
            <v/>
          </cell>
          <cell r="O62" t="str">
            <v/>
          </cell>
          <cell r="P62" t="str">
            <v/>
          </cell>
        </row>
        <row r="63">
          <cell r="M63" t="str">
            <v/>
          </cell>
          <cell r="N63" t="str">
            <v/>
          </cell>
          <cell r="O63" t="str">
            <v/>
          </cell>
          <cell r="P63" t="str">
            <v/>
          </cell>
        </row>
        <row r="64">
          <cell r="M64" t="str">
            <v/>
          </cell>
          <cell r="N64" t="str">
            <v/>
          </cell>
          <cell r="O64" t="str">
            <v/>
          </cell>
          <cell r="P64" t="str">
            <v/>
          </cell>
        </row>
        <row r="65">
          <cell r="M65" t="str">
            <v/>
          </cell>
          <cell r="N65" t="str">
            <v/>
          </cell>
          <cell r="O65" t="str">
            <v/>
          </cell>
          <cell r="P65" t="str">
            <v/>
          </cell>
        </row>
        <row r="66">
          <cell r="M66" t="str">
            <v/>
          </cell>
          <cell r="N66" t="str">
            <v/>
          </cell>
          <cell r="O66" t="str">
            <v/>
          </cell>
          <cell r="P66" t="str">
            <v/>
          </cell>
        </row>
        <row r="67">
          <cell r="M67" t="str">
            <v/>
          </cell>
          <cell r="N67" t="str">
            <v/>
          </cell>
          <cell r="O67" t="str">
            <v/>
          </cell>
          <cell r="P67" t="str">
            <v/>
          </cell>
        </row>
        <row r="68">
          <cell r="M68" t="str">
            <v/>
          </cell>
          <cell r="N68" t="str">
            <v/>
          </cell>
          <cell r="O68" t="str">
            <v/>
          </cell>
          <cell r="P68" t="str">
            <v/>
          </cell>
        </row>
        <row r="69">
          <cell r="M69" t="str">
            <v/>
          </cell>
          <cell r="N69" t="str">
            <v/>
          </cell>
          <cell r="O69" t="str">
            <v/>
          </cell>
          <cell r="P69" t="str">
            <v/>
          </cell>
        </row>
        <row r="70">
          <cell r="M70" t="str">
            <v/>
          </cell>
          <cell r="N70" t="str">
            <v/>
          </cell>
          <cell r="O70" t="str">
            <v/>
          </cell>
          <cell r="P70" t="str">
            <v/>
          </cell>
        </row>
        <row r="71">
          <cell r="M71" t="str">
            <v/>
          </cell>
          <cell r="N71" t="str">
            <v/>
          </cell>
          <cell r="O71" t="str">
            <v/>
          </cell>
          <cell r="P71" t="str">
            <v/>
          </cell>
        </row>
        <row r="72">
          <cell r="M72" t="str">
            <v/>
          </cell>
          <cell r="N72" t="str">
            <v/>
          </cell>
          <cell r="O72" t="str">
            <v/>
          </cell>
          <cell r="P72" t="str">
            <v/>
          </cell>
        </row>
        <row r="73">
          <cell r="M73" t="str">
            <v/>
          </cell>
          <cell r="N73" t="str">
            <v/>
          </cell>
          <cell r="O73" t="str">
            <v/>
          </cell>
          <cell r="P73" t="str">
            <v/>
          </cell>
        </row>
        <row r="74">
          <cell r="M74" t="str">
            <v/>
          </cell>
          <cell r="N74" t="str">
            <v/>
          </cell>
          <cell r="O74" t="str">
            <v/>
          </cell>
          <cell r="P74" t="str">
            <v/>
          </cell>
        </row>
        <row r="75">
          <cell r="M75" t="str">
            <v/>
          </cell>
          <cell r="N75" t="str">
            <v/>
          </cell>
          <cell r="O75" t="str">
            <v/>
          </cell>
          <cell r="P75" t="str">
            <v/>
          </cell>
        </row>
        <row r="76">
          <cell r="M76" t="str">
            <v/>
          </cell>
          <cell r="N76" t="str">
            <v/>
          </cell>
          <cell r="O76" t="str">
            <v/>
          </cell>
          <cell r="P76" t="str">
            <v/>
          </cell>
        </row>
        <row r="77">
          <cell r="M77" t="str">
            <v/>
          </cell>
          <cell r="N77" t="str">
            <v/>
          </cell>
          <cell r="O77" t="str">
            <v/>
          </cell>
          <cell r="P77" t="str">
            <v/>
          </cell>
        </row>
        <row r="78">
          <cell r="M78" t="str">
            <v/>
          </cell>
          <cell r="N78" t="str">
            <v/>
          </cell>
          <cell r="O78" t="str">
            <v/>
          </cell>
          <cell r="P78" t="str">
            <v/>
          </cell>
        </row>
        <row r="79">
          <cell r="M79" t="str">
            <v/>
          </cell>
          <cell r="N79" t="str">
            <v/>
          </cell>
          <cell r="O79" t="str">
            <v/>
          </cell>
          <cell r="P79" t="str">
            <v/>
          </cell>
        </row>
        <row r="80">
          <cell r="M80" t="str">
            <v/>
          </cell>
          <cell r="N80" t="str">
            <v/>
          </cell>
          <cell r="O80" t="str">
            <v/>
          </cell>
          <cell r="P80" t="str">
            <v/>
          </cell>
        </row>
        <row r="81">
          <cell r="M81" t="str">
            <v/>
          </cell>
          <cell r="N81" t="str">
            <v/>
          </cell>
          <cell r="O81" t="str">
            <v/>
          </cell>
          <cell r="P81" t="str">
            <v/>
          </cell>
        </row>
        <row r="82">
          <cell r="M82" t="str">
            <v/>
          </cell>
          <cell r="N82" t="str">
            <v/>
          </cell>
          <cell r="O82" t="str">
            <v/>
          </cell>
          <cell r="P82" t="str">
            <v/>
          </cell>
        </row>
        <row r="83">
          <cell r="M83" t="str">
            <v/>
          </cell>
          <cell r="N83" t="str">
            <v/>
          </cell>
          <cell r="O83" t="str">
            <v/>
          </cell>
          <cell r="P83" t="str">
            <v/>
          </cell>
        </row>
        <row r="84">
          <cell r="M84" t="str">
            <v/>
          </cell>
          <cell r="N84" t="str">
            <v/>
          </cell>
          <cell r="O84" t="str">
            <v/>
          </cell>
          <cell r="P84" t="str">
            <v/>
          </cell>
        </row>
        <row r="85">
          <cell r="M85" t="str">
            <v/>
          </cell>
          <cell r="N85" t="str">
            <v/>
          </cell>
          <cell r="O85" t="str">
            <v/>
          </cell>
          <cell r="P85" t="str">
            <v/>
          </cell>
        </row>
        <row r="86">
          <cell r="M86" t="str">
            <v/>
          </cell>
          <cell r="N86" t="str">
            <v/>
          </cell>
          <cell r="O86" t="str">
            <v/>
          </cell>
          <cell r="P86" t="str">
            <v/>
          </cell>
        </row>
        <row r="87">
          <cell r="M87" t="str">
            <v/>
          </cell>
          <cell r="N87" t="str">
            <v/>
          </cell>
          <cell r="O87" t="str">
            <v/>
          </cell>
          <cell r="P87" t="str">
            <v/>
          </cell>
        </row>
        <row r="88">
          <cell r="M88" t="str">
            <v/>
          </cell>
          <cell r="N88" t="str">
            <v/>
          </cell>
          <cell r="O88" t="str">
            <v/>
          </cell>
          <cell r="P88" t="str">
            <v/>
          </cell>
        </row>
        <row r="89">
          <cell r="M89" t="str">
            <v/>
          </cell>
          <cell r="N89" t="str">
            <v/>
          </cell>
          <cell r="O89" t="str">
            <v/>
          </cell>
          <cell r="P89" t="str">
            <v/>
          </cell>
        </row>
        <row r="90">
          <cell r="M90" t="str">
            <v/>
          </cell>
          <cell r="N90" t="str">
            <v/>
          </cell>
          <cell r="O90" t="str">
            <v/>
          </cell>
          <cell r="P90" t="str">
            <v/>
          </cell>
        </row>
        <row r="91">
          <cell r="M91" t="str">
            <v/>
          </cell>
          <cell r="N91" t="str">
            <v/>
          </cell>
          <cell r="O91" t="str">
            <v/>
          </cell>
          <cell r="P91" t="str">
            <v/>
          </cell>
        </row>
        <row r="92">
          <cell r="M92" t="str">
            <v/>
          </cell>
          <cell r="N92" t="str">
            <v/>
          </cell>
          <cell r="O92" t="str">
            <v/>
          </cell>
          <cell r="P92" t="str">
            <v/>
          </cell>
        </row>
        <row r="93">
          <cell r="M93" t="str">
            <v/>
          </cell>
          <cell r="N93" t="str">
            <v/>
          </cell>
          <cell r="O93" t="str">
            <v/>
          </cell>
          <cell r="P93" t="str">
            <v/>
          </cell>
        </row>
        <row r="94">
          <cell r="M94" t="str">
            <v/>
          </cell>
          <cell r="N94" t="str">
            <v/>
          </cell>
          <cell r="O94" t="str">
            <v/>
          </cell>
          <cell r="P94" t="str">
            <v/>
          </cell>
        </row>
        <row r="95">
          <cell r="M95" t="str">
            <v/>
          </cell>
          <cell r="N95" t="str">
            <v/>
          </cell>
          <cell r="O95" t="str">
            <v/>
          </cell>
          <cell r="P95" t="str">
            <v/>
          </cell>
        </row>
        <row r="96">
          <cell r="M96" t="str">
            <v/>
          </cell>
          <cell r="N96" t="str">
            <v/>
          </cell>
          <cell r="O96" t="str">
            <v/>
          </cell>
          <cell r="P96" t="str">
            <v/>
          </cell>
        </row>
        <row r="97">
          <cell r="M97" t="str">
            <v/>
          </cell>
          <cell r="N97" t="str">
            <v/>
          </cell>
          <cell r="O97" t="str">
            <v/>
          </cell>
          <cell r="P97" t="str">
            <v/>
          </cell>
        </row>
        <row r="98">
          <cell r="M98" t="str">
            <v/>
          </cell>
          <cell r="N98" t="str">
            <v/>
          </cell>
          <cell r="O98" t="str">
            <v/>
          </cell>
          <cell r="P98" t="str">
            <v/>
          </cell>
        </row>
        <row r="99">
          <cell r="M99" t="str">
            <v/>
          </cell>
          <cell r="N99" t="str">
            <v/>
          </cell>
          <cell r="O99" t="str">
            <v/>
          </cell>
          <cell r="P99" t="str">
            <v/>
          </cell>
        </row>
        <row r="100">
          <cell r="M100" t="str">
            <v/>
          </cell>
          <cell r="N100" t="str">
            <v/>
          </cell>
          <cell r="O100" t="str">
            <v/>
          </cell>
          <cell r="P100" t="str">
            <v/>
          </cell>
        </row>
        <row r="101">
          <cell r="M101" t="str">
            <v/>
          </cell>
          <cell r="N101" t="str">
            <v/>
          </cell>
          <cell r="O101" t="str">
            <v/>
          </cell>
          <cell r="P101" t="str">
            <v/>
          </cell>
        </row>
        <row r="102">
          <cell r="M102" t="str">
            <v/>
          </cell>
          <cell r="N102" t="str">
            <v/>
          </cell>
          <cell r="O102" t="str">
            <v/>
          </cell>
          <cell r="P102" t="str">
            <v/>
          </cell>
        </row>
        <row r="103">
          <cell r="M103" t="str">
            <v/>
          </cell>
          <cell r="N103" t="str">
            <v/>
          </cell>
          <cell r="O103" t="str">
            <v/>
          </cell>
          <cell r="P103" t="str">
            <v/>
          </cell>
        </row>
        <row r="104">
          <cell r="M104" t="str">
            <v/>
          </cell>
          <cell r="N104" t="str">
            <v/>
          </cell>
          <cell r="O104" t="str">
            <v/>
          </cell>
          <cell r="P104" t="str">
            <v/>
          </cell>
        </row>
        <row r="105">
          <cell r="M105" t="str">
            <v/>
          </cell>
          <cell r="N105" t="str">
            <v/>
          </cell>
          <cell r="O105" t="str">
            <v/>
          </cell>
          <cell r="P105" t="str">
            <v/>
          </cell>
        </row>
        <row r="106">
          <cell r="M106" t="str">
            <v/>
          </cell>
          <cell r="N106" t="str">
            <v/>
          </cell>
          <cell r="O106" t="str">
            <v/>
          </cell>
          <cell r="P106" t="str">
            <v/>
          </cell>
        </row>
        <row r="107">
          <cell r="M107" t="str">
            <v/>
          </cell>
          <cell r="N107" t="str">
            <v/>
          </cell>
          <cell r="O107" t="str">
            <v/>
          </cell>
          <cell r="P107" t="str">
            <v/>
          </cell>
        </row>
        <row r="108">
          <cell r="M108" t="str">
            <v/>
          </cell>
          <cell r="N108" t="str">
            <v/>
          </cell>
          <cell r="O108" t="str">
            <v/>
          </cell>
          <cell r="P108" t="str">
            <v/>
          </cell>
        </row>
        <row r="109">
          <cell r="M109" t="str">
            <v/>
          </cell>
          <cell r="N109" t="str">
            <v/>
          </cell>
          <cell r="O109" t="str">
            <v/>
          </cell>
          <cell r="P109" t="str">
            <v/>
          </cell>
        </row>
        <row r="110">
          <cell r="M110" t="str">
            <v/>
          </cell>
          <cell r="N110" t="str">
            <v/>
          </cell>
          <cell r="O110" t="str">
            <v/>
          </cell>
          <cell r="P110" t="str">
            <v/>
          </cell>
        </row>
        <row r="111">
          <cell r="M111" t="str">
            <v/>
          </cell>
          <cell r="N111" t="str">
            <v/>
          </cell>
          <cell r="O111" t="str">
            <v/>
          </cell>
          <cell r="P111" t="str">
            <v/>
          </cell>
        </row>
        <row r="112">
          <cell r="M112" t="str">
            <v/>
          </cell>
          <cell r="N112" t="str">
            <v/>
          </cell>
          <cell r="O112" t="str">
            <v/>
          </cell>
          <cell r="P112" t="str">
            <v/>
          </cell>
        </row>
        <row r="113">
          <cell r="M113" t="str">
            <v/>
          </cell>
          <cell r="N113" t="str">
            <v/>
          </cell>
          <cell r="O113" t="str">
            <v/>
          </cell>
          <cell r="P113" t="str">
            <v/>
          </cell>
        </row>
        <row r="114">
          <cell r="M114" t="str">
            <v/>
          </cell>
          <cell r="N114" t="str">
            <v/>
          </cell>
          <cell r="O114" t="str">
            <v/>
          </cell>
          <cell r="P114" t="str">
            <v/>
          </cell>
        </row>
        <row r="115">
          <cell r="M115" t="str">
            <v/>
          </cell>
          <cell r="N115" t="str">
            <v/>
          </cell>
          <cell r="O115" t="str">
            <v/>
          </cell>
          <cell r="P115" t="str">
            <v/>
          </cell>
        </row>
        <row r="116">
          <cell r="M116" t="str">
            <v/>
          </cell>
          <cell r="N116" t="str">
            <v/>
          </cell>
          <cell r="O116" t="str">
            <v/>
          </cell>
          <cell r="P116" t="str">
            <v/>
          </cell>
        </row>
        <row r="117">
          <cell r="M117" t="str">
            <v/>
          </cell>
          <cell r="N117" t="str">
            <v/>
          </cell>
          <cell r="O117" t="str">
            <v/>
          </cell>
          <cell r="P117" t="str">
            <v/>
          </cell>
        </row>
        <row r="118">
          <cell r="M118" t="str">
            <v/>
          </cell>
          <cell r="N118" t="str">
            <v/>
          </cell>
          <cell r="O118" t="str">
            <v/>
          </cell>
          <cell r="P118" t="str">
            <v/>
          </cell>
        </row>
        <row r="119">
          <cell r="M119" t="str">
            <v/>
          </cell>
          <cell r="N119" t="str">
            <v/>
          </cell>
          <cell r="O119" t="str">
            <v/>
          </cell>
          <cell r="P119" t="str">
            <v/>
          </cell>
        </row>
        <row r="120">
          <cell r="M120" t="str">
            <v/>
          </cell>
          <cell r="N120" t="str">
            <v/>
          </cell>
          <cell r="O120" t="str">
            <v/>
          </cell>
          <cell r="P120" t="str">
            <v/>
          </cell>
        </row>
        <row r="121">
          <cell r="M121" t="str">
            <v/>
          </cell>
          <cell r="N121" t="str">
            <v/>
          </cell>
          <cell r="O121" t="str">
            <v/>
          </cell>
          <cell r="P121" t="str">
            <v/>
          </cell>
        </row>
        <row r="122">
          <cell r="M122" t="str">
            <v/>
          </cell>
          <cell r="N122" t="str">
            <v/>
          </cell>
          <cell r="O122" t="str">
            <v/>
          </cell>
          <cell r="P122" t="str">
            <v/>
          </cell>
        </row>
        <row r="123">
          <cell r="M123" t="str">
            <v/>
          </cell>
          <cell r="N123" t="str">
            <v/>
          </cell>
          <cell r="O123" t="str">
            <v/>
          </cell>
          <cell r="P123" t="str">
            <v/>
          </cell>
        </row>
        <row r="124">
          <cell r="M124" t="str">
            <v/>
          </cell>
          <cell r="N124" t="str">
            <v/>
          </cell>
          <cell r="O124" t="str">
            <v/>
          </cell>
          <cell r="P124" t="str">
            <v/>
          </cell>
        </row>
        <row r="125">
          <cell r="M125" t="str">
            <v/>
          </cell>
          <cell r="N125" t="str">
            <v/>
          </cell>
          <cell r="O125" t="str">
            <v/>
          </cell>
          <cell r="P125" t="str">
            <v/>
          </cell>
        </row>
        <row r="126">
          <cell r="M126" t="str">
            <v/>
          </cell>
          <cell r="N126" t="str">
            <v/>
          </cell>
          <cell r="O126" t="str">
            <v/>
          </cell>
          <cell r="P126" t="str">
            <v/>
          </cell>
        </row>
        <row r="127">
          <cell r="M127" t="str">
            <v/>
          </cell>
          <cell r="N127" t="str">
            <v/>
          </cell>
          <cell r="O127" t="str">
            <v/>
          </cell>
          <cell r="P127" t="str">
            <v/>
          </cell>
        </row>
        <row r="128">
          <cell r="M128" t="str">
            <v/>
          </cell>
          <cell r="N128" t="str">
            <v/>
          </cell>
          <cell r="O128" t="str">
            <v/>
          </cell>
          <cell r="P128" t="str">
            <v/>
          </cell>
        </row>
        <row r="129">
          <cell r="M129" t="str">
            <v/>
          </cell>
          <cell r="N129" t="str">
            <v/>
          </cell>
          <cell r="O129" t="str">
            <v/>
          </cell>
          <cell r="P129" t="str">
            <v/>
          </cell>
        </row>
        <row r="130">
          <cell r="M130" t="str">
            <v/>
          </cell>
          <cell r="N130" t="str">
            <v/>
          </cell>
          <cell r="O130" t="str">
            <v/>
          </cell>
          <cell r="P130" t="str">
            <v/>
          </cell>
        </row>
        <row r="131">
          <cell r="M131" t="str">
            <v/>
          </cell>
          <cell r="N131" t="str">
            <v/>
          </cell>
          <cell r="O131" t="str">
            <v/>
          </cell>
          <cell r="P131" t="str">
            <v/>
          </cell>
        </row>
        <row r="132">
          <cell r="M132" t="str">
            <v/>
          </cell>
          <cell r="N132" t="str">
            <v/>
          </cell>
          <cell r="O132" t="str">
            <v/>
          </cell>
          <cell r="P132" t="str">
            <v/>
          </cell>
        </row>
        <row r="133">
          <cell r="M133" t="str">
            <v/>
          </cell>
          <cell r="N133" t="str">
            <v/>
          </cell>
          <cell r="O133" t="str">
            <v/>
          </cell>
          <cell r="P133" t="str">
            <v/>
          </cell>
        </row>
        <row r="134">
          <cell r="M134" t="str">
            <v/>
          </cell>
          <cell r="N134" t="str">
            <v/>
          </cell>
          <cell r="O134" t="str">
            <v/>
          </cell>
          <cell r="P134" t="str">
            <v/>
          </cell>
        </row>
        <row r="135">
          <cell r="M135" t="str">
            <v/>
          </cell>
          <cell r="N135" t="str">
            <v/>
          </cell>
          <cell r="O135" t="str">
            <v/>
          </cell>
          <cell r="P135" t="str">
            <v/>
          </cell>
        </row>
        <row r="136">
          <cell r="M136" t="str">
            <v/>
          </cell>
          <cell r="N136" t="str">
            <v/>
          </cell>
          <cell r="O136" t="str">
            <v/>
          </cell>
          <cell r="P136" t="str">
            <v/>
          </cell>
        </row>
        <row r="137">
          <cell r="M137" t="str">
            <v/>
          </cell>
          <cell r="N137" t="str">
            <v/>
          </cell>
          <cell r="O137" t="str">
            <v/>
          </cell>
          <cell r="P137" t="str">
            <v/>
          </cell>
        </row>
        <row r="138">
          <cell r="M138" t="str">
            <v/>
          </cell>
          <cell r="N138" t="str">
            <v/>
          </cell>
          <cell r="O138" t="str">
            <v/>
          </cell>
          <cell r="P138" t="str">
            <v/>
          </cell>
        </row>
        <row r="139">
          <cell r="M139" t="str">
            <v/>
          </cell>
          <cell r="N139" t="str">
            <v/>
          </cell>
          <cell r="O139" t="str">
            <v/>
          </cell>
          <cell r="P139" t="str">
            <v/>
          </cell>
        </row>
        <row r="140">
          <cell r="M140" t="str">
            <v/>
          </cell>
          <cell r="N140" t="str">
            <v/>
          </cell>
          <cell r="O140" t="str">
            <v/>
          </cell>
          <cell r="P140" t="str">
            <v/>
          </cell>
        </row>
        <row r="141">
          <cell r="M141" t="str">
            <v/>
          </cell>
          <cell r="N141" t="str">
            <v/>
          </cell>
          <cell r="O141" t="str">
            <v/>
          </cell>
          <cell r="P141" t="str">
            <v/>
          </cell>
        </row>
        <row r="142">
          <cell r="M142" t="str">
            <v/>
          </cell>
          <cell r="N142" t="str">
            <v/>
          </cell>
          <cell r="O142" t="str">
            <v/>
          </cell>
          <cell r="P142" t="str">
            <v/>
          </cell>
        </row>
        <row r="143">
          <cell r="M143" t="str">
            <v/>
          </cell>
          <cell r="N143" t="str">
            <v/>
          </cell>
          <cell r="O143" t="str">
            <v/>
          </cell>
          <cell r="P143" t="str">
            <v/>
          </cell>
        </row>
        <row r="144">
          <cell r="M144" t="str">
            <v/>
          </cell>
          <cell r="N144" t="str">
            <v/>
          </cell>
          <cell r="O144" t="str">
            <v/>
          </cell>
          <cell r="P144" t="str">
            <v/>
          </cell>
        </row>
        <row r="145">
          <cell r="M145" t="str">
            <v/>
          </cell>
          <cell r="N145" t="str">
            <v/>
          </cell>
          <cell r="O145" t="str">
            <v/>
          </cell>
          <cell r="P145" t="str">
            <v/>
          </cell>
        </row>
        <row r="146">
          <cell r="M146" t="str">
            <v/>
          </cell>
          <cell r="N146" t="str">
            <v/>
          </cell>
          <cell r="O146" t="str">
            <v/>
          </cell>
          <cell r="P146" t="str">
            <v/>
          </cell>
        </row>
        <row r="147">
          <cell r="M147" t="str">
            <v/>
          </cell>
          <cell r="N147" t="str">
            <v/>
          </cell>
          <cell r="O147" t="str">
            <v/>
          </cell>
          <cell r="P147" t="str">
            <v/>
          </cell>
        </row>
        <row r="148">
          <cell r="M148" t="str">
            <v/>
          </cell>
          <cell r="N148" t="str">
            <v/>
          </cell>
          <cell r="O148" t="str">
            <v/>
          </cell>
          <cell r="P148" t="str">
            <v/>
          </cell>
        </row>
        <row r="149">
          <cell r="M149" t="str">
            <v/>
          </cell>
          <cell r="N149" t="str">
            <v/>
          </cell>
          <cell r="O149" t="str">
            <v/>
          </cell>
          <cell r="P149" t="str">
            <v/>
          </cell>
        </row>
        <row r="150">
          <cell r="M150" t="str">
            <v/>
          </cell>
          <cell r="N150" t="str">
            <v/>
          </cell>
          <cell r="O150" t="str">
            <v/>
          </cell>
          <cell r="P150" t="str">
            <v/>
          </cell>
        </row>
        <row r="151">
          <cell r="M151" t="str">
            <v/>
          </cell>
          <cell r="N151" t="str">
            <v/>
          </cell>
          <cell r="O151" t="str">
            <v/>
          </cell>
          <cell r="P151" t="str">
            <v/>
          </cell>
        </row>
        <row r="152">
          <cell r="M152" t="str">
            <v/>
          </cell>
          <cell r="N152" t="str">
            <v/>
          </cell>
          <cell r="O152" t="str">
            <v/>
          </cell>
          <cell r="P152" t="str">
            <v/>
          </cell>
        </row>
        <row r="153">
          <cell r="M153" t="str">
            <v/>
          </cell>
          <cell r="N153" t="str">
            <v/>
          </cell>
          <cell r="O153" t="str">
            <v/>
          </cell>
          <cell r="P153" t="str">
            <v/>
          </cell>
        </row>
        <row r="154">
          <cell r="M154" t="str">
            <v/>
          </cell>
          <cell r="N154" t="str">
            <v/>
          </cell>
          <cell r="O154" t="str">
            <v/>
          </cell>
          <cell r="P154" t="str">
            <v/>
          </cell>
        </row>
        <row r="155">
          <cell r="M155" t="str">
            <v/>
          </cell>
          <cell r="N155" t="str">
            <v/>
          </cell>
          <cell r="O155" t="str">
            <v/>
          </cell>
          <cell r="P155" t="str">
            <v/>
          </cell>
        </row>
        <row r="156">
          <cell r="M156" t="str">
            <v/>
          </cell>
          <cell r="N156" t="str">
            <v/>
          </cell>
          <cell r="O156" t="str">
            <v/>
          </cell>
          <cell r="P156" t="str">
            <v/>
          </cell>
        </row>
        <row r="157">
          <cell r="M157" t="str">
            <v/>
          </cell>
          <cell r="N157" t="str">
            <v/>
          </cell>
          <cell r="O157" t="str">
            <v/>
          </cell>
          <cell r="P157" t="str">
            <v/>
          </cell>
        </row>
        <row r="158">
          <cell r="M158" t="str">
            <v/>
          </cell>
          <cell r="N158" t="str">
            <v/>
          </cell>
          <cell r="O158" t="str">
            <v/>
          </cell>
          <cell r="P158" t="str">
            <v/>
          </cell>
        </row>
        <row r="159">
          <cell r="M159" t="str">
            <v/>
          </cell>
          <cell r="N159" t="str">
            <v/>
          </cell>
          <cell r="O159" t="str">
            <v/>
          </cell>
          <cell r="P159" t="str">
            <v/>
          </cell>
        </row>
        <row r="160">
          <cell r="M160" t="str">
            <v/>
          </cell>
          <cell r="N160" t="str">
            <v/>
          </cell>
          <cell r="O160" t="str">
            <v/>
          </cell>
          <cell r="P160" t="str">
            <v/>
          </cell>
        </row>
        <row r="163">
          <cell r="M163" t="str">
            <v/>
          </cell>
          <cell r="N163" t="str">
            <v/>
          </cell>
          <cell r="O163" t="str">
            <v/>
          </cell>
          <cell r="P163" t="str">
            <v/>
          </cell>
        </row>
        <row r="164">
          <cell r="M164" t="str">
            <v/>
          </cell>
          <cell r="N164" t="str">
            <v/>
          </cell>
          <cell r="O164" t="str">
            <v/>
          </cell>
          <cell r="P164" t="str">
            <v/>
          </cell>
        </row>
        <row r="165">
          <cell r="M165" t="str">
            <v/>
          </cell>
          <cell r="N165" t="str">
            <v/>
          </cell>
          <cell r="O165" t="str">
            <v/>
          </cell>
          <cell r="P165" t="str">
            <v/>
          </cell>
        </row>
        <row r="166">
          <cell r="M166" t="str">
            <v/>
          </cell>
          <cell r="N166" t="str">
            <v/>
          </cell>
          <cell r="O166" t="str">
            <v/>
          </cell>
          <cell r="P166" t="str">
            <v/>
          </cell>
        </row>
        <row r="167">
          <cell r="M167" t="str">
            <v/>
          </cell>
          <cell r="N167" t="str">
            <v/>
          </cell>
          <cell r="O167" t="str">
            <v/>
          </cell>
          <cell r="P167" t="str">
            <v/>
          </cell>
        </row>
        <row r="168">
          <cell r="M168" t="str">
            <v/>
          </cell>
          <cell r="N168" t="str">
            <v/>
          </cell>
          <cell r="O168" t="str">
            <v/>
          </cell>
          <cell r="P168" t="str">
            <v/>
          </cell>
        </row>
        <row r="169">
          <cell r="M169" t="str">
            <v/>
          </cell>
          <cell r="N169" t="str">
            <v/>
          </cell>
          <cell r="O169" t="str">
            <v/>
          </cell>
          <cell r="P169" t="str">
            <v/>
          </cell>
        </row>
        <row r="170">
          <cell r="M170" t="str">
            <v/>
          </cell>
          <cell r="N170" t="str">
            <v/>
          </cell>
          <cell r="O170" t="str">
            <v/>
          </cell>
          <cell r="P170" t="str">
            <v/>
          </cell>
        </row>
        <row r="171">
          <cell r="M171" t="str">
            <v/>
          </cell>
          <cell r="N171" t="str">
            <v/>
          </cell>
          <cell r="O171" t="str">
            <v/>
          </cell>
          <cell r="P171" t="str">
            <v/>
          </cell>
        </row>
        <row r="172">
          <cell r="M172" t="str">
            <v/>
          </cell>
          <cell r="N172" t="str">
            <v/>
          </cell>
          <cell r="O172" t="str">
            <v/>
          </cell>
          <cell r="P172" t="str">
            <v/>
          </cell>
        </row>
        <row r="173">
          <cell r="M173" t="str">
            <v/>
          </cell>
          <cell r="N173" t="str">
            <v/>
          </cell>
          <cell r="O173" t="str">
            <v/>
          </cell>
          <cell r="P173" t="str">
            <v/>
          </cell>
        </row>
        <row r="174">
          <cell r="M174" t="str">
            <v/>
          </cell>
          <cell r="N174" t="str">
            <v/>
          </cell>
          <cell r="O174" t="str">
            <v/>
          </cell>
          <cell r="P174" t="str">
            <v/>
          </cell>
        </row>
        <row r="175">
          <cell r="M175" t="str">
            <v/>
          </cell>
          <cell r="N175" t="str">
            <v/>
          </cell>
          <cell r="O175" t="str">
            <v/>
          </cell>
          <cell r="P175" t="str">
            <v/>
          </cell>
        </row>
        <row r="176">
          <cell r="M176" t="str">
            <v/>
          </cell>
          <cell r="N176" t="str">
            <v/>
          </cell>
          <cell r="O176" t="str">
            <v/>
          </cell>
          <cell r="P176" t="str">
            <v/>
          </cell>
        </row>
        <row r="177">
          <cell r="M177" t="str">
            <v/>
          </cell>
          <cell r="N177" t="str">
            <v/>
          </cell>
          <cell r="O177" t="str">
            <v/>
          </cell>
          <cell r="P177" t="str">
            <v/>
          </cell>
        </row>
        <row r="178">
          <cell r="M178" t="str">
            <v/>
          </cell>
          <cell r="N178" t="str">
            <v/>
          </cell>
          <cell r="O178" t="str">
            <v/>
          </cell>
          <cell r="P178" t="str">
            <v/>
          </cell>
        </row>
        <row r="179">
          <cell r="M179" t="str">
            <v/>
          </cell>
          <cell r="N179" t="str">
            <v/>
          </cell>
          <cell r="O179" t="str">
            <v/>
          </cell>
          <cell r="P179" t="str">
            <v/>
          </cell>
        </row>
        <row r="180">
          <cell r="M180" t="str">
            <v/>
          </cell>
          <cell r="N180" t="str">
            <v/>
          </cell>
          <cell r="O180" t="str">
            <v/>
          </cell>
          <cell r="P180" t="str">
            <v/>
          </cell>
        </row>
        <row r="181">
          <cell r="M181" t="str">
            <v/>
          </cell>
          <cell r="N181" t="str">
            <v/>
          </cell>
          <cell r="O181" t="str">
            <v/>
          </cell>
          <cell r="P181" t="str">
            <v/>
          </cell>
        </row>
        <row r="182">
          <cell r="M182" t="str">
            <v/>
          </cell>
          <cell r="N182" t="str">
            <v/>
          </cell>
          <cell r="O182" t="str">
            <v/>
          </cell>
          <cell r="P182" t="str">
            <v/>
          </cell>
        </row>
        <row r="183">
          <cell r="M183" t="str">
            <v/>
          </cell>
          <cell r="N183" t="str">
            <v/>
          </cell>
          <cell r="O183" t="str">
            <v/>
          </cell>
          <cell r="P183" t="str">
            <v/>
          </cell>
        </row>
        <row r="184">
          <cell r="M184" t="str">
            <v/>
          </cell>
          <cell r="N184" t="str">
            <v/>
          </cell>
          <cell r="O184" t="str">
            <v/>
          </cell>
          <cell r="P184" t="str">
            <v/>
          </cell>
        </row>
        <row r="185">
          <cell r="M185" t="str">
            <v/>
          </cell>
          <cell r="N185" t="str">
            <v/>
          </cell>
          <cell r="O185" t="str">
            <v/>
          </cell>
          <cell r="P185" t="str">
            <v/>
          </cell>
        </row>
        <row r="186">
          <cell r="M186" t="str">
            <v/>
          </cell>
          <cell r="N186" t="str">
            <v/>
          </cell>
          <cell r="O186" t="str">
            <v/>
          </cell>
          <cell r="P186" t="str">
            <v/>
          </cell>
        </row>
        <row r="187">
          <cell r="M187" t="str">
            <v/>
          </cell>
          <cell r="N187" t="str">
            <v/>
          </cell>
          <cell r="O187" t="str">
            <v/>
          </cell>
          <cell r="P187" t="str">
            <v/>
          </cell>
        </row>
        <row r="188">
          <cell r="M188" t="str">
            <v/>
          </cell>
          <cell r="N188" t="str">
            <v/>
          </cell>
          <cell r="O188" t="str">
            <v/>
          </cell>
          <cell r="P188" t="str">
            <v/>
          </cell>
        </row>
        <row r="189">
          <cell r="M189" t="str">
            <v/>
          </cell>
          <cell r="N189" t="str">
            <v/>
          </cell>
          <cell r="O189" t="str">
            <v/>
          </cell>
          <cell r="P189" t="str">
            <v/>
          </cell>
        </row>
        <row r="190">
          <cell r="M190" t="str">
            <v/>
          </cell>
          <cell r="N190" t="str">
            <v/>
          </cell>
          <cell r="O190" t="str">
            <v/>
          </cell>
          <cell r="P190" t="str">
            <v/>
          </cell>
        </row>
        <row r="191">
          <cell r="M191" t="str">
            <v/>
          </cell>
          <cell r="N191" t="str">
            <v/>
          </cell>
          <cell r="O191" t="str">
            <v/>
          </cell>
          <cell r="P191" t="str">
            <v/>
          </cell>
        </row>
        <row r="192">
          <cell r="M192" t="str">
            <v/>
          </cell>
          <cell r="N192" t="str">
            <v/>
          </cell>
          <cell r="O192" t="str">
            <v/>
          </cell>
          <cell r="P192" t="str">
            <v/>
          </cell>
        </row>
        <row r="193">
          <cell r="M193" t="str">
            <v/>
          </cell>
          <cell r="N193" t="str">
            <v/>
          </cell>
          <cell r="O193" t="str">
            <v/>
          </cell>
          <cell r="P193" t="str">
            <v/>
          </cell>
        </row>
        <row r="194">
          <cell r="M194" t="str">
            <v/>
          </cell>
          <cell r="N194" t="str">
            <v/>
          </cell>
          <cell r="O194" t="str">
            <v/>
          </cell>
          <cell r="P194" t="str">
            <v/>
          </cell>
        </row>
        <row r="195">
          <cell r="M195" t="str">
            <v/>
          </cell>
          <cell r="N195" t="str">
            <v/>
          </cell>
          <cell r="O195" t="str">
            <v/>
          </cell>
          <cell r="P195" t="str">
            <v/>
          </cell>
        </row>
        <row r="196">
          <cell r="M196" t="str">
            <v/>
          </cell>
          <cell r="N196" t="str">
            <v/>
          </cell>
          <cell r="O196" t="str">
            <v/>
          </cell>
          <cell r="P196" t="str">
            <v/>
          </cell>
        </row>
        <row r="197">
          <cell r="M197" t="str">
            <v/>
          </cell>
          <cell r="N197" t="str">
            <v/>
          </cell>
          <cell r="O197" t="str">
            <v/>
          </cell>
          <cell r="P197" t="str">
            <v/>
          </cell>
        </row>
        <row r="198">
          <cell r="M198" t="str">
            <v/>
          </cell>
          <cell r="N198" t="str">
            <v/>
          </cell>
          <cell r="O198" t="str">
            <v/>
          </cell>
          <cell r="P198" t="str">
            <v/>
          </cell>
        </row>
        <row r="199">
          <cell r="M199" t="str">
            <v/>
          </cell>
          <cell r="N199" t="str">
            <v/>
          </cell>
          <cell r="O199" t="str">
            <v/>
          </cell>
          <cell r="P199" t="str">
            <v/>
          </cell>
        </row>
        <row r="200">
          <cell r="M200" t="str">
            <v/>
          </cell>
          <cell r="N200" t="str">
            <v/>
          </cell>
          <cell r="O200" t="str">
            <v/>
          </cell>
          <cell r="P200" t="str">
            <v/>
          </cell>
        </row>
        <row r="201">
          <cell r="M201" t="str">
            <v/>
          </cell>
          <cell r="N201" t="str">
            <v/>
          </cell>
          <cell r="O201" t="str">
            <v/>
          </cell>
          <cell r="P201" t="str">
            <v/>
          </cell>
        </row>
        <row r="202">
          <cell r="M202" t="str">
            <v/>
          </cell>
          <cell r="N202" t="str">
            <v/>
          </cell>
          <cell r="O202" t="str">
            <v/>
          </cell>
          <cell r="P202" t="str">
            <v/>
          </cell>
        </row>
        <row r="203">
          <cell r="M203" t="str">
            <v/>
          </cell>
          <cell r="N203" t="str">
            <v/>
          </cell>
          <cell r="O203" t="str">
            <v/>
          </cell>
          <cell r="P203" t="str">
            <v/>
          </cell>
        </row>
        <row r="204">
          <cell r="M204" t="str">
            <v/>
          </cell>
          <cell r="N204" t="str">
            <v/>
          </cell>
          <cell r="O204" t="str">
            <v/>
          </cell>
          <cell r="P204" t="str">
            <v/>
          </cell>
        </row>
        <row r="205">
          <cell r="M205" t="str">
            <v/>
          </cell>
          <cell r="N205" t="str">
            <v/>
          </cell>
          <cell r="O205" t="str">
            <v/>
          </cell>
          <cell r="P205" t="str">
            <v/>
          </cell>
        </row>
        <row r="206">
          <cell r="M206" t="str">
            <v/>
          </cell>
          <cell r="N206" t="str">
            <v/>
          </cell>
          <cell r="O206" t="str">
            <v/>
          </cell>
          <cell r="P206" t="str">
            <v/>
          </cell>
        </row>
        <row r="207">
          <cell r="M207" t="str">
            <v/>
          </cell>
          <cell r="N207" t="str">
            <v/>
          </cell>
          <cell r="O207" t="str">
            <v/>
          </cell>
          <cell r="P207" t="str">
            <v/>
          </cell>
        </row>
        <row r="208">
          <cell r="M208" t="str">
            <v/>
          </cell>
          <cell r="N208" t="str">
            <v/>
          </cell>
          <cell r="O208" t="str">
            <v/>
          </cell>
          <cell r="P208" t="str">
            <v/>
          </cell>
        </row>
        <row r="209">
          <cell r="M209" t="str">
            <v/>
          </cell>
          <cell r="N209" t="str">
            <v/>
          </cell>
          <cell r="O209" t="str">
            <v/>
          </cell>
          <cell r="P209" t="str">
            <v/>
          </cell>
        </row>
        <row r="210">
          <cell r="M210" t="str">
            <v/>
          </cell>
          <cell r="N210" t="str">
            <v/>
          </cell>
          <cell r="O210" t="str">
            <v/>
          </cell>
          <cell r="P210" t="str">
            <v/>
          </cell>
        </row>
        <row r="211">
          <cell r="M211" t="str">
            <v/>
          </cell>
          <cell r="N211" t="str">
            <v/>
          </cell>
          <cell r="O211" t="str">
            <v/>
          </cell>
          <cell r="P211" t="str">
            <v/>
          </cell>
        </row>
        <row r="212">
          <cell r="M212" t="str">
            <v/>
          </cell>
          <cell r="N212" t="str">
            <v/>
          </cell>
          <cell r="O212" t="str">
            <v/>
          </cell>
          <cell r="P212" t="str">
            <v/>
          </cell>
        </row>
        <row r="213">
          <cell r="M213" t="str">
            <v/>
          </cell>
          <cell r="N213" t="str">
            <v/>
          </cell>
          <cell r="O213" t="str">
            <v/>
          </cell>
          <cell r="P213" t="str">
            <v/>
          </cell>
        </row>
        <row r="214">
          <cell r="M214" t="str">
            <v/>
          </cell>
          <cell r="N214" t="str">
            <v/>
          </cell>
          <cell r="O214" t="str">
            <v/>
          </cell>
          <cell r="P214" t="str">
            <v/>
          </cell>
        </row>
        <row r="215">
          <cell r="M215" t="str">
            <v/>
          </cell>
          <cell r="N215" t="str">
            <v/>
          </cell>
          <cell r="O215" t="str">
            <v/>
          </cell>
          <cell r="P215" t="str">
            <v/>
          </cell>
        </row>
        <row r="216">
          <cell r="M216" t="str">
            <v/>
          </cell>
          <cell r="N216" t="str">
            <v/>
          </cell>
          <cell r="O216" t="str">
            <v/>
          </cell>
          <cell r="P216" t="str">
            <v/>
          </cell>
        </row>
        <row r="217">
          <cell r="M217" t="str">
            <v/>
          </cell>
          <cell r="N217" t="str">
            <v/>
          </cell>
          <cell r="O217" t="str">
            <v/>
          </cell>
          <cell r="P217" t="str">
            <v/>
          </cell>
        </row>
        <row r="218">
          <cell r="M218" t="str">
            <v/>
          </cell>
          <cell r="N218" t="str">
            <v/>
          </cell>
          <cell r="O218" t="str">
            <v/>
          </cell>
          <cell r="P218" t="str">
            <v/>
          </cell>
        </row>
        <row r="219">
          <cell r="M219" t="str">
            <v/>
          </cell>
          <cell r="N219" t="str">
            <v/>
          </cell>
          <cell r="O219" t="str">
            <v/>
          </cell>
          <cell r="P219" t="str">
            <v/>
          </cell>
        </row>
        <row r="220">
          <cell r="M220" t="str">
            <v/>
          </cell>
          <cell r="N220" t="str">
            <v/>
          </cell>
          <cell r="O220" t="str">
            <v/>
          </cell>
          <cell r="P220" t="str">
            <v/>
          </cell>
        </row>
        <row r="221">
          <cell r="M221" t="str">
            <v/>
          </cell>
          <cell r="N221" t="str">
            <v/>
          </cell>
          <cell r="O221" t="str">
            <v/>
          </cell>
          <cell r="P221" t="str">
            <v/>
          </cell>
        </row>
        <row r="222">
          <cell r="M222" t="str">
            <v/>
          </cell>
          <cell r="N222" t="str">
            <v/>
          </cell>
          <cell r="O222" t="str">
            <v/>
          </cell>
          <cell r="P222" t="str">
            <v/>
          </cell>
        </row>
        <row r="223">
          <cell r="M223" t="str">
            <v/>
          </cell>
          <cell r="N223" t="str">
            <v/>
          </cell>
          <cell r="O223" t="str">
            <v/>
          </cell>
          <cell r="P223" t="str">
            <v/>
          </cell>
        </row>
        <row r="224">
          <cell r="M224" t="str">
            <v/>
          </cell>
          <cell r="N224" t="str">
            <v/>
          </cell>
          <cell r="O224" t="str">
            <v/>
          </cell>
          <cell r="P224" t="str">
            <v/>
          </cell>
        </row>
        <row r="225">
          <cell r="M225" t="str">
            <v/>
          </cell>
          <cell r="N225" t="str">
            <v/>
          </cell>
          <cell r="O225" t="str">
            <v/>
          </cell>
          <cell r="P225" t="str">
            <v/>
          </cell>
        </row>
        <row r="226">
          <cell r="M226" t="str">
            <v/>
          </cell>
          <cell r="N226" t="str">
            <v/>
          </cell>
          <cell r="O226" t="str">
            <v/>
          </cell>
          <cell r="P226" t="str">
            <v/>
          </cell>
        </row>
        <row r="227">
          <cell r="M227" t="str">
            <v/>
          </cell>
          <cell r="N227" t="str">
            <v/>
          </cell>
          <cell r="O227" t="str">
            <v/>
          </cell>
          <cell r="P227" t="str">
            <v/>
          </cell>
        </row>
        <row r="228">
          <cell r="M228" t="str">
            <v/>
          </cell>
          <cell r="N228" t="str">
            <v/>
          </cell>
          <cell r="O228" t="str">
            <v/>
          </cell>
          <cell r="P228" t="str">
            <v/>
          </cell>
        </row>
        <row r="229">
          <cell r="M229" t="str">
            <v/>
          </cell>
          <cell r="N229" t="str">
            <v/>
          </cell>
          <cell r="O229" t="str">
            <v/>
          </cell>
          <cell r="P229" t="str">
            <v/>
          </cell>
        </row>
        <row r="230">
          <cell r="M230" t="str">
            <v/>
          </cell>
          <cell r="N230" t="str">
            <v/>
          </cell>
          <cell r="O230" t="str">
            <v/>
          </cell>
          <cell r="P230" t="str">
            <v/>
          </cell>
        </row>
        <row r="231">
          <cell r="M231" t="str">
            <v/>
          </cell>
          <cell r="N231" t="str">
            <v/>
          </cell>
          <cell r="O231" t="str">
            <v/>
          </cell>
          <cell r="P231" t="str">
            <v/>
          </cell>
        </row>
        <row r="232">
          <cell r="M232" t="str">
            <v/>
          </cell>
          <cell r="N232" t="str">
            <v/>
          </cell>
          <cell r="O232" t="str">
            <v/>
          </cell>
          <cell r="P232" t="str">
            <v/>
          </cell>
        </row>
        <row r="233">
          <cell r="M233" t="str">
            <v/>
          </cell>
          <cell r="N233" t="str">
            <v/>
          </cell>
          <cell r="O233" t="str">
            <v/>
          </cell>
          <cell r="P233" t="str">
            <v/>
          </cell>
        </row>
        <row r="234">
          <cell r="M234" t="str">
            <v/>
          </cell>
          <cell r="N234" t="str">
            <v/>
          </cell>
          <cell r="O234" t="str">
            <v/>
          </cell>
          <cell r="P234" t="str">
            <v/>
          </cell>
        </row>
        <row r="235">
          <cell r="M235" t="str">
            <v/>
          </cell>
          <cell r="N235" t="str">
            <v/>
          </cell>
          <cell r="O235" t="str">
            <v/>
          </cell>
          <cell r="P235" t="str">
            <v/>
          </cell>
        </row>
        <row r="236">
          <cell r="M236" t="str">
            <v/>
          </cell>
          <cell r="N236" t="str">
            <v/>
          </cell>
          <cell r="O236" t="str">
            <v/>
          </cell>
          <cell r="P236" t="str">
            <v/>
          </cell>
        </row>
        <row r="237">
          <cell r="M237" t="str">
            <v/>
          </cell>
          <cell r="N237" t="str">
            <v/>
          </cell>
          <cell r="O237" t="str">
            <v/>
          </cell>
          <cell r="P237" t="str">
            <v/>
          </cell>
        </row>
        <row r="238">
          <cell r="M238" t="str">
            <v/>
          </cell>
          <cell r="N238" t="str">
            <v/>
          </cell>
          <cell r="O238" t="str">
            <v/>
          </cell>
          <cell r="P238" t="str">
            <v/>
          </cell>
        </row>
        <row r="239">
          <cell r="M239" t="str">
            <v/>
          </cell>
          <cell r="N239" t="str">
            <v/>
          </cell>
          <cell r="O239" t="str">
            <v/>
          </cell>
          <cell r="P239" t="str">
            <v/>
          </cell>
        </row>
        <row r="240">
          <cell r="M240" t="str">
            <v/>
          </cell>
          <cell r="N240" t="str">
            <v/>
          </cell>
          <cell r="O240" t="str">
            <v/>
          </cell>
          <cell r="P240" t="str">
            <v/>
          </cell>
        </row>
        <row r="241">
          <cell r="M241" t="str">
            <v/>
          </cell>
          <cell r="N241" t="str">
            <v/>
          </cell>
          <cell r="O241" t="str">
            <v/>
          </cell>
          <cell r="P241" t="str">
            <v/>
          </cell>
        </row>
        <row r="242">
          <cell r="M242" t="str">
            <v/>
          </cell>
          <cell r="N242" t="str">
            <v/>
          </cell>
          <cell r="O242" t="str">
            <v/>
          </cell>
          <cell r="P242" t="str">
            <v/>
          </cell>
        </row>
        <row r="243">
          <cell r="M243" t="str">
            <v/>
          </cell>
          <cell r="N243" t="str">
            <v/>
          </cell>
          <cell r="O243" t="str">
            <v/>
          </cell>
          <cell r="P243" t="str">
            <v/>
          </cell>
        </row>
        <row r="244">
          <cell r="M244" t="str">
            <v/>
          </cell>
          <cell r="N244" t="str">
            <v/>
          </cell>
          <cell r="O244" t="str">
            <v/>
          </cell>
          <cell r="P244" t="str">
            <v/>
          </cell>
        </row>
        <row r="245">
          <cell r="M245" t="str">
            <v/>
          </cell>
          <cell r="N245" t="str">
            <v/>
          </cell>
          <cell r="O245" t="str">
            <v/>
          </cell>
          <cell r="P245" t="str">
            <v/>
          </cell>
        </row>
        <row r="246">
          <cell r="M246" t="str">
            <v/>
          </cell>
          <cell r="N246" t="str">
            <v/>
          </cell>
          <cell r="O246" t="str">
            <v/>
          </cell>
          <cell r="P246" t="str">
            <v/>
          </cell>
        </row>
        <row r="247">
          <cell r="M247" t="str">
            <v/>
          </cell>
          <cell r="N247" t="str">
            <v/>
          </cell>
          <cell r="O247" t="str">
            <v/>
          </cell>
          <cell r="P247" t="str">
            <v/>
          </cell>
        </row>
        <row r="248">
          <cell r="M248" t="str">
            <v/>
          </cell>
          <cell r="N248" t="str">
            <v/>
          </cell>
          <cell r="O248" t="str">
            <v/>
          </cell>
          <cell r="P248" t="str">
            <v/>
          </cell>
        </row>
        <row r="249">
          <cell r="M249" t="str">
            <v/>
          </cell>
          <cell r="N249" t="str">
            <v/>
          </cell>
          <cell r="O249" t="str">
            <v/>
          </cell>
          <cell r="P249" t="str">
            <v/>
          </cell>
        </row>
        <row r="250">
          <cell r="M250" t="str">
            <v/>
          </cell>
          <cell r="N250" t="str">
            <v/>
          </cell>
          <cell r="O250" t="str">
            <v/>
          </cell>
          <cell r="P250" t="str">
            <v/>
          </cell>
        </row>
        <row r="251">
          <cell r="M251" t="str">
            <v/>
          </cell>
          <cell r="N251" t="str">
            <v/>
          </cell>
          <cell r="O251" t="str">
            <v/>
          </cell>
          <cell r="P251" t="str">
            <v/>
          </cell>
        </row>
        <row r="252">
          <cell r="M252" t="str">
            <v/>
          </cell>
          <cell r="N252" t="str">
            <v/>
          </cell>
          <cell r="O252" t="str">
            <v/>
          </cell>
          <cell r="P252" t="str">
            <v/>
          </cell>
        </row>
        <row r="253">
          <cell r="M253" t="str">
            <v/>
          </cell>
          <cell r="N253" t="str">
            <v/>
          </cell>
          <cell r="O253" t="str">
            <v/>
          </cell>
          <cell r="P253" t="str">
            <v/>
          </cell>
        </row>
        <row r="254">
          <cell r="M254" t="str">
            <v/>
          </cell>
          <cell r="N254" t="str">
            <v/>
          </cell>
          <cell r="O254" t="str">
            <v/>
          </cell>
          <cell r="P254" t="str">
            <v/>
          </cell>
        </row>
        <row r="255">
          <cell r="M255" t="str">
            <v/>
          </cell>
          <cell r="N255" t="str">
            <v/>
          </cell>
          <cell r="O255" t="str">
            <v/>
          </cell>
          <cell r="P255" t="str">
            <v/>
          </cell>
        </row>
        <row r="256">
          <cell r="M256" t="str">
            <v/>
          </cell>
          <cell r="N256" t="str">
            <v/>
          </cell>
          <cell r="O256" t="str">
            <v/>
          </cell>
          <cell r="P256" t="str">
            <v/>
          </cell>
        </row>
        <row r="257">
          <cell r="M257" t="str">
            <v/>
          </cell>
          <cell r="N257" t="str">
            <v/>
          </cell>
          <cell r="O257" t="str">
            <v/>
          </cell>
          <cell r="P257" t="str">
            <v/>
          </cell>
        </row>
        <row r="258">
          <cell r="M258" t="str">
            <v/>
          </cell>
          <cell r="N258" t="str">
            <v/>
          </cell>
          <cell r="O258" t="str">
            <v/>
          </cell>
          <cell r="P258" t="str">
            <v/>
          </cell>
        </row>
        <row r="259">
          <cell r="M259" t="str">
            <v/>
          </cell>
          <cell r="N259" t="str">
            <v/>
          </cell>
          <cell r="O259" t="str">
            <v/>
          </cell>
          <cell r="P259" t="str">
            <v/>
          </cell>
        </row>
        <row r="260">
          <cell r="M260" t="str">
            <v/>
          </cell>
          <cell r="N260" t="str">
            <v/>
          </cell>
          <cell r="O260" t="str">
            <v/>
          </cell>
          <cell r="P260" t="str">
            <v/>
          </cell>
        </row>
        <row r="261">
          <cell r="M261" t="str">
            <v/>
          </cell>
          <cell r="N261" t="str">
            <v/>
          </cell>
          <cell r="O261" t="str">
            <v/>
          </cell>
          <cell r="P261" t="str">
            <v/>
          </cell>
        </row>
        <row r="262">
          <cell r="M262" t="str">
            <v/>
          </cell>
          <cell r="N262" t="str">
            <v/>
          </cell>
          <cell r="O262" t="str">
            <v/>
          </cell>
          <cell r="P262" t="str">
            <v/>
          </cell>
        </row>
        <row r="263">
          <cell r="M263" t="str">
            <v/>
          </cell>
          <cell r="N263" t="str">
            <v/>
          </cell>
          <cell r="O263" t="str">
            <v/>
          </cell>
          <cell r="P263" t="str">
            <v/>
          </cell>
        </row>
        <row r="264">
          <cell r="M264" t="str">
            <v/>
          </cell>
          <cell r="N264" t="str">
            <v/>
          </cell>
          <cell r="O264" t="str">
            <v/>
          </cell>
          <cell r="P264" t="str">
            <v/>
          </cell>
        </row>
        <row r="265">
          <cell r="M265" t="str">
            <v/>
          </cell>
          <cell r="N265" t="str">
            <v/>
          </cell>
          <cell r="O265" t="str">
            <v/>
          </cell>
          <cell r="P265" t="str">
            <v/>
          </cell>
        </row>
        <row r="266">
          <cell r="M266" t="str">
            <v/>
          </cell>
          <cell r="N266" t="str">
            <v/>
          </cell>
          <cell r="O266" t="str">
            <v/>
          </cell>
          <cell r="P266" t="str">
            <v/>
          </cell>
        </row>
        <row r="267">
          <cell r="M267" t="str">
            <v/>
          </cell>
          <cell r="N267" t="str">
            <v/>
          </cell>
          <cell r="O267" t="str">
            <v/>
          </cell>
          <cell r="P267" t="str">
            <v/>
          </cell>
        </row>
        <row r="268">
          <cell r="M268" t="str">
            <v/>
          </cell>
          <cell r="N268" t="str">
            <v/>
          </cell>
          <cell r="O268" t="str">
            <v/>
          </cell>
          <cell r="P268" t="str">
            <v/>
          </cell>
        </row>
        <row r="269">
          <cell r="M269" t="str">
            <v/>
          </cell>
          <cell r="N269" t="str">
            <v/>
          </cell>
          <cell r="O269" t="str">
            <v/>
          </cell>
          <cell r="P269" t="str">
            <v/>
          </cell>
        </row>
        <row r="270">
          <cell r="M270" t="str">
            <v/>
          </cell>
          <cell r="N270" t="str">
            <v/>
          </cell>
          <cell r="O270" t="str">
            <v/>
          </cell>
          <cell r="P270" t="str">
            <v/>
          </cell>
        </row>
        <row r="271">
          <cell r="M271" t="str">
            <v/>
          </cell>
          <cell r="N271" t="str">
            <v/>
          </cell>
          <cell r="O271" t="str">
            <v/>
          </cell>
          <cell r="P271" t="str">
            <v/>
          </cell>
        </row>
        <row r="272">
          <cell r="M272" t="str">
            <v/>
          </cell>
          <cell r="N272" t="str">
            <v/>
          </cell>
          <cell r="O272" t="str">
            <v/>
          </cell>
          <cell r="P272" t="str">
            <v/>
          </cell>
        </row>
        <row r="273">
          <cell r="M273" t="str">
            <v/>
          </cell>
          <cell r="N273" t="str">
            <v/>
          </cell>
          <cell r="O273" t="str">
            <v/>
          </cell>
          <cell r="P273" t="str">
            <v/>
          </cell>
        </row>
        <row r="274">
          <cell r="M274" t="str">
            <v/>
          </cell>
          <cell r="N274" t="str">
            <v/>
          </cell>
          <cell r="O274" t="str">
            <v/>
          </cell>
          <cell r="P274" t="str">
            <v/>
          </cell>
        </row>
        <row r="275">
          <cell r="M275" t="str">
            <v/>
          </cell>
          <cell r="N275" t="str">
            <v/>
          </cell>
          <cell r="O275" t="str">
            <v/>
          </cell>
          <cell r="P275" t="str">
            <v/>
          </cell>
        </row>
        <row r="276">
          <cell r="M276" t="str">
            <v/>
          </cell>
          <cell r="N276" t="str">
            <v/>
          </cell>
          <cell r="O276" t="str">
            <v/>
          </cell>
          <cell r="P276" t="str">
            <v/>
          </cell>
        </row>
        <row r="277">
          <cell r="M277" t="str">
            <v/>
          </cell>
          <cell r="N277" t="str">
            <v/>
          </cell>
          <cell r="O277" t="str">
            <v/>
          </cell>
          <cell r="P277" t="str">
            <v/>
          </cell>
        </row>
        <row r="278">
          <cell r="M278" t="str">
            <v/>
          </cell>
          <cell r="N278" t="str">
            <v/>
          </cell>
          <cell r="O278" t="str">
            <v/>
          </cell>
          <cell r="P278" t="str">
            <v/>
          </cell>
        </row>
        <row r="279">
          <cell r="M279" t="str">
            <v/>
          </cell>
          <cell r="N279" t="str">
            <v/>
          </cell>
          <cell r="O279" t="str">
            <v/>
          </cell>
          <cell r="P279" t="str">
            <v/>
          </cell>
        </row>
        <row r="280">
          <cell r="M280" t="str">
            <v/>
          </cell>
          <cell r="N280" t="str">
            <v/>
          </cell>
          <cell r="O280" t="str">
            <v/>
          </cell>
          <cell r="P280" t="str">
            <v/>
          </cell>
        </row>
        <row r="281">
          <cell r="M281" t="str">
            <v/>
          </cell>
          <cell r="N281" t="str">
            <v/>
          </cell>
          <cell r="O281" t="str">
            <v/>
          </cell>
          <cell r="P281" t="str">
            <v/>
          </cell>
        </row>
        <row r="282">
          <cell r="M282" t="str">
            <v/>
          </cell>
          <cell r="N282" t="str">
            <v/>
          </cell>
          <cell r="O282" t="str">
            <v/>
          </cell>
          <cell r="P282" t="str">
            <v/>
          </cell>
        </row>
        <row r="283">
          <cell r="M283" t="str">
            <v/>
          </cell>
          <cell r="N283" t="str">
            <v/>
          </cell>
          <cell r="O283" t="str">
            <v/>
          </cell>
          <cell r="P283" t="str">
            <v/>
          </cell>
        </row>
        <row r="284">
          <cell r="M284" t="str">
            <v/>
          </cell>
          <cell r="N284" t="str">
            <v/>
          </cell>
          <cell r="O284" t="str">
            <v/>
          </cell>
          <cell r="P284" t="str">
            <v/>
          </cell>
        </row>
        <row r="285">
          <cell r="M285" t="str">
            <v/>
          </cell>
          <cell r="N285" t="str">
            <v/>
          </cell>
          <cell r="O285" t="str">
            <v/>
          </cell>
          <cell r="P285" t="str">
            <v/>
          </cell>
        </row>
        <row r="286">
          <cell r="M286" t="str">
            <v/>
          </cell>
          <cell r="N286" t="str">
            <v/>
          </cell>
          <cell r="O286" t="str">
            <v/>
          </cell>
          <cell r="P286" t="str">
            <v/>
          </cell>
        </row>
        <row r="287">
          <cell r="M287" t="str">
            <v/>
          </cell>
          <cell r="N287" t="str">
            <v/>
          </cell>
          <cell r="O287" t="str">
            <v/>
          </cell>
          <cell r="P287" t="str">
            <v/>
          </cell>
        </row>
        <row r="288">
          <cell r="M288" t="str">
            <v/>
          </cell>
          <cell r="N288" t="str">
            <v/>
          </cell>
          <cell r="O288" t="str">
            <v/>
          </cell>
          <cell r="P288" t="str">
            <v/>
          </cell>
        </row>
        <row r="289">
          <cell r="M289" t="str">
            <v/>
          </cell>
          <cell r="N289" t="str">
            <v/>
          </cell>
          <cell r="O289" t="str">
            <v/>
          </cell>
          <cell r="P289" t="str">
            <v/>
          </cell>
        </row>
        <row r="290">
          <cell r="M290" t="str">
            <v/>
          </cell>
          <cell r="N290" t="str">
            <v/>
          </cell>
          <cell r="O290" t="str">
            <v/>
          </cell>
          <cell r="P290" t="str">
            <v/>
          </cell>
        </row>
        <row r="291">
          <cell r="M291" t="str">
            <v/>
          </cell>
          <cell r="N291" t="str">
            <v/>
          </cell>
          <cell r="O291" t="str">
            <v/>
          </cell>
          <cell r="P291" t="str">
            <v/>
          </cell>
        </row>
        <row r="292">
          <cell r="M292" t="str">
            <v/>
          </cell>
          <cell r="N292" t="str">
            <v/>
          </cell>
          <cell r="O292" t="str">
            <v/>
          </cell>
          <cell r="P292" t="str">
            <v/>
          </cell>
        </row>
        <row r="293">
          <cell r="M293" t="str">
            <v/>
          </cell>
          <cell r="N293" t="str">
            <v/>
          </cell>
          <cell r="O293" t="str">
            <v/>
          </cell>
          <cell r="P293" t="str">
            <v/>
          </cell>
        </row>
        <row r="294">
          <cell r="M294" t="str">
            <v/>
          </cell>
          <cell r="N294" t="str">
            <v/>
          </cell>
          <cell r="O294" t="str">
            <v/>
          </cell>
          <cell r="P294" t="str">
            <v/>
          </cell>
        </row>
        <row r="295">
          <cell r="M295" t="str">
            <v/>
          </cell>
          <cell r="N295" t="str">
            <v/>
          </cell>
          <cell r="O295" t="str">
            <v/>
          </cell>
          <cell r="P295" t="str">
            <v/>
          </cell>
        </row>
        <row r="296">
          <cell r="M296" t="str">
            <v/>
          </cell>
          <cell r="N296" t="str">
            <v/>
          </cell>
          <cell r="O296" t="str">
            <v/>
          </cell>
          <cell r="P296" t="str">
            <v/>
          </cell>
        </row>
        <row r="297">
          <cell r="M297" t="str">
            <v/>
          </cell>
          <cell r="N297" t="str">
            <v/>
          </cell>
          <cell r="O297" t="str">
            <v/>
          </cell>
          <cell r="P297" t="str">
            <v/>
          </cell>
        </row>
        <row r="298">
          <cell r="M298" t="str">
            <v/>
          </cell>
          <cell r="N298" t="str">
            <v/>
          </cell>
          <cell r="O298" t="str">
            <v/>
          </cell>
          <cell r="P298" t="str">
            <v/>
          </cell>
        </row>
        <row r="299">
          <cell r="M299" t="str">
            <v/>
          </cell>
          <cell r="N299" t="str">
            <v/>
          </cell>
          <cell r="O299" t="str">
            <v/>
          </cell>
          <cell r="P299" t="str">
            <v/>
          </cell>
        </row>
        <row r="300">
          <cell r="M300" t="str">
            <v/>
          </cell>
          <cell r="N300" t="str">
            <v/>
          </cell>
          <cell r="O300" t="str">
            <v/>
          </cell>
          <cell r="P300" t="str">
            <v/>
          </cell>
        </row>
        <row r="301">
          <cell r="M301" t="str">
            <v/>
          </cell>
          <cell r="N301" t="str">
            <v/>
          </cell>
          <cell r="O301" t="str">
            <v/>
          </cell>
          <cell r="P301" t="str">
            <v/>
          </cell>
        </row>
        <row r="302">
          <cell r="M302" t="str">
            <v/>
          </cell>
          <cell r="N302" t="str">
            <v/>
          </cell>
          <cell r="O302" t="str">
            <v/>
          </cell>
          <cell r="P302" t="str">
            <v/>
          </cell>
        </row>
        <row r="303">
          <cell r="M303" t="str">
            <v/>
          </cell>
          <cell r="N303" t="str">
            <v/>
          </cell>
          <cell r="O303" t="str">
            <v/>
          </cell>
          <cell r="P303" t="str">
            <v/>
          </cell>
        </row>
        <row r="304">
          <cell r="M304" t="str">
            <v/>
          </cell>
          <cell r="N304" t="str">
            <v/>
          </cell>
          <cell r="O304" t="str">
            <v/>
          </cell>
          <cell r="P304" t="str">
            <v/>
          </cell>
        </row>
        <row r="305">
          <cell r="M305" t="str">
            <v/>
          </cell>
          <cell r="N305" t="str">
            <v/>
          </cell>
          <cell r="O305" t="str">
            <v/>
          </cell>
          <cell r="P305" t="str">
            <v/>
          </cell>
        </row>
        <row r="306">
          <cell r="M306" t="str">
            <v/>
          </cell>
          <cell r="N306" t="str">
            <v/>
          </cell>
          <cell r="O306" t="str">
            <v/>
          </cell>
          <cell r="P306" t="str">
            <v/>
          </cell>
        </row>
        <row r="307">
          <cell r="M307" t="str">
            <v/>
          </cell>
          <cell r="N307" t="str">
            <v/>
          </cell>
          <cell r="O307" t="str">
            <v/>
          </cell>
          <cell r="P307" t="str">
            <v/>
          </cell>
        </row>
        <row r="308">
          <cell r="M308" t="str">
            <v/>
          </cell>
          <cell r="N308" t="str">
            <v/>
          </cell>
          <cell r="O308" t="str">
            <v/>
          </cell>
          <cell r="P308" t="str">
            <v/>
          </cell>
        </row>
        <row r="309">
          <cell r="M309" t="str">
            <v/>
          </cell>
          <cell r="N309" t="str">
            <v/>
          </cell>
          <cell r="O309" t="str">
            <v/>
          </cell>
          <cell r="P309" t="str">
            <v/>
          </cell>
        </row>
        <row r="310">
          <cell r="M310" t="str">
            <v/>
          </cell>
          <cell r="N310" t="str">
            <v/>
          </cell>
          <cell r="O310" t="str">
            <v/>
          </cell>
          <cell r="P310" t="str">
            <v/>
          </cell>
        </row>
        <row r="311">
          <cell r="M311" t="str">
            <v/>
          </cell>
          <cell r="N311" t="str">
            <v/>
          </cell>
          <cell r="O311" t="str">
            <v/>
          </cell>
          <cell r="P311" t="str">
            <v/>
          </cell>
        </row>
        <row r="312">
          <cell r="M312" t="str">
            <v/>
          </cell>
          <cell r="N312" t="str">
            <v/>
          </cell>
          <cell r="O312" t="str">
            <v/>
          </cell>
          <cell r="P312" t="str">
            <v/>
          </cell>
        </row>
        <row r="313">
          <cell r="M313" t="str">
            <v/>
          </cell>
          <cell r="N313" t="str">
            <v/>
          </cell>
          <cell r="O313" t="str">
            <v/>
          </cell>
          <cell r="P313" t="str">
            <v/>
          </cell>
        </row>
      </sheetData>
      <sheetData sheetId="7" refreshError="1"/>
      <sheetData sheetId="8" refreshError="1"/>
      <sheetData sheetId="9" refreshError="1">
        <row r="10">
          <cell r="D10" t="str">
            <v>100</v>
          </cell>
          <cell r="P10">
            <v>154232757409</v>
          </cell>
          <cell r="S10">
            <v>147641347343</v>
          </cell>
          <cell r="AG10">
            <v>150676076202</v>
          </cell>
        </row>
        <row r="12">
          <cell r="D12" t="str">
            <v>110</v>
          </cell>
          <cell r="P12">
            <v>7428190811.7299995</v>
          </cell>
          <cell r="S12">
            <v>7428190811.7299995</v>
          </cell>
          <cell r="AG12">
            <v>26953615488</v>
          </cell>
        </row>
        <row r="13">
          <cell r="D13" t="str">
            <v>111</v>
          </cell>
          <cell r="P13">
            <v>7428190811.7299995</v>
          </cell>
        </row>
        <row r="14">
          <cell r="B14" t="str">
            <v>1111</v>
          </cell>
          <cell r="D14" t="str">
            <v>111a</v>
          </cell>
          <cell r="P14">
            <v>3568100535.46</v>
          </cell>
        </row>
        <row r="15">
          <cell r="B15" t="str">
            <v>1112</v>
          </cell>
          <cell r="D15" t="str">
            <v>111b</v>
          </cell>
          <cell r="P15">
            <v>0</v>
          </cell>
        </row>
        <row r="16">
          <cell r="B16" t="str">
            <v>1113</v>
          </cell>
          <cell r="D16" t="str">
            <v>111c</v>
          </cell>
          <cell r="P16">
            <v>0</v>
          </cell>
        </row>
        <row r="17">
          <cell r="B17" t="str">
            <v>1121</v>
          </cell>
          <cell r="D17" t="str">
            <v>111d</v>
          </cell>
          <cell r="P17">
            <v>3860090276.27</v>
          </cell>
        </row>
        <row r="18">
          <cell r="B18" t="str">
            <v>1122</v>
          </cell>
          <cell r="D18" t="str">
            <v>111e</v>
          </cell>
          <cell r="P18">
            <v>0</v>
          </cell>
        </row>
        <row r="19">
          <cell r="B19" t="str">
            <v>1123</v>
          </cell>
          <cell r="D19" t="str">
            <v>111f</v>
          </cell>
          <cell r="P19">
            <v>0</v>
          </cell>
        </row>
        <row r="20">
          <cell r="B20" t="str">
            <v>1131</v>
          </cell>
          <cell r="D20" t="str">
            <v>111g</v>
          </cell>
          <cell r="P20">
            <v>0</v>
          </cell>
        </row>
        <row r="21">
          <cell r="B21" t="str">
            <v>1132</v>
          </cell>
          <cell r="D21" t="str">
            <v>111h</v>
          </cell>
          <cell r="P21">
            <v>0</v>
          </cell>
        </row>
        <row r="22">
          <cell r="D22" t="str">
            <v>112</v>
          </cell>
          <cell r="P22">
            <v>0</v>
          </cell>
        </row>
        <row r="23">
          <cell r="B23" t="str">
            <v>121t</v>
          </cell>
          <cell r="D23" t="str">
            <v>112a</v>
          </cell>
          <cell r="P23">
            <v>0</v>
          </cell>
        </row>
        <row r="24">
          <cell r="B24" t="str">
            <v>128t</v>
          </cell>
          <cell r="D24" t="str">
            <v>112b</v>
          </cell>
          <cell r="P24">
            <v>0</v>
          </cell>
        </row>
        <row r="26">
          <cell r="D26" t="str">
            <v>120</v>
          </cell>
          <cell r="P26">
            <v>23739380000</v>
          </cell>
        </row>
        <row r="27">
          <cell r="D27" t="str">
            <v>121</v>
          </cell>
          <cell r="P27">
            <v>23739380000</v>
          </cell>
        </row>
        <row r="28">
          <cell r="B28" t="str">
            <v>1211</v>
          </cell>
          <cell r="D28" t="str">
            <v>121a</v>
          </cell>
          <cell r="P28">
            <v>0</v>
          </cell>
        </row>
        <row r="29">
          <cell r="B29" t="str">
            <v>1212</v>
          </cell>
          <cell r="D29" t="str">
            <v>121b</v>
          </cell>
          <cell r="P29">
            <v>0</v>
          </cell>
        </row>
        <row r="30">
          <cell r="B30" t="str">
            <v>1281</v>
          </cell>
          <cell r="D30" t="str">
            <v>121c</v>
          </cell>
          <cell r="P30">
            <v>0</v>
          </cell>
        </row>
        <row r="31">
          <cell r="B31" t="str">
            <v>1288</v>
          </cell>
          <cell r="D31" t="str">
            <v>121d</v>
          </cell>
          <cell r="P31">
            <v>23739380000</v>
          </cell>
        </row>
        <row r="32">
          <cell r="B32" t="str">
            <v>129</v>
          </cell>
          <cell r="D32" t="str">
            <v>129</v>
          </cell>
          <cell r="P32">
            <v>0</v>
          </cell>
        </row>
        <row r="34">
          <cell r="D34" t="str">
            <v>130</v>
          </cell>
          <cell r="P34">
            <v>68117064017.720001</v>
          </cell>
          <cell r="S34">
            <v>61525653951.720001</v>
          </cell>
          <cell r="AG34">
            <v>47856310591</v>
          </cell>
        </row>
        <row r="35">
          <cell r="B35" t="str">
            <v>131an</v>
          </cell>
          <cell r="D35" t="str">
            <v>131</v>
          </cell>
          <cell r="P35">
            <v>52661795614.949997</v>
          </cell>
        </row>
        <row r="36">
          <cell r="B36" t="str">
            <v>331an</v>
          </cell>
          <cell r="D36" t="str">
            <v>132</v>
          </cell>
          <cell r="P36">
            <v>7334882790.7700005</v>
          </cell>
        </row>
        <row r="37">
          <cell r="D37" t="str">
            <v>133</v>
          </cell>
          <cell r="P37">
            <v>6591410066</v>
          </cell>
        </row>
        <row r="38">
          <cell r="B38" t="str">
            <v>1368an</v>
          </cell>
          <cell r="D38" t="str">
            <v>133a</v>
          </cell>
          <cell r="P38">
            <v>6591410066</v>
          </cell>
        </row>
        <row r="39">
          <cell r="B39" t="str">
            <v>336an</v>
          </cell>
          <cell r="D39" t="str">
            <v>133b</v>
          </cell>
          <cell r="P39">
            <v>0</v>
          </cell>
        </row>
        <row r="40">
          <cell r="B40" t="str">
            <v>337a</v>
          </cell>
          <cell r="D40" t="str">
            <v>134</v>
          </cell>
          <cell r="P40">
            <v>0</v>
          </cell>
        </row>
        <row r="41">
          <cell r="D41" t="str">
            <v>135</v>
          </cell>
          <cell r="P41">
            <v>2255269127</v>
          </cell>
        </row>
        <row r="42">
          <cell r="B42" t="str">
            <v>1385an</v>
          </cell>
          <cell r="D42" t="str">
            <v>135a</v>
          </cell>
          <cell r="P42">
            <v>0</v>
          </cell>
        </row>
        <row r="43">
          <cell r="B43" t="str">
            <v>1388a1</v>
          </cell>
          <cell r="D43" t="str">
            <v>135b</v>
          </cell>
          <cell r="P43">
            <v>0</v>
          </cell>
        </row>
        <row r="44">
          <cell r="B44" t="str">
            <v>1388an</v>
          </cell>
          <cell r="D44" t="str">
            <v>135c</v>
          </cell>
          <cell r="P44">
            <v>1257117864</v>
          </cell>
        </row>
        <row r="45">
          <cell r="B45" t="str">
            <v>3341a</v>
          </cell>
          <cell r="D45" t="str">
            <v>135d</v>
          </cell>
          <cell r="P45">
            <v>998151263</v>
          </cell>
        </row>
        <row r="46">
          <cell r="B46" t="str">
            <v>3348a</v>
          </cell>
          <cell r="D46" t="str">
            <v>135e</v>
          </cell>
          <cell r="P46">
            <v>0</v>
          </cell>
        </row>
        <row r="47">
          <cell r="B47" t="str">
            <v>3382a</v>
          </cell>
          <cell r="D47" t="str">
            <v>135f</v>
          </cell>
          <cell r="P47">
            <v>0</v>
          </cell>
        </row>
        <row r="48">
          <cell r="B48" t="str">
            <v>3383a</v>
          </cell>
          <cell r="D48" t="str">
            <v>135g</v>
          </cell>
          <cell r="P48">
            <v>0</v>
          </cell>
        </row>
        <row r="49">
          <cell r="B49" t="str">
            <v>3384a</v>
          </cell>
          <cell r="D49" t="str">
            <v>135h</v>
          </cell>
          <cell r="P49">
            <v>0</v>
          </cell>
        </row>
        <row r="50">
          <cell r="B50" t="str">
            <v>3385a</v>
          </cell>
          <cell r="D50" t="str">
            <v>135i</v>
          </cell>
          <cell r="P50">
            <v>0</v>
          </cell>
        </row>
        <row r="51">
          <cell r="B51" t="str">
            <v>3386a</v>
          </cell>
          <cell r="D51" t="str">
            <v>135j</v>
          </cell>
          <cell r="P51">
            <v>0</v>
          </cell>
        </row>
        <row r="52">
          <cell r="B52" t="str">
            <v>3387an</v>
          </cell>
          <cell r="D52" t="str">
            <v>135k</v>
          </cell>
          <cell r="P52">
            <v>0</v>
          </cell>
        </row>
        <row r="53">
          <cell r="B53" t="str">
            <v>3388a1</v>
          </cell>
          <cell r="D53" t="str">
            <v>135l</v>
          </cell>
          <cell r="P53">
            <v>0</v>
          </cell>
        </row>
        <row r="54">
          <cell r="B54" t="str">
            <v>3388a2</v>
          </cell>
          <cell r="D54" t="str">
            <v>135m</v>
          </cell>
          <cell r="P54">
            <v>0</v>
          </cell>
        </row>
        <row r="55">
          <cell r="B55" t="str">
            <v>3388an</v>
          </cell>
          <cell r="D55" t="str">
            <v>135n</v>
          </cell>
          <cell r="P55">
            <v>0</v>
          </cell>
        </row>
        <row r="56">
          <cell r="B56" t="str">
            <v>139n</v>
          </cell>
          <cell r="D56" t="str">
            <v>139</v>
          </cell>
          <cell r="P56">
            <v>-726293581</v>
          </cell>
        </row>
        <row r="58">
          <cell r="D58" t="str">
            <v>140</v>
          </cell>
          <cell r="P58">
            <v>50007982737.150002</v>
          </cell>
          <cell r="S58">
            <v>50007982737.150002</v>
          </cell>
          <cell r="AG58">
            <v>51780090804</v>
          </cell>
        </row>
        <row r="59">
          <cell r="D59" t="str">
            <v>141</v>
          </cell>
          <cell r="P59">
            <v>53879219211.150002</v>
          </cell>
        </row>
        <row r="60">
          <cell r="B60" t="str">
            <v>151</v>
          </cell>
          <cell r="D60" t="str">
            <v>141a</v>
          </cell>
          <cell r="P60">
            <v>0</v>
          </cell>
        </row>
        <row r="61">
          <cell r="B61" t="str">
            <v>152</v>
          </cell>
          <cell r="D61" t="str">
            <v>141b</v>
          </cell>
          <cell r="P61">
            <v>12546828909.719999</v>
          </cell>
        </row>
        <row r="62">
          <cell r="B62" t="str">
            <v>153</v>
          </cell>
          <cell r="D62" t="str">
            <v>141c</v>
          </cell>
          <cell r="P62">
            <v>48009624</v>
          </cell>
        </row>
        <row r="63">
          <cell r="B63" t="str">
            <v>154</v>
          </cell>
          <cell r="D63" t="str">
            <v>141d</v>
          </cell>
          <cell r="P63">
            <v>19854536032.110001</v>
          </cell>
        </row>
        <row r="64">
          <cell r="B64" t="str">
            <v>155</v>
          </cell>
          <cell r="D64" t="str">
            <v>141e</v>
          </cell>
          <cell r="P64">
            <v>12158133089</v>
          </cell>
        </row>
        <row r="65">
          <cell r="B65" t="str">
            <v>1561</v>
          </cell>
          <cell r="D65" t="str">
            <v>141f</v>
          </cell>
          <cell r="P65">
            <v>710237870.32000005</v>
          </cell>
        </row>
        <row r="66">
          <cell r="B66" t="str">
            <v>1562</v>
          </cell>
          <cell r="D66" t="str">
            <v>141g</v>
          </cell>
          <cell r="P66">
            <v>0</v>
          </cell>
        </row>
        <row r="67">
          <cell r="B67" t="str">
            <v>1567</v>
          </cell>
          <cell r="D67" t="str">
            <v>141h</v>
          </cell>
          <cell r="P67">
            <v>0</v>
          </cell>
        </row>
        <row r="68">
          <cell r="B68" t="str">
            <v>157</v>
          </cell>
          <cell r="D68" t="str">
            <v>141i</v>
          </cell>
          <cell r="P68">
            <v>8561473686</v>
          </cell>
        </row>
        <row r="69">
          <cell r="B69" t="str">
            <v>158</v>
          </cell>
          <cell r="D69" t="str">
            <v>141j</v>
          </cell>
          <cell r="P69">
            <v>0</v>
          </cell>
        </row>
        <row r="70">
          <cell r="B70" t="str">
            <v>159</v>
          </cell>
          <cell r="D70" t="str">
            <v>149</v>
          </cell>
          <cell r="P70">
            <v>-3871236474</v>
          </cell>
        </row>
        <row r="72">
          <cell r="D72" t="str">
            <v>150</v>
          </cell>
          <cell r="P72">
            <v>4940139842.3999996</v>
          </cell>
        </row>
        <row r="73">
          <cell r="B73" t="str">
            <v>142</v>
          </cell>
          <cell r="D73" t="str">
            <v>151</v>
          </cell>
          <cell r="P73">
            <v>0</v>
          </cell>
        </row>
        <row r="74">
          <cell r="D74" t="str">
            <v>152</v>
          </cell>
          <cell r="P74">
            <v>3928195340.3699999</v>
          </cell>
        </row>
        <row r="75">
          <cell r="B75" t="str">
            <v>1331a</v>
          </cell>
          <cell r="D75" t="str">
            <v>152a</v>
          </cell>
          <cell r="P75">
            <v>3928195340.3699999</v>
          </cell>
        </row>
        <row r="76">
          <cell r="B76" t="str">
            <v>1332a</v>
          </cell>
          <cell r="D76" t="str">
            <v>152b</v>
          </cell>
          <cell r="P76">
            <v>0</v>
          </cell>
        </row>
        <row r="77">
          <cell r="B77" t="str">
            <v>1331b</v>
          </cell>
          <cell r="D77" t="str">
            <v>152c</v>
          </cell>
          <cell r="P77">
            <v>0</v>
          </cell>
        </row>
        <row r="78">
          <cell r="B78" t="str">
            <v>1332b</v>
          </cell>
          <cell r="D78" t="str">
            <v>152d</v>
          </cell>
          <cell r="P78">
            <v>0</v>
          </cell>
        </row>
        <row r="79">
          <cell r="D79" t="str">
            <v>154</v>
          </cell>
          <cell r="P79">
            <v>36000</v>
          </cell>
        </row>
        <row r="80">
          <cell r="B80" t="str">
            <v>33311a</v>
          </cell>
          <cell r="D80" t="str">
            <v>154a</v>
          </cell>
          <cell r="P80">
            <v>0</v>
          </cell>
        </row>
        <row r="81">
          <cell r="B81" t="str">
            <v>33312a</v>
          </cell>
          <cell r="D81" t="str">
            <v>154b</v>
          </cell>
          <cell r="P81">
            <v>0</v>
          </cell>
        </row>
        <row r="82">
          <cell r="B82" t="str">
            <v>3332a</v>
          </cell>
          <cell r="D82" t="str">
            <v>154c</v>
          </cell>
          <cell r="P82">
            <v>0</v>
          </cell>
        </row>
        <row r="83">
          <cell r="B83" t="str">
            <v>3333a</v>
          </cell>
          <cell r="D83" t="str">
            <v>154d</v>
          </cell>
          <cell r="P83">
            <v>0</v>
          </cell>
        </row>
        <row r="84">
          <cell r="B84" t="str">
            <v>3334a</v>
          </cell>
          <cell r="D84" t="str">
            <v>154e</v>
          </cell>
          <cell r="P84">
            <v>0</v>
          </cell>
        </row>
        <row r="85">
          <cell r="B85" t="str">
            <v>3335a</v>
          </cell>
          <cell r="D85" t="str">
            <v>154f</v>
          </cell>
          <cell r="P85">
            <v>0</v>
          </cell>
        </row>
        <row r="86">
          <cell r="B86" t="str">
            <v>3336a</v>
          </cell>
          <cell r="D86" t="str">
            <v>154g</v>
          </cell>
          <cell r="P86">
            <v>0</v>
          </cell>
        </row>
        <row r="87">
          <cell r="B87" t="str">
            <v>3337a</v>
          </cell>
          <cell r="D87" t="str">
            <v>154h</v>
          </cell>
          <cell r="P87">
            <v>36000</v>
          </cell>
        </row>
        <row r="88">
          <cell r="B88" t="str">
            <v>3338a</v>
          </cell>
          <cell r="D88" t="str">
            <v>154i</v>
          </cell>
          <cell r="P88">
            <v>0</v>
          </cell>
        </row>
        <row r="89">
          <cell r="B89" t="str">
            <v>3339a1</v>
          </cell>
          <cell r="D89" t="str">
            <v>154j</v>
          </cell>
          <cell r="P89">
            <v>0</v>
          </cell>
        </row>
        <row r="90">
          <cell r="B90" t="str">
            <v>3339a2</v>
          </cell>
          <cell r="D90" t="str">
            <v>154k</v>
          </cell>
          <cell r="P90">
            <v>0</v>
          </cell>
        </row>
        <row r="91">
          <cell r="D91" t="str">
            <v>158</v>
          </cell>
          <cell r="P91">
            <v>1011908502.03</v>
          </cell>
        </row>
        <row r="92">
          <cell r="B92" t="str">
            <v>1381</v>
          </cell>
          <cell r="D92" t="str">
            <v>158a</v>
          </cell>
          <cell r="P92">
            <v>0</v>
          </cell>
        </row>
        <row r="93">
          <cell r="B93" t="str">
            <v>141a</v>
          </cell>
          <cell r="D93" t="str">
            <v>158b</v>
          </cell>
          <cell r="P93">
            <v>1011908502.03</v>
          </cell>
        </row>
        <row r="94">
          <cell r="B94" t="str">
            <v>144</v>
          </cell>
          <cell r="D94" t="str">
            <v>158c</v>
          </cell>
          <cell r="P94">
            <v>0</v>
          </cell>
        </row>
        <row r="96">
          <cell r="D96" t="str">
            <v>200</v>
          </cell>
          <cell r="P96">
            <v>84213188383.030029</v>
          </cell>
          <cell r="S96">
            <v>83213188383.030029</v>
          </cell>
          <cell r="AG96">
            <v>78119983748</v>
          </cell>
        </row>
        <row r="98">
          <cell r="D98" t="str">
            <v>210</v>
          </cell>
          <cell r="P98">
            <v>0</v>
          </cell>
        </row>
        <row r="99">
          <cell r="B99" t="str">
            <v>131ad</v>
          </cell>
          <cell r="D99" t="str">
            <v>211</v>
          </cell>
          <cell r="P99">
            <v>0</v>
          </cell>
        </row>
        <row r="100">
          <cell r="B100" t="str">
            <v>1361ad</v>
          </cell>
          <cell r="D100" t="str">
            <v>212</v>
          </cell>
          <cell r="P100">
            <v>0</v>
          </cell>
        </row>
        <row r="101">
          <cell r="D101" t="str">
            <v>213</v>
          </cell>
          <cell r="P101">
            <v>0</v>
          </cell>
        </row>
        <row r="102">
          <cell r="B102" t="str">
            <v>1368ad1</v>
          </cell>
          <cell r="D102" t="str">
            <v>213a</v>
          </cell>
          <cell r="P102">
            <v>0</v>
          </cell>
        </row>
        <row r="103">
          <cell r="B103" t="str">
            <v>1368ad</v>
          </cell>
          <cell r="D103" t="str">
            <v>213b</v>
          </cell>
          <cell r="P103">
            <v>0</v>
          </cell>
        </row>
        <row r="104">
          <cell r="B104" t="str">
            <v>336ad1</v>
          </cell>
          <cell r="D104" t="str">
            <v>213c</v>
          </cell>
          <cell r="P104">
            <v>0</v>
          </cell>
        </row>
        <row r="105">
          <cell r="B105" t="str">
            <v>336ad2</v>
          </cell>
          <cell r="D105" t="str">
            <v>213d</v>
          </cell>
          <cell r="P105">
            <v>0</v>
          </cell>
        </row>
        <row r="106">
          <cell r="B106" t="str">
            <v>336ad3</v>
          </cell>
          <cell r="D106" t="str">
            <v>213e</v>
          </cell>
          <cell r="P106">
            <v>0</v>
          </cell>
        </row>
        <row r="107">
          <cell r="D107" t="str">
            <v>218</v>
          </cell>
          <cell r="P107">
            <v>0</v>
          </cell>
        </row>
        <row r="108">
          <cell r="B108" t="str">
            <v>1385ad</v>
          </cell>
          <cell r="D108" t="str">
            <v>218a</v>
          </cell>
          <cell r="P108">
            <v>0</v>
          </cell>
        </row>
        <row r="109">
          <cell r="B109" t="str">
            <v>1388ad1</v>
          </cell>
          <cell r="D109" t="str">
            <v>218b</v>
          </cell>
          <cell r="P109">
            <v>0</v>
          </cell>
        </row>
        <row r="110">
          <cell r="B110" t="str">
            <v>1388ad2</v>
          </cell>
          <cell r="D110" t="str">
            <v>218c</v>
          </cell>
          <cell r="P110">
            <v>0</v>
          </cell>
        </row>
        <row r="111">
          <cell r="B111" t="str">
            <v>1388ad</v>
          </cell>
          <cell r="D111" t="str">
            <v>218d</v>
          </cell>
          <cell r="P111">
            <v>0</v>
          </cell>
        </row>
        <row r="112">
          <cell r="B112" t="str">
            <v>331ad</v>
          </cell>
          <cell r="D112" t="str">
            <v>218e</v>
          </cell>
          <cell r="P112">
            <v>0</v>
          </cell>
        </row>
        <row r="113">
          <cell r="B113" t="str">
            <v>3387ad</v>
          </cell>
          <cell r="D113" t="str">
            <v>218f</v>
          </cell>
          <cell r="P113">
            <v>0</v>
          </cell>
        </row>
        <row r="114">
          <cell r="B114" t="str">
            <v>3388ad</v>
          </cell>
          <cell r="D114" t="str">
            <v>218g</v>
          </cell>
          <cell r="P114">
            <v>0</v>
          </cell>
        </row>
        <row r="115">
          <cell r="B115" t="str">
            <v>139d</v>
          </cell>
          <cell r="D115" t="str">
            <v>219</v>
          </cell>
          <cell r="P115">
            <v>0</v>
          </cell>
        </row>
        <row r="117">
          <cell r="D117" t="str">
            <v>220</v>
          </cell>
          <cell r="P117">
            <v>77983722009.110031</v>
          </cell>
          <cell r="S117">
            <v>77983722009.110031</v>
          </cell>
          <cell r="AG117">
            <v>73484768630</v>
          </cell>
        </row>
        <row r="118">
          <cell r="D118" t="str">
            <v>221</v>
          </cell>
          <cell r="P118">
            <v>76449808216.620026</v>
          </cell>
        </row>
        <row r="119">
          <cell r="D119" t="str">
            <v>222</v>
          </cell>
          <cell r="P119">
            <v>265300349594.09003</v>
          </cell>
        </row>
        <row r="120">
          <cell r="B120" t="str">
            <v>2111</v>
          </cell>
          <cell r="D120" t="str">
            <v>222a</v>
          </cell>
          <cell r="P120">
            <v>79098903786.090027</v>
          </cell>
        </row>
        <row r="121">
          <cell r="B121" t="str">
            <v>2112</v>
          </cell>
          <cell r="D121" t="str">
            <v>222b</v>
          </cell>
          <cell r="P121">
            <v>165103297735</v>
          </cell>
        </row>
        <row r="122">
          <cell r="B122" t="str">
            <v>2113</v>
          </cell>
          <cell r="D122" t="str">
            <v>222c</v>
          </cell>
          <cell r="P122">
            <v>8227259234</v>
          </cell>
        </row>
        <row r="123">
          <cell r="B123" t="str">
            <v>2114</v>
          </cell>
          <cell r="D123" t="str">
            <v>222d</v>
          </cell>
          <cell r="P123">
            <v>12870888839</v>
          </cell>
        </row>
        <row r="124">
          <cell r="B124" t="str">
            <v>2115</v>
          </cell>
          <cell r="D124" t="str">
            <v>222e</v>
          </cell>
          <cell r="P124">
            <v>0</v>
          </cell>
        </row>
        <row r="125">
          <cell r="B125" t="str">
            <v>2118</v>
          </cell>
          <cell r="D125" t="str">
            <v>222f</v>
          </cell>
          <cell r="P125">
            <v>0</v>
          </cell>
        </row>
        <row r="126">
          <cell r="D126" t="str">
            <v>223</v>
          </cell>
          <cell r="P126">
            <v>-188850541377.47</v>
          </cell>
        </row>
        <row r="127">
          <cell r="B127" t="str">
            <v>21411</v>
          </cell>
          <cell r="D127" t="str">
            <v>223a</v>
          </cell>
          <cell r="P127">
            <v>-42701719082.470001</v>
          </cell>
        </row>
        <row r="128">
          <cell r="B128" t="str">
            <v>21412</v>
          </cell>
          <cell r="D128" t="str">
            <v>223b</v>
          </cell>
          <cell r="P128">
            <v>-132350191370</v>
          </cell>
        </row>
        <row r="129">
          <cell r="B129" t="str">
            <v>21413</v>
          </cell>
          <cell r="D129" t="str">
            <v>223c</v>
          </cell>
          <cell r="P129">
            <v>-4297879834</v>
          </cell>
        </row>
        <row r="130">
          <cell r="B130" t="str">
            <v>21414</v>
          </cell>
          <cell r="D130" t="str">
            <v>223d</v>
          </cell>
          <cell r="P130">
            <v>-9500751091</v>
          </cell>
        </row>
        <row r="131">
          <cell r="B131" t="str">
            <v>21415</v>
          </cell>
          <cell r="D131" t="str">
            <v>223e</v>
          </cell>
          <cell r="P131">
            <v>0</v>
          </cell>
        </row>
        <row r="132">
          <cell r="B132" t="str">
            <v>21418</v>
          </cell>
          <cell r="D132" t="str">
            <v>223f</v>
          </cell>
          <cell r="P132">
            <v>0</v>
          </cell>
        </row>
        <row r="133">
          <cell r="D133" t="str">
            <v>224</v>
          </cell>
          <cell r="P133">
            <v>0</v>
          </cell>
        </row>
        <row r="134">
          <cell r="D134" t="str">
            <v>225</v>
          </cell>
          <cell r="P134">
            <v>0</v>
          </cell>
        </row>
        <row r="135">
          <cell r="B135" t="str">
            <v>2121</v>
          </cell>
          <cell r="D135" t="str">
            <v>225a</v>
          </cell>
          <cell r="P135">
            <v>0</v>
          </cell>
        </row>
        <row r="136">
          <cell r="B136" t="str">
            <v>2122</v>
          </cell>
          <cell r="D136" t="str">
            <v>225b</v>
          </cell>
          <cell r="P136">
            <v>0</v>
          </cell>
        </row>
        <row r="137">
          <cell r="B137" t="str">
            <v>2123</v>
          </cell>
          <cell r="D137" t="str">
            <v>225c</v>
          </cell>
          <cell r="P137">
            <v>0</v>
          </cell>
        </row>
        <row r="138">
          <cell r="B138" t="str">
            <v>2124</v>
          </cell>
          <cell r="D138" t="str">
            <v>225d</v>
          </cell>
          <cell r="P138">
            <v>0</v>
          </cell>
        </row>
        <row r="139">
          <cell r="B139" t="str">
            <v>2125</v>
          </cell>
          <cell r="D139" t="str">
            <v>225e</v>
          </cell>
          <cell r="P139">
            <v>0</v>
          </cell>
        </row>
        <row r="140">
          <cell r="B140" t="str">
            <v>2128</v>
          </cell>
          <cell r="D140" t="str">
            <v>225f</v>
          </cell>
          <cell r="P140">
            <v>0</v>
          </cell>
        </row>
        <row r="141">
          <cell r="D141" t="str">
            <v>226</v>
          </cell>
          <cell r="P141">
            <v>0</v>
          </cell>
        </row>
        <row r="142">
          <cell r="B142" t="str">
            <v>21421</v>
          </cell>
          <cell r="D142" t="str">
            <v>226a</v>
          </cell>
          <cell r="P142">
            <v>0</v>
          </cell>
        </row>
        <row r="143">
          <cell r="B143" t="str">
            <v>21422</v>
          </cell>
          <cell r="D143" t="str">
            <v>226b</v>
          </cell>
          <cell r="P143">
            <v>0</v>
          </cell>
        </row>
        <row r="144">
          <cell r="B144" t="str">
            <v>21423</v>
          </cell>
          <cell r="D144" t="str">
            <v>226c</v>
          </cell>
          <cell r="P144">
            <v>0</v>
          </cell>
        </row>
        <row r="145">
          <cell r="B145" t="str">
            <v>21424</v>
          </cell>
          <cell r="D145" t="str">
            <v>226d</v>
          </cell>
          <cell r="P145">
            <v>0</v>
          </cell>
        </row>
        <row r="146">
          <cell r="B146" t="str">
            <v>21425</v>
          </cell>
          <cell r="D146" t="str">
            <v>226e</v>
          </cell>
          <cell r="P146">
            <v>0</v>
          </cell>
        </row>
        <row r="147">
          <cell r="B147" t="str">
            <v>21428</v>
          </cell>
          <cell r="D147" t="str">
            <v>226f</v>
          </cell>
          <cell r="P147">
            <v>0</v>
          </cell>
        </row>
        <row r="148">
          <cell r="D148" t="str">
            <v>227</v>
          </cell>
          <cell r="P148">
            <v>638730229.71000004</v>
          </cell>
        </row>
        <row r="149">
          <cell r="D149" t="str">
            <v>228</v>
          </cell>
          <cell r="P149">
            <v>2513367987</v>
          </cell>
        </row>
        <row r="150">
          <cell r="B150" t="str">
            <v>2131</v>
          </cell>
          <cell r="D150" t="str">
            <v>228a</v>
          </cell>
          <cell r="P150">
            <v>0</v>
          </cell>
        </row>
        <row r="151">
          <cell r="B151" t="str">
            <v>2132</v>
          </cell>
          <cell r="D151" t="str">
            <v>228b</v>
          </cell>
          <cell r="P151">
            <v>0</v>
          </cell>
        </row>
        <row r="152">
          <cell r="B152" t="str">
            <v>2133</v>
          </cell>
          <cell r="D152" t="str">
            <v>228c</v>
          </cell>
          <cell r="P152">
            <v>0</v>
          </cell>
        </row>
        <row r="153">
          <cell r="B153" t="str">
            <v>2134</v>
          </cell>
          <cell r="D153" t="str">
            <v>228d</v>
          </cell>
          <cell r="P153">
            <v>0</v>
          </cell>
        </row>
        <row r="154">
          <cell r="B154" t="str">
            <v>2135</v>
          </cell>
          <cell r="D154" t="str">
            <v>228e</v>
          </cell>
          <cell r="P154">
            <v>2015367987</v>
          </cell>
        </row>
        <row r="155">
          <cell r="B155" t="str">
            <v>2136</v>
          </cell>
          <cell r="D155" t="str">
            <v>228f</v>
          </cell>
          <cell r="P155">
            <v>0</v>
          </cell>
        </row>
        <row r="156">
          <cell r="B156" t="str">
            <v>2138</v>
          </cell>
          <cell r="D156" t="str">
            <v>228g</v>
          </cell>
          <cell r="P156">
            <v>498000000</v>
          </cell>
        </row>
        <row r="157">
          <cell r="D157" t="str">
            <v>229</v>
          </cell>
          <cell r="P157">
            <v>-1874637757.29</v>
          </cell>
        </row>
        <row r="158">
          <cell r="B158" t="str">
            <v>21431</v>
          </cell>
          <cell r="D158" t="str">
            <v>229a</v>
          </cell>
          <cell r="P158">
            <v>0</v>
          </cell>
        </row>
        <row r="159">
          <cell r="B159" t="str">
            <v>21432</v>
          </cell>
          <cell r="D159" t="str">
            <v>229b</v>
          </cell>
          <cell r="P159">
            <v>0</v>
          </cell>
        </row>
        <row r="160">
          <cell r="B160" t="str">
            <v>21433</v>
          </cell>
          <cell r="D160" t="str">
            <v>229c</v>
          </cell>
          <cell r="P160">
            <v>0</v>
          </cell>
        </row>
        <row r="161">
          <cell r="B161" t="str">
            <v>21434</v>
          </cell>
          <cell r="D161" t="str">
            <v>229d</v>
          </cell>
          <cell r="P161">
            <v>0</v>
          </cell>
        </row>
        <row r="162">
          <cell r="B162" t="str">
            <v>21435</v>
          </cell>
          <cell r="D162" t="str">
            <v>229e</v>
          </cell>
          <cell r="P162">
            <v>-1376637757.29</v>
          </cell>
        </row>
        <row r="163">
          <cell r="B163" t="str">
            <v>21436</v>
          </cell>
          <cell r="D163" t="str">
            <v>229f</v>
          </cell>
          <cell r="P163">
            <v>0</v>
          </cell>
        </row>
        <row r="164">
          <cell r="B164" t="str">
            <v>21438</v>
          </cell>
          <cell r="D164" t="str">
            <v>229g</v>
          </cell>
          <cell r="P164">
            <v>-498000000</v>
          </cell>
        </row>
        <row r="165">
          <cell r="D165" t="str">
            <v>230</v>
          </cell>
          <cell r="P165">
            <v>895183562.77999997</v>
          </cell>
        </row>
        <row r="166">
          <cell r="B166" t="str">
            <v>2411</v>
          </cell>
          <cell r="D166" t="str">
            <v>230a</v>
          </cell>
          <cell r="P166">
            <v>0</v>
          </cell>
        </row>
        <row r="167">
          <cell r="B167" t="str">
            <v>2412</v>
          </cell>
          <cell r="D167" t="str">
            <v>230b</v>
          </cell>
          <cell r="P167">
            <v>895183562.77999997</v>
          </cell>
        </row>
        <row r="168">
          <cell r="B168" t="str">
            <v>2413</v>
          </cell>
          <cell r="D168" t="str">
            <v>230c</v>
          </cell>
          <cell r="P168">
            <v>0</v>
          </cell>
        </row>
        <row r="170">
          <cell r="D170" t="str">
            <v>240</v>
          </cell>
          <cell r="P170">
            <v>0</v>
          </cell>
        </row>
        <row r="171">
          <cell r="B171" t="str">
            <v>217</v>
          </cell>
          <cell r="D171" t="str">
            <v>241</v>
          </cell>
          <cell r="P171">
            <v>0</v>
          </cell>
        </row>
        <row r="172">
          <cell r="B172" t="str">
            <v>2147</v>
          </cell>
          <cell r="D172" t="str">
            <v>242</v>
          </cell>
          <cell r="P172">
            <v>0</v>
          </cell>
        </row>
        <row r="174">
          <cell r="D174" t="str">
            <v>250</v>
          </cell>
          <cell r="P174">
            <v>3107321861</v>
          </cell>
        </row>
        <row r="175">
          <cell r="B175" t="str">
            <v>221</v>
          </cell>
          <cell r="D175" t="str">
            <v>251</v>
          </cell>
          <cell r="P175">
            <v>1097321861</v>
          </cell>
        </row>
        <row r="176">
          <cell r="D176" t="str">
            <v>252</v>
          </cell>
          <cell r="P176">
            <v>0</v>
          </cell>
        </row>
        <row r="177">
          <cell r="B177" t="str">
            <v>222</v>
          </cell>
          <cell r="D177" t="str">
            <v>252a</v>
          </cell>
          <cell r="P177">
            <v>0</v>
          </cell>
        </row>
        <row r="178">
          <cell r="B178" t="str">
            <v>223</v>
          </cell>
          <cell r="D178" t="str">
            <v>252b</v>
          </cell>
          <cell r="P178">
            <v>0</v>
          </cell>
        </row>
        <row r="179">
          <cell r="D179" t="str">
            <v>258</v>
          </cell>
          <cell r="P179">
            <v>2010000000</v>
          </cell>
        </row>
        <row r="180">
          <cell r="B180" t="str">
            <v>2281</v>
          </cell>
          <cell r="D180" t="str">
            <v>258a</v>
          </cell>
          <cell r="P180">
            <v>0</v>
          </cell>
        </row>
        <row r="181">
          <cell r="B181" t="str">
            <v>22821</v>
          </cell>
          <cell r="D181" t="str">
            <v>258b</v>
          </cell>
          <cell r="P181">
            <v>0</v>
          </cell>
        </row>
        <row r="182">
          <cell r="B182" t="str">
            <v>22822</v>
          </cell>
          <cell r="D182" t="str">
            <v>258c</v>
          </cell>
          <cell r="P182">
            <v>0</v>
          </cell>
        </row>
        <row r="183">
          <cell r="B183" t="str">
            <v>22881</v>
          </cell>
          <cell r="D183" t="str">
            <v>258d</v>
          </cell>
          <cell r="P183">
            <v>1000000000</v>
          </cell>
        </row>
        <row r="184">
          <cell r="B184" t="str">
            <v>22882</v>
          </cell>
          <cell r="D184" t="str">
            <v>258e</v>
          </cell>
          <cell r="P184">
            <v>1010000000</v>
          </cell>
        </row>
        <row r="185">
          <cell r="B185" t="str">
            <v>229</v>
          </cell>
          <cell r="D185" t="str">
            <v>259</v>
          </cell>
          <cell r="P185">
            <v>0</v>
          </cell>
        </row>
        <row r="187">
          <cell r="D187" t="str">
            <v>260</v>
          </cell>
          <cell r="P187">
            <v>3122144512.9200001</v>
          </cell>
        </row>
        <row r="188">
          <cell r="D188" t="str">
            <v>261</v>
          </cell>
          <cell r="P188">
            <v>1231322763.9200001</v>
          </cell>
        </row>
        <row r="189">
          <cell r="B189" t="str">
            <v>2421</v>
          </cell>
          <cell r="D189" t="str">
            <v>261a</v>
          </cell>
          <cell r="P189">
            <v>0</v>
          </cell>
        </row>
        <row r="190">
          <cell r="B190" t="str">
            <v>2422</v>
          </cell>
          <cell r="D190" t="str">
            <v>261b</v>
          </cell>
          <cell r="P190">
            <v>0</v>
          </cell>
        </row>
        <row r="191">
          <cell r="B191" t="str">
            <v>2423</v>
          </cell>
          <cell r="D191" t="str">
            <v>261c</v>
          </cell>
          <cell r="P191">
            <v>0</v>
          </cell>
        </row>
        <row r="192">
          <cell r="B192" t="str">
            <v>2424</v>
          </cell>
          <cell r="D192" t="str">
            <v>261d</v>
          </cell>
          <cell r="P192">
            <v>48730833</v>
          </cell>
        </row>
        <row r="193">
          <cell r="B193" t="str">
            <v>2425</v>
          </cell>
          <cell r="D193" t="str">
            <v>261e</v>
          </cell>
          <cell r="P193">
            <v>645607836</v>
          </cell>
        </row>
        <row r="194">
          <cell r="B194" t="str">
            <v>2426</v>
          </cell>
          <cell r="D194" t="str">
            <v>261f</v>
          </cell>
          <cell r="P194">
            <v>536984094.92000008</v>
          </cell>
        </row>
        <row r="195">
          <cell r="D195" t="str">
            <v>262</v>
          </cell>
          <cell r="P195">
            <v>0</v>
          </cell>
        </row>
        <row r="196">
          <cell r="B196" t="str">
            <v>2431</v>
          </cell>
          <cell r="D196" t="str">
            <v>262a</v>
          </cell>
          <cell r="P196">
            <v>0</v>
          </cell>
        </row>
        <row r="197">
          <cell r="B197" t="str">
            <v>2432</v>
          </cell>
          <cell r="D197" t="str">
            <v>262b</v>
          </cell>
          <cell r="P197">
            <v>0</v>
          </cell>
        </row>
        <row r="198">
          <cell r="B198" t="str">
            <v>2433</v>
          </cell>
          <cell r="D198" t="str">
            <v>262c</v>
          </cell>
          <cell r="P198">
            <v>0</v>
          </cell>
        </row>
        <row r="199">
          <cell r="B199" t="str">
            <v>2434</v>
          </cell>
          <cell r="D199" t="str">
            <v>262d</v>
          </cell>
          <cell r="P199">
            <v>0</v>
          </cell>
        </row>
        <row r="200">
          <cell r="D200" t="str">
            <v>268</v>
          </cell>
          <cell r="P200">
            <v>1890821749</v>
          </cell>
        </row>
        <row r="201">
          <cell r="B201" t="str">
            <v>244</v>
          </cell>
          <cell r="D201" t="str">
            <v>268a</v>
          </cell>
          <cell r="P201">
            <v>1890821749</v>
          </cell>
        </row>
        <row r="203">
          <cell r="D203" t="str">
            <v>270</v>
          </cell>
          <cell r="P203">
            <v>238445945792.03</v>
          </cell>
          <cell r="S203">
            <v>230854535726.03</v>
          </cell>
          <cell r="AG203">
            <v>228796059950</v>
          </cell>
        </row>
        <row r="206">
          <cell r="D206" t="str">
            <v>Mã số</v>
          </cell>
          <cell r="P206" t="str">
            <v>Báo cáo</v>
          </cell>
        </row>
        <row r="208">
          <cell r="D208" t="str">
            <v>300</v>
          </cell>
          <cell r="P208">
            <v>146533225687.92001</v>
          </cell>
          <cell r="S208">
            <v>138941815621.91998</v>
          </cell>
          <cell r="AG208">
            <v>156868729132</v>
          </cell>
        </row>
        <row r="210">
          <cell r="D210" t="str">
            <v>310</v>
          </cell>
          <cell r="P210">
            <v>120558659978.06999</v>
          </cell>
          <cell r="S210">
            <v>113967249912.06999</v>
          </cell>
          <cell r="AG210">
            <v>122618964209</v>
          </cell>
        </row>
        <row r="211">
          <cell r="D211" t="str">
            <v>311</v>
          </cell>
          <cell r="P211">
            <v>3750634644</v>
          </cell>
        </row>
        <row r="212">
          <cell r="B212" t="str">
            <v>311</v>
          </cell>
          <cell r="D212" t="str">
            <v>311a</v>
          </cell>
          <cell r="P212">
            <v>190000000</v>
          </cell>
        </row>
        <row r="213">
          <cell r="B213" t="str">
            <v>3151</v>
          </cell>
          <cell r="D213" t="str">
            <v>311b</v>
          </cell>
          <cell r="P213">
            <v>3560634644</v>
          </cell>
        </row>
        <row r="214">
          <cell r="B214" t="str">
            <v>3152</v>
          </cell>
          <cell r="D214" t="str">
            <v>311c</v>
          </cell>
          <cell r="P214">
            <v>0</v>
          </cell>
        </row>
        <row r="215">
          <cell r="B215" t="str">
            <v>3153</v>
          </cell>
          <cell r="D215" t="str">
            <v>311d</v>
          </cell>
          <cell r="P215">
            <v>0</v>
          </cell>
        </row>
        <row r="216">
          <cell r="B216" t="str">
            <v>331bn</v>
          </cell>
          <cell r="D216" t="str">
            <v>312</v>
          </cell>
          <cell r="P216">
            <v>43158945411.229996</v>
          </cell>
          <cell r="S216">
            <v>43158945411.229996</v>
          </cell>
          <cell r="AG216">
            <v>48742290428</v>
          </cell>
        </row>
        <row r="217">
          <cell r="D217" t="str">
            <v>313</v>
          </cell>
          <cell r="P217">
            <v>739179919.8900001</v>
          </cell>
        </row>
        <row r="218">
          <cell r="B218" t="str">
            <v>131bn</v>
          </cell>
          <cell r="D218" t="str">
            <v>313a</v>
          </cell>
          <cell r="P218">
            <v>684555374.43000007</v>
          </cell>
        </row>
        <row r="219">
          <cell r="B219" t="str">
            <v>3387bn</v>
          </cell>
          <cell r="D219" t="str">
            <v>313b</v>
          </cell>
          <cell r="P219">
            <v>54624545.460000001</v>
          </cell>
        </row>
        <row r="220">
          <cell r="D220" t="str">
            <v>314</v>
          </cell>
          <cell r="P220">
            <v>499503138.09000003</v>
          </cell>
        </row>
        <row r="221">
          <cell r="B221" t="str">
            <v>33311b</v>
          </cell>
          <cell r="D221" t="str">
            <v>314a</v>
          </cell>
          <cell r="P221">
            <v>132754206.56</v>
          </cell>
        </row>
        <row r="222">
          <cell r="B222" t="str">
            <v>33312b</v>
          </cell>
          <cell r="D222" t="str">
            <v>314b</v>
          </cell>
          <cell r="P222">
            <v>0</v>
          </cell>
        </row>
        <row r="223">
          <cell r="B223" t="str">
            <v>3332b</v>
          </cell>
          <cell r="D223" t="str">
            <v>314c</v>
          </cell>
          <cell r="P223">
            <v>0</v>
          </cell>
        </row>
        <row r="224">
          <cell r="B224" t="str">
            <v>3333b</v>
          </cell>
          <cell r="D224" t="str">
            <v>314d</v>
          </cell>
          <cell r="P224">
            <v>0</v>
          </cell>
        </row>
        <row r="225">
          <cell r="B225" t="str">
            <v>3334b</v>
          </cell>
          <cell r="D225" t="str">
            <v>314e</v>
          </cell>
          <cell r="P225">
            <v>59087891</v>
          </cell>
        </row>
        <row r="226">
          <cell r="B226" t="str">
            <v>3335b</v>
          </cell>
          <cell r="D226" t="str">
            <v>314f</v>
          </cell>
          <cell r="P226">
            <v>247107740</v>
          </cell>
        </row>
        <row r="227">
          <cell r="B227" t="str">
            <v>3336b</v>
          </cell>
          <cell r="D227" t="str">
            <v>314g</v>
          </cell>
          <cell r="P227">
            <v>0</v>
          </cell>
        </row>
        <row r="228">
          <cell r="B228" t="str">
            <v>3337b</v>
          </cell>
          <cell r="D228" t="str">
            <v>314h</v>
          </cell>
          <cell r="P228">
            <v>5465000</v>
          </cell>
        </row>
        <row r="229">
          <cell r="B229" t="str">
            <v>3338b</v>
          </cell>
          <cell r="D229" t="str">
            <v>314i</v>
          </cell>
          <cell r="P229">
            <v>55088300.530000001</v>
          </cell>
        </row>
        <row r="230">
          <cell r="B230" t="str">
            <v>3339b1</v>
          </cell>
          <cell r="D230" t="str">
            <v>314j</v>
          </cell>
          <cell r="P230">
            <v>0</v>
          </cell>
        </row>
        <row r="231">
          <cell r="B231" t="str">
            <v>3339b2</v>
          </cell>
          <cell r="D231" t="str">
            <v>314k</v>
          </cell>
          <cell r="P231">
            <v>0</v>
          </cell>
        </row>
        <row r="232">
          <cell r="D232" t="str">
            <v>315</v>
          </cell>
          <cell r="P232">
            <v>52871638883</v>
          </cell>
        </row>
        <row r="233">
          <cell r="B233" t="str">
            <v>3341b</v>
          </cell>
          <cell r="D233" t="str">
            <v>315a</v>
          </cell>
          <cell r="P233">
            <v>52871638883</v>
          </cell>
        </row>
        <row r="234">
          <cell r="B234" t="str">
            <v>3348b</v>
          </cell>
          <cell r="D234" t="str">
            <v>315b</v>
          </cell>
          <cell r="P234">
            <v>0</v>
          </cell>
        </row>
        <row r="235">
          <cell r="D235" t="str">
            <v>316</v>
          </cell>
          <cell r="P235">
            <v>1400133887.5599999</v>
          </cell>
        </row>
        <row r="236">
          <cell r="B236" t="str">
            <v>3351</v>
          </cell>
          <cell r="D236" t="str">
            <v>316a</v>
          </cell>
          <cell r="P236">
            <v>0</v>
          </cell>
        </row>
        <row r="237">
          <cell r="B237" t="str">
            <v>3352</v>
          </cell>
          <cell r="D237" t="str">
            <v>316b</v>
          </cell>
          <cell r="P237">
            <v>0</v>
          </cell>
        </row>
        <row r="238">
          <cell r="B238" t="str">
            <v>3353</v>
          </cell>
          <cell r="D238" t="str">
            <v>316c</v>
          </cell>
          <cell r="P238">
            <v>0</v>
          </cell>
        </row>
        <row r="239">
          <cell r="B239" t="str">
            <v>3354</v>
          </cell>
          <cell r="D239" t="str">
            <v>316d</v>
          </cell>
          <cell r="P239">
            <v>1400133887.5599999</v>
          </cell>
        </row>
        <row r="240">
          <cell r="D240" t="str">
            <v>317</v>
          </cell>
          <cell r="P240">
            <v>6591410066</v>
          </cell>
        </row>
        <row r="241">
          <cell r="B241" t="str">
            <v>336bn</v>
          </cell>
          <cell r="D241" t="str">
            <v>317a</v>
          </cell>
          <cell r="P241">
            <v>6591410066</v>
          </cell>
        </row>
        <row r="242">
          <cell r="B242" t="str">
            <v>1368bn</v>
          </cell>
          <cell r="D242" t="str">
            <v>317b</v>
          </cell>
          <cell r="P242">
            <v>0</v>
          </cell>
        </row>
        <row r="243">
          <cell r="B243" t="str">
            <v>337b</v>
          </cell>
          <cell r="D243" t="str">
            <v>318</v>
          </cell>
          <cell r="P243">
            <v>0</v>
          </cell>
        </row>
        <row r="244">
          <cell r="D244" t="str">
            <v>319</v>
          </cell>
          <cell r="P244">
            <v>11547214028.299999</v>
          </cell>
        </row>
        <row r="245">
          <cell r="B245" t="str">
            <v>3381</v>
          </cell>
          <cell r="D245" t="str">
            <v>319a</v>
          </cell>
          <cell r="P245">
            <v>0</v>
          </cell>
        </row>
        <row r="246">
          <cell r="B246" t="str">
            <v>3382b</v>
          </cell>
          <cell r="D246" t="str">
            <v>319b</v>
          </cell>
          <cell r="P246">
            <v>2188443913</v>
          </cell>
        </row>
        <row r="247">
          <cell r="B247" t="str">
            <v>3383b</v>
          </cell>
          <cell r="D247" t="str">
            <v>319c</v>
          </cell>
          <cell r="P247">
            <v>18490050</v>
          </cell>
        </row>
        <row r="248">
          <cell r="B248" t="str">
            <v>3384b</v>
          </cell>
          <cell r="D248" t="str">
            <v>319d</v>
          </cell>
          <cell r="P248">
            <v>0</v>
          </cell>
        </row>
        <row r="249">
          <cell r="B249" t="str">
            <v>3385b</v>
          </cell>
          <cell r="D249" t="str">
            <v>319e</v>
          </cell>
          <cell r="P249">
            <v>0</v>
          </cell>
        </row>
        <row r="250">
          <cell r="B250" t="str">
            <v>3386b</v>
          </cell>
          <cell r="D250" t="str">
            <v>319f</v>
          </cell>
          <cell r="P250">
            <v>0</v>
          </cell>
        </row>
        <row r="251">
          <cell r="B251" t="str">
            <v>3388b1</v>
          </cell>
          <cell r="D251" t="str">
            <v>319g</v>
          </cell>
          <cell r="P251">
            <v>0</v>
          </cell>
        </row>
        <row r="252">
          <cell r="B252" t="str">
            <v>3388b2</v>
          </cell>
          <cell r="D252" t="str">
            <v>319h</v>
          </cell>
          <cell r="P252">
            <v>0</v>
          </cell>
        </row>
        <row r="253">
          <cell r="B253" t="str">
            <v>3388bn</v>
          </cell>
          <cell r="D253" t="str">
            <v>319i</v>
          </cell>
          <cell r="P253">
            <v>9340280065.2999992</v>
          </cell>
        </row>
        <row r="254">
          <cell r="B254" t="str">
            <v>1385bn</v>
          </cell>
          <cell r="D254" t="str">
            <v>319j</v>
          </cell>
          <cell r="P254">
            <v>0</v>
          </cell>
        </row>
        <row r="255">
          <cell r="B255" t="str">
            <v>1388b1</v>
          </cell>
          <cell r="D255" t="str">
            <v>319k</v>
          </cell>
          <cell r="P255">
            <v>0</v>
          </cell>
        </row>
        <row r="256">
          <cell r="B256" t="str">
            <v>1388bn</v>
          </cell>
          <cell r="D256" t="str">
            <v>319l</v>
          </cell>
          <cell r="P256">
            <v>0</v>
          </cell>
        </row>
        <row r="257">
          <cell r="B257" t="str">
            <v>141b</v>
          </cell>
          <cell r="D257" t="str">
            <v>319m</v>
          </cell>
          <cell r="P257">
            <v>0</v>
          </cell>
        </row>
        <row r="258">
          <cell r="B258" t="str">
            <v>352n</v>
          </cell>
          <cell r="D258" t="str">
            <v>320</v>
          </cell>
          <cell r="P258">
            <v>0</v>
          </cell>
        </row>
        <row r="260">
          <cell r="D260" t="str">
            <v>330</v>
          </cell>
          <cell r="P260">
            <v>25974565709.849998</v>
          </cell>
          <cell r="S260">
            <v>24974565709.849998</v>
          </cell>
          <cell r="AG260">
            <v>34249764923</v>
          </cell>
        </row>
        <row r="261">
          <cell r="B261" t="str">
            <v>331bd</v>
          </cell>
          <cell r="D261" t="str">
            <v>331</v>
          </cell>
          <cell r="P261">
            <v>0</v>
          </cell>
        </row>
        <row r="262">
          <cell r="D262" t="str">
            <v>332</v>
          </cell>
          <cell r="P262">
            <v>0</v>
          </cell>
        </row>
        <row r="263">
          <cell r="B263" t="str">
            <v>336bd1</v>
          </cell>
          <cell r="D263" t="str">
            <v>332a</v>
          </cell>
          <cell r="P263">
            <v>0</v>
          </cell>
        </row>
        <row r="264">
          <cell r="B264" t="str">
            <v>336bd2</v>
          </cell>
          <cell r="D264" t="str">
            <v>332b</v>
          </cell>
          <cell r="P264">
            <v>0</v>
          </cell>
        </row>
        <row r="265">
          <cell r="B265" t="str">
            <v>336bd3</v>
          </cell>
          <cell r="D265" t="str">
            <v>332c</v>
          </cell>
          <cell r="P265">
            <v>0</v>
          </cell>
        </row>
        <row r="266">
          <cell r="B266" t="str">
            <v>1361bd</v>
          </cell>
          <cell r="D266" t="str">
            <v>332d</v>
          </cell>
          <cell r="P266">
            <v>0</v>
          </cell>
        </row>
        <row r="267">
          <cell r="B267" t="str">
            <v>1368bd1</v>
          </cell>
          <cell r="D267" t="str">
            <v>332e</v>
          </cell>
          <cell r="P267">
            <v>0</v>
          </cell>
        </row>
        <row r="268">
          <cell r="B268" t="str">
            <v>1368bd</v>
          </cell>
          <cell r="D268" t="str">
            <v>332f</v>
          </cell>
          <cell r="P268">
            <v>0</v>
          </cell>
        </row>
        <row r="269">
          <cell r="D269" t="str">
            <v>333</v>
          </cell>
          <cell r="P269">
            <v>2145062665</v>
          </cell>
        </row>
        <row r="270">
          <cell r="B270" t="str">
            <v>3387bd</v>
          </cell>
          <cell r="D270" t="str">
            <v>333a</v>
          </cell>
          <cell r="P270">
            <v>0</v>
          </cell>
        </row>
        <row r="271">
          <cell r="B271" t="str">
            <v>3388bd</v>
          </cell>
          <cell r="D271" t="str">
            <v>333b</v>
          </cell>
          <cell r="P271">
            <v>787862412</v>
          </cell>
        </row>
        <row r="272">
          <cell r="B272" t="str">
            <v>131bd</v>
          </cell>
          <cell r="D272" t="str">
            <v>333c</v>
          </cell>
          <cell r="P272">
            <v>0</v>
          </cell>
        </row>
        <row r="273">
          <cell r="B273" t="str">
            <v>1385bd</v>
          </cell>
          <cell r="D273" t="str">
            <v>333d</v>
          </cell>
          <cell r="P273">
            <v>0</v>
          </cell>
        </row>
        <row r="274">
          <cell r="B274" t="str">
            <v>1388bd</v>
          </cell>
          <cell r="D274" t="str">
            <v>333e</v>
          </cell>
          <cell r="P274">
            <v>0</v>
          </cell>
        </row>
        <row r="275">
          <cell r="B275" t="str">
            <v>344</v>
          </cell>
          <cell r="D275" t="str">
            <v>333f</v>
          </cell>
          <cell r="P275">
            <v>1357200253</v>
          </cell>
        </row>
        <row r="276">
          <cell r="D276" t="str">
            <v>334</v>
          </cell>
          <cell r="P276">
            <v>20507255471.849998</v>
          </cell>
        </row>
        <row r="277">
          <cell r="B277" t="str">
            <v>3411</v>
          </cell>
          <cell r="D277" t="str">
            <v>334a</v>
          </cell>
          <cell r="P277">
            <v>8947656240</v>
          </cell>
        </row>
        <row r="278">
          <cell r="B278" t="str">
            <v>3412</v>
          </cell>
          <cell r="D278" t="str">
            <v>334b</v>
          </cell>
          <cell r="P278">
            <v>9049596543.0300007</v>
          </cell>
        </row>
        <row r="279">
          <cell r="B279" t="str">
            <v>3421</v>
          </cell>
          <cell r="D279" t="str">
            <v>334c</v>
          </cell>
          <cell r="P279">
            <v>0</v>
          </cell>
        </row>
        <row r="280">
          <cell r="B280" t="str">
            <v>3422</v>
          </cell>
          <cell r="D280" t="str">
            <v>334d</v>
          </cell>
          <cell r="P280">
            <v>2510002688.8200002</v>
          </cell>
        </row>
        <row r="281">
          <cell r="B281" t="str">
            <v>3431</v>
          </cell>
          <cell r="D281" t="str">
            <v>334e</v>
          </cell>
          <cell r="P281">
            <v>0</v>
          </cell>
        </row>
        <row r="282">
          <cell r="B282" t="str">
            <v>3432</v>
          </cell>
          <cell r="D282" t="str">
            <v>334f</v>
          </cell>
          <cell r="P282">
            <v>0</v>
          </cell>
        </row>
        <row r="283">
          <cell r="B283" t="str">
            <v>3433</v>
          </cell>
          <cell r="D283" t="str">
            <v>334g</v>
          </cell>
          <cell r="P283">
            <v>0</v>
          </cell>
        </row>
        <row r="284">
          <cell r="D284" t="str">
            <v>335</v>
          </cell>
          <cell r="P284">
            <v>0</v>
          </cell>
        </row>
        <row r="285">
          <cell r="B285" t="str">
            <v>3471</v>
          </cell>
          <cell r="D285" t="str">
            <v>335a</v>
          </cell>
          <cell r="P285">
            <v>0</v>
          </cell>
        </row>
        <row r="286">
          <cell r="B286" t="str">
            <v>3472</v>
          </cell>
          <cell r="D286" t="str">
            <v>335b</v>
          </cell>
          <cell r="P286">
            <v>0</v>
          </cell>
        </row>
        <row r="287">
          <cell r="B287" t="str">
            <v>351</v>
          </cell>
          <cell r="D287" t="str">
            <v>336</v>
          </cell>
          <cell r="P287">
            <v>3322247573</v>
          </cell>
        </row>
        <row r="288">
          <cell r="B288" t="str">
            <v>352d</v>
          </cell>
          <cell r="D288" t="str">
            <v>337</v>
          </cell>
          <cell r="P288">
            <v>0</v>
          </cell>
        </row>
        <row r="290">
          <cell r="D290" t="str">
            <v>400</v>
          </cell>
          <cell r="P290">
            <v>91912720104.110001</v>
          </cell>
          <cell r="S290">
            <v>91912720104.110001</v>
          </cell>
          <cell r="AG290">
            <v>71927330818</v>
          </cell>
        </row>
        <row r="292">
          <cell r="D292" t="str">
            <v>410</v>
          </cell>
          <cell r="P292">
            <v>74979763863.809998</v>
          </cell>
        </row>
        <row r="293">
          <cell r="B293" t="str">
            <v>4111</v>
          </cell>
          <cell r="D293" t="str">
            <v>411</v>
          </cell>
          <cell r="P293">
            <v>54000000000</v>
          </cell>
          <cell r="S293">
            <v>54000000000</v>
          </cell>
          <cell r="AG293">
            <v>54000000000</v>
          </cell>
        </row>
        <row r="294">
          <cell r="B294" t="str">
            <v>4112</v>
          </cell>
          <cell r="D294" t="str">
            <v>412</v>
          </cell>
          <cell r="P294">
            <v>0</v>
          </cell>
        </row>
        <row r="295">
          <cell r="B295" t="str">
            <v>4118</v>
          </cell>
          <cell r="D295" t="str">
            <v>413</v>
          </cell>
          <cell r="P295">
            <v>0</v>
          </cell>
        </row>
        <row r="296">
          <cell r="B296" t="str">
            <v>419</v>
          </cell>
          <cell r="D296" t="str">
            <v>414</v>
          </cell>
          <cell r="P296">
            <v>0</v>
          </cell>
        </row>
        <row r="297">
          <cell r="B297" t="str">
            <v>412</v>
          </cell>
          <cell r="D297" t="str">
            <v>415</v>
          </cell>
          <cell r="P297">
            <v>0</v>
          </cell>
        </row>
        <row r="298">
          <cell r="D298" t="str">
            <v>416</v>
          </cell>
          <cell r="P298">
            <v>0</v>
          </cell>
        </row>
        <row r="299">
          <cell r="B299" t="str">
            <v>4131</v>
          </cell>
          <cell r="D299" t="str">
            <v>416a</v>
          </cell>
          <cell r="P299">
            <v>0</v>
          </cell>
        </row>
        <row r="300">
          <cell r="B300" t="str">
            <v>4132</v>
          </cell>
          <cell r="D300" t="str">
            <v>416b</v>
          </cell>
          <cell r="P300">
            <v>0</v>
          </cell>
        </row>
        <row r="301">
          <cell r="B301" t="str">
            <v>414</v>
          </cell>
          <cell r="D301" t="str">
            <v>417</v>
          </cell>
          <cell r="P301">
            <v>11794824860</v>
          </cell>
        </row>
        <row r="302">
          <cell r="B302" t="str">
            <v>415</v>
          </cell>
          <cell r="D302" t="str">
            <v>418</v>
          </cell>
          <cell r="P302">
            <v>1356845619</v>
          </cell>
        </row>
        <row r="303">
          <cell r="B303" t="str">
            <v>418</v>
          </cell>
          <cell r="D303" t="str">
            <v>419</v>
          </cell>
          <cell r="P303">
            <v>0</v>
          </cell>
        </row>
        <row r="304">
          <cell r="D304" t="str">
            <v>420</v>
          </cell>
          <cell r="P304">
            <v>7828093384.8099995</v>
          </cell>
        </row>
        <row r="305">
          <cell r="B305" t="str">
            <v>4211</v>
          </cell>
          <cell r="D305" t="str">
            <v>420a</v>
          </cell>
          <cell r="P305">
            <v>0</v>
          </cell>
        </row>
        <row r="306">
          <cell r="B306" t="str">
            <v>4212</v>
          </cell>
          <cell r="D306" t="str">
            <v>420b</v>
          </cell>
          <cell r="P306">
            <v>7828093384.8099995</v>
          </cell>
        </row>
        <row r="307">
          <cell r="B307" t="str">
            <v>441</v>
          </cell>
          <cell r="D307" t="str">
            <v>421</v>
          </cell>
          <cell r="P307">
            <v>0</v>
          </cell>
        </row>
        <row r="309">
          <cell r="D309" t="str">
            <v>430</v>
          </cell>
          <cell r="P309">
            <v>16932956240.299999</v>
          </cell>
        </row>
        <row r="310">
          <cell r="D310" t="str">
            <v>431</v>
          </cell>
          <cell r="P310">
            <v>17072956241</v>
          </cell>
        </row>
        <row r="311">
          <cell r="B311" t="str">
            <v>4311</v>
          </cell>
          <cell r="D311" t="str">
            <v>431a</v>
          </cell>
          <cell r="P311">
            <v>1378811858</v>
          </cell>
        </row>
        <row r="312">
          <cell r="B312" t="str">
            <v>4312</v>
          </cell>
          <cell r="D312" t="str">
            <v>431b</v>
          </cell>
          <cell r="P312">
            <v>15694144383</v>
          </cell>
        </row>
        <row r="313">
          <cell r="B313" t="str">
            <v>4313</v>
          </cell>
          <cell r="D313" t="str">
            <v>431c</v>
          </cell>
          <cell r="P313">
            <v>0</v>
          </cell>
        </row>
        <row r="314">
          <cell r="D314" t="str">
            <v>432</v>
          </cell>
          <cell r="P314">
            <v>-140000000.69999999</v>
          </cell>
        </row>
        <row r="315">
          <cell r="B315" t="str">
            <v>4611</v>
          </cell>
          <cell r="D315" t="str">
            <v>432a</v>
          </cell>
          <cell r="P315">
            <v>0</v>
          </cell>
        </row>
        <row r="316">
          <cell r="B316" t="str">
            <v>4612</v>
          </cell>
          <cell r="D316" t="str">
            <v>432b</v>
          </cell>
          <cell r="P316">
            <v>0</v>
          </cell>
        </row>
        <row r="317">
          <cell r="B317" t="str">
            <v>1611</v>
          </cell>
          <cell r="D317" t="str">
            <v>432c</v>
          </cell>
          <cell r="P317">
            <v>0</v>
          </cell>
        </row>
        <row r="318">
          <cell r="B318" t="str">
            <v>1612</v>
          </cell>
          <cell r="D318" t="str">
            <v>432d</v>
          </cell>
          <cell r="P318">
            <v>-140000000.69999999</v>
          </cell>
        </row>
        <row r="319">
          <cell r="B319" t="str">
            <v>466</v>
          </cell>
          <cell r="D319" t="str">
            <v>433</v>
          </cell>
          <cell r="P319">
            <v>0</v>
          </cell>
        </row>
        <row r="321">
          <cell r="D321" t="str">
            <v>440</v>
          </cell>
          <cell r="P321">
            <v>238445945792.03</v>
          </cell>
          <cell r="S321">
            <v>230854535726.02997</v>
          </cell>
          <cell r="AG321">
            <v>228796059950</v>
          </cell>
        </row>
        <row r="323">
          <cell r="D323" t="str">
            <v>Mã số</v>
          </cell>
          <cell r="P323" t="str">
            <v>Báo cáo</v>
          </cell>
        </row>
        <row r="325">
          <cell r="B325" t="str">
            <v>001</v>
          </cell>
          <cell r="D325" t="str">
            <v>001</v>
          </cell>
          <cell r="P325">
            <v>0</v>
          </cell>
        </row>
        <row r="326">
          <cell r="B326" t="str">
            <v>002</v>
          </cell>
          <cell r="D326" t="str">
            <v>002</v>
          </cell>
          <cell r="P326">
            <v>0</v>
          </cell>
        </row>
        <row r="327">
          <cell r="B327" t="str">
            <v>003</v>
          </cell>
          <cell r="D327" t="str">
            <v>003</v>
          </cell>
          <cell r="P327">
            <v>0</v>
          </cell>
        </row>
        <row r="328">
          <cell r="B328" t="str">
            <v>004</v>
          </cell>
          <cell r="D328" t="str">
            <v>004</v>
          </cell>
          <cell r="P328">
            <v>274722624</v>
          </cell>
        </row>
        <row r="329">
          <cell r="B329" t="str">
            <v>007</v>
          </cell>
          <cell r="D329" t="str">
            <v>005</v>
          </cell>
          <cell r="P329">
            <v>183206.32</v>
          </cell>
        </row>
        <row r="330">
          <cell r="B330" t="str">
            <v>008</v>
          </cell>
          <cell r="D330" t="str">
            <v>006</v>
          </cell>
          <cell r="P330">
            <v>0</v>
          </cell>
        </row>
        <row r="333">
          <cell r="D333" t="str">
            <v>BÁO CÁO KẾT QUẢ KINH DOANH</v>
          </cell>
        </row>
        <row r="335">
          <cell r="D335" t="str">
            <v>Mã số</v>
          </cell>
          <cell r="P335" t="str">
            <v>Báo cáo</v>
          </cell>
        </row>
        <row r="336">
          <cell r="D336" t="str">
            <v>1</v>
          </cell>
          <cell r="P336" t="str">
            <v>3</v>
          </cell>
        </row>
        <row r="338">
          <cell r="D338" t="str">
            <v>01</v>
          </cell>
          <cell r="P338">
            <v>496430231243.76001</v>
          </cell>
        </row>
        <row r="339">
          <cell r="B339" t="str">
            <v>5111</v>
          </cell>
          <cell r="D339" t="str">
            <v>01a</v>
          </cell>
          <cell r="P339">
            <v>0</v>
          </cell>
        </row>
        <row r="340">
          <cell r="B340" t="str">
            <v>5112</v>
          </cell>
          <cell r="D340" t="str">
            <v>01b</v>
          </cell>
          <cell r="P340">
            <v>491098431996.03003</v>
          </cell>
        </row>
        <row r="341">
          <cell r="B341" t="str">
            <v>5113</v>
          </cell>
          <cell r="D341" t="str">
            <v>01c</v>
          </cell>
          <cell r="P341">
            <v>2064019850</v>
          </cell>
        </row>
        <row r="342">
          <cell r="B342" t="str">
            <v>5114</v>
          </cell>
          <cell r="D342" t="str">
            <v>01d</v>
          </cell>
          <cell r="P342">
            <v>0</v>
          </cell>
        </row>
        <row r="343">
          <cell r="B343" t="str">
            <v>5117</v>
          </cell>
          <cell r="D343" t="str">
            <v>01e</v>
          </cell>
          <cell r="P343">
            <v>0</v>
          </cell>
        </row>
        <row r="344">
          <cell r="B344" t="str">
            <v>5118</v>
          </cell>
          <cell r="D344" t="str">
            <v>01f</v>
          </cell>
          <cell r="P344">
            <v>0</v>
          </cell>
        </row>
        <row r="345">
          <cell r="B345" t="str">
            <v>5121</v>
          </cell>
          <cell r="D345" t="str">
            <v>01g</v>
          </cell>
          <cell r="P345">
            <v>0</v>
          </cell>
        </row>
        <row r="346">
          <cell r="B346" t="str">
            <v>5122</v>
          </cell>
          <cell r="D346" t="str">
            <v>01h</v>
          </cell>
          <cell r="P346">
            <v>3267779397.73</v>
          </cell>
        </row>
        <row r="347">
          <cell r="B347" t="str">
            <v>5123</v>
          </cell>
          <cell r="D347" t="str">
            <v>01j</v>
          </cell>
          <cell r="P347">
            <v>0</v>
          </cell>
        </row>
        <row r="348">
          <cell r="B348" t="str">
            <v>5124</v>
          </cell>
          <cell r="D348" t="str">
            <v>01j</v>
          </cell>
          <cell r="P348">
            <v>0</v>
          </cell>
        </row>
        <row r="349">
          <cell r="B349" t="str">
            <v>5127</v>
          </cell>
          <cell r="D349" t="str">
            <v>01k</v>
          </cell>
          <cell r="P349">
            <v>0</v>
          </cell>
        </row>
        <row r="350">
          <cell r="B350" t="str">
            <v>5128</v>
          </cell>
          <cell r="D350" t="str">
            <v>01l</v>
          </cell>
          <cell r="P350">
            <v>0</v>
          </cell>
        </row>
        <row r="351">
          <cell r="D351" t="str">
            <v>02</v>
          </cell>
          <cell r="P351">
            <v>38095232</v>
          </cell>
        </row>
        <row r="352">
          <cell r="B352" t="str">
            <v>521</v>
          </cell>
          <cell r="D352" t="str">
            <v>02a</v>
          </cell>
          <cell r="P352">
            <v>0</v>
          </cell>
        </row>
        <row r="353">
          <cell r="B353" t="str">
            <v>531</v>
          </cell>
          <cell r="D353" t="str">
            <v>02b</v>
          </cell>
          <cell r="P353">
            <v>38095232</v>
          </cell>
        </row>
        <row r="354">
          <cell r="B354" t="str">
            <v>532</v>
          </cell>
          <cell r="D354" t="str">
            <v>02c</v>
          </cell>
          <cell r="P354">
            <v>0</v>
          </cell>
        </row>
        <row r="355">
          <cell r="B355" t="str">
            <v>VAT</v>
          </cell>
          <cell r="D355" t="str">
            <v>02d</v>
          </cell>
          <cell r="P355">
            <v>0</v>
          </cell>
        </row>
        <row r="356">
          <cell r="B356" t="str">
            <v>TTDB</v>
          </cell>
          <cell r="D356" t="str">
            <v>02e</v>
          </cell>
          <cell r="P356">
            <v>0</v>
          </cell>
        </row>
        <row r="357">
          <cell r="B357" t="str">
            <v>TXK</v>
          </cell>
          <cell r="D357" t="str">
            <v>02f</v>
          </cell>
          <cell r="P357">
            <v>0</v>
          </cell>
        </row>
        <row r="358">
          <cell r="D358" t="str">
            <v>10</v>
          </cell>
          <cell r="P358">
            <v>496392136011.76001</v>
          </cell>
          <cell r="S358">
            <v>493124356614.03003</v>
          </cell>
          <cell r="AG358">
            <v>631604464397</v>
          </cell>
        </row>
        <row r="360">
          <cell r="D360" t="str">
            <v>11</v>
          </cell>
          <cell r="P360">
            <v>392815412643.07001</v>
          </cell>
          <cell r="S360">
            <v>389547633245.34003</v>
          </cell>
          <cell r="AG360">
            <v>547966685102</v>
          </cell>
        </row>
        <row r="361">
          <cell r="B361" t="str">
            <v>6321</v>
          </cell>
          <cell r="D361" t="str">
            <v>11a</v>
          </cell>
          <cell r="P361">
            <v>0</v>
          </cell>
        </row>
        <row r="362">
          <cell r="B362" t="str">
            <v>6322</v>
          </cell>
          <cell r="D362" t="str">
            <v>11b</v>
          </cell>
          <cell r="P362">
            <v>388944176169.07001</v>
          </cell>
        </row>
        <row r="363">
          <cell r="B363" t="str">
            <v>6323</v>
          </cell>
          <cell r="D363" t="str">
            <v>11c</v>
          </cell>
          <cell r="P363">
            <v>0</v>
          </cell>
        </row>
        <row r="364">
          <cell r="B364" t="str">
            <v>6324</v>
          </cell>
          <cell r="D364" t="str">
            <v>11d</v>
          </cell>
          <cell r="P364">
            <v>0</v>
          </cell>
        </row>
        <row r="365">
          <cell r="B365" t="str">
            <v>6325</v>
          </cell>
          <cell r="D365" t="str">
            <v>11e</v>
          </cell>
          <cell r="P365">
            <v>0</v>
          </cell>
        </row>
        <row r="366">
          <cell r="B366" t="str">
            <v>6326</v>
          </cell>
          <cell r="D366" t="str">
            <v>11f</v>
          </cell>
          <cell r="P366">
            <v>0</v>
          </cell>
        </row>
        <row r="367">
          <cell r="B367" t="str">
            <v>6327</v>
          </cell>
          <cell r="D367" t="str">
            <v>11g</v>
          </cell>
          <cell r="P367">
            <v>0</v>
          </cell>
        </row>
        <row r="368">
          <cell r="B368" t="str">
            <v>6328</v>
          </cell>
          <cell r="D368" t="str">
            <v>11h</v>
          </cell>
          <cell r="P368">
            <v>3871236474</v>
          </cell>
        </row>
        <row r="369">
          <cell r="D369" t="str">
            <v>20</v>
          </cell>
          <cell r="P369">
            <v>103576723368.69</v>
          </cell>
        </row>
        <row r="371">
          <cell r="D371" t="str">
            <v>21</v>
          </cell>
          <cell r="P371">
            <v>3902705531.6300001</v>
          </cell>
          <cell r="S371">
            <v>3902705531.6300001</v>
          </cell>
          <cell r="AG371">
            <v>594687272</v>
          </cell>
        </row>
        <row r="372">
          <cell r="B372" t="str">
            <v>5151</v>
          </cell>
          <cell r="D372" t="str">
            <v>21a</v>
          </cell>
          <cell r="P372">
            <v>1908969029.6300001</v>
          </cell>
        </row>
        <row r="373">
          <cell r="B373" t="str">
            <v>5152</v>
          </cell>
          <cell r="D373" t="str">
            <v>21b</v>
          </cell>
          <cell r="P373">
            <v>0</v>
          </cell>
        </row>
        <row r="374">
          <cell r="B374" t="str">
            <v>5153</v>
          </cell>
          <cell r="D374" t="str">
            <v>21c</v>
          </cell>
          <cell r="P374">
            <v>307478719</v>
          </cell>
        </row>
        <row r="375">
          <cell r="B375" t="str">
            <v>5154</v>
          </cell>
          <cell r="D375" t="str">
            <v>21d</v>
          </cell>
          <cell r="P375">
            <v>0</v>
          </cell>
        </row>
        <row r="376">
          <cell r="B376" t="str">
            <v>5155</v>
          </cell>
          <cell r="D376" t="str">
            <v>21e</v>
          </cell>
          <cell r="P376">
            <v>1662329884</v>
          </cell>
        </row>
        <row r="377">
          <cell r="B377" t="str">
            <v>5156</v>
          </cell>
          <cell r="D377" t="str">
            <v>21f</v>
          </cell>
          <cell r="P377">
            <v>23927899</v>
          </cell>
        </row>
        <row r="378">
          <cell r="B378" t="str">
            <v>5157</v>
          </cell>
          <cell r="D378" t="str">
            <v>21g</v>
          </cell>
          <cell r="P378">
            <v>0</v>
          </cell>
        </row>
        <row r="379">
          <cell r="B379" t="str">
            <v>5158</v>
          </cell>
          <cell r="D379" t="str">
            <v>21h</v>
          </cell>
          <cell r="P379">
            <v>0</v>
          </cell>
        </row>
        <row r="380">
          <cell r="D380" t="str">
            <v>22</v>
          </cell>
          <cell r="P380">
            <v>2586992367.1500001</v>
          </cell>
        </row>
        <row r="381">
          <cell r="B381" t="str">
            <v>6351</v>
          </cell>
          <cell r="D381" t="str">
            <v>23</v>
          </cell>
          <cell r="P381">
            <v>1139139656.1500001</v>
          </cell>
          <cell r="S381">
            <v>1139139656.1500001</v>
          </cell>
          <cell r="AG381">
            <v>1577762448</v>
          </cell>
        </row>
        <row r="382">
          <cell r="B382" t="str">
            <v>6352</v>
          </cell>
          <cell r="D382" t="str">
            <v>22b</v>
          </cell>
          <cell r="P382">
            <v>0</v>
          </cell>
        </row>
        <row r="383">
          <cell r="B383" t="str">
            <v>6353</v>
          </cell>
          <cell r="D383" t="str">
            <v>22c</v>
          </cell>
          <cell r="P383">
            <v>0</v>
          </cell>
        </row>
        <row r="384">
          <cell r="B384" t="str">
            <v>6354</v>
          </cell>
          <cell r="D384" t="str">
            <v>22d</v>
          </cell>
          <cell r="P384">
            <v>0</v>
          </cell>
        </row>
        <row r="385">
          <cell r="B385" t="str">
            <v>6355</v>
          </cell>
          <cell r="D385" t="str">
            <v>22e</v>
          </cell>
          <cell r="P385">
            <v>1419655531</v>
          </cell>
        </row>
        <row r="386">
          <cell r="B386" t="str">
            <v>6356</v>
          </cell>
          <cell r="D386" t="str">
            <v>22f</v>
          </cell>
          <cell r="P386">
            <v>28197180</v>
          </cell>
        </row>
        <row r="387">
          <cell r="B387" t="str">
            <v>6357</v>
          </cell>
          <cell r="D387" t="str">
            <v>22g</v>
          </cell>
          <cell r="P387">
            <v>0</v>
          </cell>
        </row>
        <row r="388">
          <cell r="B388" t="str">
            <v>6358</v>
          </cell>
          <cell r="D388" t="str">
            <v>22h</v>
          </cell>
          <cell r="P388">
            <v>0</v>
          </cell>
        </row>
        <row r="390">
          <cell r="B390" t="str">
            <v>641</v>
          </cell>
          <cell r="D390" t="str">
            <v>24</v>
          </cell>
          <cell r="P390">
            <v>32042185989.43</v>
          </cell>
        </row>
        <row r="391">
          <cell r="B391" t="str">
            <v>642</v>
          </cell>
          <cell r="D391" t="str">
            <v>25</v>
          </cell>
          <cell r="P391">
            <v>60560667528.830002</v>
          </cell>
        </row>
        <row r="393">
          <cell r="D393" t="str">
            <v>30</v>
          </cell>
          <cell r="P393">
            <v>12289583014.909988</v>
          </cell>
        </row>
        <row r="395">
          <cell r="B395" t="str">
            <v>711</v>
          </cell>
          <cell r="D395" t="str">
            <v>31</v>
          </cell>
          <cell r="P395">
            <v>4875626341.5600004</v>
          </cell>
          <cell r="S395">
            <v>4875626341.5600004</v>
          </cell>
          <cell r="AG395">
            <v>894350355</v>
          </cell>
        </row>
        <row r="396">
          <cell r="B396" t="str">
            <v>811</v>
          </cell>
          <cell r="D396" t="str">
            <v>32</v>
          </cell>
          <cell r="P396">
            <v>541439139.63999999</v>
          </cell>
        </row>
        <row r="397">
          <cell r="D397" t="str">
            <v>40</v>
          </cell>
          <cell r="P397">
            <v>4334187201.9200001</v>
          </cell>
        </row>
        <row r="398">
          <cell r="D398" t="str">
            <v>50</v>
          </cell>
          <cell r="P398">
            <v>16623770216.829988</v>
          </cell>
          <cell r="S398">
            <v>16623770216.829988</v>
          </cell>
          <cell r="AG398">
            <v>15348091038</v>
          </cell>
        </row>
        <row r="399">
          <cell r="D399" t="str">
            <v>51</v>
          </cell>
          <cell r="P399">
            <v>2299587891</v>
          </cell>
        </row>
        <row r="400">
          <cell r="B400" t="str">
            <v>82111</v>
          </cell>
          <cell r="D400" t="str">
            <v>51a</v>
          </cell>
          <cell r="P400">
            <v>2299587891</v>
          </cell>
        </row>
        <row r="401">
          <cell r="B401" t="str">
            <v>82112</v>
          </cell>
          <cell r="D401" t="str">
            <v>51b</v>
          </cell>
          <cell r="P401">
            <v>0</v>
          </cell>
        </row>
        <row r="402">
          <cell r="D402" t="str">
            <v>52</v>
          </cell>
          <cell r="P402">
            <v>0</v>
          </cell>
        </row>
        <row r="403">
          <cell r="B403" t="str">
            <v>82121</v>
          </cell>
          <cell r="D403" t="str">
            <v>52a</v>
          </cell>
          <cell r="P403">
            <v>0</v>
          </cell>
        </row>
        <row r="404">
          <cell r="B404" t="str">
            <v>82122</v>
          </cell>
          <cell r="D404" t="str">
            <v>52b</v>
          </cell>
          <cell r="P404">
            <v>0</v>
          </cell>
        </row>
        <row r="405">
          <cell r="B405" t="str">
            <v>82123</v>
          </cell>
          <cell r="D405" t="str">
            <v>52c</v>
          </cell>
          <cell r="P405">
            <v>0</v>
          </cell>
        </row>
        <row r="406">
          <cell r="B406" t="str">
            <v>82124</v>
          </cell>
          <cell r="D406" t="str">
            <v>52d</v>
          </cell>
          <cell r="P406">
            <v>0</v>
          </cell>
        </row>
        <row r="407">
          <cell r="B407" t="str">
            <v>82125</v>
          </cell>
          <cell r="D407" t="str">
            <v>52e</v>
          </cell>
          <cell r="P407">
            <v>0</v>
          </cell>
        </row>
        <row r="408">
          <cell r="D408" t="str">
            <v>60</v>
          </cell>
          <cell r="P408">
            <v>14324182325.829988</v>
          </cell>
          <cell r="S408">
            <v>14324182325.829988</v>
          </cell>
          <cell r="AG408">
            <v>15348091038</v>
          </cell>
        </row>
        <row r="409">
          <cell r="D409" t="str">
            <v>70</v>
          </cell>
        </row>
      </sheetData>
      <sheetData sheetId="10" refreshError="1"/>
      <sheetData sheetId="11" refreshError="1"/>
      <sheetData sheetId="12" refreshError="1"/>
      <sheetData sheetId="13" refreshError="1">
        <row r="1">
          <cell r="I1" t="str">
            <v>$F$9:$H$10</v>
          </cell>
        </row>
        <row r="9">
          <cell r="F9" t="str">
            <v>Nợ</v>
          </cell>
          <cell r="G9" t="str">
            <v>Có</v>
          </cell>
          <cell r="H9" t="str">
            <v>Số tiền</v>
          </cell>
        </row>
        <row r="10">
          <cell r="F10" t="str">
            <v>xx</v>
          </cell>
        </row>
      </sheetData>
      <sheetData sheetId="14" refreshError="1">
        <row r="1">
          <cell r="AK1" t="str">
            <v>01</v>
          </cell>
          <cell r="AL1" t="str">
            <v>02</v>
          </cell>
          <cell r="AM1" t="str">
            <v>03</v>
          </cell>
          <cell r="AN1" t="str">
            <v>04</v>
          </cell>
          <cell r="AO1" t="str">
            <v>05</v>
          </cell>
          <cell r="AP1" t="str">
            <v>06</v>
          </cell>
          <cell r="AQ1" t="str">
            <v>07</v>
          </cell>
          <cell r="AR1" t="str">
            <v>21</v>
          </cell>
          <cell r="AS1" t="str">
            <v>22</v>
          </cell>
          <cell r="AT1" t="str">
            <v>23</v>
          </cell>
          <cell r="AU1" t="str">
            <v>24</v>
          </cell>
          <cell r="AV1" t="str">
            <v>25</v>
          </cell>
          <cell r="AW1" t="str">
            <v>26</v>
          </cell>
          <cell r="AX1" t="str">
            <v>27</v>
          </cell>
          <cell r="AY1" t="str">
            <v>31</v>
          </cell>
          <cell r="AZ1" t="str">
            <v>32</v>
          </cell>
          <cell r="BA1" t="str">
            <v>33</v>
          </cell>
          <cell r="BB1" t="str">
            <v>34</v>
          </cell>
          <cell r="BC1" t="str">
            <v>35</v>
          </cell>
          <cell r="BD1" t="str">
            <v>36</v>
          </cell>
          <cell r="BE1" t="str">
            <v>61</v>
          </cell>
        </row>
        <row r="2">
          <cell r="AK2">
            <v>469209342536</v>
          </cell>
          <cell r="AL2">
            <v>-267999029130</v>
          </cell>
          <cell r="AM2">
            <v>-147953392685</v>
          </cell>
          <cell r="AN2">
            <v>-1163404722</v>
          </cell>
          <cell r="AO2">
            <v>-1805514540</v>
          </cell>
          <cell r="AP2">
            <v>14553176124</v>
          </cell>
          <cell r="AQ2">
            <v>-54627344160</v>
          </cell>
          <cell r="AR2">
            <v>-25249310990</v>
          </cell>
          <cell r="AS2">
            <v>5433999898</v>
          </cell>
          <cell r="AT2">
            <v>-96762000000</v>
          </cell>
          <cell r="AU2">
            <v>92964650077</v>
          </cell>
          <cell r="AV2">
            <v>0</v>
          </cell>
          <cell r="AW2">
            <v>0</v>
          </cell>
          <cell r="AX2">
            <v>1572096826</v>
          </cell>
          <cell r="AY2">
            <v>0</v>
          </cell>
          <cell r="AZ2">
            <v>0</v>
          </cell>
          <cell r="BA2">
            <v>2159075450</v>
          </cell>
          <cell r="BB2">
            <v>-5178004115</v>
          </cell>
          <cell r="BC2">
            <v>0</v>
          </cell>
          <cell r="BD2">
            <v>-4619391885</v>
          </cell>
          <cell r="BE2">
            <v>-60373360.270000003</v>
          </cell>
        </row>
      </sheetData>
      <sheetData sheetId="15" refreshError="1">
        <row r="4">
          <cell r="A4" t="str">
            <v>Dk</v>
          </cell>
          <cell r="D4" t="str">
            <v>Mã số</v>
          </cell>
        </row>
        <row r="5">
          <cell r="A5" t="str">
            <v>.</v>
          </cell>
        </row>
        <row r="6">
          <cell r="A6" t="str">
            <v>S</v>
          </cell>
        </row>
        <row r="7">
          <cell r="A7" t="str">
            <v>S</v>
          </cell>
        </row>
        <row r="8">
          <cell r="A8" t="str">
            <v>S</v>
          </cell>
        </row>
        <row r="9">
          <cell r="A9" t="str">
            <v>S</v>
          </cell>
        </row>
        <row r="10">
          <cell r="A10" t="str">
            <v>S</v>
          </cell>
        </row>
        <row r="11">
          <cell r="A11" t="str">
            <v>S</v>
          </cell>
        </row>
        <row r="12">
          <cell r="A12" t="str">
            <v>S</v>
          </cell>
        </row>
        <row r="13">
          <cell r="A13" t="str">
            <v>S</v>
          </cell>
        </row>
        <row r="14">
          <cell r="A14" t="str">
            <v>x</v>
          </cell>
        </row>
        <row r="15">
          <cell r="A15" t="str">
            <v>x</v>
          </cell>
        </row>
        <row r="16">
          <cell r="A16" t="str">
            <v>x</v>
          </cell>
        </row>
        <row r="17">
          <cell r="A17" t="str">
            <v>x</v>
          </cell>
        </row>
        <row r="18">
          <cell r="A18" t="str">
            <v>x</v>
          </cell>
        </row>
        <row r="19">
          <cell r="A19" t="str">
            <v>S</v>
          </cell>
        </row>
        <row r="20">
          <cell r="A20" t="str">
            <v>x</v>
          </cell>
        </row>
        <row r="21">
          <cell r="A21" t="str">
            <v>x</v>
          </cell>
        </row>
        <row r="22">
          <cell r="A22" t="str">
            <v>x</v>
          </cell>
        </row>
        <row r="23">
          <cell r="A23" t="str">
            <v>x</v>
          </cell>
        </row>
        <row r="24">
          <cell r="A24" t="str">
            <v>x</v>
          </cell>
        </row>
        <row r="25">
          <cell r="A25" t="str">
            <v>S</v>
          </cell>
        </row>
        <row r="26">
          <cell r="A26" t="str">
            <v>x</v>
          </cell>
        </row>
        <row r="27">
          <cell r="A27" t="str">
            <v>x</v>
          </cell>
        </row>
        <row r="28">
          <cell r="A28" t="str">
            <v>S</v>
          </cell>
        </row>
        <row r="29">
          <cell r="A29" t="str">
            <v>S</v>
          </cell>
        </row>
        <row r="30">
          <cell r="A30" t="str">
            <v>S</v>
          </cell>
        </row>
        <row r="31">
          <cell r="A31" t="str">
            <v>x</v>
          </cell>
        </row>
        <row r="32">
          <cell r="A32" t="str">
            <v>x</v>
          </cell>
        </row>
        <row r="33">
          <cell r="A33" t="str">
            <v>x</v>
          </cell>
        </row>
        <row r="34">
          <cell r="A34" t="str">
            <v>x</v>
          </cell>
        </row>
        <row r="35">
          <cell r="A35" t="str">
            <v>x</v>
          </cell>
        </row>
        <row r="36">
          <cell r="A36" t="str">
            <v>x</v>
          </cell>
        </row>
        <row r="37">
          <cell r="A37" t="str">
            <v>x</v>
          </cell>
        </row>
        <row r="38">
          <cell r="A38" t="str">
            <v>x</v>
          </cell>
        </row>
        <row r="39">
          <cell r="A39" t="str">
            <v>x</v>
          </cell>
        </row>
        <row r="40">
          <cell r="A40" t="str">
            <v>x</v>
          </cell>
        </row>
        <row r="41">
          <cell r="A41" t="str">
            <v>S</v>
          </cell>
        </row>
        <row r="42">
          <cell r="A42" t="str">
            <v>x</v>
          </cell>
        </row>
        <row r="43">
          <cell r="A43" t="str">
            <v>x</v>
          </cell>
        </row>
        <row r="44">
          <cell r="A44" t="str">
            <v>x</v>
          </cell>
        </row>
        <row r="45">
          <cell r="A45" t="str">
            <v>x</v>
          </cell>
        </row>
        <row r="46">
          <cell r="A46" t="str">
            <v>x</v>
          </cell>
        </row>
        <row r="47">
          <cell r="A47" t="str">
            <v>x</v>
          </cell>
        </row>
        <row r="48">
          <cell r="A48" t="str">
            <v>x</v>
          </cell>
        </row>
        <row r="49">
          <cell r="A49" t="str">
            <v>x</v>
          </cell>
        </row>
        <row r="50">
          <cell r="A50" t="str">
            <v>x</v>
          </cell>
        </row>
        <row r="51">
          <cell r="A51" t="str">
            <v>S</v>
          </cell>
        </row>
        <row r="52">
          <cell r="A52" t="str">
            <v>S</v>
          </cell>
        </row>
        <row r="53">
          <cell r="A53" t="str">
            <v>S</v>
          </cell>
        </row>
        <row r="54">
          <cell r="A54" t="str">
            <v>S</v>
          </cell>
        </row>
        <row r="55">
          <cell r="A55" t="str">
            <v>S</v>
          </cell>
        </row>
        <row r="56">
          <cell r="A56" t="str">
            <v>S</v>
          </cell>
        </row>
        <row r="57">
          <cell r="A57" t="str">
            <v>S</v>
          </cell>
        </row>
        <row r="58">
          <cell r="A58" t="str">
            <v>S</v>
          </cell>
        </row>
        <row r="59">
          <cell r="A59" t="str">
            <v>S</v>
          </cell>
        </row>
        <row r="60">
          <cell r="A60" t="str">
            <v>x</v>
          </cell>
        </row>
        <row r="61">
          <cell r="A61" t="str">
            <v>x</v>
          </cell>
        </row>
        <row r="62">
          <cell r="A62" t="str">
            <v>S</v>
          </cell>
        </row>
        <row r="63">
          <cell r="A63" t="str">
            <v>x</v>
          </cell>
        </row>
        <row r="64">
          <cell r="A64" t="str">
            <v>x</v>
          </cell>
        </row>
        <row r="65">
          <cell r="A65" t="str">
            <v>x</v>
          </cell>
        </row>
        <row r="66">
          <cell r="A66" t="str">
            <v>S</v>
          </cell>
        </row>
        <row r="67">
          <cell r="A67" t="str">
            <v>S</v>
          </cell>
        </row>
        <row r="68">
          <cell r="A68" t="str">
            <v>S</v>
          </cell>
        </row>
        <row r="69">
          <cell r="A69" t="str">
            <v>S</v>
          </cell>
        </row>
        <row r="70">
          <cell r="A70" t="str">
            <v>S</v>
          </cell>
        </row>
        <row r="71">
          <cell r="A71" t="str">
            <v>S</v>
          </cell>
        </row>
        <row r="72">
          <cell r="A72" t="str">
            <v>S</v>
          </cell>
        </row>
        <row r="73">
          <cell r="A73" t="str">
            <v>S</v>
          </cell>
        </row>
        <row r="74">
          <cell r="A74" t="str">
            <v>S</v>
          </cell>
        </row>
        <row r="75">
          <cell r="A75" t="str">
            <v>S</v>
          </cell>
        </row>
        <row r="76">
          <cell r="A76" t="str">
            <v>S</v>
          </cell>
        </row>
        <row r="77">
          <cell r="A77" t="str">
            <v>S</v>
          </cell>
        </row>
        <row r="78">
          <cell r="A78" t="str">
            <v>S</v>
          </cell>
        </row>
        <row r="79">
          <cell r="A79" t="str">
            <v>x</v>
          </cell>
        </row>
        <row r="80">
          <cell r="A80" t="str">
            <v>x</v>
          </cell>
        </row>
        <row r="81">
          <cell r="A81" t="str">
            <v>x</v>
          </cell>
        </row>
        <row r="82">
          <cell r="A82" t="str">
            <v>x</v>
          </cell>
        </row>
        <row r="83">
          <cell r="A83" t="str">
            <v>x</v>
          </cell>
        </row>
        <row r="84">
          <cell r="A84" t="str">
            <v>x</v>
          </cell>
        </row>
        <row r="85">
          <cell r="A85" t="str">
            <v>x</v>
          </cell>
        </row>
        <row r="86">
          <cell r="A86" t="str">
            <v>x</v>
          </cell>
        </row>
        <row r="87">
          <cell r="A87" t="str">
            <v>x</v>
          </cell>
        </row>
        <row r="88">
          <cell r="A88" t="str">
            <v>x</v>
          </cell>
        </row>
        <row r="89">
          <cell r="A89" t="str">
            <v>S</v>
          </cell>
        </row>
        <row r="90">
          <cell r="A90" t="str">
            <v>S</v>
          </cell>
        </row>
        <row r="91">
          <cell r="A91" t="str">
            <v>S</v>
          </cell>
        </row>
        <row r="92">
          <cell r="A92" t="str">
            <v>S</v>
          </cell>
        </row>
        <row r="93">
          <cell r="A93" t="str">
            <v>S</v>
          </cell>
        </row>
        <row r="94">
          <cell r="A94" t="str">
            <v>S</v>
          </cell>
        </row>
        <row r="95">
          <cell r="A95" t="str">
            <v>S</v>
          </cell>
        </row>
        <row r="96">
          <cell r="A96" t="str">
            <v>S</v>
          </cell>
        </row>
        <row r="97">
          <cell r="A97" t="str">
            <v>S</v>
          </cell>
        </row>
        <row r="98">
          <cell r="A98" t="str">
            <v>S</v>
          </cell>
        </row>
        <row r="99">
          <cell r="A99" t="str">
            <v>S</v>
          </cell>
        </row>
        <row r="100">
          <cell r="A100" t="str">
            <v>S</v>
          </cell>
        </row>
        <row r="101">
          <cell r="A101" t="str">
            <v>S</v>
          </cell>
        </row>
        <row r="102">
          <cell r="A102" t="str">
            <v>S</v>
          </cell>
        </row>
        <row r="103">
          <cell r="A103" t="str">
            <v>S</v>
          </cell>
        </row>
        <row r="104">
          <cell r="A104" t="str">
            <v>x</v>
          </cell>
        </row>
        <row r="105">
          <cell r="A105" t="str">
            <v>x</v>
          </cell>
        </row>
        <row r="106">
          <cell r="A106" t="str">
            <v>S</v>
          </cell>
        </row>
        <row r="107">
          <cell r="A107" t="str">
            <v>S</v>
          </cell>
        </row>
        <row r="108">
          <cell r="A108" t="str">
            <v>S</v>
          </cell>
        </row>
        <row r="109">
          <cell r="A109" t="str">
            <v>S</v>
          </cell>
        </row>
        <row r="110">
          <cell r="A110" t="str">
            <v>x</v>
          </cell>
        </row>
        <row r="111">
          <cell r="A111" t="str">
            <v>x</v>
          </cell>
        </row>
        <row r="112">
          <cell r="A112" t="str">
            <v>S</v>
          </cell>
        </row>
        <row r="113">
          <cell r="A113" t="str">
            <v>S</v>
          </cell>
        </row>
        <row r="114">
          <cell r="A114" t="str">
            <v>S</v>
          </cell>
        </row>
        <row r="115">
          <cell r="A115" t="str">
            <v>S</v>
          </cell>
        </row>
        <row r="116">
          <cell r="A116" t="str">
            <v>S</v>
          </cell>
        </row>
        <row r="117">
          <cell r="A117" t="str">
            <v>S</v>
          </cell>
        </row>
        <row r="118">
          <cell r="A118" t="str">
            <v>S</v>
          </cell>
        </row>
        <row r="119">
          <cell r="A119" t="str">
            <v>x</v>
          </cell>
        </row>
        <row r="120">
          <cell r="A120" t="str">
            <v>x</v>
          </cell>
        </row>
        <row r="121">
          <cell r="A121" t="str">
            <v>S</v>
          </cell>
        </row>
        <row r="122">
          <cell r="A122" t="str">
            <v>x</v>
          </cell>
        </row>
        <row r="123">
          <cell r="A123" t="str">
            <v>x</v>
          </cell>
        </row>
        <row r="124">
          <cell r="A124" t="str">
            <v>S</v>
          </cell>
        </row>
        <row r="125">
          <cell r="A125" t="str">
            <v>x</v>
          </cell>
        </row>
        <row r="126">
          <cell r="A126" t="str">
            <v>S</v>
          </cell>
        </row>
        <row r="127">
          <cell r="A127" t="str">
            <v>x</v>
          </cell>
        </row>
        <row r="128">
          <cell r="A128" t="str">
            <v>x</v>
          </cell>
        </row>
        <row r="129">
          <cell r="A129" t="str">
            <v>x</v>
          </cell>
        </row>
        <row r="130">
          <cell r="A130" t="str">
            <v>x</v>
          </cell>
        </row>
        <row r="131">
          <cell r="A131" t="str">
            <v>x</v>
          </cell>
        </row>
        <row r="132">
          <cell r="A132" t="str">
            <v>x</v>
          </cell>
        </row>
        <row r="133">
          <cell r="A133" t="str">
            <v>S</v>
          </cell>
        </row>
        <row r="134">
          <cell r="A134" t="str">
            <v>x</v>
          </cell>
        </row>
        <row r="135">
          <cell r="A135" t="str">
            <v>x</v>
          </cell>
        </row>
        <row r="136">
          <cell r="A136" t="str">
            <v>x</v>
          </cell>
        </row>
        <row r="137">
          <cell r="A137" t="str">
            <v>x</v>
          </cell>
        </row>
        <row r="138">
          <cell r="A138" t="str">
            <v>x</v>
          </cell>
        </row>
        <row r="139">
          <cell r="A139" t="str">
            <v>x</v>
          </cell>
        </row>
        <row r="140">
          <cell r="A140" t="str">
            <v>S</v>
          </cell>
        </row>
        <row r="141">
          <cell r="A141" t="str">
            <v>.</v>
          </cell>
        </row>
        <row r="142">
          <cell r="A142" t="str">
            <v>.</v>
          </cell>
        </row>
        <row r="143">
          <cell r="A143" t="str">
            <v>S</v>
          </cell>
        </row>
        <row r="144">
          <cell r="A144" t="str">
            <v>x</v>
          </cell>
        </row>
        <row r="145">
          <cell r="A145" t="str">
            <v>x</v>
          </cell>
        </row>
        <row r="146">
          <cell r="A146" t="str">
            <v>x</v>
          </cell>
        </row>
        <row r="147">
          <cell r="A147" t="str">
            <v>x</v>
          </cell>
        </row>
        <row r="148">
          <cell r="A148" t="str">
            <v>x</v>
          </cell>
        </row>
        <row r="149">
          <cell r="A149" t="str">
            <v>x</v>
          </cell>
        </row>
        <row r="150">
          <cell r="A150" t="str">
            <v>x</v>
          </cell>
        </row>
        <row r="151">
          <cell r="A151" t="str">
            <v>x</v>
          </cell>
        </row>
        <row r="152">
          <cell r="A152" t="str">
            <v>S</v>
          </cell>
        </row>
        <row r="153">
          <cell r="A153" t="str">
            <v>S</v>
          </cell>
        </row>
        <row r="154">
          <cell r="A154" t="str">
            <v>x</v>
          </cell>
        </row>
        <row r="155">
          <cell r="A155" t="str">
            <v>x</v>
          </cell>
        </row>
        <row r="156">
          <cell r="A156" t="str">
            <v>x</v>
          </cell>
        </row>
        <row r="157">
          <cell r="A157" t="str">
            <v>x</v>
          </cell>
        </row>
        <row r="158">
          <cell r="A158" t="str">
            <v>x</v>
          </cell>
        </row>
        <row r="159">
          <cell r="A159" t="str">
            <v>S</v>
          </cell>
        </row>
        <row r="160">
          <cell r="A160" t="str">
            <v>x</v>
          </cell>
        </row>
        <row r="161">
          <cell r="A161" t="str">
            <v>x</v>
          </cell>
        </row>
        <row r="162">
          <cell r="A162" t="str">
            <v>x</v>
          </cell>
        </row>
        <row r="163">
          <cell r="A163" t="str">
            <v>x</v>
          </cell>
        </row>
        <row r="164">
          <cell r="A164" t="str">
            <v>x</v>
          </cell>
        </row>
        <row r="165">
          <cell r="A165" t="str">
            <v>S</v>
          </cell>
        </row>
        <row r="166">
          <cell r="A166" t="str">
            <v>x</v>
          </cell>
        </row>
        <row r="167">
          <cell r="A167" t="str">
            <v>x</v>
          </cell>
        </row>
        <row r="168">
          <cell r="A168" t="str">
            <v>x</v>
          </cell>
        </row>
        <row r="169">
          <cell r="A169" t="str">
            <v>S</v>
          </cell>
        </row>
        <row r="170">
          <cell r="A170" t="str">
            <v>x</v>
          </cell>
        </row>
        <row r="171">
          <cell r="A171" t="str">
            <v>x</v>
          </cell>
        </row>
        <row r="172">
          <cell r="A172" t="str">
            <v>x</v>
          </cell>
        </row>
        <row r="173">
          <cell r="A173" t="str">
            <v>S</v>
          </cell>
        </row>
        <row r="174">
          <cell r="A174" t="str">
            <v>x</v>
          </cell>
        </row>
        <row r="175">
          <cell r="A175" t="str">
            <v>x</v>
          </cell>
        </row>
        <row r="176">
          <cell r="A176" t="str">
            <v>x</v>
          </cell>
        </row>
        <row r="177">
          <cell r="A177" t="str">
            <v>x</v>
          </cell>
        </row>
        <row r="178">
          <cell r="A178" t="str">
            <v>S</v>
          </cell>
        </row>
        <row r="179">
          <cell r="A179" t="str">
            <v>x</v>
          </cell>
        </row>
        <row r="180">
          <cell r="A180" t="str">
            <v>x</v>
          </cell>
        </row>
        <row r="181">
          <cell r="A181" t="str">
            <v>x</v>
          </cell>
        </row>
        <row r="182">
          <cell r="A182" t="str">
            <v>x</v>
          </cell>
        </row>
        <row r="183">
          <cell r="A183" t="str">
            <v>S</v>
          </cell>
        </row>
        <row r="184">
          <cell r="A184" t="str">
            <v>x</v>
          </cell>
        </row>
        <row r="185">
          <cell r="A185" t="str">
            <v>x</v>
          </cell>
        </row>
        <row r="186">
          <cell r="A186" t="str">
            <v>x</v>
          </cell>
        </row>
        <row r="187">
          <cell r="A187" t="str">
            <v>x</v>
          </cell>
        </row>
        <row r="188">
          <cell r="A188" t="str">
            <v>S</v>
          </cell>
        </row>
        <row r="189">
          <cell r="A189" t="str">
            <v>.</v>
          </cell>
        </row>
        <row r="190">
          <cell r="A190" t="str">
            <v>S</v>
          </cell>
        </row>
        <row r="191">
          <cell r="A191" t="str">
            <v>x</v>
          </cell>
        </row>
        <row r="192">
          <cell r="A192" t="str">
            <v>x</v>
          </cell>
        </row>
        <row r="193">
          <cell r="A193" t="str">
            <v>S</v>
          </cell>
        </row>
        <row r="194">
          <cell r="A194" t="str">
            <v>x</v>
          </cell>
        </row>
        <row r="195">
          <cell r="A195" t="str">
            <v>x</v>
          </cell>
        </row>
        <row r="196">
          <cell r="A196" t="str">
            <v>S</v>
          </cell>
        </row>
        <row r="197">
          <cell r="A197" t="str">
            <v>x</v>
          </cell>
        </row>
        <row r="198">
          <cell r="A198" t="str">
            <v>x</v>
          </cell>
        </row>
        <row r="199">
          <cell r="A199" t="str">
            <v>x</v>
          </cell>
        </row>
        <row r="200">
          <cell r="A200" t="str">
            <v>x</v>
          </cell>
        </row>
        <row r="201">
          <cell r="A201" t="str">
            <v>x</v>
          </cell>
        </row>
        <row r="202">
          <cell r="A202" t="str">
            <v>x</v>
          </cell>
        </row>
        <row r="203">
          <cell r="A203" t="str">
            <v>S</v>
          </cell>
        </row>
        <row r="204">
          <cell r="A204" t="str">
            <v>x</v>
          </cell>
        </row>
        <row r="205">
          <cell r="A205" t="str">
            <v>x</v>
          </cell>
        </row>
        <row r="206">
          <cell r="A206" t="str">
            <v>x</v>
          </cell>
        </row>
        <row r="207">
          <cell r="A207" t="str">
            <v>x</v>
          </cell>
        </row>
        <row r="208">
          <cell r="A208" t="str">
            <v>x</v>
          </cell>
        </row>
        <row r="209">
          <cell r="A209" t="str">
            <v>x</v>
          </cell>
        </row>
        <row r="210">
          <cell r="A210" t="str">
            <v>x</v>
          </cell>
        </row>
        <row r="211">
          <cell r="A211" t="str">
            <v>x</v>
          </cell>
        </row>
        <row r="212">
          <cell r="A212" t="str">
            <v>x</v>
          </cell>
        </row>
        <row r="213">
          <cell r="A213" t="str">
            <v>x</v>
          </cell>
        </row>
        <row r="214">
          <cell r="A214" t="str">
            <v>x</v>
          </cell>
        </row>
        <row r="215">
          <cell r="A215" t="str">
            <v>x</v>
          </cell>
        </row>
        <row r="216">
          <cell r="A216" t="str">
            <v>S</v>
          </cell>
        </row>
        <row r="217">
          <cell r="A217" t="str">
            <v>x</v>
          </cell>
        </row>
        <row r="218">
          <cell r="A218" t="str">
            <v>x</v>
          </cell>
        </row>
        <row r="219">
          <cell r="A219" t="str">
            <v>x</v>
          </cell>
        </row>
        <row r="220">
          <cell r="A220" t="str">
            <v>x</v>
          </cell>
        </row>
        <row r="221">
          <cell r="A221" t="str">
            <v>S</v>
          </cell>
        </row>
        <row r="222">
          <cell r="A222" t="str">
            <v>x</v>
          </cell>
        </row>
        <row r="223">
          <cell r="A223" t="str">
            <v>x</v>
          </cell>
        </row>
        <row r="224">
          <cell r="A224" t="str">
            <v>S</v>
          </cell>
        </row>
        <row r="225">
          <cell r="A225" t="str">
            <v>S</v>
          </cell>
        </row>
        <row r="226">
          <cell r="A226" t="str">
            <v>S</v>
          </cell>
        </row>
        <row r="227">
          <cell r="A227" t="str">
            <v>x</v>
          </cell>
        </row>
        <row r="228">
          <cell r="A228" t="str">
            <v>S</v>
          </cell>
        </row>
      </sheetData>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row r="9">
          <cell r="B9" t="str">
            <v>133</v>
          </cell>
        </row>
      </sheetData>
      <sheetData sheetId="3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Du bao LL xe"/>
      <sheetName val="K.Tra do vong dan hoi"/>
      <sheetName val="Tinh truot"/>
      <sheetName val="Tinh Keo uon"/>
      <sheetName val="Cac bang tra"/>
      <sheetName val="About"/>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u_lieu"/>
      <sheetName val="HC"/>
      <sheetName val="QLN"/>
      <sheetName val="KTHUAT"/>
      <sheetName val="KT"/>
      <sheetName val="CN"/>
      <sheetName val="DLo"/>
      <sheetName val="BDa"/>
      <sheetName val="CDong"/>
      <sheetName val="KTang"/>
      <sheetName val="PBat"/>
      <sheetName val="TThuy"/>
      <sheetName val="CXa"/>
      <sheetName val="THop"/>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TO REV.0"/>
      <sheetName val="dieuchinh"/>
      <sheetName val="DM tt van DZ 35 kV"/>
      <sheetName val="DGKV1"/>
      <sheetName val="GVTKV1"/>
      <sheetName val="ctdz35"/>
      <sheetName val="DG_QUANG NINH"/>
      <sheetName val="Hướng dẫn"/>
      <sheetName val="Ví dụ hàm Vlookup"/>
      <sheetName val="Gvl_QN"/>
      <sheetName val="Gvlks_QN"/>
      <sheetName val="13.BANG CT"/>
      <sheetName val="14.MMUS GIUA NHIP"/>
      <sheetName val="4.HSPBngang"/>
      <sheetName val="6.Tinh tai"/>
      <sheetName val="2 NSl"/>
      <sheetName val="17.US CHU tho a_b"/>
      <sheetName val="15.MMUS GOI"/>
      <sheetName val="5.BANG I"/>
      <sheetName val="Tien lumng MB-2"/>
      <sheetName val="Tien lumng MB-5"/>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gtrin⁨"/>
      <sheetName val="Thep dia"/>
      <sheetName val="THDT DZ 010 kV"/>
      <sheetName val="XL4Poppy"/>
      <sheetName val="LKVL_CK_HT_GD1"/>
      <sheetName val="CHITIET VL_NC"/>
      <sheetName val="VCV_BE_TONG"/>
      <sheetName val="     ien 110 kV"/>
      <sheetName val="NC Day su      ien"/>
      <sheetName val="     ien 35 kV"/>
      <sheetName val="chitimc"/>
      <sheetName val="dtxl"/>
      <sheetName val="KH-Q1,Q2,01"/>
      <sheetName val="Income Statement"/>
      <sheetName val="Shareholders' Equity"/>
      <sheetName val="PTDG (2)"/>
      <sheetName val="M@-2"/>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E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E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G7" t="str">
            <v>03.1123</v>
          </cell>
        </row>
        <row r="8">
          <cell r="A8" t="str">
            <v>03.1132</v>
          </cell>
          <cell r="B8" t="str">
            <v>Ñaøo moùng baèng TC ñaát C2  saâu £ 3 m dieän tích ñaùy moùng £ 15 m2</v>
          </cell>
          <cell r="C8" t="str">
            <v>m 3</v>
          </cell>
          <cell r="D8">
            <v>1670.4761904761904</v>
          </cell>
          <cell r="E8">
            <v>11773</v>
          </cell>
          <cell r="G8" t="str">
            <v>03.1132</v>
          </cell>
        </row>
        <row r="9">
          <cell r="A9" t="str">
            <v>03.1133</v>
          </cell>
          <cell r="B9" t="str">
            <v>Ñaøo moùng baèng TC ñaát C3  saâu £ 3 m dieän tích ñaùy moùng £ 15 m2</v>
          </cell>
          <cell r="C9" t="str">
            <v>m 3</v>
          </cell>
          <cell r="D9">
            <v>1.3</v>
          </cell>
          <cell r="E9">
            <v>17659</v>
          </cell>
          <cell r="G9" t="str">
            <v>03.1133</v>
          </cell>
        </row>
        <row r="10">
          <cell r="A10" t="str">
            <v>03.1152</v>
          </cell>
          <cell r="B10" t="str">
            <v>Ñaøo moùng baèng TC ñaát C2  saâu £ 2 m dieän tích ñaùy moùng £ 25 m2</v>
          </cell>
          <cell r="C10" t="str">
            <v>m 3</v>
          </cell>
          <cell r="D10">
            <v>1</v>
          </cell>
          <cell r="E10">
            <v>11478</v>
          </cell>
          <cell r="G10" t="str">
            <v>03.1152</v>
          </cell>
        </row>
        <row r="11">
          <cell r="A11" t="str">
            <v>03.1153</v>
          </cell>
          <cell r="B11" t="str">
            <v>Ñaøo moùng baèng TC ñaát C3  saâu £ 2 m dieän tích ñaùy moùng £ 25 m2</v>
          </cell>
          <cell r="C11" t="str">
            <v>m 3</v>
          </cell>
          <cell r="D11">
            <v>0.2</v>
          </cell>
          <cell r="E11">
            <v>17365</v>
          </cell>
          <cell r="G11" t="str">
            <v>03.1153</v>
          </cell>
        </row>
        <row r="12">
          <cell r="A12" t="str">
            <v>03.1162</v>
          </cell>
          <cell r="B12" t="str">
            <v>Ñaøo moùng baèng TC ñaát C2  saâu £ 3 m dieän tích ñaùy moùng £ 25 m2</v>
          </cell>
          <cell r="C12" t="str">
            <v>m 3</v>
          </cell>
          <cell r="D12">
            <v>34538</v>
          </cell>
          <cell r="E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G14" t="str">
            <v>03.1182</v>
          </cell>
        </row>
        <row r="15">
          <cell r="A15" t="str">
            <v>03.1183</v>
          </cell>
          <cell r="B15" t="str">
            <v>Ñaøo moùng baèng TC ñaát C3  saâu £ 2 m dieän tích ñaùy moùng £ 35 m2</v>
          </cell>
          <cell r="C15" t="str">
            <v>m 3</v>
          </cell>
          <cell r="D15">
            <v>5.5600000000000005</v>
          </cell>
          <cell r="E15">
            <v>18100</v>
          </cell>
          <cell r="G15" t="str">
            <v>03.1183</v>
          </cell>
        </row>
        <row r="16">
          <cell r="A16" t="str">
            <v>03.1192</v>
          </cell>
          <cell r="B16" t="str">
            <v>Ñaøo moùng baèng TC ñaát C2  saâu £ 3 m dieän tích ñaùy moùng £ 35 m2</v>
          </cell>
          <cell r="C16" t="str">
            <v>m 3</v>
          </cell>
          <cell r="E16">
            <v>13097</v>
          </cell>
          <cell r="G16" t="str">
            <v>03.1192</v>
          </cell>
        </row>
        <row r="17">
          <cell r="A17" t="str">
            <v>03.1193</v>
          </cell>
          <cell r="B17" t="str">
            <v>Ñaøo moùng baèng TC ñaát C3  saâu £ 3 m dieän tích ñaùy moùng £ 35 m2</v>
          </cell>
          <cell r="C17" t="str">
            <v>m 3</v>
          </cell>
          <cell r="E17">
            <v>19425</v>
          </cell>
          <cell r="G17" t="str">
            <v>03.1193</v>
          </cell>
        </row>
        <row r="18">
          <cell r="A18" t="str">
            <v>03.1212</v>
          </cell>
          <cell r="B18" t="str">
            <v>Ñaøo moùng baèng TC ñaát C2  saâu £ 2 m dieän tích ñaùy moùng £ 50 m2</v>
          </cell>
          <cell r="C18" t="str">
            <v>m 3</v>
          </cell>
          <cell r="D18">
            <v>5.5</v>
          </cell>
          <cell r="E18">
            <v>12803</v>
          </cell>
          <cell r="G18" t="str">
            <v>03.1212</v>
          </cell>
        </row>
        <row r="19">
          <cell r="A19" t="str">
            <v>03.1213</v>
          </cell>
          <cell r="B19" t="str">
            <v>Ñaøo moùng baèng TC ñaát C3  saâu £ 2 m dieän tích ñaùy moùng £ 50 m2</v>
          </cell>
          <cell r="C19" t="str">
            <v>m 3</v>
          </cell>
          <cell r="D19">
            <v>4.5199999999999996</v>
          </cell>
          <cell r="E19">
            <v>19130</v>
          </cell>
          <cell r="G19" t="str">
            <v>03.1213</v>
          </cell>
        </row>
        <row r="20">
          <cell r="A20" t="str">
            <v>03.1222</v>
          </cell>
          <cell r="B20" t="str">
            <v>Ñaøo moùng baèng TC ñaát C2  saâu £ 3 m dieän tích ñaùy moùng £ 50 m2</v>
          </cell>
          <cell r="C20" t="str">
            <v>m 3</v>
          </cell>
          <cell r="D20">
            <v>25.06</v>
          </cell>
          <cell r="E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E27">
            <v>20308</v>
          </cell>
          <cell r="G27" t="str">
            <v>03.1293</v>
          </cell>
        </row>
        <row r="28">
          <cell r="A28" t="str">
            <v>03.1302</v>
          </cell>
          <cell r="B28" t="str">
            <v>Ñaøo moùng baèng TC ñaát C2  saâu £ 3 m dieän tích ñaùy moùng £ 100 m2</v>
          </cell>
          <cell r="C28" t="str">
            <v>m 3</v>
          </cell>
          <cell r="E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E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G32" t="str">
            <v>03.1342</v>
          </cell>
        </row>
        <row r="33">
          <cell r="A33" t="str">
            <v>03.1343</v>
          </cell>
          <cell r="B33" t="str">
            <v>Ñaøo moùng baèng TC ñaát C3  saâu £ 3 m dieän tích ñaùy moùng £ 150 m2</v>
          </cell>
          <cell r="C33" t="str">
            <v>m 3</v>
          </cell>
          <cell r="D33">
            <v>1670.4761904761904</v>
          </cell>
          <cell r="E33">
            <v>22809</v>
          </cell>
          <cell r="G33" t="str">
            <v>03.1343</v>
          </cell>
        </row>
        <row r="34">
          <cell r="A34" t="str">
            <v>03.1352</v>
          </cell>
          <cell r="B34" t="str">
            <v>Ñaøo moùng baèng TC ñaát C2  saâu £ 4 m dieän tích ñaùy moùng £ 150 m2</v>
          </cell>
          <cell r="C34" t="str">
            <v>m 3</v>
          </cell>
          <cell r="D34">
            <v>1.3</v>
          </cell>
          <cell r="E34">
            <v>16629</v>
          </cell>
          <cell r="G34" t="str">
            <v>03.1352</v>
          </cell>
        </row>
        <row r="35">
          <cell r="A35" t="str">
            <v>03.1353</v>
          </cell>
          <cell r="B35" t="str">
            <v>Ñaøo moùng baèng TC ñaát C3  saâu £ 4 m dieän tích ñaùy moùng £ 150 m2</v>
          </cell>
          <cell r="C35" t="str">
            <v>m 3</v>
          </cell>
          <cell r="D35">
            <v>1</v>
          </cell>
          <cell r="E35">
            <v>24134</v>
          </cell>
          <cell r="G35" t="str">
            <v>03.1353</v>
          </cell>
        </row>
        <row r="36">
          <cell r="A36" t="str">
            <v>03.1372</v>
          </cell>
          <cell r="B36" t="str">
            <v>Ñaøo moùng baèng TC ñaát C2  saâu £ 2 m dieän tích ñaùy moùng £ 200 m2</v>
          </cell>
          <cell r="C36" t="str">
            <v>m 3</v>
          </cell>
          <cell r="D36">
            <v>0.2</v>
          </cell>
          <cell r="E36">
            <v>14716</v>
          </cell>
          <cell r="G36" t="str">
            <v>03.1372</v>
          </cell>
        </row>
        <row r="37">
          <cell r="A37" t="str">
            <v>03.1373</v>
          </cell>
          <cell r="B37" t="str">
            <v>Ñaøo moùng baèng TC ñaát C3  saâu £ 2 m dieän tích ñaùy moùng £ 200 m2</v>
          </cell>
          <cell r="C37" t="str">
            <v>m 3</v>
          </cell>
          <cell r="D37">
            <v>34538</v>
          </cell>
          <cell r="E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G39" t="str">
            <v>03.1383</v>
          </cell>
        </row>
        <row r="40">
          <cell r="A40" t="str">
            <v>03.1392</v>
          </cell>
          <cell r="B40" t="str">
            <v>Ñaøo moùng baèng TC ñaát C2  saâu £ 3 m dieän tích ñaùy moùng £ 200 m2</v>
          </cell>
          <cell r="C40" t="str">
            <v>m 3</v>
          </cell>
          <cell r="D40">
            <v>4.7</v>
          </cell>
          <cell r="E40">
            <v>17512</v>
          </cell>
          <cell r="G40" t="str">
            <v>03.1392</v>
          </cell>
        </row>
        <row r="41">
          <cell r="A41" t="str">
            <v>03.1393</v>
          </cell>
          <cell r="B41" t="str">
            <v>Ñaøo moùng baèng TC ñaát C3  saâu £ 3 m dieän tích ñaùy moùng £ 200 m2</v>
          </cell>
          <cell r="C41" t="str">
            <v>m 3</v>
          </cell>
          <cell r="E41">
            <v>25311</v>
          </cell>
          <cell r="G41" t="str">
            <v>03.1393</v>
          </cell>
        </row>
        <row r="42">
          <cell r="A42" t="str">
            <v>03.1422</v>
          </cell>
          <cell r="B42" t="str">
            <v>Ñaøo moùng baèng TC ñaát C2  saâu £ 2 m dieän tích ñaùy moùng &gt; 200 m2</v>
          </cell>
          <cell r="C42" t="str">
            <v>m 3</v>
          </cell>
          <cell r="E42">
            <v>16187</v>
          </cell>
          <cell r="G42" t="str">
            <v>03.1422</v>
          </cell>
        </row>
        <row r="43">
          <cell r="A43" t="str">
            <v>03.1423</v>
          </cell>
          <cell r="B43" t="str">
            <v>Ñaøo moùng baèng TC ñaát C3  saâu £ 2 m dieän tích ñaùy moùng &gt; 200 m2</v>
          </cell>
          <cell r="C43" t="str">
            <v>m 3</v>
          </cell>
          <cell r="D43">
            <v>4.7</v>
          </cell>
          <cell r="E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G45" t="str">
            <v>03.1433</v>
          </cell>
        </row>
        <row r="46">
          <cell r="A46" t="str">
            <v>03.1442</v>
          </cell>
          <cell r="B46" t="str">
            <v>Ñaøo moùng baèng TC ñaát C2  saâu £ 3 m dieän tích ñaùy moùng &gt; 200 m2</v>
          </cell>
          <cell r="C46" t="str">
            <v>m 3</v>
          </cell>
          <cell r="D46">
            <v>34538</v>
          </cell>
          <cell r="E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E52">
            <v>8682</v>
          </cell>
          <cell r="G52" t="str">
            <v>03.3202</v>
          </cell>
        </row>
        <row r="53">
          <cell r="A53" t="str">
            <v>03.3203</v>
          </cell>
          <cell r="B53" t="str">
            <v>Laáp ñaát raõnh tieáp ñòa ñaát C3</v>
          </cell>
          <cell r="C53" t="str">
            <v>m 3</v>
          </cell>
          <cell r="E53">
            <v>10007</v>
          </cell>
          <cell r="G53" t="str">
            <v>03.3203</v>
          </cell>
        </row>
        <row r="54">
          <cell r="A54" t="str">
            <v>03.4001</v>
          </cell>
          <cell r="B54" t="str">
            <v>Ñaép bôø bao ñoä saâu buøn nöôùc £ 30cm</v>
          </cell>
          <cell r="C54" t="str">
            <v>m</v>
          </cell>
          <cell r="E54">
            <v>5592</v>
          </cell>
          <cell r="G54" t="str">
            <v>03.4001</v>
          </cell>
        </row>
        <row r="55">
          <cell r="A55" t="str">
            <v>03.4002</v>
          </cell>
          <cell r="B55" t="str">
            <v>Ñaép bôø bao ñoä saâu buøn nöôùc £ 50cm</v>
          </cell>
          <cell r="C55" t="str">
            <v>m</v>
          </cell>
          <cell r="D55">
            <v>22400</v>
          </cell>
          <cell r="E55">
            <v>8241</v>
          </cell>
          <cell r="G55" t="str">
            <v>03.4002</v>
          </cell>
        </row>
        <row r="56">
          <cell r="A56" t="str">
            <v>03.4003</v>
          </cell>
          <cell r="B56" t="str">
            <v>Ñaép bôø bao ñoä saâu buøn nöôùc £ 80cm</v>
          </cell>
          <cell r="C56" t="str">
            <v>m</v>
          </cell>
          <cell r="D56">
            <v>35000</v>
          </cell>
          <cell r="E56">
            <v>12655</v>
          </cell>
          <cell r="G56" t="str">
            <v>03.4003</v>
          </cell>
        </row>
        <row r="57">
          <cell r="A57" t="str">
            <v>03.4004</v>
          </cell>
          <cell r="B57" t="str">
            <v>Ñaép bôø bao ñoä saâu buøn nöôùc £ 100cm</v>
          </cell>
          <cell r="C57" t="str">
            <v>m</v>
          </cell>
          <cell r="D57">
            <v>42000</v>
          </cell>
          <cell r="E57">
            <v>16187</v>
          </cell>
          <cell r="G57" t="str">
            <v>03.4004</v>
          </cell>
        </row>
        <row r="58">
          <cell r="A58" t="str">
            <v>03.5100</v>
          </cell>
          <cell r="B58" t="str">
            <v xml:space="preserve">Bôm taùt nöôùc baèng thuû coâng </v>
          </cell>
          <cell r="C58" t="str">
            <v>m 3</v>
          </cell>
          <cell r="G58" t="str">
            <v>03.5100</v>
          </cell>
        </row>
        <row r="59">
          <cell r="A59" t="str">
            <v>03.5200</v>
          </cell>
          <cell r="B59" t="str">
            <v>Bôm taùt nöôùc baèng maùy</v>
          </cell>
          <cell r="C59" t="str">
            <v>m 3</v>
          </cell>
          <cell r="G59" t="str">
            <v>03.5200</v>
          </cell>
        </row>
        <row r="60">
          <cell r="A60" t="str">
            <v>03.7001</v>
          </cell>
          <cell r="B60" t="str">
            <v>Ñaép caùt coâng trình</v>
          </cell>
          <cell r="C60" t="str">
            <v>m 3</v>
          </cell>
          <cell r="D60">
            <v>27750</v>
          </cell>
          <cell r="E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G65" t="str">
            <v>04.3210</v>
          </cell>
        </row>
        <row r="66">
          <cell r="A66" t="str">
            <v>04.3210</v>
          </cell>
          <cell r="B66" t="str">
            <v>Beâ toâng loùt M#150 ñaù 4x6</v>
          </cell>
          <cell r="C66" t="str">
            <v>m 3</v>
          </cell>
          <cell r="D66">
            <v>306285</v>
          </cell>
          <cell r="E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E74">
            <v>24214</v>
          </cell>
          <cell r="G74" t="str">
            <v>04.3802</v>
          </cell>
        </row>
        <row r="75">
          <cell r="A75" t="str">
            <v>04.3803</v>
          </cell>
          <cell r="B75" t="str">
            <v>Laép ñaët moùng neùo troïng löôïng &gt; 0,5T</v>
          </cell>
          <cell r="C75" t="str">
            <v>caùi</v>
          </cell>
          <cell r="E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G85" t="str">
            <v>05.5103</v>
          </cell>
        </row>
        <row r="86">
          <cell r="A86" t="str">
            <v>05.5211</v>
          </cell>
          <cell r="B86" t="str">
            <v>Döïng coät beâ toâng baèng thuû coâng (chieáu cao £ 8m)</v>
          </cell>
          <cell r="C86" t="str">
            <v>coät</v>
          </cell>
          <cell r="D86">
            <v>8490</v>
          </cell>
          <cell r="E86">
            <v>74917</v>
          </cell>
          <cell r="G86" t="str">
            <v>05.5211</v>
          </cell>
        </row>
        <row r="87">
          <cell r="A87" t="str">
            <v>05.5212</v>
          </cell>
          <cell r="B87" t="str">
            <v>Döïng coät beâ toâng baèng thuû coâng (chieáu cao £ 10m)</v>
          </cell>
          <cell r="C87" t="str">
            <v>coät</v>
          </cell>
          <cell r="D87">
            <v>8490</v>
          </cell>
          <cell r="E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G91" t="str">
            <v>05.5216</v>
          </cell>
        </row>
        <row r="92">
          <cell r="A92" t="str">
            <v>05.5217</v>
          </cell>
          <cell r="B92" t="str">
            <v>Döïng coät beâ toâng baèng thuû coâng (chieáu cao £ 20m)</v>
          </cell>
          <cell r="C92" t="str">
            <v>coät</v>
          </cell>
          <cell r="D92">
            <v>9854</v>
          </cell>
          <cell r="E92">
            <v>177460</v>
          </cell>
          <cell r="G92" t="str">
            <v>05.5217</v>
          </cell>
        </row>
        <row r="93">
          <cell r="A93" t="str">
            <v>05.5218</v>
          </cell>
          <cell r="B93" t="str">
            <v>Döïng coät beâ toâng baèng thuû coâng (chieáu cao &gt; 20m)</v>
          </cell>
          <cell r="C93" t="str">
            <v>coät</v>
          </cell>
          <cell r="D93">
            <v>9854</v>
          </cell>
          <cell r="E93">
            <v>193711</v>
          </cell>
          <cell r="G93" t="str">
            <v>05.5218</v>
          </cell>
        </row>
        <row r="94">
          <cell r="A94" t="str">
            <v>05.6011</v>
          </cell>
          <cell r="B94" t="str">
            <v>Laép ñaët xaø theùp cho coät ñôõ (troïng löôïng 25 kg)</v>
          </cell>
          <cell r="C94" t="str">
            <v>boä</v>
          </cell>
          <cell r="D94">
            <v>1</v>
          </cell>
          <cell r="E94">
            <v>13161</v>
          </cell>
          <cell r="G94" t="str">
            <v>05.6011</v>
          </cell>
        </row>
        <row r="95">
          <cell r="A95" t="str">
            <v>05.6021</v>
          </cell>
          <cell r="B95" t="str">
            <v>Laép ñaët xaø theùp cho coät ñôõ (troïng löôïng 50 kg)</v>
          </cell>
          <cell r="C95" t="str">
            <v>boä</v>
          </cell>
          <cell r="D95">
            <v>0.2</v>
          </cell>
          <cell r="E95">
            <v>17806</v>
          </cell>
          <cell r="G95" t="str">
            <v>05.6021</v>
          </cell>
        </row>
        <row r="96">
          <cell r="A96" t="str">
            <v>05.6031</v>
          </cell>
          <cell r="B96" t="str">
            <v>Laép ñaët xaø theùp cho coät ñôõ (troïng löôïng 100 kg)</v>
          </cell>
          <cell r="C96" t="str">
            <v>boä</v>
          </cell>
          <cell r="D96">
            <v>34538</v>
          </cell>
          <cell r="E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G98" t="str">
            <v>05.6051</v>
          </cell>
        </row>
        <row r="99">
          <cell r="A99" t="str">
            <v>05.6061</v>
          </cell>
          <cell r="B99" t="str">
            <v>Laép ñaët xaø theùp cho coät ñôõ (troïng löôïng 320 kg)</v>
          </cell>
          <cell r="C99" t="str">
            <v>boä</v>
          </cell>
          <cell r="D99">
            <v>4.96</v>
          </cell>
          <cell r="E99">
            <v>50785</v>
          </cell>
          <cell r="G99" t="str">
            <v>05.6061</v>
          </cell>
        </row>
        <row r="100">
          <cell r="A100" t="str">
            <v>05.6071</v>
          </cell>
          <cell r="B100" t="str">
            <v>Laép ñaët xaø theùp cho coät ñôõ (troïng löôïng 410 kg)</v>
          </cell>
          <cell r="C100" t="str">
            <v>boä</v>
          </cell>
          <cell r="E100">
            <v>59920</v>
          </cell>
          <cell r="G100" t="str">
            <v>05.6071</v>
          </cell>
        </row>
        <row r="101">
          <cell r="A101" t="str">
            <v>05.6081</v>
          </cell>
          <cell r="B101" t="str">
            <v>Laép ñaët xaø theùp cho coät ñôõ (troïng löôïng 500 kg)</v>
          </cell>
          <cell r="C101" t="str">
            <v>boä</v>
          </cell>
          <cell r="E101">
            <v>70759</v>
          </cell>
          <cell r="G101" t="str">
            <v>05.6081</v>
          </cell>
        </row>
        <row r="102">
          <cell r="A102" t="str">
            <v>05.6012</v>
          </cell>
          <cell r="B102" t="str">
            <v>Laép ñaët xaø theùp cho coät neùo (troïng löôïng 25 kg)</v>
          </cell>
          <cell r="C102" t="str">
            <v>boä</v>
          </cell>
          <cell r="D102">
            <v>4.3</v>
          </cell>
          <cell r="E102">
            <v>17496</v>
          </cell>
          <cell r="G102" t="str">
            <v>05.6012</v>
          </cell>
        </row>
        <row r="103">
          <cell r="A103" t="str">
            <v>05.6022</v>
          </cell>
          <cell r="B103" t="str">
            <v>Laép ñaët xaø theùp cho coät neùoõ (troïng löôïng 50 kg)</v>
          </cell>
          <cell r="C103" t="str">
            <v>boä</v>
          </cell>
          <cell r="D103">
            <v>4.5199999999999996</v>
          </cell>
          <cell r="E103">
            <v>23689</v>
          </cell>
          <cell r="G103" t="str">
            <v>05.6022</v>
          </cell>
        </row>
        <row r="104">
          <cell r="A104" t="str">
            <v>05.6032</v>
          </cell>
          <cell r="B104" t="str">
            <v>Laép ñaët xaø theùp cho coät neùo (troïng löôïng 100 kg)</v>
          </cell>
          <cell r="C104" t="str">
            <v>boä</v>
          </cell>
          <cell r="D104">
            <v>19.635999999999996</v>
          </cell>
          <cell r="E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E111">
            <v>46295</v>
          </cell>
          <cell r="G111" t="str">
            <v>05.6053</v>
          </cell>
        </row>
        <row r="112">
          <cell r="A112" t="str">
            <v>05.6063</v>
          </cell>
          <cell r="B112" t="str">
            <v>Laép ñaët xaø theùp cho coät ñuùp (troïng löôïng 320 kg)</v>
          </cell>
          <cell r="C112" t="str">
            <v>boä</v>
          </cell>
          <cell r="E112">
            <v>58062</v>
          </cell>
          <cell r="F112" t="str">
            <v xml:space="preserve">         </v>
          </cell>
          <cell r="G112" t="str">
            <v>05.6063</v>
          </cell>
        </row>
        <row r="113">
          <cell r="A113" t="str">
            <v>05.6073</v>
          </cell>
          <cell r="B113" t="str">
            <v>Laép ñaët xaø theùp cho coät ñuùp (troïng löôïng 410 kg)</v>
          </cell>
          <cell r="C113" t="str">
            <v>boä</v>
          </cell>
          <cell r="E113">
            <v>64101</v>
          </cell>
          <cell r="G113" t="str">
            <v>05.6073</v>
          </cell>
        </row>
        <row r="114">
          <cell r="A114" t="str">
            <v>05.6083</v>
          </cell>
          <cell r="B114" t="str">
            <v>Laép ñaët xaø theùp cho coät ñuùp (troïng löôïng 500 kg)</v>
          </cell>
          <cell r="C114" t="str">
            <v>boä</v>
          </cell>
          <cell r="E114">
            <v>69985</v>
          </cell>
          <cell r="G114" t="str">
            <v>05.6083</v>
          </cell>
        </row>
        <row r="115">
          <cell r="A115" t="str">
            <v>05.6093</v>
          </cell>
          <cell r="B115" t="str">
            <v>Laép ñaët xaø theùp cho coät ñuùp (troïng löôïng 750 kg)</v>
          </cell>
          <cell r="C115" t="str">
            <v>boä</v>
          </cell>
          <cell r="E115">
            <v>89648</v>
          </cell>
          <cell r="G115" t="str">
            <v>05.6093</v>
          </cell>
        </row>
        <row r="116">
          <cell r="A116" t="str">
            <v>05.6103</v>
          </cell>
          <cell r="B116" t="str">
            <v>Laép ñaët xaø theùp cho coät ñuùp (troïng löôïng 1000 kg)</v>
          </cell>
          <cell r="C116" t="str">
            <v>boä</v>
          </cell>
          <cell r="E116">
            <v>105751</v>
          </cell>
          <cell r="G116" t="str">
            <v>05.6103</v>
          </cell>
        </row>
        <row r="117">
          <cell r="A117" t="str">
            <v>05.6044</v>
          </cell>
          <cell r="B117" t="str">
            <v>Laép ñaët xaø theùp cho coät ñuùp (troïng löôïng 140 kg)</v>
          </cell>
          <cell r="C117" t="str">
            <v>boä</v>
          </cell>
          <cell r="E117">
            <v>36076</v>
          </cell>
          <cell r="G117" t="str">
            <v>05.6044</v>
          </cell>
        </row>
        <row r="118">
          <cell r="A118" t="str">
            <v>05.6054</v>
          </cell>
          <cell r="B118" t="str">
            <v>Laép ñaët xaø theùp cho coät ñuùp (troïng löôïng 230 kg)</v>
          </cell>
          <cell r="C118" t="str">
            <v>boä</v>
          </cell>
          <cell r="E118">
            <v>51559</v>
          </cell>
          <cell r="G118" t="str">
            <v>05.6054</v>
          </cell>
        </row>
        <row r="119">
          <cell r="A119" t="str">
            <v>05.6064</v>
          </cell>
          <cell r="B119" t="str">
            <v>Laép ñaët xaø theùp cho coät ñuùp (troïng löôïng 320 kg)</v>
          </cell>
          <cell r="C119" t="str">
            <v>boä</v>
          </cell>
          <cell r="E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E121">
            <v>77726</v>
          </cell>
          <cell r="G121" t="str">
            <v>05.6084</v>
          </cell>
        </row>
        <row r="122">
          <cell r="A122" t="str">
            <v>05.6094</v>
          </cell>
          <cell r="B122" t="str">
            <v>Laép ñaët xaø theùp cho coät ñuùp (troïng löôïng 750 kg)</v>
          </cell>
          <cell r="C122" t="str">
            <v>boä</v>
          </cell>
          <cell r="E122">
            <v>99558</v>
          </cell>
          <cell r="F122">
            <v>1.3</v>
          </cell>
          <cell r="G122" t="str">
            <v>05.6094</v>
          </cell>
        </row>
        <row r="123">
          <cell r="A123" t="str">
            <v>05.6104</v>
          </cell>
          <cell r="B123" t="str">
            <v>Laép ñaët xaø theùp cho coät ñuùp (troïng löôïng 1000 kg)</v>
          </cell>
          <cell r="C123" t="str">
            <v>boä</v>
          </cell>
          <cell r="E123">
            <v>117518</v>
          </cell>
          <cell r="F123">
            <v>1.3</v>
          </cell>
          <cell r="G123" t="str">
            <v>05.6104</v>
          </cell>
        </row>
        <row r="124">
          <cell r="A124" t="str">
            <v>06.1105</v>
          </cell>
          <cell r="B124" t="str">
            <v>Laép ñaët söù ñöùng 22 kV</v>
          </cell>
          <cell r="C124" t="str">
            <v>söù</v>
          </cell>
          <cell r="D124">
            <v>155</v>
          </cell>
          <cell r="E124">
            <v>3499.2</v>
          </cell>
          <cell r="G124" t="str">
            <v>06.1105</v>
          </cell>
        </row>
        <row r="125">
          <cell r="A125" t="str">
            <v>06.1106</v>
          </cell>
          <cell r="B125" t="str">
            <v>Laép ñaët söù ñöùng 35 kV</v>
          </cell>
          <cell r="C125" t="str">
            <v>söù</v>
          </cell>
          <cell r="D125">
            <v>155</v>
          </cell>
          <cell r="E125">
            <v>4459.2</v>
          </cell>
          <cell r="G125" t="str">
            <v>06.1106</v>
          </cell>
        </row>
        <row r="126">
          <cell r="A126" t="str">
            <v>06.1213</v>
          </cell>
          <cell r="B126" t="str">
            <v>Laép ñaët söù ñöùng haï theá loaïi 2 söù</v>
          </cell>
          <cell r="C126" t="str">
            <v>söù</v>
          </cell>
          <cell r="D126">
            <v>4735.5</v>
          </cell>
          <cell r="E126">
            <v>2884.3</v>
          </cell>
          <cell r="G126" t="str">
            <v>06.1213</v>
          </cell>
        </row>
        <row r="127">
          <cell r="A127" t="str">
            <v>06.1214</v>
          </cell>
          <cell r="B127" t="str">
            <v>Laép ñaët söù ñöùng haï theá loaïi 3 söù</v>
          </cell>
          <cell r="C127" t="str">
            <v>söù</v>
          </cell>
          <cell r="D127">
            <v>14490</v>
          </cell>
          <cell r="E127">
            <v>4017.4</v>
          </cell>
          <cell r="G127" t="str">
            <v>06.1214</v>
          </cell>
        </row>
        <row r="128">
          <cell r="A128" t="str">
            <v>06.1215</v>
          </cell>
          <cell r="B128" t="str">
            <v>Laép ñaët söù ñöùng haï theá loaïi 4 söù</v>
          </cell>
          <cell r="C128" t="str">
            <v>söù</v>
          </cell>
          <cell r="D128">
            <v>21000</v>
          </cell>
          <cell r="E128">
            <v>5665.5</v>
          </cell>
          <cell r="G128" t="str">
            <v>06.1215</v>
          </cell>
        </row>
        <row r="129">
          <cell r="A129" t="str">
            <v>06.1411</v>
          </cell>
          <cell r="B129" t="str">
            <v>Laép ñaët chuoãi söù ñôõ £ 2 baùt chieàu cao £ 20m</v>
          </cell>
          <cell r="C129" t="str">
            <v>chuoãi</v>
          </cell>
          <cell r="D129">
            <v>405</v>
          </cell>
          <cell r="E129">
            <v>2925</v>
          </cell>
          <cell r="G129" t="str">
            <v>06.1411</v>
          </cell>
        </row>
        <row r="130">
          <cell r="A130" t="str">
            <v>06.1412</v>
          </cell>
          <cell r="B130" t="str">
            <v>Laép ñaët chuoãi söù ñôõ £ 2 baùt chieàu cao £ 30m</v>
          </cell>
          <cell r="C130" t="str">
            <v>chuoãi</v>
          </cell>
          <cell r="D130">
            <v>405</v>
          </cell>
          <cell r="E130">
            <v>3738</v>
          </cell>
          <cell r="G130" t="str">
            <v>06.1412</v>
          </cell>
        </row>
        <row r="131">
          <cell r="A131" t="str">
            <v>06.1421</v>
          </cell>
          <cell r="B131" t="str">
            <v>Laép ñaët chuoãi söù ñôõ £ 5 baùt chieàu cao £ 20m</v>
          </cell>
          <cell r="C131" t="str">
            <v>chuoãi</v>
          </cell>
          <cell r="D131">
            <v>610</v>
          </cell>
          <cell r="E131">
            <v>6500</v>
          </cell>
          <cell r="G131" t="str">
            <v>06.1421</v>
          </cell>
        </row>
        <row r="132">
          <cell r="A132" t="str">
            <v>06.1422</v>
          </cell>
          <cell r="B132" t="str">
            <v>Laép ñaët chuoãi söù ñôõ £ 5 baùt chieàu cao £ 30m</v>
          </cell>
          <cell r="C132" t="str">
            <v>chuoãi</v>
          </cell>
          <cell r="D132">
            <v>610</v>
          </cell>
          <cell r="E132">
            <v>6825</v>
          </cell>
          <cell r="G132" t="str">
            <v>06.1422</v>
          </cell>
        </row>
        <row r="133">
          <cell r="A133" t="str">
            <v>06.1431</v>
          </cell>
          <cell r="B133" t="str">
            <v>Laép ñaët chuoãi söù ñôõ £ 8 baùt chieàu cao £ 20m</v>
          </cell>
          <cell r="C133" t="str">
            <v>chuoãi</v>
          </cell>
          <cell r="D133">
            <v>975</v>
          </cell>
          <cell r="E133">
            <v>10401</v>
          </cell>
          <cell r="G133" t="str">
            <v>06.1431</v>
          </cell>
        </row>
        <row r="134">
          <cell r="A134" t="str">
            <v>06.1432</v>
          </cell>
          <cell r="B134" t="str">
            <v>Laép ñaët chuoãi söù ñôõ £ 8 baùt chieàu cao £ 30m</v>
          </cell>
          <cell r="C134" t="str">
            <v>chuoãi</v>
          </cell>
          <cell r="D134">
            <v>975</v>
          </cell>
          <cell r="E134">
            <v>10888</v>
          </cell>
          <cell r="G134" t="str">
            <v>06.1432</v>
          </cell>
        </row>
        <row r="135">
          <cell r="A135" t="str">
            <v>06.1441</v>
          </cell>
          <cell r="B135" t="str">
            <v>Laép ñaët chuoãi söù ñôõ £ 11 baùt chieàu cao £ 20m</v>
          </cell>
          <cell r="C135" t="str">
            <v>chuoãi</v>
          </cell>
          <cell r="D135">
            <v>1335</v>
          </cell>
          <cell r="E135">
            <v>14626</v>
          </cell>
          <cell r="G135" t="str">
            <v>06.1441</v>
          </cell>
        </row>
        <row r="136">
          <cell r="A136" t="str">
            <v>06.1442</v>
          </cell>
          <cell r="B136" t="str">
            <v>Laép ñaët chuoãi söù ñôõ £ 11 baùt chieàu cao £ 30m</v>
          </cell>
          <cell r="C136" t="str">
            <v>chuoãi</v>
          </cell>
          <cell r="D136">
            <v>1335</v>
          </cell>
          <cell r="E136">
            <v>15438</v>
          </cell>
          <cell r="G136" t="str">
            <v>06.1442</v>
          </cell>
        </row>
        <row r="137">
          <cell r="A137" t="str">
            <v>06.1511</v>
          </cell>
          <cell r="B137" t="str">
            <v>Laép ñaët chuoãi söù neùo £ 2 baùt chieàu cao £ 20m</v>
          </cell>
          <cell r="C137" t="str">
            <v>chuoãi</v>
          </cell>
          <cell r="D137">
            <v>405</v>
          </cell>
          <cell r="E137">
            <v>3088</v>
          </cell>
          <cell r="G137" t="str">
            <v>06.1511</v>
          </cell>
        </row>
        <row r="138">
          <cell r="A138" t="str">
            <v>06.1512</v>
          </cell>
          <cell r="B138" t="str">
            <v>Laép ñaët chuoãi söù neùo £ 2 baùt chieàu cao £ 30m</v>
          </cell>
          <cell r="C138" t="str">
            <v>chuoãi</v>
          </cell>
          <cell r="D138">
            <v>405</v>
          </cell>
          <cell r="E138">
            <v>3900</v>
          </cell>
          <cell r="G138" t="str">
            <v>06.1512</v>
          </cell>
        </row>
        <row r="139">
          <cell r="A139" t="str">
            <v>06.1521</v>
          </cell>
          <cell r="B139" t="str">
            <v>Laép ñaët chuoãi söù neùo £ 5 baùt chieàu cao £ 20m</v>
          </cell>
          <cell r="C139" t="str">
            <v>chuoãi</v>
          </cell>
          <cell r="D139">
            <v>610</v>
          </cell>
          <cell r="E139">
            <v>7313</v>
          </cell>
          <cell r="G139" t="str">
            <v>06.1521</v>
          </cell>
        </row>
        <row r="140">
          <cell r="A140" t="str">
            <v>06.1522</v>
          </cell>
          <cell r="B140" t="str">
            <v>Laép ñaët chuoãi söù neùo £ 5 baùt chieàu cao £ 30m</v>
          </cell>
          <cell r="C140" t="str">
            <v>chuoãi</v>
          </cell>
          <cell r="D140">
            <v>610</v>
          </cell>
          <cell r="E140">
            <v>7638</v>
          </cell>
          <cell r="G140" t="str">
            <v>06.1522</v>
          </cell>
        </row>
        <row r="141">
          <cell r="A141" t="str">
            <v>06.1531</v>
          </cell>
          <cell r="B141" t="str">
            <v>Laép ñaët chuoãi söù neùo £ 8 baùt chieàu cao £ 20m</v>
          </cell>
          <cell r="C141" t="str">
            <v>chuoãi</v>
          </cell>
          <cell r="D141">
            <v>975</v>
          </cell>
          <cell r="E141">
            <v>11538</v>
          </cell>
          <cell r="G141" t="str">
            <v>06.1531</v>
          </cell>
        </row>
        <row r="142">
          <cell r="A142" t="str">
            <v>06.1532</v>
          </cell>
          <cell r="B142" t="str">
            <v>Laép ñaët chuoãi söù neùo £ 8 baùt chieàu cao £ 30m</v>
          </cell>
          <cell r="C142" t="str">
            <v>chuoãi</v>
          </cell>
          <cell r="D142">
            <v>975</v>
          </cell>
          <cell r="E142">
            <v>12188</v>
          </cell>
          <cell r="G142" t="str">
            <v>06.1532</v>
          </cell>
        </row>
        <row r="143">
          <cell r="A143" t="str">
            <v>06.1541</v>
          </cell>
          <cell r="B143" t="str">
            <v>Laép ñaët chuoãi söù neùo £ 11 baùt chieàu cao £ 20m</v>
          </cell>
          <cell r="C143" t="str">
            <v>chuoãi</v>
          </cell>
          <cell r="D143">
            <v>1335</v>
          </cell>
          <cell r="E143">
            <v>16413</v>
          </cell>
          <cell r="G143" t="str">
            <v>06.1541</v>
          </cell>
        </row>
        <row r="144">
          <cell r="A144" t="str">
            <v>06.1542</v>
          </cell>
          <cell r="B144" t="str">
            <v>Laép ñaët chuoãi söù neùo £ 11 baùt chieàu cao £ 30m</v>
          </cell>
          <cell r="C144" t="str">
            <v>chuoãi</v>
          </cell>
          <cell r="D144">
            <v>1335</v>
          </cell>
          <cell r="E144">
            <v>17389</v>
          </cell>
          <cell r="G144" t="str">
            <v>06.1542</v>
          </cell>
        </row>
        <row r="145">
          <cell r="A145" t="str">
            <v>06.2011</v>
          </cell>
          <cell r="B145" t="str">
            <v>Laép taï choáng rung (Coät coù chieàu cao £ 20m)</v>
          </cell>
          <cell r="C145" t="str">
            <v>boä</v>
          </cell>
          <cell r="E145">
            <v>5850</v>
          </cell>
          <cell r="G145" t="str">
            <v>06.2011</v>
          </cell>
        </row>
        <row r="146">
          <cell r="A146" t="str">
            <v>06.2012</v>
          </cell>
          <cell r="B146" t="str">
            <v>Laép taï choáng rung (Coät coù chieàu cao £ 30m)</v>
          </cell>
          <cell r="C146" t="str">
            <v>boä</v>
          </cell>
          <cell r="E146">
            <v>6175</v>
          </cell>
          <cell r="G146" t="str">
            <v>06.2012</v>
          </cell>
        </row>
        <row r="147">
          <cell r="A147" t="str">
            <v>06.2013</v>
          </cell>
          <cell r="B147" t="str">
            <v>Laép taï choáng rung (Coät coù chieàu cao £ 40m)</v>
          </cell>
          <cell r="C147" t="str">
            <v>boä</v>
          </cell>
          <cell r="E147">
            <v>6988</v>
          </cell>
          <cell r="G147" t="str">
            <v>06.2013</v>
          </cell>
        </row>
        <row r="148">
          <cell r="A148" t="str">
            <v>06.2014</v>
          </cell>
          <cell r="B148" t="str">
            <v>Laép taï choáng rung (Coät coù chieàu cao £ 50m)</v>
          </cell>
          <cell r="C148" t="str">
            <v>boä</v>
          </cell>
          <cell r="E148">
            <v>7963</v>
          </cell>
          <cell r="G148" t="str">
            <v>06.2014</v>
          </cell>
        </row>
        <row r="149">
          <cell r="A149" t="str">
            <v>06.2015</v>
          </cell>
          <cell r="B149" t="str">
            <v>Laép taï choáng rung (Coät coù chieàu cao &gt; 50m)</v>
          </cell>
          <cell r="C149" t="str">
            <v>boä</v>
          </cell>
          <cell r="E149">
            <v>8776</v>
          </cell>
          <cell r="G149" t="str">
            <v>06.2015</v>
          </cell>
        </row>
        <row r="150">
          <cell r="A150" t="str">
            <v>06.2110</v>
          </cell>
          <cell r="B150" t="str">
            <v>Laép ñaët coå deà</v>
          </cell>
          <cell r="C150" t="str">
            <v>boä</v>
          </cell>
          <cell r="E150">
            <v>5688</v>
          </cell>
          <cell r="G150" t="str">
            <v>06.2110</v>
          </cell>
        </row>
        <row r="151">
          <cell r="A151" t="str">
            <v>06.2120</v>
          </cell>
          <cell r="B151" t="str">
            <v xml:space="preserve">Laép ñaët daây neùo </v>
          </cell>
          <cell r="C151" t="str">
            <v>boä</v>
          </cell>
          <cell r="E151">
            <v>7313</v>
          </cell>
          <cell r="G151" t="str">
            <v>06.2120</v>
          </cell>
        </row>
        <row r="152">
          <cell r="A152" t="str">
            <v>06.2141</v>
          </cell>
          <cell r="B152" t="str">
            <v>Laép ñaët khoùa ñôõ daây choáng seùt tieát dieän £ 70 (Coät coù chieàu cao £ 20m)</v>
          </cell>
          <cell r="C152" t="str">
            <v>boä</v>
          </cell>
          <cell r="E152">
            <v>1788</v>
          </cell>
          <cell r="G152" t="str">
            <v>06.2141</v>
          </cell>
        </row>
        <row r="153">
          <cell r="A153" t="str">
            <v>06.2142</v>
          </cell>
          <cell r="B153" t="str">
            <v>Laép ñaët khoùa ñôõ daây choáng seùt tieát dieän £ 70 (Coät coù chieàu cao £ 30m)</v>
          </cell>
          <cell r="C153" t="str">
            <v>boä</v>
          </cell>
          <cell r="E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G154" t="str">
            <v>06.2151</v>
          </cell>
        </row>
        <row r="155">
          <cell r="A155" t="str">
            <v>06.2152</v>
          </cell>
          <cell r="B155" t="str">
            <v>Laép ñaët khoùa ñôõ daây choáng seùt tieát dieän £ 240 (Coät coù chieàu cao £ 30m)</v>
          </cell>
          <cell r="C155" t="str">
            <v>boä</v>
          </cell>
          <cell r="E155">
            <v>2925</v>
          </cell>
          <cell r="G155" t="str">
            <v>06.2152</v>
          </cell>
        </row>
        <row r="156">
          <cell r="A156" t="str">
            <v>06.2161</v>
          </cell>
          <cell r="B156" t="str">
            <v>Laép ñaët khoùa ñôõ daây choáng seùt tieát dieän &gt; 240 (Coät coù chieàu cao £ 20m)</v>
          </cell>
          <cell r="C156" t="str">
            <v>boä</v>
          </cell>
          <cell r="E156">
            <v>5688</v>
          </cell>
          <cell r="G156" t="str">
            <v>06.2161</v>
          </cell>
        </row>
        <row r="157">
          <cell r="A157" t="str">
            <v>06.2162</v>
          </cell>
          <cell r="B157" t="str">
            <v>Laép ñaët khoùa ñôõ daây choáng seùt tieát dieän &gt; 240 (Coät coù chieàu cao £ 30m)</v>
          </cell>
          <cell r="C157" t="str">
            <v>boä</v>
          </cell>
          <cell r="E157">
            <v>5850</v>
          </cell>
          <cell r="G157" t="str">
            <v>06.2162</v>
          </cell>
        </row>
        <row r="158">
          <cell r="A158" t="str">
            <v>06.5011</v>
          </cell>
          <cell r="B158" t="str">
            <v>Vöôït ñöôøng daây thoâng tin tieát dieän daây £ 50</v>
          </cell>
          <cell r="C158" t="str">
            <v>V.trí</v>
          </cell>
          <cell r="D158">
            <v>75046</v>
          </cell>
          <cell r="E158">
            <v>78346</v>
          </cell>
          <cell r="G158" t="str">
            <v>06.5011</v>
          </cell>
        </row>
        <row r="159">
          <cell r="A159" t="str">
            <v>06.5012</v>
          </cell>
          <cell r="B159" t="str">
            <v>Vöôït ñöôøng daây thoâng tin tieát dieän daây £ 95</v>
          </cell>
          <cell r="C159" t="str">
            <v>V.trí</v>
          </cell>
          <cell r="D159">
            <v>104623</v>
          </cell>
          <cell r="E159">
            <v>90887</v>
          </cell>
          <cell r="G159" t="str">
            <v>06.5012</v>
          </cell>
        </row>
        <row r="160">
          <cell r="A160" t="str">
            <v>06.5013</v>
          </cell>
          <cell r="B160" t="str">
            <v>Vöôït ñöôøng daây thoâng tin tieát dieän daây £ 150</v>
          </cell>
          <cell r="C160" t="str">
            <v>V.trí</v>
          </cell>
          <cell r="D160">
            <v>134516</v>
          </cell>
          <cell r="E160">
            <v>127737</v>
          </cell>
          <cell r="G160" t="str">
            <v>06.5013</v>
          </cell>
        </row>
        <row r="161">
          <cell r="A161" t="str">
            <v>06.5014</v>
          </cell>
          <cell r="B161" t="str">
            <v>Vöôït ñöôøng daây thoâng tin tieát dieän daây £ 240</v>
          </cell>
          <cell r="C161" t="str">
            <v>V.trí</v>
          </cell>
          <cell r="D161">
            <v>163462</v>
          </cell>
          <cell r="E161">
            <v>143530</v>
          </cell>
          <cell r="G161" t="str">
            <v>06.5014</v>
          </cell>
        </row>
        <row r="162">
          <cell r="A162" t="str">
            <v>06.5015</v>
          </cell>
          <cell r="B162" t="str">
            <v>Vöôït ñöôøng daây thoâng tin tieát dieän daây &gt; 240</v>
          </cell>
          <cell r="C162" t="str">
            <v>V.trí</v>
          </cell>
          <cell r="D162">
            <v>223247</v>
          </cell>
          <cell r="E162">
            <v>226521</v>
          </cell>
          <cell r="F162"/>
          <cell r="G162" t="str">
            <v>06.5015</v>
          </cell>
        </row>
        <row r="163">
          <cell r="A163" t="str">
            <v>06.5011</v>
          </cell>
          <cell r="B163" t="str">
            <v>Vöôït ñöôøng daây haï theá tieát dieän daây £ 50</v>
          </cell>
          <cell r="C163" t="str">
            <v>V.trí</v>
          </cell>
          <cell r="D163">
            <v>75046</v>
          </cell>
          <cell r="E163">
            <v>78346</v>
          </cell>
          <cell r="G163" t="str">
            <v>06.5011</v>
          </cell>
        </row>
        <row r="164">
          <cell r="A164" t="str">
            <v>06.5012</v>
          </cell>
          <cell r="B164" t="str">
            <v>Vöôït ñöôøng daây haï theá tieát dieän daây £ 95</v>
          </cell>
          <cell r="C164" t="str">
            <v>V.trí</v>
          </cell>
          <cell r="D164">
            <v>104623</v>
          </cell>
          <cell r="E164">
            <v>90887</v>
          </cell>
          <cell r="G164" t="str">
            <v>06.5012</v>
          </cell>
        </row>
        <row r="165">
          <cell r="A165" t="str">
            <v>06.5013</v>
          </cell>
          <cell r="B165" t="str">
            <v>Vöôït ñöôøng daây haï theá tieát dieän daây £ 150</v>
          </cell>
          <cell r="C165" t="str">
            <v>V.trí</v>
          </cell>
          <cell r="D165">
            <v>134516</v>
          </cell>
          <cell r="E165">
            <v>127737</v>
          </cell>
          <cell r="G165" t="str">
            <v>06.5013</v>
          </cell>
        </row>
        <row r="166">
          <cell r="A166" t="str">
            <v>06.5014</v>
          </cell>
          <cell r="B166" t="str">
            <v>Vöôït ñöôøng daây haï theá tieát dieän daây £ 240</v>
          </cell>
          <cell r="C166" t="str">
            <v>V.trí</v>
          </cell>
          <cell r="D166">
            <v>163462</v>
          </cell>
          <cell r="E166">
            <v>143530</v>
          </cell>
          <cell r="G166" t="str">
            <v>06.5014</v>
          </cell>
        </row>
        <row r="167">
          <cell r="A167" t="str">
            <v>06.5015</v>
          </cell>
          <cell r="B167" t="str">
            <v>Vöôït ñöôøng daây haï theá tieát dieän daây &gt; 240</v>
          </cell>
          <cell r="C167" t="str">
            <v>V.trí</v>
          </cell>
          <cell r="D167">
            <v>223247</v>
          </cell>
          <cell r="E167">
            <v>226521</v>
          </cell>
          <cell r="G167" t="str">
            <v>06.5015</v>
          </cell>
        </row>
        <row r="168">
          <cell r="A168" t="str">
            <v>06.5021</v>
          </cell>
          <cell r="B168" t="str">
            <v>Vöôït ñöôøng daây 35 kV tieát dieän daây £ 50</v>
          </cell>
          <cell r="C168" t="str">
            <v>V.trí</v>
          </cell>
          <cell r="D168">
            <v>119570</v>
          </cell>
          <cell r="E168">
            <v>105596</v>
          </cell>
          <cell r="G168" t="str">
            <v>06.5021</v>
          </cell>
        </row>
        <row r="169">
          <cell r="A169" t="str">
            <v>06.5022</v>
          </cell>
          <cell r="B169" t="str">
            <v>Vöôït ñöôøng daây 35 kV tieát dieän daây £ 95</v>
          </cell>
          <cell r="C169" t="str">
            <v>V.trí</v>
          </cell>
          <cell r="D169">
            <v>149462</v>
          </cell>
          <cell r="E169">
            <v>121544</v>
          </cell>
          <cell r="G169" t="str">
            <v>06.5022</v>
          </cell>
        </row>
        <row r="170">
          <cell r="A170" t="str">
            <v>06.5023</v>
          </cell>
          <cell r="B170" t="str">
            <v>Vöôït ñöôøng daây 35 kV tieát dieän daây £ 150</v>
          </cell>
          <cell r="C170" t="str">
            <v>V.trí</v>
          </cell>
          <cell r="D170">
            <v>178093</v>
          </cell>
          <cell r="E170">
            <v>148495</v>
          </cell>
          <cell r="G170" t="str">
            <v>06.5023</v>
          </cell>
        </row>
        <row r="171">
          <cell r="A171" t="str">
            <v>06.5024</v>
          </cell>
          <cell r="B171" t="str">
            <v>Vöôït ñöôøng daây 35 kV tieát dieän daây £ 240</v>
          </cell>
          <cell r="C171" t="str">
            <v>V.trí</v>
          </cell>
          <cell r="D171">
            <v>224193</v>
          </cell>
          <cell r="E171">
            <v>166446</v>
          </cell>
          <cell r="G171" t="str">
            <v>06.5024</v>
          </cell>
        </row>
        <row r="172">
          <cell r="A172" t="str">
            <v>06.5025</v>
          </cell>
          <cell r="B172" t="str">
            <v>Vöôït ñöôøng daây 35 kV tieát dieän daây &gt; 240</v>
          </cell>
          <cell r="C172" t="str">
            <v>V.trí</v>
          </cell>
          <cell r="D172">
            <v>313870</v>
          </cell>
          <cell r="E172">
            <v>290467</v>
          </cell>
          <cell r="G172" t="str">
            <v>06.5025</v>
          </cell>
        </row>
        <row r="173">
          <cell r="A173" t="str">
            <v>06.5061</v>
          </cell>
          <cell r="B173" t="str">
            <v>Vöôït ñöôøng giao thoâng &gt;10m tieát dieän daây £ 50</v>
          </cell>
          <cell r="C173" t="str">
            <v>V.trí</v>
          </cell>
          <cell r="D173">
            <v>177462</v>
          </cell>
          <cell r="E173">
            <v>143995</v>
          </cell>
          <cell r="G173" t="str">
            <v>06.5061</v>
          </cell>
        </row>
        <row r="174">
          <cell r="A174" t="str">
            <v>06.5062</v>
          </cell>
          <cell r="B174" t="str">
            <v>Vöôït ñöôøng giao thoâng &gt;10m tieát dieän daây £ 95</v>
          </cell>
          <cell r="C174" t="str">
            <v>V.trí</v>
          </cell>
          <cell r="D174">
            <v>252130</v>
          </cell>
          <cell r="E174">
            <v>190445</v>
          </cell>
          <cell r="G174" t="str">
            <v>06.5062</v>
          </cell>
        </row>
        <row r="175">
          <cell r="A175" t="str">
            <v>06.5063</v>
          </cell>
          <cell r="B175" t="str">
            <v>Vöôït ñöôøng giao thoâng &gt;10m tieát dieän daây £ 150</v>
          </cell>
          <cell r="C175" t="str">
            <v>V.trí</v>
          </cell>
          <cell r="D175">
            <v>328186</v>
          </cell>
          <cell r="E175">
            <v>233024</v>
          </cell>
          <cell r="G175" t="str">
            <v>06.5063</v>
          </cell>
        </row>
        <row r="176">
          <cell r="A176" t="str">
            <v>06.5064</v>
          </cell>
          <cell r="B176" t="str">
            <v>Vöôït ñöôøng giao thoâng &gt;10m tieát dieän daây £ 240</v>
          </cell>
          <cell r="C176" t="str">
            <v>V.trí</v>
          </cell>
          <cell r="D176">
            <v>285447</v>
          </cell>
          <cell r="E176">
            <v>261823</v>
          </cell>
          <cell r="G176" t="str">
            <v>06.5064</v>
          </cell>
        </row>
        <row r="177">
          <cell r="A177" t="str">
            <v>06.5065</v>
          </cell>
          <cell r="B177" t="str">
            <v>Vöôït ñöôøng giao thoâng &gt;10m tieát dieän daây &gt; 240</v>
          </cell>
          <cell r="C177" t="str">
            <v>V.trí</v>
          </cell>
          <cell r="D177">
            <v>532260</v>
          </cell>
          <cell r="E177">
            <v>410618</v>
          </cell>
          <cell r="G177" t="str">
            <v>06.5065</v>
          </cell>
        </row>
        <row r="178">
          <cell r="A178" t="str">
            <v>06.5071</v>
          </cell>
          <cell r="B178" t="str">
            <v>Vò trí beû goùc tieát dieän daây £ 50</v>
          </cell>
          <cell r="C178" t="str">
            <v>V.trí</v>
          </cell>
          <cell r="E178">
            <v>30697</v>
          </cell>
          <cell r="G178" t="str">
            <v>06.5071</v>
          </cell>
        </row>
        <row r="179">
          <cell r="A179" t="str">
            <v>06.5072</v>
          </cell>
          <cell r="B179" t="str">
            <v>Vò trí beû goùc tieát dieän daây £ 95</v>
          </cell>
          <cell r="C179" t="str">
            <v>V.trí</v>
          </cell>
          <cell r="E179">
            <v>61933</v>
          </cell>
          <cell r="G179" t="str">
            <v>06.5072</v>
          </cell>
        </row>
        <row r="180">
          <cell r="A180" t="str">
            <v>06.5073</v>
          </cell>
          <cell r="B180" t="str">
            <v>Vò trí beû goùc tieát dieän daây £ 150</v>
          </cell>
          <cell r="C180" t="str">
            <v>V.trí</v>
          </cell>
          <cell r="E180">
            <v>78346</v>
          </cell>
          <cell r="G180" t="str">
            <v>06.5073</v>
          </cell>
        </row>
        <row r="181">
          <cell r="A181" t="str">
            <v>06.5074</v>
          </cell>
          <cell r="B181" t="str">
            <v>Vò trí beû goùc tieát dieän daây £ 240</v>
          </cell>
          <cell r="C181" t="str">
            <v>V.trí</v>
          </cell>
          <cell r="E181">
            <v>80978</v>
          </cell>
          <cell r="G181" t="str">
            <v>06.5074</v>
          </cell>
        </row>
        <row r="182">
          <cell r="A182" t="str">
            <v>06.5075</v>
          </cell>
          <cell r="B182" t="str">
            <v>Vò trí beû goùc tieát dieän daây &gt; 240</v>
          </cell>
          <cell r="C182" t="str">
            <v>V.trí</v>
          </cell>
          <cell r="E182">
            <v>150188</v>
          </cell>
          <cell r="G182" t="str">
            <v>06.5075</v>
          </cell>
        </row>
        <row r="183">
          <cell r="A183" t="str">
            <v>06.6104</v>
          </cell>
          <cell r="B183" t="str">
            <v>Raûi caêng daây laáy ñoä voõng daây AC-50mm 2</v>
          </cell>
          <cell r="C183" t="str">
            <v>km</v>
          </cell>
          <cell r="D183">
            <v>212189</v>
          </cell>
          <cell r="E183">
            <v>261153</v>
          </cell>
          <cell r="G183" t="str">
            <v>06.6104</v>
          </cell>
        </row>
        <row r="184">
          <cell r="A184" t="str">
            <v>06.6105</v>
          </cell>
          <cell r="B184" t="str">
            <v>Raûi caêng daây laáy ñoä voõng daây AC-70mm 2</v>
          </cell>
          <cell r="C184" t="str">
            <v>km</v>
          </cell>
          <cell r="D184">
            <v>212789</v>
          </cell>
          <cell r="E184">
            <v>348908</v>
          </cell>
          <cell r="G184" t="str">
            <v>06.6105</v>
          </cell>
        </row>
        <row r="185">
          <cell r="A185" t="str">
            <v>06.6106</v>
          </cell>
          <cell r="B185" t="str">
            <v>Raûi caêng daây laáy ñoä voõng daây AC-95mm 2</v>
          </cell>
          <cell r="C185" t="str">
            <v>km</v>
          </cell>
          <cell r="D185">
            <v>212789</v>
          </cell>
          <cell r="E185">
            <v>475178</v>
          </cell>
          <cell r="G185" t="str">
            <v>06.6106</v>
          </cell>
        </row>
        <row r="186">
          <cell r="A186" t="str">
            <v>06.6107</v>
          </cell>
          <cell r="B186" t="str">
            <v>Raûi caêng daây laáy ñoä voõng daây AC-120mm 2</v>
          </cell>
          <cell r="C186" t="str">
            <v>km</v>
          </cell>
          <cell r="D186">
            <v>298671</v>
          </cell>
          <cell r="E186">
            <v>588862</v>
          </cell>
          <cell r="G186" t="str">
            <v>06.6107</v>
          </cell>
        </row>
        <row r="187">
          <cell r="A187" t="str">
            <v>06.6108</v>
          </cell>
          <cell r="B187" t="str">
            <v>Raûi caêng daây laáy ñoä voõng daây AC-150mm 2</v>
          </cell>
          <cell r="C187" t="str">
            <v>km</v>
          </cell>
          <cell r="D187">
            <v>298671</v>
          </cell>
          <cell r="E187">
            <v>712550</v>
          </cell>
          <cell r="G187" t="str">
            <v>06.6108</v>
          </cell>
        </row>
        <row r="188">
          <cell r="A188" t="str">
            <v>06.6109</v>
          </cell>
          <cell r="B188" t="str">
            <v>Raûi caêng daây laáy ñoä voõng daây AC-185mm 2</v>
          </cell>
          <cell r="C188" t="str">
            <v>km</v>
          </cell>
          <cell r="D188">
            <v>298671</v>
          </cell>
          <cell r="E188">
            <v>840899</v>
          </cell>
          <cell r="G188" t="str">
            <v>06.6109</v>
          </cell>
        </row>
        <row r="189">
          <cell r="A189" t="str">
            <v>06.6110</v>
          </cell>
          <cell r="B189" t="str">
            <v>Raûi caêng daây laáy ñoä voõng daây AC-240mm 2</v>
          </cell>
          <cell r="C189" t="str">
            <v>km</v>
          </cell>
          <cell r="D189">
            <v>298671</v>
          </cell>
          <cell r="E189">
            <v>924792</v>
          </cell>
          <cell r="G189" t="str">
            <v>06.6110</v>
          </cell>
        </row>
        <row r="190">
          <cell r="A190" t="str">
            <v>06.6124</v>
          </cell>
          <cell r="B190" t="str">
            <v>Raûi caêng daây laáy ñoä voõng daây A-50mm 2</v>
          </cell>
          <cell r="C190" t="str">
            <v>km</v>
          </cell>
          <cell r="D190">
            <v>212189</v>
          </cell>
          <cell r="E190">
            <v>208012</v>
          </cell>
          <cell r="G190" t="str">
            <v>06.6124</v>
          </cell>
        </row>
        <row r="191">
          <cell r="A191" t="str">
            <v>06.6125</v>
          </cell>
          <cell r="B191" t="str">
            <v>Raûi caêng daây laáy ñoä voõng daây A-70mm 2</v>
          </cell>
          <cell r="C191" t="str">
            <v>km</v>
          </cell>
          <cell r="D191">
            <v>212189</v>
          </cell>
          <cell r="E191">
            <v>279516</v>
          </cell>
          <cell r="G191" t="str">
            <v>06.6125</v>
          </cell>
        </row>
        <row r="192">
          <cell r="A192" t="str">
            <v>06.6126</v>
          </cell>
          <cell r="B192" t="str">
            <v>Raûi caêng daây laáy ñoä voõng daây A-95mm 2</v>
          </cell>
          <cell r="C192" t="str">
            <v>km</v>
          </cell>
          <cell r="D192">
            <v>212189</v>
          </cell>
          <cell r="E192">
            <v>381897</v>
          </cell>
          <cell r="G192" t="str">
            <v>06.6126</v>
          </cell>
        </row>
        <row r="193">
          <cell r="A193" t="str">
            <v>06.6133</v>
          </cell>
          <cell r="B193" t="str">
            <v>Raûi caêng daây choáng seùt tieát dieän 35mm 2</v>
          </cell>
          <cell r="C193" t="str">
            <v>km</v>
          </cell>
          <cell r="D193">
            <v>211789</v>
          </cell>
          <cell r="E193">
            <v>365484</v>
          </cell>
          <cell r="G193" t="str">
            <v>06.6133</v>
          </cell>
        </row>
        <row r="194">
          <cell r="A194" t="str">
            <v>06.6134</v>
          </cell>
          <cell r="B194" t="str">
            <v>Raûi caêng daây choáng seùt tieát dieän 50mm 2</v>
          </cell>
          <cell r="C194" t="str">
            <v>km</v>
          </cell>
          <cell r="D194">
            <v>211789</v>
          </cell>
          <cell r="E194">
            <v>409524</v>
          </cell>
          <cell r="G194" t="str">
            <v>06.6134</v>
          </cell>
        </row>
        <row r="195">
          <cell r="A195" t="str">
            <v>06.6135</v>
          </cell>
          <cell r="B195" t="str">
            <v>Raûi caêng daây choáng seùt tieát dieän 70mm 2</v>
          </cell>
          <cell r="C195" t="str">
            <v>km</v>
          </cell>
          <cell r="D195">
            <v>211789</v>
          </cell>
          <cell r="E195">
            <v>491429</v>
          </cell>
          <cell r="G195" t="str">
            <v>06.6135</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6">
          <cell r="A206" t="str">
            <v>02.1232</v>
          </cell>
          <cell r="B206" t="str">
            <v>Vaän chuyeån caÙt</v>
          </cell>
          <cell r="C206" t="str">
            <v>m3</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TONGHOP"/>
      <sheetName val="Sheet10"/>
      <sheetName val="Sheet6"/>
      <sheetName val="t.thu"/>
      <sheetName val="t.chi"/>
      <sheetName val="Sheet2"/>
      <sheetName val="BCD"/>
      <sheetName val="TNDN"/>
      <sheetName val="Sheet5"/>
      <sheetName val="627"/>
      <sheetName val="642"/>
      <sheetName val="HDKD"/>
      <sheetName val="LCtiente"/>
      <sheetName val="ZMN"/>
      <sheetName val="ZSOCHE"/>
      <sheetName val="ZCAPHE"/>
      <sheetName val="THVDT"/>
      <sheetName val="LUYKE"/>
      <sheetName val="TANGTS"/>
      <sheetName val="NGUYENGIA"/>
      <sheetName val="HAOMON"/>
      <sheetName val="THANHLYTS"/>
      <sheetName val="Sheet4"/>
      <sheetName val="Sheet1"/>
      <sheetName val="Sheet3"/>
      <sheetName val="CSLUYKE"/>
      <sheetName val="PBKHOILUONG"/>
      <sheetName val="chenhDT"/>
      <sheetName val="05B"/>
      <sheetName val="3,1"/>
      <sheetName val="3,2"/>
      <sheetName val="3,3"/>
      <sheetName val="3,4"/>
      <sheetName val="3,5"/>
      <sheetName val="3,6"/>
      <sheetName val="3,7"/>
      <sheetName val="P.PLOINHUAN"/>
      <sheetName val="pbolai"/>
      <sheetName val="Sheet16"/>
      <sheetName val="VAT12T"/>
      <sheetName val="vatDC"/>
      <sheetName val="Sheet8"/>
      <sheetName val="Sheet19"/>
      <sheetName val="Sheet9"/>
      <sheetName val="Sheet20"/>
      <sheetName val="Sheet21"/>
      <sheetName val="Sheet22"/>
      <sheetName val="tcsxkd"/>
      <sheetName val="641"/>
      <sheetName val="TIEUTHUM"/>
      <sheetName val="NXT"/>
      <sheetName val="Sheet27"/>
      <sheetName val="Sheet28"/>
      <sheetName val="Sheet23"/>
      <sheetName val="131"/>
      <sheetName val="138"/>
      <sheetName val="331"/>
      <sheetName val="Sheet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tartUp"/>
      <sheetName val="Menu"/>
      <sheetName val="PAJE"/>
      <sheetName val="INFOR"/>
      <sheetName val="WK"/>
      <sheetName val="BS"/>
      <sheetName val="PL"/>
      <sheetName val="CF1"/>
      <sheetName val="TM CF1"/>
      <sheetName val="TM"/>
      <sheetName val="TM(NV)"/>
      <sheetName val="TM(TSCD)"/>
      <sheetName val="KQKH bo phan"/>
      <sheetName val="Tai san bo phan"/>
      <sheetName val="TM(Lienquan)"/>
      <sheetName val="KQKD bo phan"/>
      <sheetName val="TS bo phan"/>
      <sheetName val="BSPL"/>
      <sheetName val="BSPL2"/>
      <sheetName val="BSPL4"/>
      <sheetName val="BSPL3"/>
      <sheetName val="CF2"/>
      <sheetName val="CTPT"/>
    </sheetNames>
    <sheetDataSet>
      <sheetData sheetId="0" refreshError="1"/>
      <sheetData sheetId="1"/>
      <sheetData sheetId="2">
        <row r="7">
          <cell r="O7">
            <v>1</v>
          </cell>
        </row>
      </sheetData>
      <sheetData sheetId="3">
        <row r="5">
          <cell r="A5">
            <v>111</v>
          </cell>
          <cell r="B5" t="str">
            <v>Tiền mặt</v>
          </cell>
          <cell r="C5" t="str">
            <v>Y</v>
          </cell>
          <cell r="E5" t="str">
            <v>BA</v>
          </cell>
          <cell r="G5" t="str">
            <v>Tập đoàn Đại Châu</v>
          </cell>
          <cell r="H5" t="str">
            <v>Tập đoàn Đại Châu</v>
          </cell>
          <cell r="I5">
            <v>1</v>
          </cell>
        </row>
        <row r="6">
          <cell r="A6">
            <v>112</v>
          </cell>
          <cell r="C6" t="str">
            <v>N</v>
          </cell>
          <cell r="H6">
            <v>0</v>
          </cell>
          <cell r="I6" t="str">
            <v/>
          </cell>
        </row>
        <row r="7">
          <cell r="A7">
            <v>113</v>
          </cell>
          <cell r="C7" t="str">
            <v>Có</v>
          </cell>
          <cell r="H7">
            <v>0</v>
          </cell>
          <cell r="I7" t="str">
            <v/>
          </cell>
        </row>
        <row r="8">
          <cell r="A8" t="str">
            <v>121nh</v>
          </cell>
          <cell r="C8" t="str">
            <v>DK</v>
          </cell>
          <cell r="H8">
            <v>0</v>
          </cell>
          <cell r="I8" t="str">
            <v/>
          </cell>
        </row>
        <row r="9">
          <cell r="A9">
            <v>1211</v>
          </cell>
          <cell r="C9" t="str">
            <v>6.04 &amp; 3.14</v>
          </cell>
          <cell r="H9" t="str">
            <v>Bút toán Hợp nhất</v>
          </cell>
          <cell r="I9">
            <v>2</v>
          </cell>
        </row>
        <row r="10">
          <cell r="A10">
            <v>1212</v>
          </cell>
          <cell r="C10" t="str">
            <v>6.04</v>
          </cell>
          <cell r="H10">
            <v>0</v>
          </cell>
          <cell r="I10" t="str">
            <v/>
          </cell>
        </row>
        <row r="11">
          <cell r="A11">
            <v>1281</v>
          </cell>
          <cell r="C11" t="str">
            <v>3.14</v>
          </cell>
          <cell r="H11">
            <v>0</v>
          </cell>
          <cell r="I11" t="str">
            <v/>
          </cell>
        </row>
        <row r="12">
          <cell r="A12">
            <v>1288</v>
          </cell>
          <cell r="H12">
            <v>0</v>
          </cell>
          <cell r="I12" t="str">
            <v/>
          </cell>
        </row>
        <row r="13">
          <cell r="A13">
            <v>129</v>
          </cell>
          <cell r="H13">
            <v>0</v>
          </cell>
          <cell r="I13" t="str">
            <v/>
          </cell>
        </row>
        <row r="14">
          <cell r="A14">
            <v>131</v>
          </cell>
          <cell r="H14" t="e">
            <v>#N/A</v>
          </cell>
          <cell r="I14" t="str">
            <v/>
          </cell>
        </row>
        <row r="15">
          <cell r="A15" t="str">
            <v>331N</v>
          </cell>
          <cell r="H15" t="e">
            <v>#N/A</v>
          </cell>
          <cell r="I15" t="str">
            <v/>
          </cell>
        </row>
        <row r="16">
          <cell r="A16">
            <v>1368</v>
          </cell>
          <cell r="H16" t="e">
            <v>#N/A</v>
          </cell>
          <cell r="I16" t="str">
            <v/>
          </cell>
        </row>
        <row r="17">
          <cell r="A17" t="str">
            <v>337N</v>
          </cell>
          <cell r="H17" t="e">
            <v>#N/A</v>
          </cell>
          <cell r="I17" t="str">
            <v/>
          </cell>
        </row>
        <row r="18">
          <cell r="A18">
            <v>1385</v>
          </cell>
          <cell r="H18" t="e">
            <v>#N/A</v>
          </cell>
          <cell r="I18" t="str">
            <v/>
          </cell>
        </row>
        <row r="19">
          <cell r="A19" t="str">
            <v>138ctln</v>
          </cell>
          <cell r="H19" t="e">
            <v>#N/A</v>
          </cell>
          <cell r="I19" t="str">
            <v/>
          </cell>
        </row>
        <row r="20">
          <cell r="A20" t="str">
            <v>334N</v>
          </cell>
          <cell r="H20" t="e">
            <v>#N/A</v>
          </cell>
          <cell r="I20" t="str">
            <v/>
          </cell>
        </row>
        <row r="21">
          <cell r="A21">
            <v>1388</v>
          </cell>
          <cell r="H21" t="e">
            <v>#N/A</v>
          </cell>
          <cell r="I21" t="str">
            <v/>
          </cell>
        </row>
        <row r="22">
          <cell r="A22">
            <v>139</v>
          </cell>
          <cell r="H22" t="e">
            <v>#N/A</v>
          </cell>
          <cell r="I22" t="str">
            <v/>
          </cell>
        </row>
        <row r="23">
          <cell r="A23">
            <v>151</v>
          </cell>
          <cell r="H23" t="e">
            <v>#N/A</v>
          </cell>
          <cell r="I23" t="str">
            <v/>
          </cell>
        </row>
        <row r="24">
          <cell r="A24">
            <v>152</v>
          </cell>
          <cell r="H24" t="e">
            <v>#N/A</v>
          </cell>
          <cell r="I24" t="str">
            <v/>
          </cell>
        </row>
        <row r="25">
          <cell r="A25">
            <v>153</v>
          </cell>
          <cell r="H25" t="e">
            <v>#N/A</v>
          </cell>
          <cell r="I25" t="str">
            <v/>
          </cell>
        </row>
        <row r="26">
          <cell r="A26">
            <v>154</v>
          </cell>
          <cell r="H26" t="e">
            <v>#N/A</v>
          </cell>
          <cell r="I26" t="str">
            <v/>
          </cell>
        </row>
        <row r="27">
          <cell r="A27">
            <v>155</v>
          </cell>
          <cell r="H27" t="e">
            <v>#N/A</v>
          </cell>
          <cell r="I27" t="str">
            <v/>
          </cell>
        </row>
        <row r="28">
          <cell r="A28">
            <v>156</v>
          </cell>
          <cell r="H28" t="e">
            <v>#N/A</v>
          </cell>
          <cell r="I28" t="str">
            <v/>
          </cell>
        </row>
        <row r="29">
          <cell r="A29">
            <v>157</v>
          </cell>
          <cell r="H29" t="e">
            <v>#N/A</v>
          </cell>
          <cell r="I29" t="str">
            <v/>
          </cell>
        </row>
        <row r="30">
          <cell r="A30">
            <v>158</v>
          </cell>
          <cell r="H30" t="e">
            <v>#N/A</v>
          </cell>
          <cell r="I30" t="str">
            <v/>
          </cell>
        </row>
        <row r="31">
          <cell r="A31">
            <v>1567</v>
          </cell>
          <cell r="H31" t="e">
            <v>#N/A</v>
          </cell>
          <cell r="I31" t="str">
            <v/>
          </cell>
        </row>
        <row r="32">
          <cell r="A32">
            <v>159</v>
          </cell>
          <cell r="H32" t="e">
            <v>#N/A</v>
          </cell>
          <cell r="I32" t="str">
            <v/>
          </cell>
        </row>
        <row r="33">
          <cell r="A33">
            <v>142</v>
          </cell>
          <cell r="H33" t="e">
            <v>#N/A</v>
          </cell>
          <cell r="I33" t="str">
            <v/>
          </cell>
        </row>
        <row r="34">
          <cell r="A34">
            <v>133</v>
          </cell>
          <cell r="H34" t="e">
            <v>#N/A</v>
          </cell>
          <cell r="I34" t="str">
            <v/>
          </cell>
        </row>
        <row r="35">
          <cell r="A35" t="str">
            <v>3331N</v>
          </cell>
          <cell r="H35" t="e">
            <v>#N/A</v>
          </cell>
          <cell r="I35" t="str">
            <v/>
          </cell>
        </row>
        <row r="36">
          <cell r="A36" t="str">
            <v>3334N</v>
          </cell>
          <cell r="H36" t="e">
            <v>#N/A</v>
          </cell>
          <cell r="I36" t="str">
            <v/>
          </cell>
        </row>
        <row r="37">
          <cell r="A37" t="str">
            <v>3338N</v>
          </cell>
          <cell r="H37" t="e">
            <v>#N/A</v>
          </cell>
          <cell r="I37" t="str">
            <v/>
          </cell>
        </row>
        <row r="38">
          <cell r="A38" t="str">
            <v>171N</v>
          </cell>
          <cell r="H38" t="e">
            <v>#N/A</v>
          </cell>
          <cell r="I38" t="str">
            <v/>
          </cell>
        </row>
        <row r="39">
          <cell r="A39" t="str">
            <v>171C</v>
          </cell>
          <cell r="H39" t="e">
            <v>#N/A</v>
          </cell>
          <cell r="I39" t="str">
            <v/>
          </cell>
        </row>
        <row r="40">
          <cell r="A40">
            <v>141</v>
          </cell>
          <cell r="H40" t="e">
            <v>#N/A</v>
          </cell>
          <cell r="I40" t="str">
            <v/>
          </cell>
        </row>
        <row r="41">
          <cell r="A41">
            <v>144</v>
          </cell>
          <cell r="H41" t="e">
            <v>#N/A</v>
          </cell>
          <cell r="I41" t="str">
            <v/>
          </cell>
        </row>
        <row r="42">
          <cell r="A42">
            <v>1381</v>
          </cell>
          <cell r="H42" t="e">
            <v>#N/A</v>
          </cell>
          <cell r="I42" t="str">
            <v/>
          </cell>
        </row>
        <row r="43">
          <cell r="A43">
            <v>148</v>
          </cell>
          <cell r="H43" t="e">
            <v>#N/A</v>
          </cell>
          <cell r="I43" t="str">
            <v/>
          </cell>
        </row>
        <row r="44">
          <cell r="A44" t="str">
            <v>131dh</v>
          </cell>
          <cell r="H44" t="e">
            <v>#N/A</v>
          </cell>
          <cell r="I44" t="str">
            <v/>
          </cell>
        </row>
        <row r="45">
          <cell r="A45">
            <v>1361</v>
          </cell>
          <cell r="H45" t="e">
            <v>#N/A</v>
          </cell>
          <cell r="I45" t="str">
            <v/>
          </cell>
        </row>
        <row r="46">
          <cell r="A46" t="str">
            <v>1368cvdh</v>
          </cell>
          <cell r="H46" t="e">
            <v>#N/A</v>
          </cell>
          <cell r="I46" t="str">
            <v/>
          </cell>
        </row>
        <row r="47">
          <cell r="A47" t="str">
            <v>1368dh</v>
          </cell>
          <cell r="H47" t="e">
            <v>#N/A</v>
          </cell>
          <cell r="I47" t="str">
            <v/>
          </cell>
        </row>
        <row r="48">
          <cell r="A48" t="str">
            <v>144dh</v>
          </cell>
          <cell r="H48" t="e">
            <v>#N/A</v>
          </cell>
          <cell r="I48" t="str">
            <v/>
          </cell>
        </row>
        <row r="49">
          <cell r="A49" t="str">
            <v>138utdh</v>
          </cell>
          <cell r="H49" t="e">
            <v>#N/A</v>
          </cell>
          <cell r="I49" t="str">
            <v/>
          </cell>
        </row>
        <row r="50">
          <cell r="A50" t="str">
            <v>138cvkl</v>
          </cell>
          <cell r="H50" t="e">
            <v>#N/A</v>
          </cell>
          <cell r="I50" t="str">
            <v/>
          </cell>
        </row>
        <row r="51">
          <cell r="A51" t="str">
            <v>1388dh</v>
          </cell>
          <cell r="H51" t="e">
            <v>#N/A</v>
          </cell>
          <cell r="I51" t="str">
            <v/>
          </cell>
        </row>
        <row r="52">
          <cell r="A52" t="str">
            <v>139dh</v>
          </cell>
          <cell r="H52" t="e">
            <v>#N/A</v>
          </cell>
          <cell r="I52" t="str">
            <v/>
          </cell>
        </row>
        <row r="53">
          <cell r="A53">
            <v>211</v>
          </cell>
          <cell r="H53" t="e">
            <v>#N/A</v>
          </cell>
          <cell r="I53" t="str">
            <v/>
          </cell>
        </row>
        <row r="54">
          <cell r="A54">
            <v>2141</v>
          </cell>
          <cell r="H54" t="e">
            <v>#N/A</v>
          </cell>
          <cell r="I54" t="str">
            <v/>
          </cell>
        </row>
        <row r="55">
          <cell r="A55">
            <v>212</v>
          </cell>
          <cell r="H55" t="e">
            <v>#N/A</v>
          </cell>
          <cell r="I55" t="str">
            <v/>
          </cell>
        </row>
        <row r="56">
          <cell r="A56">
            <v>2142</v>
          </cell>
          <cell r="H56" t="e">
            <v>#N/A</v>
          </cell>
          <cell r="I56" t="str">
            <v/>
          </cell>
        </row>
        <row r="57">
          <cell r="A57">
            <v>213</v>
          </cell>
          <cell r="H57" t="e">
            <v>#N/A</v>
          </cell>
          <cell r="I57" t="str">
            <v/>
          </cell>
        </row>
        <row r="58">
          <cell r="A58">
            <v>2143</v>
          </cell>
          <cell r="H58" t="e">
            <v>#N/A</v>
          </cell>
          <cell r="I58" t="str">
            <v/>
          </cell>
        </row>
        <row r="59">
          <cell r="A59">
            <v>2411</v>
          </cell>
          <cell r="H59" t="e">
            <v>#N/A</v>
          </cell>
          <cell r="I59" t="str">
            <v/>
          </cell>
        </row>
        <row r="60">
          <cell r="A60">
            <v>2412</v>
          </cell>
          <cell r="H60" t="e">
            <v>#N/A</v>
          </cell>
          <cell r="I60" t="str">
            <v/>
          </cell>
        </row>
        <row r="61">
          <cell r="A61">
            <v>2413</v>
          </cell>
          <cell r="H61" t="e">
            <v>#N/A</v>
          </cell>
          <cell r="I61" t="str">
            <v/>
          </cell>
        </row>
        <row r="62">
          <cell r="A62">
            <v>217</v>
          </cell>
          <cell r="H62" t="e">
            <v>#N/A</v>
          </cell>
          <cell r="I62" t="str">
            <v/>
          </cell>
        </row>
        <row r="63">
          <cell r="A63">
            <v>2147</v>
          </cell>
          <cell r="H63" t="e">
            <v>#N/A</v>
          </cell>
          <cell r="I63" t="str">
            <v/>
          </cell>
        </row>
        <row r="64">
          <cell r="A64">
            <v>221</v>
          </cell>
          <cell r="H64" t="e">
            <v>#N/A</v>
          </cell>
          <cell r="I64" t="str">
            <v/>
          </cell>
        </row>
        <row r="65">
          <cell r="A65">
            <v>222</v>
          </cell>
          <cell r="H65" t="e">
            <v>#N/A</v>
          </cell>
          <cell r="I65" t="str">
            <v/>
          </cell>
        </row>
        <row r="66">
          <cell r="A66">
            <v>223</v>
          </cell>
          <cell r="H66" t="e">
            <v>#N/A</v>
          </cell>
          <cell r="I66" t="str">
            <v/>
          </cell>
        </row>
        <row r="67">
          <cell r="A67">
            <v>2281</v>
          </cell>
          <cell r="H67" t="e">
            <v>#N/A</v>
          </cell>
          <cell r="I67" t="str">
            <v/>
          </cell>
        </row>
        <row r="68">
          <cell r="A68">
            <v>2282</v>
          </cell>
          <cell r="H68" t="e">
            <v>#N/A</v>
          </cell>
          <cell r="I68" t="str">
            <v/>
          </cell>
        </row>
        <row r="69">
          <cell r="A69" t="str">
            <v>228tpkp</v>
          </cell>
          <cell r="H69" t="e">
            <v>#N/A</v>
          </cell>
          <cell r="I69" t="str">
            <v/>
          </cell>
        </row>
        <row r="70">
          <cell r="A70" t="str">
            <v>228cv</v>
          </cell>
          <cell r="H70" t="e">
            <v>#N/A</v>
          </cell>
          <cell r="I70" t="str">
            <v/>
          </cell>
        </row>
        <row r="71">
          <cell r="A71">
            <v>2288</v>
          </cell>
          <cell r="H71" t="e">
            <v>#N/A</v>
          </cell>
          <cell r="I71" t="str">
            <v/>
          </cell>
        </row>
        <row r="72">
          <cell r="A72">
            <v>229</v>
          </cell>
          <cell r="H72" t="e">
            <v>#N/A</v>
          </cell>
          <cell r="I72" t="str">
            <v/>
          </cell>
        </row>
        <row r="73">
          <cell r="A73">
            <v>242</v>
          </cell>
          <cell r="H73" t="e">
            <v>#N/A</v>
          </cell>
          <cell r="I73" t="str">
            <v/>
          </cell>
        </row>
        <row r="74">
          <cell r="A74">
            <v>243</v>
          </cell>
          <cell r="H74" t="e">
            <v>#N/A</v>
          </cell>
          <cell r="I74" t="str">
            <v/>
          </cell>
        </row>
        <row r="75">
          <cell r="A75">
            <v>244</v>
          </cell>
          <cell r="H75" t="e">
            <v>#N/A</v>
          </cell>
          <cell r="I75" t="str">
            <v/>
          </cell>
        </row>
        <row r="76">
          <cell r="A76">
            <v>248</v>
          </cell>
          <cell r="H76" t="e">
            <v>#N/A</v>
          </cell>
          <cell r="I76" t="str">
            <v/>
          </cell>
        </row>
        <row r="77">
          <cell r="A77">
            <v>269</v>
          </cell>
          <cell r="H77" t="e">
            <v>#N/A</v>
          </cell>
          <cell r="I77" t="str">
            <v/>
          </cell>
        </row>
        <row r="78">
          <cell r="A78">
            <v>311</v>
          </cell>
          <cell r="H78" t="e">
            <v>#N/A</v>
          </cell>
          <cell r="I78" t="str">
            <v/>
          </cell>
        </row>
        <row r="79">
          <cell r="A79">
            <v>315</v>
          </cell>
          <cell r="H79" t="e">
            <v>#N/A</v>
          </cell>
          <cell r="I79" t="str">
            <v/>
          </cell>
        </row>
        <row r="80">
          <cell r="A80">
            <v>331</v>
          </cell>
          <cell r="H80" t="e">
            <v>#N/A</v>
          </cell>
          <cell r="I80" t="str">
            <v/>
          </cell>
        </row>
        <row r="81">
          <cell r="A81" t="str">
            <v>131C</v>
          </cell>
          <cell r="H81" t="e">
            <v>#N/A</v>
          </cell>
          <cell r="I81" t="str">
            <v/>
          </cell>
        </row>
        <row r="82">
          <cell r="A82">
            <v>3387</v>
          </cell>
          <cell r="H82" t="e">
            <v>#N/A</v>
          </cell>
          <cell r="I82" t="str">
            <v/>
          </cell>
        </row>
        <row r="83">
          <cell r="A83">
            <v>33311</v>
          </cell>
          <cell r="H83" t="e">
            <v>#N/A</v>
          </cell>
          <cell r="I83" t="str">
            <v/>
          </cell>
        </row>
        <row r="84">
          <cell r="A84">
            <v>33312</v>
          </cell>
          <cell r="H84" t="e">
            <v>#N/A</v>
          </cell>
          <cell r="I84" t="str">
            <v/>
          </cell>
        </row>
        <row r="85">
          <cell r="A85">
            <v>3332</v>
          </cell>
          <cell r="H85" t="e">
            <v>#N/A</v>
          </cell>
          <cell r="I85" t="str">
            <v/>
          </cell>
        </row>
        <row r="86">
          <cell r="A86">
            <v>3333</v>
          </cell>
          <cell r="H86" t="e">
            <v>#N/A</v>
          </cell>
          <cell r="I86" t="str">
            <v/>
          </cell>
        </row>
        <row r="87">
          <cell r="A87">
            <v>3334</v>
          </cell>
          <cell r="H87" t="e">
            <v>#N/A</v>
          </cell>
          <cell r="I87" t="str">
            <v/>
          </cell>
        </row>
        <row r="88">
          <cell r="A88">
            <v>3335</v>
          </cell>
          <cell r="H88" t="e">
            <v>#N/A</v>
          </cell>
          <cell r="I88" t="str">
            <v/>
          </cell>
        </row>
        <row r="89">
          <cell r="A89">
            <v>3336</v>
          </cell>
          <cell r="H89" t="e">
            <v>#N/A</v>
          </cell>
          <cell r="I89" t="str">
            <v/>
          </cell>
        </row>
        <row r="90">
          <cell r="A90">
            <v>3337</v>
          </cell>
          <cell r="H90" t="e">
            <v>#N/A</v>
          </cell>
          <cell r="I90" t="str">
            <v/>
          </cell>
        </row>
        <row r="91">
          <cell r="A91">
            <v>3338</v>
          </cell>
          <cell r="H91" t="e">
            <v>#N/A</v>
          </cell>
          <cell r="I91" t="str">
            <v/>
          </cell>
        </row>
        <row r="92">
          <cell r="A92">
            <v>3339</v>
          </cell>
          <cell r="H92" t="e">
            <v>#N/A</v>
          </cell>
          <cell r="I92" t="str">
            <v/>
          </cell>
        </row>
        <row r="93">
          <cell r="A93">
            <v>334</v>
          </cell>
          <cell r="H93" t="e">
            <v>#N/A</v>
          </cell>
          <cell r="I93" t="str">
            <v/>
          </cell>
        </row>
        <row r="94">
          <cell r="A94">
            <v>335</v>
          </cell>
          <cell r="H94" t="e">
            <v>#N/A</v>
          </cell>
          <cell r="I94" t="str">
            <v/>
          </cell>
        </row>
        <row r="95">
          <cell r="A95">
            <v>336</v>
          </cell>
          <cell r="H95" t="e">
            <v>#N/A</v>
          </cell>
          <cell r="I95" t="str">
            <v/>
          </cell>
        </row>
        <row r="96">
          <cell r="A96">
            <v>337</v>
          </cell>
          <cell r="H96" t="e">
            <v>#N/A</v>
          </cell>
          <cell r="I96" t="str">
            <v/>
          </cell>
        </row>
        <row r="97">
          <cell r="A97">
            <v>3381</v>
          </cell>
          <cell r="H97" t="e">
            <v>#N/A</v>
          </cell>
          <cell r="I97" t="str">
            <v/>
          </cell>
        </row>
        <row r="98">
          <cell r="A98">
            <v>3382</v>
          </cell>
          <cell r="H98" t="e">
            <v>#N/A</v>
          </cell>
          <cell r="I98" t="str">
            <v/>
          </cell>
        </row>
        <row r="99">
          <cell r="A99">
            <v>3383</v>
          </cell>
          <cell r="H99" t="e">
            <v>#N/A</v>
          </cell>
          <cell r="I99" t="str">
            <v/>
          </cell>
        </row>
        <row r="100">
          <cell r="A100">
            <v>3384</v>
          </cell>
          <cell r="H100" t="e">
            <v>#N/A</v>
          </cell>
          <cell r="I100" t="str">
            <v/>
          </cell>
        </row>
        <row r="101">
          <cell r="A101">
            <v>3385</v>
          </cell>
          <cell r="H101" t="e">
            <v>#N/A</v>
          </cell>
          <cell r="I101" t="str">
            <v/>
          </cell>
        </row>
        <row r="102">
          <cell r="A102" t="str">
            <v>338ct</v>
          </cell>
          <cell r="H102" t="e">
            <v>#N/A</v>
          </cell>
          <cell r="I102" t="str">
            <v/>
          </cell>
        </row>
        <row r="103">
          <cell r="A103">
            <v>3386</v>
          </cell>
          <cell r="H103" t="e">
            <v>#N/A</v>
          </cell>
          <cell r="I103" t="str">
            <v/>
          </cell>
        </row>
        <row r="104">
          <cell r="A104">
            <v>3388</v>
          </cell>
          <cell r="H104" t="e">
            <v>#N/A</v>
          </cell>
          <cell r="I104" t="str">
            <v/>
          </cell>
        </row>
        <row r="105">
          <cell r="A105">
            <v>3389</v>
          </cell>
          <cell r="H105" t="e">
            <v>#N/A</v>
          </cell>
          <cell r="I105" t="str">
            <v/>
          </cell>
        </row>
        <row r="106">
          <cell r="A106">
            <v>352</v>
          </cell>
          <cell r="H106" t="e">
            <v>#N/A</v>
          </cell>
          <cell r="I106" t="str">
            <v/>
          </cell>
        </row>
        <row r="107">
          <cell r="A107" t="str">
            <v>331dh</v>
          </cell>
          <cell r="H107" t="e">
            <v>#N/A</v>
          </cell>
          <cell r="I107" t="str">
            <v/>
          </cell>
        </row>
        <row r="108">
          <cell r="A108" t="str">
            <v>336vdh</v>
          </cell>
          <cell r="H108" t="e">
            <v>#N/A</v>
          </cell>
          <cell r="I108" t="str">
            <v/>
          </cell>
        </row>
        <row r="109">
          <cell r="A109" t="str">
            <v>336dh</v>
          </cell>
          <cell r="H109" t="e">
            <v>#N/A</v>
          </cell>
          <cell r="I109" t="str">
            <v/>
          </cell>
        </row>
        <row r="110">
          <cell r="A110">
            <v>344</v>
          </cell>
          <cell r="H110" t="e">
            <v>#N/A</v>
          </cell>
          <cell r="I110" t="str">
            <v/>
          </cell>
        </row>
        <row r="111">
          <cell r="A111" t="str">
            <v>3388dh</v>
          </cell>
          <cell r="H111" t="e">
            <v>#N/A</v>
          </cell>
          <cell r="I111" t="str">
            <v/>
          </cell>
        </row>
        <row r="112">
          <cell r="A112">
            <v>341</v>
          </cell>
          <cell r="H112" t="e">
            <v>#N/A</v>
          </cell>
          <cell r="I112" t="str">
            <v/>
          </cell>
        </row>
        <row r="113">
          <cell r="A113">
            <v>342</v>
          </cell>
          <cell r="H113" t="e">
            <v>#N/A</v>
          </cell>
          <cell r="I113" t="str">
            <v/>
          </cell>
        </row>
        <row r="114">
          <cell r="A114">
            <v>3431</v>
          </cell>
          <cell r="H114" t="e">
            <v>#N/A</v>
          </cell>
          <cell r="I114" t="str">
            <v/>
          </cell>
        </row>
        <row r="115">
          <cell r="A115">
            <v>3432</v>
          </cell>
          <cell r="H115" t="e">
            <v>#N/A</v>
          </cell>
          <cell r="I115" t="str">
            <v/>
          </cell>
        </row>
        <row r="116">
          <cell r="A116">
            <v>3433</v>
          </cell>
          <cell r="H116" t="e">
            <v>#N/A</v>
          </cell>
          <cell r="I116" t="str">
            <v/>
          </cell>
        </row>
        <row r="117">
          <cell r="A117">
            <v>347</v>
          </cell>
          <cell r="H117" t="e">
            <v>#N/A</v>
          </cell>
          <cell r="I117" t="str">
            <v/>
          </cell>
        </row>
        <row r="118">
          <cell r="A118">
            <v>351</v>
          </cell>
          <cell r="H118" t="e">
            <v>#N/A</v>
          </cell>
          <cell r="I118" t="str">
            <v/>
          </cell>
        </row>
        <row r="119">
          <cell r="A119" t="str">
            <v>352dh</v>
          </cell>
          <cell r="H119" t="e">
            <v>#N/A</v>
          </cell>
          <cell r="I119" t="str">
            <v/>
          </cell>
        </row>
        <row r="120">
          <cell r="A120">
            <v>3531</v>
          </cell>
          <cell r="H120" t="e">
            <v>#N/A</v>
          </cell>
          <cell r="I120" t="str">
            <v/>
          </cell>
        </row>
        <row r="121">
          <cell r="A121">
            <v>3532</v>
          </cell>
          <cell r="H121" t="e">
            <v>#N/A</v>
          </cell>
          <cell r="I121" t="str">
            <v/>
          </cell>
        </row>
        <row r="122">
          <cell r="A122">
            <v>3533</v>
          </cell>
          <cell r="H122" t="e">
            <v>#N/A</v>
          </cell>
          <cell r="I122" t="str">
            <v/>
          </cell>
        </row>
        <row r="123">
          <cell r="A123">
            <v>3534</v>
          </cell>
          <cell r="H123" t="e">
            <v>#N/A</v>
          </cell>
          <cell r="I123" t="str">
            <v/>
          </cell>
        </row>
        <row r="124">
          <cell r="A124">
            <v>3561</v>
          </cell>
          <cell r="H124" t="e">
            <v>#N/A</v>
          </cell>
          <cell r="I124" t="str">
            <v/>
          </cell>
        </row>
        <row r="125">
          <cell r="A125">
            <v>3562</v>
          </cell>
          <cell r="H125" t="e">
            <v>#N/A</v>
          </cell>
          <cell r="I125" t="str">
            <v/>
          </cell>
        </row>
        <row r="126">
          <cell r="A126">
            <v>4111</v>
          </cell>
          <cell r="H126" t="e">
            <v>#N/A</v>
          </cell>
          <cell r="I126" t="str">
            <v/>
          </cell>
        </row>
        <row r="127">
          <cell r="A127">
            <v>4112</v>
          </cell>
          <cell r="H127" t="e">
            <v>#N/A</v>
          </cell>
          <cell r="I127" t="str">
            <v/>
          </cell>
        </row>
        <row r="128">
          <cell r="A128">
            <v>4118</v>
          </cell>
          <cell r="H128" t="e">
            <v>#N/A</v>
          </cell>
          <cell r="I128" t="str">
            <v/>
          </cell>
        </row>
        <row r="129">
          <cell r="A129">
            <v>419</v>
          </cell>
          <cell r="H129" t="e">
            <v>#N/A</v>
          </cell>
          <cell r="I129" t="str">
            <v/>
          </cell>
        </row>
        <row r="130">
          <cell r="A130">
            <v>412</v>
          </cell>
          <cell r="H130" t="e">
            <v>#N/A</v>
          </cell>
          <cell r="I130" t="str">
            <v/>
          </cell>
        </row>
        <row r="131">
          <cell r="A131">
            <v>413</v>
          </cell>
          <cell r="H131" t="e">
            <v>#N/A</v>
          </cell>
          <cell r="I131" t="str">
            <v/>
          </cell>
        </row>
        <row r="132">
          <cell r="A132">
            <v>414</v>
          </cell>
          <cell r="H132" t="e">
            <v>#N/A</v>
          </cell>
          <cell r="I132" t="str">
            <v/>
          </cell>
        </row>
        <row r="133">
          <cell r="A133">
            <v>415</v>
          </cell>
          <cell r="H133" t="e">
            <v>#N/A</v>
          </cell>
          <cell r="I133" t="str">
            <v/>
          </cell>
        </row>
        <row r="134">
          <cell r="A134">
            <v>417</v>
          </cell>
          <cell r="H134" t="e">
            <v>#N/A</v>
          </cell>
          <cell r="I134" t="str">
            <v/>
          </cell>
        </row>
        <row r="135">
          <cell r="A135">
            <v>418</v>
          </cell>
          <cell r="H135" t="e">
            <v>#N/A</v>
          </cell>
          <cell r="I135" t="str">
            <v/>
          </cell>
        </row>
        <row r="136">
          <cell r="A136">
            <v>4211</v>
          </cell>
          <cell r="H136" t="e">
            <v>#N/A</v>
          </cell>
          <cell r="I136" t="str">
            <v/>
          </cell>
        </row>
        <row r="137">
          <cell r="A137">
            <v>4212</v>
          </cell>
          <cell r="H137" t="e">
            <v>#N/A</v>
          </cell>
          <cell r="I137" t="str">
            <v/>
          </cell>
        </row>
        <row r="138">
          <cell r="A138">
            <v>441</v>
          </cell>
          <cell r="H138" t="e">
            <v>#N/A</v>
          </cell>
          <cell r="I138" t="str">
            <v/>
          </cell>
        </row>
        <row r="139">
          <cell r="A139">
            <v>4611</v>
          </cell>
          <cell r="H139" t="e">
            <v>#N/A</v>
          </cell>
          <cell r="I139" t="str">
            <v/>
          </cell>
        </row>
        <row r="140">
          <cell r="A140">
            <v>4612</v>
          </cell>
          <cell r="H140" t="e">
            <v>#N/A</v>
          </cell>
          <cell r="I140" t="str">
            <v/>
          </cell>
        </row>
        <row r="141">
          <cell r="A141">
            <v>1611</v>
          </cell>
          <cell r="H141" t="e">
            <v>#N/A</v>
          </cell>
          <cell r="I141" t="str">
            <v/>
          </cell>
        </row>
        <row r="142">
          <cell r="A142">
            <v>1612</v>
          </cell>
          <cell r="H142" t="e">
            <v>#N/A</v>
          </cell>
          <cell r="I142" t="str">
            <v/>
          </cell>
        </row>
        <row r="143">
          <cell r="A143">
            <v>466</v>
          </cell>
          <cell r="H143" t="e">
            <v>#N/A</v>
          </cell>
          <cell r="I143" t="str">
            <v/>
          </cell>
        </row>
        <row r="144">
          <cell r="A144">
            <v>439</v>
          </cell>
          <cell r="H144" t="e">
            <v>#N/A</v>
          </cell>
          <cell r="I144" t="str">
            <v/>
          </cell>
        </row>
        <row r="145">
          <cell r="A145">
            <v>5111</v>
          </cell>
          <cell r="H145" t="e">
            <v>#N/A</v>
          </cell>
          <cell r="I145" t="str">
            <v/>
          </cell>
        </row>
        <row r="146">
          <cell r="A146">
            <v>5112</v>
          </cell>
          <cell r="H146" t="e">
            <v>#N/A</v>
          </cell>
          <cell r="I146" t="str">
            <v/>
          </cell>
        </row>
        <row r="147">
          <cell r="A147">
            <v>5113</v>
          </cell>
          <cell r="H147" t="e">
            <v>#N/A</v>
          </cell>
          <cell r="I147" t="str">
            <v/>
          </cell>
        </row>
        <row r="148">
          <cell r="A148">
            <v>5114</v>
          </cell>
          <cell r="H148" t="e">
            <v>#N/A</v>
          </cell>
          <cell r="I148" t="str">
            <v/>
          </cell>
        </row>
        <row r="149">
          <cell r="A149">
            <v>5115</v>
          </cell>
          <cell r="H149" t="e">
            <v>#N/A</v>
          </cell>
          <cell r="I149" t="str">
            <v/>
          </cell>
        </row>
        <row r="150">
          <cell r="A150">
            <v>5116</v>
          </cell>
          <cell r="H150" t="e">
            <v>#N/A</v>
          </cell>
          <cell r="I150" t="str">
            <v/>
          </cell>
        </row>
        <row r="151">
          <cell r="A151">
            <v>5118</v>
          </cell>
          <cell r="H151" t="e">
            <v>#N/A</v>
          </cell>
          <cell r="I151" t="str">
            <v/>
          </cell>
        </row>
        <row r="152">
          <cell r="A152">
            <v>512</v>
          </cell>
          <cell r="H152" t="e">
            <v>#N/A</v>
          </cell>
          <cell r="I152" t="str">
            <v/>
          </cell>
        </row>
        <row r="153">
          <cell r="A153">
            <v>521</v>
          </cell>
          <cell r="H153" t="e">
            <v>#N/A</v>
          </cell>
          <cell r="I153" t="str">
            <v/>
          </cell>
        </row>
        <row r="154">
          <cell r="A154">
            <v>531</v>
          </cell>
          <cell r="H154" t="e">
            <v>#N/A</v>
          </cell>
          <cell r="I154" t="str">
            <v/>
          </cell>
        </row>
        <row r="155">
          <cell r="A155">
            <v>532</v>
          </cell>
          <cell r="H155" t="e">
            <v>#N/A</v>
          </cell>
          <cell r="I155" t="str">
            <v/>
          </cell>
        </row>
        <row r="156">
          <cell r="A156" t="str">
            <v>33311pl</v>
          </cell>
          <cell r="H156" t="e">
            <v>#N/A</v>
          </cell>
          <cell r="I156" t="str">
            <v/>
          </cell>
        </row>
        <row r="157">
          <cell r="A157" t="str">
            <v>3332pl</v>
          </cell>
          <cell r="H157" t="e">
            <v>#N/A</v>
          </cell>
          <cell r="I157" t="str">
            <v/>
          </cell>
        </row>
        <row r="158">
          <cell r="A158" t="str">
            <v>3333pl</v>
          </cell>
          <cell r="H158" t="e">
            <v>#N/A</v>
          </cell>
          <cell r="I158" t="str">
            <v/>
          </cell>
        </row>
        <row r="159">
          <cell r="A159">
            <v>6321</v>
          </cell>
          <cell r="H159" t="e">
            <v>#N/A</v>
          </cell>
          <cell r="I159" t="str">
            <v/>
          </cell>
        </row>
        <row r="160">
          <cell r="A160">
            <v>6322</v>
          </cell>
          <cell r="H160" t="e">
            <v>#N/A</v>
          </cell>
          <cell r="I160" t="str">
            <v/>
          </cell>
        </row>
        <row r="161">
          <cell r="A161">
            <v>6323</v>
          </cell>
          <cell r="H161" t="e">
            <v>#N/A</v>
          </cell>
          <cell r="I161" t="str">
            <v/>
          </cell>
        </row>
        <row r="162">
          <cell r="A162">
            <v>6324</v>
          </cell>
          <cell r="H162" t="e">
            <v>#N/A</v>
          </cell>
          <cell r="I162" t="str">
            <v/>
          </cell>
        </row>
        <row r="163">
          <cell r="A163">
            <v>6325</v>
          </cell>
          <cell r="H163" t="e">
            <v>#N/A</v>
          </cell>
          <cell r="I163" t="str">
            <v/>
          </cell>
        </row>
        <row r="164">
          <cell r="A164">
            <v>6326</v>
          </cell>
          <cell r="H164" t="e">
            <v>#N/A</v>
          </cell>
          <cell r="I164" t="str">
            <v/>
          </cell>
        </row>
        <row r="165">
          <cell r="A165">
            <v>6327</v>
          </cell>
          <cell r="H165" t="e">
            <v>#N/A</v>
          </cell>
          <cell r="I165" t="str">
            <v/>
          </cell>
        </row>
        <row r="166">
          <cell r="A166">
            <v>6328</v>
          </cell>
          <cell r="H166" t="e">
            <v>#N/A</v>
          </cell>
          <cell r="I166" t="str">
            <v/>
          </cell>
        </row>
        <row r="167">
          <cell r="A167">
            <v>6329</v>
          </cell>
          <cell r="H167" t="e">
            <v>#N/A</v>
          </cell>
          <cell r="I167" t="str">
            <v/>
          </cell>
        </row>
        <row r="168">
          <cell r="A168">
            <v>5151</v>
          </cell>
          <cell r="H168" t="e">
            <v>#N/A</v>
          </cell>
          <cell r="I168" t="str">
            <v/>
          </cell>
        </row>
        <row r="169">
          <cell r="A169">
            <v>5152</v>
          </cell>
          <cell r="H169" t="e">
            <v>#N/A</v>
          </cell>
          <cell r="I169" t="str">
            <v/>
          </cell>
        </row>
        <row r="170">
          <cell r="A170">
            <v>5153</v>
          </cell>
          <cell r="H170" t="e">
            <v>#N/A</v>
          </cell>
          <cell r="I170" t="str">
            <v/>
          </cell>
        </row>
        <row r="171">
          <cell r="A171">
            <v>5154</v>
          </cell>
          <cell r="H171" t="e">
            <v>#N/A</v>
          </cell>
          <cell r="I171" t="str">
            <v/>
          </cell>
        </row>
        <row r="172">
          <cell r="A172">
            <v>5155</v>
          </cell>
          <cell r="H172" t="e">
            <v>#N/A</v>
          </cell>
          <cell r="I172" t="str">
            <v/>
          </cell>
        </row>
        <row r="173">
          <cell r="A173">
            <v>5156</v>
          </cell>
          <cell r="H173" t="e">
            <v>#N/A</v>
          </cell>
          <cell r="I173" t="str">
            <v/>
          </cell>
        </row>
        <row r="174">
          <cell r="A174">
            <v>5157</v>
          </cell>
          <cell r="H174" t="e">
            <v>#N/A</v>
          </cell>
          <cell r="I174" t="str">
            <v/>
          </cell>
        </row>
        <row r="175">
          <cell r="A175">
            <v>5158</v>
          </cell>
          <cell r="H175" t="e">
            <v>#N/A</v>
          </cell>
          <cell r="I175" t="str">
            <v/>
          </cell>
        </row>
        <row r="176">
          <cell r="A176">
            <v>6351</v>
          </cell>
          <cell r="H176" t="e">
            <v>#N/A</v>
          </cell>
          <cell r="I176" t="str">
            <v/>
          </cell>
        </row>
        <row r="177">
          <cell r="A177">
            <v>6352</v>
          </cell>
          <cell r="H177" t="e">
            <v>#N/A</v>
          </cell>
          <cell r="I177" t="str">
            <v/>
          </cell>
        </row>
        <row r="178">
          <cell r="A178">
            <v>6353</v>
          </cell>
          <cell r="H178" t="e">
            <v>#N/A</v>
          </cell>
          <cell r="I178" t="str">
            <v/>
          </cell>
        </row>
        <row r="179">
          <cell r="A179">
            <v>6354</v>
          </cell>
          <cell r="H179" t="e">
            <v>#N/A</v>
          </cell>
          <cell r="I179" t="str">
            <v/>
          </cell>
        </row>
        <row r="180">
          <cell r="A180">
            <v>6355</v>
          </cell>
          <cell r="H180" t="e">
            <v>#N/A</v>
          </cell>
          <cell r="I180" t="str">
            <v/>
          </cell>
        </row>
        <row r="181">
          <cell r="A181">
            <v>6356</v>
          </cell>
          <cell r="H181" t="e">
            <v>#N/A</v>
          </cell>
          <cell r="I181" t="str">
            <v/>
          </cell>
        </row>
        <row r="182">
          <cell r="A182">
            <v>6359</v>
          </cell>
          <cell r="H182" t="e">
            <v>#N/A</v>
          </cell>
          <cell r="I182" t="str">
            <v/>
          </cell>
        </row>
        <row r="183">
          <cell r="A183">
            <v>6358</v>
          </cell>
          <cell r="H183" t="e">
            <v>#N/A</v>
          </cell>
          <cell r="I183" t="str">
            <v/>
          </cell>
        </row>
        <row r="184">
          <cell r="A184">
            <v>6411</v>
          </cell>
          <cell r="H184" t="e">
            <v>#N/A</v>
          </cell>
          <cell r="I184" t="str">
            <v/>
          </cell>
        </row>
        <row r="185">
          <cell r="A185">
            <v>6412</v>
          </cell>
          <cell r="H185" t="e">
            <v>#N/A</v>
          </cell>
          <cell r="I185" t="str">
            <v/>
          </cell>
        </row>
        <row r="186">
          <cell r="A186">
            <v>6413</v>
          </cell>
          <cell r="H186" t="e">
            <v>#N/A</v>
          </cell>
          <cell r="I186" t="str">
            <v/>
          </cell>
        </row>
        <row r="187">
          <cell r="A187">
            <v>6414</v>
          </cell>
          <cell r="H187" t="e">
            <v>#N/A</v>
          </cell>
          <cell r="I187" t="str">
            <v/>
          </cell>
        </row>
        <row r="188">
          <cell r="A188">
            <v>6415</v>
          </cell>
          <cell r="H188" t="e">
            <v>#N/A</v>
          </cell>
          <cell r="I188" t="str">
            <v/>
          </cell>
        </row>
        <row r="189">
          <cell r="A189">
            <v>6417</v>
          </cell>
          <cell r="H189" t="e">
            <v>#N/A</v>
          </cell>
          <cell r="I189" t="str">
            <v/>
          </cell>
        </row>
        <row r="190">
          <cell r="A190">
            <v>6418</v>
          </cell>
          <cell r="H190" t="e">
            <v>#N/A</v>
          </cell>
          <cell r="I190" t="str">
            <v/>
          </cell>
        </row>
        <row r="191">
          <cell r="A191">
            <v>6421</v>
          </cell>
          <cell r="H191" t="e">
            <v>#N/A</v>
          </cell>
          <cell r="I191" t="str">
            <v/>
          </cell>
        </row>
        <row r="192">
          <cell r="A192">
            <v>6422</v>
          </cell>
          <cell r="H192" t="e">
            <v>#N/A</v>
          </cell>
          <cell r="I192" t="str">
            <v/>
          </cell>
        </row>
        <row r="193">
          <cell r="A193">
            <v>6423</v>
          </cell>
          <cell r="H193" t="e">
            <v>#N/A</v>
          </cell>
          <cell r="I193" t="str">
            <v/>
          </cell>
        </row>
        <row r="194">
          <cell r="A194">
            <v>6424</v>
          </cell>
          <cell r="H194" t="e">
            <v>#N/A</v>
          </cell>
          <cell r="I194" t="str">
            <v/>
          </cell>
        </row>
        <row r="195">
          <cell r="A195">
            <v>6425</v>
          </cell>
          <cell r="H195" t="e">
            <v>#N/A</v>
          </cell>
          <cell r="I195" t="str">
            <v/>
          </cell>
        </row>
        <row r="196">
          <cell r="A196">
            <v>6426</v>
          </cell>
          <cell r="H196" t="e">
            <v>#N/A</v>
          </cell>
          <cell r="I196" t="str">
            <v/>
          </cell>
        </row>
        <row r="197">
          <cell r="A197">
            <v>6427</v>
          </cell>
          <cell r="H197" t="e">
            <v>#N/A</v>
          </cell>
          <cell r="I197" t="str">
            <v/>
          </cell>
        </row>
        <row r="198">
          <cell r="A198">
            <v>6428</v>
          </cell>
          <cell r="H198" t="e">
            <v>#N/A</v>
          </cell>
          <cell r="I198" t="str">
            <v/>
          </cell>
        </row>
        <row r="199">
          <cell r="A199">
            <v>711</v>
          </cell>
          <cell r="H199" t="e">
            <v>#N/A</v>
          </cell>
          <cell r="I199" t="str">
            <v/>
          </cell>
        </row>
        <row r="200">
          <cell r="A200">
            <v>811</v>
          </cell>
          <cell r="H200" t="e">
            <v>#N/A</v>
          </cell>
          <cell r="I200" t="str">
            <v/>
          </cell>
        </row>
        <row r="201">
          <cell r="A201">
            <v>700</v>
          </cell>
          <cell r="H201" t="e">
            <v>#N/A</v>
          </cell>
          <cell r="I201" t="str">
            <v/>
          </cell>
        </row>
        <row r="202">
          <cell r="A202">
            <v>8211</v>
          </cell>
          <cell r="H202" t="e">
            <v>#N/A</v>
          </cell>
          <cell r="I202" t="str">
            <v/>
          </cell>
        </row>
        <row r="203">
          <cell r="A203">
            <v>8212</v>
          </cell>
          <cell r="H203" t="e">
            <v>#N/A</v>
          </cell>
          <cell r="I203" t="str">
            <v/>
          </cell>
        </row>
        <row r="204">
          <cell r="A204">
            <v>500</v>
          </cell>
          <cell r="H204" t="e">
            <v>#N/A</v>
          </cell>
          <cell r="I204" t="str">
            <v/>
          </cell>
        </row>
        <row r="205">
          <cell r="H205" t="e">
            <v>#N/A</v>
          </cell>
          <cell r="I205" t="str">
            <v/>
          </cell>
        </row>
        <row r="206">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 sheetId="4">
        <row r="7">
          <cell r="R7" t="str">
            <v>Tập đoàn Đại Châu</v>
          </cell>
          <cell r="V7" t="str">
            <v>Bút toán Hợp nhất</v>
          </cell>
        </row>
        <row r="9">
          <cell r="J9" t="str">
            <v>Đơn vị tính: VND</v>
          </cell>
        </row>
        <row r="12">
          <cell r="C12" t="str">
            <v xml:space="preserve">Mã 
số </v>
          </cell>
          <cell r="E12" t="str">
            <v>Số cuối năm
(Số đơn vị)</v>
          </cell>
          <cell r="G12" t="str">
            <v>Số cuối năm
(Số kiểm toán)</v>
          </cell>
          <cell r="H12" t="str">
            <v>Số đầu năm 
(Số đơn vị)</v>
          </cell>
          <cell r="J12" t="str">
            <v>Số đầu năm 
(Số kiểm toán)</v>
          </cell>
          <cell r="N12" t="str">
            <v>Sort
TK</v>
          </cell>
          <cell r="R12" t="str">
            <v>Số cuối năm
(Số đơn vị)</v>
          </cell>
          <cell r="S12" t="str">
            <v>Số cuối năm
(Số kiểm toán)</v>
          </cell>
          <cell r="T12" t="str">
            <v>Số đầu năm 
(Số đơn vị)</v>
          </cell>
          <cell r="U12" t="str">
            <v>Số đầu năm 
(Số kiểm toán)</v>
          </cell>
          <cell r="V12" t="str">
            <v>Số cuối năm
(Số đơn vị)</v>
          </cell>
          <cell r="W12" t="str">
            <v>Số cuối năm
(Số kiểm toán)</v>
          </cell>
          <cell r="X12" t="str">
            <v>Số đầu năm 
(Số đơn vị)</v>
          </cell>
          <cell r="Y12" t="str">
            <v>Số đầu năm 
(Số kiểm toán)</v>
          </cell>
        </row>
        <row r="14">
          <cell r="C14">
            <v>100</v>
          </cell>
          <cell r="E14">
            <v>280236847764</v>
          </cell>
          <cell r="G14">
            <v>279853458349</v>
          </cell>
          <cell r="J14">
            <v>317545171131</v>
          </cell>
          <cell r="N14">
            <v>1</v>
          </cell>
        </row>
        <row r="15">
          <cell r="C15">
            <v>110</v>
          </cell>
          <cell r="E15">
            <v>10185150387</v>
          </cell>
          <cell r="G15">
            <v>10185150387</v>
          </cell>
          <cell r="J15">
            <v>1497482224</v>
          </cell>
          <cell r="N15">
            <v>2</v>
          </cell>
        </row>
        <row r="16">
          <cell r="C16">
            <v>111</v>
          </cell>
          <cell r="E16">
            <v>10185150387</v>
          </cell>
          <cell r="G16">
            <v>10185150387</v>
          </cell>
          <cell r="J16">
            <v>1497482224</v>
          </cell>
          <cell r="N16">
            <v>3</v>
          </cell>
        </row>
        <row r="17">
          <cell r="E17">
            <v>9707920786</v>
          </cell>
          <cell r="G17">
            <v>9707920786</v>
          </cell>
          <cell r="J17">
            <v>997362680</v>
          </cell>
          <cell r="M17">
            <v>111</v>
          </cell>
          <cell r="N17">
            <v>4</v>
          </cell>
        </row>
        <row r="18">
          <cell r="E18">
            <v>477229601</v>
          </cell>
          <cell r="G18">
            <v>477229601</v>
          </cell>
          <cell r="J18">
            <v>500119544</v>
          </cell>
          <cell r="M18">
            <v>111</v>
          </cell>
          <cell r="N18">
            <v>5</v>
          </cell>
        </row>
        <row r="19">
          <cell r="E19">
            <v>0</v>
          </cell>
          <cell r="G19">
            <v>0</v>
          </cell>
          <cell r="J19">
            <v>0</v>
          </cell>
          <cell r="M19">
            <v>111</v>
          </cell>
          <cell r="N19">
            <v>6</v>
          </cell>
        </row>
        <row r="20">
          <cell r="C20">
            <v>112</v>
          </cell>
          <cell r="E20">
            <v>0</v>
          </cell>
          <cell r="G20">
            <v>0</v>
          </cell>
          <cell r="J20">
            <v>0</v>
          </cell>
          <cell r="M20">
            <v>112</v>
          </cell>
          <cell r="N20">
            <v>7</v>
          </cell>
        </row>
        <row r="21">
          <cell r="C21">
            <v>120</v>
          </cell>
          <cell r="E21">
            <v>54900000000</v>
          </cell>
          <cell r="G21">
            <v>54900000000</v>
          </cell>
          <cell r="J21">
            <v>54550000000</v>
          </cell>
          <cell r="N21">
            <v>8</v>
          </cell>
          <cell r="Z21">
            <v>-350000000</v>
          </cell>
        </row>
        <row r="22">
          <cell r="C22">
            <v>121</v>
          </cell>
          <cell r="E22">
            <v>54900000000</v>
          </cell>
          <cell r="G22">
            <v>54900000000</v>
          </cell>
          <cell r="J22">
            <v>54550000000</v>
          </cell>
          <cell r="N22">
            <v>9</v>
          </cell>
          <cell r="Z22">
            <v>-350000000</v>
          </cell>
        </row>
        <row r="23">
          <cell r="E23">
            <v>0</v>
          </cell>
          <cell r="G23">
            <v>0</v>
          </cell>
          <cell r="J23">
            <v>0</v>
          </cell>
          <cell r="N23">
            <v>10</v>
          </cell>
          <cell r="Z23">
            <v>0</v>
          </cell>
        </row>
        <row r="24">
          <cell r="E24">
            <v>0</v>
          </cell>
          <cell r="G24">
            <v>0</v>
          </cell>
          <cell r="J24">
            <v>0</v>
          </cell>
          <cell r="M24">
            <v>121</v>
          </cell>
          <cell r="N24">
            <v>11</v>
          </cell>
          <cell r="Z24">
            <v>0</v>
          </cell>
          <cell r="AA24" t="str">
            <v>09</v>
          </cell>
        </row>
        <row r="25">
          <cell r="E25">
            <v>0</v>
          </cell>
          <cell r="G25">
            <v>0</v>
          </cell>
          <cell r="J25">
            <v>0</v>
          </cell>
          <cell r="M25">
            <v>121</v>
          </cell>
          <cell r="N25">
            <v>12</v>
          </cell>
          <cell r="Z25">
            <v>0</v>
          </cell>
          <cell r="AA25" t="str">
            <v>23</v>
          </cell>
        </row>
        <row r="26">
          <cell r="E26">
            <v>54900000000</v>
          </cell>
          <cell r="G26">
            <v>54900000000</v>
          </cell>
          <cell r="J26">
            <v>54550000000</v>
          </cell>
          <cell r="N26">
            <v>13</v>
          </cell>
          <cell r="Z26">
            <v>-350000000</v>
          </cell>
        </row>
        <row r="27">
          <cell r="E27">
            <v>0</v>
          </cell>
          <cell r="G27">
            <v>0</v>
          </cell>
          <cell r="J27">
            <v>0</v>
          </cell>
          <cell r="M27">
            <v>121</v>
          </cell>
          <cell r="N27">
            <v>14</v>
          </cell>
          <cell r="Z27">
            <v>0</v>
          </cell>
          <cell r="AA27" t="str">
            <v>23</v>
          </cell>
        </row>
        <row r="28">
          <cell r="E28">
            <v>54900000000</v>
          </cell>
          <cell r="G28">
            <v>54900000000</v>
          </cell>
          <cell r="J28">
            <v>54550000000</v>
          </cell>
          <cell r="M28">
            <v>121</v>
          </cell>
          <cell r="N28">
            <v>15</v>
          </cell>
          <cell r="Z28">
            <v>-350000000</v>
          </cell>
          <cell r="AA28" t="str">
            <v>23</v>
          </cell>
        </row>
        <row r="29">
          <cell r="C29">
            <v>129</v>
          </cell>
          <cell r="E29">
            <v>0</v>
          </cell>
          <cell r="G29">
            <v>0</v>
          </cell>
          <cell r="J29">
            <v>0</v>
          </cell>
          <cell r="M29">
            <v>129</v>
          </cell>
          <cell r="N29">
            <v>16</v>
          </cell>
          <cell r="Z29">
            <v>0</v>
          </cell>
          <cell r="AA29" t="str">
            <v>03</v>
          </cell>
        </row>
        <row r="30">
          <cell r="C30">
            <v>130</v>
          </cell>
          <cell r="E30">
            <v>45940522577</v>
          </cell>
          <cell r="G30">
            <v>45603588021</v>
          </cell>
          <cell r="J30">
            <v>92480259960</v>
          </cell>
          <cell r="N30">
            <v>17</v>
          </cell>
          <cell r="Z30">
            <v>46876671939</v>
          </cell>
        </row>
        <row r="31">
          <cell r="C31">
            <v>131</v>
          </cell>
          <cell r="E31">
            <v>18556896265</v>
          </cell>
          <cell r="G31">
            <v>18556896265</v>
          </cell>
          <cell r="J31">
            <v>58825315884</v>
          </cell>
          <cell r="M31">
            <v>131</v>
          </cell>
          <cell r="N31">
            <v>18</v>
          </cell>
          <cell r="Z31">
            <v>40268419619</v>
          </cell>
          <cell r="AA31" t="str">
            <v>09</v>
          </cell>
        </row>
        <row r="32">
          <cell r="C32">
            <v>132</v>
          </cell>
          <cell r="E32">
            <v>26975626312</v>
          </cell>
          <cell r="G32">
            <v>26975626312</v>
          </cell>
          <cell r="J32">
            <v>33991878632</v>
          </cell>
          <cell r="M32">
            <v>132</v>
          </cell>
          <cell r="N32">
            <v>19</v>
          </cell>
          <cell r="Z32">
            <v>7016252320</v>
          </cell>
          <cell r="AA32" t="str">
            <v>09</v>
          </cell>
        </row>
        <row r="33">
          <cell r="C33">
            <v>133</v>
          </cell>
          <cell r="E33">
            <v>0</v>
          </cell>
          <cell r="G33">
            <v>0</v>
          </cell>
          <cell r="J33">
            <v>0</v>
          </cell>
          <cell r="M33">
            <v>133</v>
          </cell>
          <cell r="N33">
            <v>20</v>
          </cell>
          <cell r="Z33">
            <v>0</v>
          </cell>
          <cell r="AA33" t="str">
            <v>09</v>
          </cell>
        </row>
        <row r="34">
          <cell r="C34">
            <v>134</v>
          </cell>
          <cell r="E34">
            <v>0</v>
          </cell>
          <cell r="G34">
            <v>0</v>
          </cell>
          <cell r="J34">
            <v>0</v>
          </cell>
          <cell r="M34">
            <v>134</v>
          </cell>
          <cell r="N34">
            <v>21</v>
          </cell>
          <cell r="Z34">
            <v>0</v>
          </cell>
          <cell r="AA34" t="str">
            <v>09</v>
          </cell>
        </row>
        <row r="35">
          <cell r="C35" t="str">
            <v>135</v>
          </cell>
          <cell r="E35">
            <v>408000000</v>
          </cell>
          <cell r="G35">
            <v>408000000</v>
          </cell>
          <cell r="J35">
            <v>0</v>
          </cell>
          <cell r="N35">
            <v>22</v>
          </cell>
          <cell r="Z35">
            <v>-408000000</v>
          </cell>
          <cell r="AA35" t="str">
            <v>09</v>
          </cell>
        </row>
        <row r="36">
          <cell r="E36">
            <v>0</v>
          </cell>
          <cell r="G36">
            <v>0</v>
          </cell>
          <cell r="J36">
            <v>0</v>
          </cell>
          <cell r="M36">
            <v>135</v>
          </cell>
          <cell r="N36">
            <v>23</v>
          </cell>
          <cell r="Z36">
            <v>0</v>
          </cell>
        </row>
        <row r="37">
          <cell r="E37">
            <v>0</v>
          </cell>
          <cell r="G37">
            <v>0</v>
          </cell>
          <cell r="J37">
            <v>0</v>
          </cell>
          <cell r="M37">
            <v>135</v>
          </cell>
          <cell r="N37">
            <v>24</v>
          </cell>
          <cell r="Z37">
            <v>0</v>
          </cell>
        </row>
        <row r="38">
          <cell r="E38">
            <v>0</v>
          </cell>
          <cell r="G38">
            <v>0</v>
          </cell>
          <cell r="J38">
            <v>0</v>
          </cell>
          <cell r="M38">
            <v>135</v>
          </cell>
          <cell r="N38">
            <v>25</v>
          </cell>
          <cell r="Z38">
            <v>0</v>
          </cell>
        </row>
        <row r="39">
          <cell r="E39">
            <v>408000000</v>
          </cell>
          <cell r="G39">
            <v>408000000</v>
          </cell>
          <cell r="J39">
            <v>0</v>
          </cell>
          <cell r="M39">
            <v>135</v>
          </cell>
          <cell r="N39">
            <v>26</v>
          </cell>
          <cell r="Z39">
            <v>-408000000</v>
          </cell>
        </row>
        <row r="40">
          <cell r="C40">
            <v>139</v>
          </cell>
          <cell r="E40">
            <v>0</v>
          </cell>
          <cell r="G40">
            <v>-336934556</v>
          </cell>
          <cell r="J40">
            <v>-336934556</v>
          </cell>
          <cell r="M40">
            <v>139</v>
          </cell>
          <cell r="N40">
            <v>27</v>
          </cell>
          <cell r="Z40">
            <v>0</v>
          </cell>
          <cell r="AA40" t="str">
            <v>03</v>
          </cell>
        </row>
        <row r="41">
          <cell r="C41">
            <v>140</v>
          </cell>
          <cell r="E41">
            <v>35766258554</v>
          </cell>
          <cell r="G41">
            <v>35719803695</v>
          </cell>
          <cell r="J41">
            <v>25751687579</v>
          </cell>
          <cell r="N41">
            <v>28</v>
          </cell>
          <cell r="Z41">
            <v>-9968116116</v>
          </cell>
        </row>
        <row r="42">
          <cell r="C42">
            <v>141</v>
          </cell>
          <cell r="E42">
            <v>35766258554</v>
          </cell>
          <cell r="G42">
            <v>35766258554</v>
          </cell>
          <cell r="J42">
            <v>25798142438</v>
          </cell>
          <cell r="N42">
            <v>29</v>
          </cell>
          <cell r="Z42">
            <v>-9968116116</v>
          </cell>
          <cell r="AA42" t="str">
            <v>10</v>
          </cell>
        </row>
        <row r="43">
          <cell r="E43">
            <v>11098479747</v>
          </cell>
          <cell r="G43">
            <v>11098479747</v>
          </cell>
          <cell r="J43">
            <v>9047500000</v>
          </cell>
          <cell r="M43">
            <v>141</v>
          </cell>
          <cell r="N43">
            <v>30</v>
          </cell>
          <cell r="Z43">
            <v>-2050979747</v>
          </cell>
        </row>
        <row r="44">
          <cell r="E44">
            <v>16320467391</v>
          </cell>
          <cell r="G44">
            <v>16320467391</v>
          </cell>
          <cell r="J44">
            <v>6241261421</v>
          </cell>
          <cell r="M44">
            <v>141</v>
          </cell>
          <cell r="N44">
            <v>31</v>
          </cell>
          <cell r="Z44">
            <v>-10079205970</v>
          </cell>
        </row>
        <row r="45">
          <cell r="E45">
            <v>0</v>
          </cell>
          <cell r="G45">
            <v>0</v>
          </cell>
          <cell r="J45">
            <v>0</v>
          </cell>
          <cell r="M45">
            <v>141</v>
          </cell>
          <cell r="N45">
            <v>32</v>
          </cell>
          <cell r="Z45">
            <v>0</v>
          </cell>
        </row>
        <row r="46">
          <cell r="E46">
            <v>5481440137</v>
          </cell>
          <cell r="G46">
            <v>5481440137</v>
          </cell>
          <cell r="J46">
            <v>7561678917</v>
          </cell>
          <cell r="M46">
            <v>141</v>
          </cell>
          <cell r="N46">
            <v>33</v>
          </cell>
          <cell r="Z46">
            <v>2080238780</v>
          </cell>
        </row>
        <row r="47">
          <cell r="E47">
            <v>1003691594</v>
          </cell>
          <cell r="G47">
            <v>1003691594</v>
          </cell>
          <cell r="J47">
            <v>1085522415</v>
          </cell>
          <cell r="M47">
            <v>141</v>
          </cell>
          <cell r="N47">
            <v>34</v>
          </cell>
          <cell r="Z47">
            <v>81830821</v>
          </cell>
        </row>
        <row r="48">
          <cell r="E48">
            <v>1862179685</v>
          </cell>
          <cell r="G48">
            <v>1862179685</v>
          </cell>
          <cell r="J48">
            <v>1862179685</v>
          </cell>
          <cell r="M48">
            <v>141</v>
          </cell>
          <cell r="N48">
            <v>35</v>
          </cell>
          <cell r="Z48">
            <v>0</v>
          </cell>
        </row>
        <row r="49">
          <cell r="E49">
            <v>0</v>
          </cell>
          <cell r="G49">
            <v>0</v>
          </cell>
          <cell r="J49">
            <v>0</v>
          </cell>
          <cell r="M49">
            <v>141</v>
          </cell>
          <cell r="N49">
            <v>36</v>
          </cell>
          <cell r="Z49">
            <v>0</v>
          </cell>
        </row>
        <row r="50">
          <cell r="E50">
            <v>0</v>
          </cell>
          <cell r="G50">
            <v>0</v>
          </cell>
          <cell r="J50">
            <v>0</v>
          </cell>
          <cell r="M50">
            <v>141</v>
          </cell>
          <cell r="N50">
            <v>37</v>
          </cell>
          <cell r="Z50">
            <v>0</v>
          </cell>
        </row>
        <row r="51">
          <cell r="E51">
            <v>0</v>
          </cell>
          <cell r="G51">
            <v>0</v>
          </cell>
          <cell r="J51">
            <v>0</v>
          </cell>
          <cell r="M51">
            <v>141</v>
          </cell>
          <cell r="N51">
            <v>38</v>
          </cell>
          <cell r="Z51">
            <v>0</v>
          </cell>
        </row>
        <row r="52">
          <cell r="C52">
            <v>149</v>
          </cell>
          <cell r="E52">
            <v>0</v>
          </cell>
          <cell r="G52">
            <v>-46454859</v>
          </cell>
          <cell r="J52">
            <v>-46454859</v>
          </cell>
          <cell r="M52">
            <v>149</v>
          </cell>
          <cell r="N52">
            <v>39</v>
          </cell>
          <cell r="Z52">
            <v>0</v>
          </cell>
          <cell r="AA52" t="str">
            <v>03</v>
          </cell>
        </row>
        <row r="53">
          <cell r="C53">
            <v>150</v>
          </cell>
          <cell r="E53">
            <v>133444916246</v>
          </cell>
          <cell r="G53">
            <v>133444916246</v>
          </cell>
          <cell r="J53">
            <v>143265741368</v>
          </cell>
          <cell r="N53">
            <v>40</v>
          </cell>
          <cell r="Z53">
            <v>9820825122</v>
          </cell>
        </row>
        <row r="54">
          <cell r="C54">
            <v>151</v>
          </cell>
          <cell r="E54">
            <v>0</v>
          </cell>
          <cell r="G54">
            <v>0</v>
          </cell>
          <cell r="J54">
            <v>0</v>
          </cell>
          <cell r="M54">
            <v>151</v>
          </cell>
          <cell r="N54">
            <v>41</v>
          </cell>
          <cell r="Z54">
            <v>0</v>
          </cell>
          <cell r="AA54" t="str">
            <v>12</v>
          </cell>
        </row>
        <row r="55">
          <cell r="C55">
            <v>152</v>
          </cell>
          <cell r="E55">
            <v>1379916246</v>
          </cell>
          <cell r="G55">
            <v>1379916246</v>
          </cell>
          <cell r="J55">
            <v>10922858952</v>
          </cell>
          <cell r="M55">
            <v>152</v>
          </cell>
          <cell r="N55">
            <v>42</v>
          </cell>
          <cell r="Z55">
            <v>9542942706</v>
          </cell>
          <cell r="AA55" t="str">
            <v>09</v>
          </cell>
        </row>
        <row r="56">
          <cell r="C56" t="str">
            <v>154</v>
          </cell>
          <cell r="E56">
            <v>0</v>
          </cell>
          <cell r="G56">
            <v>0</v>
          </cell>
          <cell r="J56">
            <v>0</v>
          </cell>
          <cell r="N56">
            <v>43</v>
          </cell>
          <cell r="Z56">
            <v>0</v>
          </cell>
          <cell r="AA56" t="str">
            <v>09</v>
          </cell>
        </row>
        <row r="57">
          <cell r="E57">
            <v>0</v>
          </cell>
          <cell r="G57">
            <v>0</v>
          </cell>
          <cell r="J57">
            <v>0</v>
          </cell>
          <cell r="M57">
            <v>154</v>
          </cell>
          <cell r="N57">
            <v>44</v>
          </cell>
          <cell r="Z57">
            <v>0</v>
          </cell>
        </row>
        <row r="58">
          <cell r="E58">
            <v>0</v>
          </cell>
          <cell r="G58">
            <v>0</v>
          </cell>
          <cell r="J58">
            <v>0</v>
          </cell>
          <cell r="M58">
            <v>154</v>
          </cell>
          <cell r="N58">
            <v>45</v>
          </cell>
          <cell r="Z58">
            <v>0</v>
          </cell>
        </row>
        <row r="59">
          <cell r="E59">
            <v>0</v>
          </cell>
          <cell r="G59">
            <v>0</v>
          </cell>
          <cell r="J59">
            <v>0</v>
          </cell>
          <cell r="M59">
            <v>154</v>
          </cell>
          <cell r="N59">
            <v>46</v>
          </cell>
          <cell r="Z59">
            <v>0</v>
          </cell>
        </row>
        <row r="60">
          <cell r="C60">
            <v>157</v>
          </cell>
          <cell r="E60">
            <v>0</v>
          </cell>
          <cell r="G60">
            <v>0</v>
          </cell>
          <cell r="J60">
            <v>0</v>
          </cell>
          <cell r="M60">
            <v>157</v>
          </cell>
          <cell r="N60">
            <v>47</v>
          </cell>
          <cell r="Z60">
            <v>0</v>
          </cell>
          <cell r="AA60" t="str">
            <v>23</v>
          </cell>
        </row>
        <row r="61">
          <cell r="C61">
            <v>158</v>
          </cell>
          <cell r="E61">
            <v>132065000000</v>
          </cell>
          <cell r="G61">
            <v>132065000000</v>
          </cell>
          <cell r="J61">
            <v>132342882416</v>
          </cell>
          <cell r="N61">
            <v>48</v>
          </cell>
          <cell r="Z61">
            <v>277882416</v>
          </cell>
        </row>
        <row r="62">
          <cell r="E62">
            <v>132065000000</v>
          </cell>
          <cell r="G62">
            <v>132065000000</v>
          </cell>
          <cell r="J62">
            <v>132342882416</v>
          </cell>
          <cell r="M62">
            <v>158</v>
          </cell>
          <cell r="N62">
            <v>49</v>
          </cell>
          <cell r="Z62">
            <v>277882416</v>
          </cell>
          <cell r="AA62" t="str">
            <v>09</v>
          </cell>
        </row>
        <row r="63">
          <cell r="E63">
            <v>0</v>
          </cell>
          <cell r="G63">
            <v>0</v>
          </cell>
          <cell r="J63">
            <v>0</v>
          </cell>
          <cell r="M63">
            <v>158</v>
          </cell>
          <cell r="N63">
            <v>50</v>
          </cell>
          <cell r="Z63">
            <v>0</v>
          </cell>
          <cell r="AA63" t="str">
            <v>16</v>
          </cell>
        </row>
        <row r="64">
          <cell r="E64">
            <v>0</v>
          </cell>
          <cell r="G64">
            <v>0</v>
          </cell>
          <cell r="J64">
            <v>0</v>
          </cell>
          <cell r="M64">
            <v>158</v>
          </cell>
          <cell r="N64">
            <v>51</v>
          </cell>
          <cell r="Z64">
            <v>0</v>
          </cell>
          <cell r="AA64" t="str">
            <v>09</v>
          </cell>
        </row>
        <row r="65">
          <cell r="E65">
            <v>0</v>
          </cell>
          <cell r="G65">
            <v>0</v>
          </cell>
          <cell r="J65">
            <v>0</v>
          </cell>
          <cell r="M65">
            <v>158</v>
          </cell>
          <cell r="N65">
            <v>52</v>
          </cell>
          <cell r="Z65">
            <v>0</v>
          </cell>
          <cell r="AA65" t="str">
            <v>09</v>
          </cell>
        </row>
        <row r="66">
          <cell r="N66" t="str">
            <v/>
          </cell>
        </row>
        <row r="67">
          <cell r="C67">
            <v>200</v>
          </cell>
          <cell r="E67">
            <v>230248092895</v>
          </cell>
          <cell r="G67">
            <v>207952622816</v>
          </cell>
          <cell r="J67">
            <v>200917962690</v>
          </cell>
          <cell r="N67">
            <v>53</v>
          </cell>
          <cell r="Z67">
            <v>-7034660126</v>
          </cell>
        </row>
        <row r="68">
          <cell r="C68">
            <v>210</v>
          </cell>
          <cell r="E68">
            <v>0</v>
          </cell>
          <cell r="G68">
            <v>0</v>
          </cell>
          <cell r="J68">
            <v>0</v>
          </cell>
          <cell r="N68">
            <v>54</v>
          </cell>
          <cell r="Z68">
            <v>0</v>
          </cell>
        </row>
        <row r="69">
          <cell r="C69">
            <v>211</v>
          </cell>
          <cell r="E69">
            <v>0</v>
          </cell>
          <cell r="G69">
            <v>0</v>
          </cell>
          <cell r="J69">
            <v>0</v>
          </cell>
          <cell r="M69">
            <v>211</v>
          </cell>
          <cell r="N69">
            <v>55</v>
          </cell>
          <cell r="Z69">
            <v>0</v>
          </cell>
          <cell r="AA69" t="str">
            <v>09</v>
          </cell>
        </row>
        <row r="70">
          <cell r="C70">
            <v>212</v>
          </cell>
          <cell r="E70">
            <v>0</v>
          </cell>
          <cell r="G70">
            <v>0</v>
          </cell>
          <cell r="J70">
            <v>0</v>
          </cell>
          <cell r="M70">
            <v>212</v>
          </cell>
          <cell r="N70">
            <v>56</v>
          </cell>
          <cell r="Z70">
            <v>0</v>
          </cell>
          <cell r="AA70" t="str">
            <v>09</v>
          </cell>
        </row>
        <row r="71">
          <cell r="C71">
            <v>213</v>
          </cell>
          <cell r="E71">
            <v>0</v>
          </cell>
          <cell r="G71">
            <v>0</v>
          </cell>
          <cell r="J71">
            <v>0</v>
          </cell>
          <cell r="N71">
            <v>57</v>
          </cell>
          <cell r="Z71">
            <v>0</v>
          </cell>
          <cell r="AA71" t="str">
            <v>09</v>
          </cell>
        </row>
        <row r="72">
          <cell r="E72">
            <v>0</v>
          </cell>
          <cell r="G72">
            <v>0</v>
          </cell>
          <cell r="J72">
            <v>0</v>
          </cell>
          <cell r="M72">
            <v>213</v>
          </cell>
          <cell r="N72">
            <v>58</v>
          </cell>
          <cell r="Z72">
            <v>0</v>
          </cell>
        </row>
        <row r="73">
          <cell r="E73">
            <v>0</v>
          </cell>
          <cell r="G73">
            <v>0</v>
          </cell>
          <cell r="J73">
            <v>0</v>
          </cell>
          <cell r="M73">
            <v>213</v>
          </cell>
          <cell r="N73">
            <v>59</v>
          </cell>
          <cell r="Z73">
            <v>0</v>
          </cell>
        </row>
        <row r="74">
          <cell r="C74" t="str">
            <v>218</v>
          </cell>
          <cell r="E74">
            <v>0</v>
          </cell>
          <cell r="G74">
            <v>0</v>
          </cell>
          <cell r="J74">
            <v>0</v>
          </cell>
          <cell r="N74">
            <v>60</v>
          </cell>
          <cell r="Z74">
            <v>0</v>
          </cell>
          <cell r="AA74" t="str">
            <v>09</v>
          </cell>
        </row>
        <row r="75">
          <cell r="E75">
            <v>0</v>
          </cell>
          <cell r="G75">
            <v>0</v>
          </cell>
          <cell r="J75">
            <v>0</v>
          </cell>
          <cell r="M75">
            <v>218</v>
          </cell>
          <cell r="N75">
            <v>61</v>
          </cell>
          <cell r="Z75">
            <v>0</v>
          </cell>
        </row>
        <row r="76">
          <cell r="E76">
            <v>0</v>
          </cell>
          <cell r="G76">
            <v>0</v>
          </cell>
          <cell r="J76">
            <v>0</v>
          </cell>
          <cell r="M76">
            <v>218</v>
          </cell>
          <cell r="N76">
            <v>62</v>
          </cell>
          <cell r="Z76">
            <v>0</v>
          </cell>
        </row>
        <row r="77">
          <cell r="E77">
            <v>0</v>
          </cell>
          <cell r="G77">
            <v>0</v>
          </cell>
          <cell r="J77">
            <v>0</v>
          </cell>
          <cell r="M77">
            <v>218</v>
          </cell>
          <cell r="N77">
            <v>63</v>
          </cell>
          <cell r="Z77">
            <v>0</v>
          </cell>
        </row>
        <row r="78">
          <cell r="E78">
            <v>0</v>
          </cell>
          <cell r="G78">
            <v>0</v>
          </cell>
          <cell r="J78">
            <v>0</v>
          </cell>
          <cell r="M78">
            <v>218</v>
          </cell>
          <cell r="N78">
            <v>64</v>
          </cell>
          <cell r="Z78">
            <v>0</v>
          </cell>
        </row>
        <row r="79">
          <cell r="C79">
            <v>219</v>
          </cell>
          <cell r="E79">
            <v>0</v>
          </cell>
          <cell r="G79">
            <v>0</v>
          </cell>
          <cell r="J79">
            <v>0</v>
          </cell>
          <cell r="M79">
            <v>219</v>
          </cell>
          <cell r="N79">
            <v>65</v>
          </cell>
          <cell r="Z79">
            <v>0</v>
          </cell>
          <cell r="AA79" t="str">
            <v>03</v>
          </cell>
        </row>
        <row r="80">
          <cell r="C80" t="str">
            <v>220</v>
          </cell>
          <cell r="E80">
            <v>98719364347</v>
          </cell>
          <cell r="G80">
            <v>82555531758</v>
          </cell>
          <cell r="J80">
            <v>76231292900</v>
          </cell>
          <cell r="N80">
            <v>66</v>
          </cell>
          <cell r="Z80">
            <v>-6324238858</v>
          </cell>
        </row>
        <row r="81">
          <cell r="C81">
            <v>221</v>
          </cell>
          <cell r="E81">
            <v>73708870947</v>
          </cell>
          <cell r="G81">
            <v>57555531758</v>
          </cell>
          <cell r="J81">
            <v>51230625299</v>
          </cell>
          <cell r="N81">
            <v>67</v>
          </cell>
          <cell r="Z81">
            <v>-6324906459</v>
          </cell>
        </row>
        <row r="82">
          <cell r="C82">
            <v>222</v>
          </cell>
          <cell r="E82">
            <v>73708870947</v>
          </cell>
          <cell r="G82">
            <v>73708870947</v>
          </cell>
          <cell r="J82">
            <v>65794230947</v>
          </cell>
          <cell r="N82">
            <v>68</v>
          </cell>
          <cell r="Z82">
            <v>-7914640000</v>
          </cell>
          <cell r="AA82" t="str">
            <v>21</v>
          </cell>
        </row>
        <row r="83">
          <cell r="C83">
            <v>223</v>
          </cell>
          <cell r="E83">
            <v>0</v>
          </cell>
          <cell r="G83">
            <v>-16153339189</v>
          </cell>
          <cell r="J83">
            <v>-14563605648</v>
          </cell>
          <cell r="M83">
            <v>223</v>
          </cell>
          <cell r="N83">
            <v>69</v>
          </cell>
          <cell r="Z83">
            <v>1589733541</v>
          </cell>
          <cell r="AA83" t="str">
            <v>02</v>
          </cell>
        </row>
        <row r="84">
          <cell r="C84">
            <v>224</v>
          </cell>
          <cell r="E84">
            <v>0</v>
          </cell>
          <cell r="G84">
            <v>0</v>
          </cell>
          <cell r="J84">
            <v>0</v>
          </cell>
          <cell r="N84">
            <v>70</v>
          </cell>
          <cell r="Z84">
            <v>0</v>
          </cell>
        </row>
        <row r="85">
          <cell r="C85">
            <v>225</v>
          </cell>
          <cell r="E85">
            <v>0</v>
          </cell>
          <cell r="G85">
            <v>0</v>
          </cell>
          <cell r="J85">
            <v>0</v>
          </cell>
          <cell r="M85">
            <v>225</v>
          </cell>
          <cell r="N85">
            <v>71</v>
          </cell>
          <cell r="Z85">
            <v>0</v>
          </cell>
          <cell r="AA85" t="str">
            <v>21</v>
          </cell>
        </row>
        <row r="86">
          <cell r="C86">
            <v>226</v>
          </cell>
          <cell r="E86">
            <v>0</v>
          </cell>
          <cell r="G86">
            <v>0</v>
          </cell>
          <cell r="J86">
            <v>0</v>
          </cell>
          <cell r="M86">
            <v>226</v>
          </cell>
          <cell r="N86">
            <v>72</v>
          </cell>
          <cell r="Z86">
            <v>0</v>
          </cell>
          <cell r="AA86" t="str">
            <v>02</v>
          </cell>
        </row>
        <row r="87">
          <cell r="C87">
            <v>227</v>
          </cell>
          <cell r="E87">
            <v>25010493400</v>
          </cell>
          <cell r="G87">
            <v>25000000000</v>
          </cell>
          <cell r="J87">
            <v>25000667601</v>
          </cell>
          <cell r="N87">
            <v>73</v>
          </cell>
          <cell r="Z87">
            <v>667601</v>
          </cell>
        </row>
        <row r="88">
          <cell r="C88">
            <v>228</v>
          </cell>
          <cell r="E88">
            <v>25010493400</v>
          </cell>
          <cell r="G88">
            <v>25010493400</v>
          </cell>
          <cell r="J88">
            <v>25010493400</v>
          </cell>
          <cell r="N88">
            <v>74</v>
          </cell>
          <cell r="Z88">
            <v>0</v>
          </cell>
          <cell r="AA88" t="str">
            <v>21</v>
          </cell>
        </row>
        <row r="89">
          <cell r="C89">
            <v>229</v>
          </cell>
          <cell r="E89">
            <v>0</v>
          </cell>
          <cell r="G89">
            <v>-10493400</v>
          </cell>
          <cell r="J89">
            <v>-9825799</v>
          </cell>
          <cell r="M89">
            <v>229</v>
          </cell>
          <cell r="N89">
            <v>75</v>
          </cell>
          <cell r="Z89">
            <v>667601</v>
          </cell>
          <cell r="AA89" t="str">
            <v>02</v>
          </cell>
        </row>
        <row r="90">
          <cell r="C90">
            <v>230</v>
          </cell>
          <cell r="E90">
            <v>0</v>
          </cell>
          <cell r="G90">
            <v>0</v>
          </cell>
          <cell r="J90">
            <v>0</v>
          </cell>
          <cell r="N90">
            <v>76</v>
          </cell>
          <cell r="Z90">
            <v>0</v>
          </cell>
          <cell r="AA90" t="str">
            <v>21</v>
          </cell>
        </row>
        <row r="91">
          <cell r="E91">
            <v>0</v>
          </cell>
          <cell r="G91">
            <v>0</v>
          </cell>
          <cell r="J91">
            <v>0</v>
          </cell>
          <cell r="M91">
            <v>230</v>
          </cell>
          <cell r="N91">
            <v>77</v>
          </cell>
          <cell r="Z91">
            <v>0</v>
          </cell>
        </row>
        <row r="92">
          <cell r="E92">
            <v>0</v>
          </cell>
          <cell r="G92">
            <v>0</v>
          </cell>
          <cell r="J92">
            <v>0</v>
          </cell>
          <cell r="M92">
            <v>230</v>
          </cell>
          <cell r="N92">
            <v>78</v>
          </cell>
          <cell r="Z92">
            <v>0</v>
          </cell>
        </row>
        <row r="93">
          <cell r="E93">
            <v>0</v>
          </cell>
          <cell r="G93">
            <v>0</v>
          </cell>
          <cell r="J93">
            <v>0</v>
          </cell>
          <cell r="M93">
            <v>230</v>
          </cell>
          <cell r="N93">
            <v>79</v>
          </cell>
          <cell r="Z93">
            <v>0</v>
          </cell>
        </row>
        <row r="94">
          <cell r="C94">
            <v>240</v>
          </cell>
          <cell r="E94">
            <v>27768000000</v>
          </cell>
          <cell r="G94">
            <v>27768000000</v>
          </cell>
          <cell r="J94">
            <v>27768000000</v>
          </cell>
          <cell r="N94">
            <v>80</v>
          </cell>
          <cell r="Z94">
            <v>0</v>
          </cell>
        </row>
        <row r="95">
          <cell r="C95">
            <v>241</v>
          </cell>
          <cell r="E95">
            <v>27768000000</v>
          </cell>
          <cell r="G95">
            <v>27768000000</v>
          </cell>
          <cell r="J95">
            <v>27768000000</v>
          </cell>
          <cell r="M95">
            <v>241</v>
          </cell>
          <cell r="N95">
            <v>81</v>
          </cell>
          <cell r="Z95">
            <v>0</v>
          </cell>
          <cell r="AA95" t="str">
            <v>21</v>
          </cell>
        </row>
        <row r="96">
          <cell r="C96">
            <v>242</v>
          </cell>
          <cell r="E96">
            <v>0</v>
          </cell>
          <cell r="G96">
            <v>0</v>
          </cell>
          <cell r="J96">
            <v>0</v>
          </cell>
          <cell r="M96">
            <v>242</v>
          </cell>
          <cell r="N96">
            <v>82</v>
          </cell>
          <cell r="Z96">
            <v>0</v>
          </cell>
          <cell r="AA96" t="str">
            <v>02</v>
          </cell>
        </row>
        <row r="97">
          <cell r="C97">
            <v>250</v>
          </cell>
          <cell r="E97">
            <v>102740000000</v>
          </cell>
          <cell r="G97">
            <v>96608362510</v>
          </cell>
          <cell r="J97">
            <v>95608362510</v>
          </cell>
          <cell r="N97">
            <v>83</v>
          </cell>
          <cell r="Z97">
            <v>-1000000000</v>
          </cell>
        </row>
        <row r="98">
          <cell r="C98">
            <v>251</v>
          </cell>
          <cell r="E98">
            <v>20740000000</v>
          </cell>
          <cell r="G98">
            <v>20740000000</v>
          </cell>
          <cell r="J98">
            <v>20740000000</v>
          </cell>
          <cell r="M98">
            <v>251</v>
          </cell>
          <cell r="N98">
            <v>84</v>
          </cell>
          <cell r="Z98">
            <v>0</v>
          </cell>
          <cell r="AA98" t="str">
            <v>25</v>
          </cell>
        </row>
        <row r="99">
          <cell r="C99">
            <v>252</v>
          </cell>
          <cell r="E99">
            <v>81000000000</v>
          </cell>
          <cell r="G99">
            <v>81000000000</v>
          </cell>
          <cell r="J99">
            <v>81000000000</v>
          </cell>
          <cell r="N99">
            <v>85</v>
          </cell>
          <cell r="Z99">
            <v>0</v>
          </cell>
          <cell r="AA99" t="str">
            <v>25</v>
          </cell>
        </row>
        <row r="100">
          <cell r="E100">
            <v>0</v>
          </cell>
          <cell r="G100">
            <v>0</v>
          </cell>
          <cell r="J100">
            <v>0</v>
          </cell>
          <cell r="M100">
            <v>252</v>
          </cell>
          <cell r="N100">
            <v>86</v>
          </cell>
          <cell r="Z100">
            <v>0</v>
          </cell>
        </row>
        <row r="101">
          <cell r="E101">
            <v>81000000000</v>
          </cell>
          <cell r="G101">
            <v>81000000000</v>
          </cell>
          <cell r="J101">
            <v>81000000000</v>
          </cell>
          <cell r="M101">
            <v>252</v>
          </cell>
          <cell r="N101">
            <v>87</v>
          </cell>
          <cell r="Z101">
            <v>0</v>
          </cell>
        </row>
        <row r="102">
          <cell r="C102">
            <v>258</v>
          </cell>
          <cell r="E102">
            <v>1000000000</v>
          </cell>
          <cell r="G102">
            <v>1000000000</v>
          </cell>
          <cell r="J102">
            <v>0</v>
          </cell>
          <cell r="N102">
            <v>88</v>
          </cell>
          <cell r="Z102">
            <v>-1000000000</v>
          </cell>
        </row>
        <row r="103">
          <cell r="E103">
            <v>0</v>
          </cell>
          <cell r="G103">
            <v>0</v>
          </cell>
          <cell r="J103">
            <v>0</v>
          </cell>
          <cell r="M103">
            <v>258</v>
          </cell>
          <cell r="N103">
            <v>89</v>
          </cell>
          <cell r="Z103">
            <v>0</v>
          </cell>
          <cell r="AA103" t="str">
            <v>25</v>
          </cell>
        </row>
        <row r="104">
          <cell r="E104">
            <v>0</v>
          </cell>
          <cell r="G104">
            <v>0</v>
          </cell>
          <cell r="J104">
            <v>0</v>
          </cell>
          <cell r="M104">
            <v>258</v>
          </cell>
          <cell r="N104">
            <v>90</v>
          </cell>
          <cell r="Z104">
            <v>0</v>
          </cell>
          <cell r="AA104" t="str">
            <v>23</v>
          </cell>
        </row>
        <row r="105">
          <cell r="E105">
            <v>0</v>
          </cell>
          <cell r="G105">
            <v>0</v>
          </cell>
          <cell r="J105">
            <v>0</v>
          </cell>
          <cell r="M105">
            <v>258</v>
          </cell>
          <cell r="N105">
            <v>91</v>
          </cell>
          <cell r="Z105">
            <v>0</v>
          </cell>
          <cell r="AA105" t="str">
            <v>23</v>
          </cell>
        </row>
        <row r="106">
          <cell r="E106">
            <v>0</v>
          </cell>
          <cell r="G106">
            <v>0</v>
          </cell>
          <cell r="J106">
            <v>0</v>
          </cell>
          <cell r="M106">
            <v>258</v>
          </cell>
          <cell r="N106">
            <v>92</v>
          </cell>
          <cell r="Z106">
            <v>0</v>
          </cell>
          <cell r="AA106" t="str">
            <v>23</v>
          </cell>
        </row>
        <row r="107">
          <cell r="E107">
            <v>1000000000</v>
          </cell>
          <cell r="G107">
            <v>1000000000</v>
          </cell>
          <cell r="J107">
            <v>0</v>
          </cell>
          <cell r="M107">
            <v>258</v>
          </cell>
          <cell r="N107">
            <v>93</v>
          </cell>
          <cell r="Z107">
            <v>-1000000000</v>
          </cell>
          <cell r="AA107" t="str">
            <v>25</v>
          </cell>
        </row>
        <row r="108">
          <cell r="C108">
            <v>259</v>
          </cell>
          <cell r="E108">
            <v>0</v>
          </cell>
          <cell r="G108">
            <v>-6131637490</v>
          </cell>
          <cell r="J108">
            <v>-6131637490</v>
          </cell>
          <cell r="M108">
            <v>259</v>
          </cell>
          <cell r="N108">
            <v>94</v>
          </cell>
          <cell r="Z108">
            <v>0</v>
          </cell>
          <cell r="AA108" t="str">
            <v>03</v>
          </cell>
        </row>
        <row r="109">
          <cell r="C109">
            <v>260</v>
          </cell>
          <cell r="E109">
            <v>1020728548</v>
          </cell>
          <cell r="G109">
            <v>1020728548</v>
          </cell>
          <cell r="J109">
            <v>1310307280</v>
          </cell>
          <cell r="N109">
            <v>95</v>
          </cell>
          <cell r="Z109">
            <v>289578732</v>
          </cell>
        </row>
        <row r="110">
          <cell r="C110">
            <v>261</v>
          </cell>
          <cell r="E110">
            <v>635907572</v>
          </cell>
          <cell r="G110">
            <v>635907572</v>
          </cell>
          <cell r="J110">
            <v>925486304</v>
          </cell>
          <cell r="M110">
            <v>261</v>
          </cell>
          <cell r="N110">
            <v>96</v>
          </cell>
          <cell r="Z110">
            <v>289578732</v>
          </cell>
          <cell r="AA110" t="str">
            <v>12</v>
          </cell>
        </row>
        <row r="111">
          <cell r="C111">
            <v>262</v>
          </cell>
          <cell r="E111">
            <v>0</v>
          </cell>
          <cell r="G111">
            <v>0</v>
          </cell>
          <cell r="J111">
            <v>0</v>
          </cell>
          <cell r="M111">
            <v>262</v>
          </cell>
          <cell r="N111">
            <v>97</v>
          </cell>
          <cell r="Z111">
            <v>0</v>
          </cell>
          <cell r="AA111" t="str">
            <v>09</v>
          </cell>
        </row>
        <row r="112">
          <cell r="C112">
            <v>268</v>
          </cell>
          <cell r="E112">
            <v>384820976</v>
          </cell>
          <cell r="G112">
            <v>384820976</v>
          </cell>
          <cell r="J112">
            <v>384820976</v>
          </cell>
          <cell r="N112">
            <v>98</v>
          </cell>
          <cell r="Z112">
            <v>0</v>
          </cell>
          <cell r="AA112" t="str">
            <v>16</v>
          </cell>
        </row>
        <row r="113">
          <cell r="E113">
            <v>384820976</v>
          </cell>
          <cell r="G113">
            <v>384820976</v>
          </cell>
          <cell r="J113">
            <v>384820976</v>
          </cell>
          <cell r="M113">
            <v>268</v>
          </cell>
          <cell r="N113">
            <v>99</v>
          </cell>
          <cell r="Z113">
            <v>0</v>
          </cell>
        </row>
        <row r="114">
          <cell r="E114">
            <v>0</v>
          </cell>
          <cell r="G114">
            <v>0</v>
          </cell>
          <cell r="J114">
            <v>0</v>
          </cell>
          <cell r="M114">
            <v>268</v>
          </cell>
          <cell r="N114">
            <v>100</v>
          </cell>
          <cell r="Z114">
            <v>0</v>
          </cell>
        </row>
        <row r="115">
          <cell r="C115" t="str">
            <v>269</v>
          </cell>
          <cell r="E115">
            <v>0</v>
          </cell>
          <cell r="G115">
            <v>0</v>
          </cell>
          <cell r="J115">
            <v>0</v>
          </cell>
          <cell r="M115">
            <v>269</v>
          </cell>
          <cell r="N115">
            <v>101</v>
          </cell>
          <cell r="Z115">
            <v>0</v>
          </cell>
        </row>
        <row r="116">
          <cell r="N116" t="str">
            <v/>
          </cell>
        </row>
        <row r="117">
          <cell r="C117">
            <v>270</v>
          </cell>
          <cell r="E117">
            <v>510484940659</v>
          </cell>
          <cell r="G117">
            <v>487806081165</v>
          </cell>
          <cell r="J117">
            <v>518463133821</v>
          </cell>
          <cell r="N117">
            <v>102</v>
          </cell>
          <cell r="Z117">
            <v>30657052656</v>
          </cell>
        </row>
        <row r="118">
          <cell r="N118" t="str">
            <v/>
          </cell>
        </row>
        <row r="119">
          <cell r="N119" t="str">
            <v/>
          </cell>
        </row>
        <row r="120">
          <cell r="C120">
            <v>300</v>
          </cell>
          <cell r="E120">
            <v>98033993354</v>
          </cell>
          <cell r="G120">
            <v>98033993354</v>
          </cell>
          <cell r="J120">
            <v>130295182291</v>
          </cell>
          <cell r="N120">
            <v>103</v>
          </cell>
          <cell r="Z120">
            <v>-32261188937</v>
          </cell>
        </row>
        <row r="121">
          <cell r="C121">
            <v>310</v>
          </cell>
          <cell r="E121">
            <v>56657697262</v>
          </cell>
          <cell r="G121">
            <v>56657697262</v>
          </cell>
          <cell r="J121">
            <v>93087516073</v>
          </cell>
          <cell r="N121">
            <v>104</v>
          </cell>
          <cell r="Z121">
            <v>-36429818811</v>
          </cell>
        </row>
        <row r="122">
          <cell r="C122">
            <v>311</v>
          </cell>
          <cell r="E122">
            <v>34888224356</v>
          </cell>
          <cell r="G122">
            <v>34888224356</v>
          </cell>
          <cell r="J122">
            <v>71327115812</v>
          </cell>
          <cell r="N122">
            <v>105</v>
          </cell>
          <cell r="Z122">
            <v>-36438891456</v>
          </cell>
          <cell r="AA122" t="str">
            <v>33</v>
          </cell>
        </row>
        <row r="123">
          <cell r="E123">
            <v>34888224356</v>
          </cell>
          <cell r="G123">
            <v>34888224356</v>
          </cell>
          <cell r="J123">
            <v>62978070548</v>
          </cell>
          <cell r="M123">
            <v>311</v>
          </cell>
          <cell r="N123">
            <v>106</v>
          </cell>
          <cell r="Z123">
            <v>-28089846192</v>
          </cell>
        </row>
        <row r="124">
          <cell r="E124">
            <v>0</v>
          </cell>
          <cell r="G124">
            <v>0</v>
          </cell>
          <cell r="J124">
            <v>8349045264</v>
          </cell>
          <cell r="M124">
            <v>311</v>
          </cell>
          <cell r="N124">
            <v>107</v>
          </cell>
          <cell r="Z124">
            <v>-8349045264</v>
          </cell>
        </row>
        <row r="125">
          <cell r="C125">
            <v>312</v>
          </cell>
          <cell r="E125">
            <v>5140518583</v>
          </cell>
          <cell r="G125">
            <v>5140518583</v>
          </cell>
          <cell r="J125">
            <v>1074081181</v>
          </cell>
          <cell r="M125">
            <v>312</v>
          </cell>
          <cell r="N125">
            <v>108</v>
          </cell>
          <cell r="Z125">
            <v>4066437402</v>
          </cell>
          <cell r="AA125" t="str">
            <v>11</v>
          </cell>
        </row>
        <row r="126">
          <cell r="C126">
            <v>313</v>
          </cell>
          <cell r="E126">
            <v>13697589498</v>
          </cell>
          <cell r="G126">
            <v>13697589498</v>
          </cell>
          <cell r="J126">
            <v>11502600000</v>
          </cell>
          <cell r="M126">
            <v>313</v>
          </cell>
          <cell r="N126">
            <v>109</v>
          </cell>
          <cell r="Z126">
            <v>2194989498</v>
          </cell>
          <cell r="AA126" t="str">
            <v>11</v>
          </cell>
        </row>
        <row r="127">
          <cell r="C127">
            <v>314</v>
          </cell>
          <cell r="E127">
            <v>1885022533</v>
          </cell>
          <cell r="G127">
            <v>1885022533</v>
          </cell>
          <cell r="J127">
            <v>7083578900</v>
          </cell>
          <cell r="N127">
            <v>110</v>
          </cell>
          <cell r="Z127">
            <v>-5198556367</v>
          </cell>
          <cell r="AA127" t="str">
            <v>11</v>
          </cell>
        </row>
        <row r="128">
          <cell r="E128">
            <v>0</v>
          </cell>
          <cell r="G128">
            <v>0</v>
          </cell>
          <cell r="J128">
            <v>1001469229</v>
          </cell>
          <cell r="N128">
            <v>111</v>
          </cell>
          <cell r="Z128">
            <v>-1001469229</v>
          </cell>
        </row>
        <row r="129">
          <cell r="E129">
            <v>0</v>
          </cell>
          <cell r="G129">
            <v>0</v>
          </cell>
          <cell r="J129">
            <v>1001469229</v>
          </cell>
          <cell r="M129">
            <v>314</v>
          </cell>
          <cell r="N129">
            <v>112</v>
          </cell>
          <cell r="Z129">
            <v>-1001469229</v>
          </cell>
        </row>
        <row r="130">
          <cell r="E130">
            <v>0</v>
          </cell>
          <cell r="G130">
            <v>0</v>
          </cell>
          <cell r="J130">
            <v>0</v>
          </cell>
          <cell r="M130">
            <v>314</v>
          </cell>
          <cell r="N130">
            <v>113</v>
          </cell>
          <cell r="Z130">
            <v>0</v>
          </cell>
        </row>
        <row r="131">
          <cell r="E131">
            <v>0</v>
          </cell>
          <cell r="G131">
            <v>0</v>
          </cell>
          <cell r="J131">
            <v>0</v>
          </cell>
          <cell r="M131">
            <v>314</v>
          </cell>
          <cell r="N131">
            <v>114</v>
          </cell>
          <cell r="Z131">
            <v>0</v>
          </cell>
        </row>
        <row r="132">
          <cell r="E132">
            <v>875204947</v>
          </cell>
          <cell r="G132">
            <v>875204947</v>
          </cell>
          <cell r="J132">
            <v>875204947</v>
          </cell>
          <cell r="M132">
            <v>314</v>
          </cell>
          <cell r="N132">
            <v>115</v>
          </cell>
          <cell r="Z132">
            <v>0</v>
          </cell>
        </row>
        <row r="133">
          <cell r="E133">
            <v>987808241</v>
          </cell>
          <cell r="G133">
            <v>987808241</v>
          </cell>
          <cell r="J133">
            <v>5178706492</v>
          </cell>
          <cell r="M133">
            <v>314</v>
          </cell>
          <cell r="N133">
            <v>116</v>
          </cell>
          <cell r="Z133">
            <v>-4190898251</v>
          </cell>
        </row>
        <row r="134">
          <cell r="E134">
            <v>22009345</v>
          </cell>
          <cell r="G134">
            <v>22009345</v>
          </cell>
          <cell r="J134">
            <v>28198232</v>
          </cell>
          <cell r="M134">
            <v>314</v>
          </cell>
          <cell r="N134">
            <v>117</v>
          </cell>
          <cell r="Z134">
            <v>-6188887</v>
          </cell>
        </row>
        <row r="135">
          <cell r="E135">
            <v>0</v>
          </cell>
          <cell r="G135">
            <v>0</v>
          </cell>
          <cell r="J135">
            <v>0</v>
          </cell>
          <cell r="M135">
            <v>314</v>
          </cell>
          <cell r="N135">
            <v>118</v>
          </cell>
          <cell r="Z135">
            <v>0</v>
          </cell>
        </row>
        <row r="136">
          <cell r="E136">
            <v>0</v>
          </cell>
          <cell r="G136">
            <v>0</v>
          </cell>
          <cell r="J136">
            <v>0</v>
          </cell>
          <cell r="M136">
            <v>314</v>
          </cell>
          <cell r="N136">
            <v>119</v>
          </cell>
          <cell r="Z136">
            <v>0</v>
          </cell>
        </row>
        <row r="137">
          <cell r="E137">
            <v>0</v>
          </cell>
          <cell r="G137">
            <v>0</v>
          </cell>
          <cell r="J137">
            <v>0</v>
          </cell>
          <cell r="M137">
            <v>314</v>
          </cell>
          <cell r="N137">
            <v>120</v>
          </cell>
          <cell r="Z137">
            <v>0</v>
          </cell>
        </row>
        <row r="138">
          <cell r="E138">
            <v>0</v>
          </cell>
          <cell r="G138">
            <v>0</v>
          </cell>
          <cell r="J138">
            <v>0</v>
          </cell>
          <cell r="M138">
            <v>314</v>
          </cell>
          <cell r="N138">
            <v>121</v>
          </cell>
          <cell r="Z138">
            <v>0</v>
          </cell>
        </row>
        <row r="139">
          <cell r="C139">
            <v>315</v>
          </cell>
          <cell r="E139">
            <v>255439295</v>
          </cell>
          <cell r="G139">
            <v>255439295</v>
          </cell>
          <cell r="J139">
            <v>608175205</v>
          </cell>
          <cell r="N139">
            <v>122</v>
          </cell>
          <cell r="Z139">
            <v>-352735910</v>
          </cell>
          <cell r="AA139" t="str">
            <v>11</v>
          </cell>
        </row>
        <row r="140">
          <cell r="C140">
            <v>316</v>
          </cell>
          <cell r="E140">
            <v>0</v>
          </cell>
          <cell r="G140">
            <v>0</v>
          </cell>
          <cell r="J140">
            <v>781268765</v>
          </cell>
          <cell r="M140">
            <v>316</v>
          </cell>
          <cell r="N140">
            <v>123</v>
          </cell>
          <cell r="Z140">
            <v>-781268765</v>
          </cell>
          <cell r="AA140" t="str">
            <v>11</v>
          </cell>
        </row>
        <row r="141">
          <cell r="C141">
            <v>317</v>
          </cell>
          <cell r="E141">
            <v>0</v>
          </cell>
          <cell r="G141">
            <v>0</v>
          </cell>
          <cell r="J141">
            <v>0</v>
          </cell>
          <cell r="M141">
            <v>317</v>
          </cell>
          <cell r="N141">
            <v>124</v>
          </cell>
          <cell r="Z141">
            <v>0</v>
          </cell>
          <cell r="AA141" t="str">
            <v>11</v>
          </cell>
        </row>
        <row r="142">
          <cell r="C142">
            <v>318</v>
          </cell>
          <cell r="E142">
            <v>0</v>
          </cell>
          <cell r="G142">
            <v>0</v>
          </cell>
          <cell r="J142">
            <v>0</v>
          </cell>
          <cell r="M142">
            <v>318</v>
          </cell>
          <cell r="N142">
            <v>125</v>
          </cell>
          <cell r="Z142">
            <v>0</v>
          </cell>
          <cell r="AA142" t="str">
            <v>11</v>
          </cell>
        </row>
        <row r="143">
          <cell r="C143">
            <v>319</v>
          </cell>
          <cell r="E143">
            <v>254542004</v>
          </cell>
          <cell r="G143">
            <v>254542004</v>
          </cell>
          <cell r="J143">
            <v>147635217</v>
          </cell>
          <cell r="N143">
            <v>126</v>
          </cell>
          <cell r="Z143">
            <v>106906787</v>
          </cell>
        </row>
        <row r="144">
          <cell r="E144">
            <v>0</v>
          </cell>
          <cell r="G144">
            <v>0</v>
          </cell>
          <cell r="J144">
            <v>0</v>
          </cell>
          <cell r="M144">
            <v>319</v>
          </cell>
          <cell r="N144">
            <v>127</v>
          </cell>
          <cell r="Z144">
            <v>0</v>
          </cell>
          <cell r="AA144" t="str">
            <v>11</v>
          </cell>
        </row>
        <row r="145">
          <cell r="E145">
            <v>135098868</v>
          </cell>
          <cell r="G145">
            <v>135098868</v>
          </cell>
          <cell r="J145">
            <v>135098868</v>
          </cell>
          <cell r="M145">
            <v>319</v>
          </cell>
          <cell r="N145">
            <v>128</v>
          </cell>
          <cell r="Z145">
            <v>0</v>
          </cell>
          <cell r="AA145" t="str">
            <v>11</v>
          </cell>
        </row>
        <row r="146">
          <cell r="E146">
            <v>119443136</v>
          </cell>
          <cell r="G146">
            <v>119443136</v>
          </cell>
          <cell r="J146">
            <v>12536349</v>
          </cell>
          <cell r="M146">
            <v>319</v>
          </cell>
          <cell r="N146">
            <v>129</v>
          </cell>
          <cell r="Z146">
            <v>106906787</v>
          </cell>
          <cell r="AA146" t="str">
            <v>11</v>
          </cell>
        </row>
        <row r="147">
          <cell r="E147">
            <v>0</v>
          </cell>
          <cell r="G147">
            <v>0</v>
          </cell>
          <cell r="J147">
            <v>0</v>
          </cell>
          <cell r="M147">
            <v>319</v>
          </cell>
          <cell r="N147">
            <v>130</v>
          </cell>
          <cell r="Z147">
            <v>0</v>
          </cell>
          <cell r="AA147" t="str">
            <v>11</v>
          </cell>
        </row>
        <row r="148">
          <cell r="E148">
            <v>0</v>
          </cell>
          <cell r="G148">
            <v>0</v>
          </cell>
          <cell r="J148">
            <v>0</v>
          </cell>
          <cell r="M148">
            <v>319</v>
          </cell>
          <cell r="N148">
            <v>131</v>
          </cell>
          <cell r="Z148">
            <v>0</v>
          </cell>
          <cell r="AA148" t="str">
            <v>11</v>
          </cell>
        </row>
        <row r="149">
          <cell r="E149">
            <v>0</v>
          </cell>
          <cell r="G149">
            <v>0</v>
          </cell>
          <cell r="J149">
            <v>0</v>
          </cell>
          <cell r="M149">
            <v>319</v>
          </cell>
          <cell r="N149">
            <v>132</v>
          </cell>
          <cell r="Z149">
            <v>0</v>
          </cell>
          <cell r="AA149" t="str">
            <v>11</v>
          </cell>
        </row>
        <row r="150">
          <cell r="E150">
            <v>0</v>
          </cell>
          <cell r="G150">
            <v>0</v>
          </cell>
          <cell r="J150">
            <v>0</v>
          </cell>
          <cell r="M150">
            <v>319</v>
          </cell>
          <cell r="N150">
            <v>133</v>
          </cell>
          <cell r="Z150">
            <v>0</v>
          </cell>
          <cell r="AA150" t="str">
            <v>16</v>
          </cell>
        </row>
        <row r="151">
          <cell r="E151">
            <v>0</v>
          </cell>
          <cell r="G151">
            <v>0</v>
          </cell>
          <cell r="J151">
            <v>0</v>
          </cell>
          <cell r="M151">
            <v>319</v>
          </cell>
          <cell r="N151">
            <v>134</v>
          </cell>
          <cell r="Z151">
            <v>0</v>
          </cell>
          <cell r="AA151" t="str">
            <v>11</v>
          </cell>
        </row>
        <row r="152">
          <cell r="E152">
            <v>0</v>
          </cell>
          <cell r="G152">
            <v>0</v>
          </cell>
          <cell r="J152">
            <v>0</v>
          </cell>
          <cell r="M152">
            <v>319</v>
          </cell>
          <cell r="N152">
            <v>135</v>
          </cell>
          <cell r="Z152">
            <v>0</v>
          </cell>
          <cell r="AA152" t="str">
            <v>11</v>
          </cell>
        </row>
        <row r="153">
          <cell r="C153" t="str">
            <v>320</v>
          </cell>
          <cell r="E153">
            <v>0</v>
          </cell>
          <cell r="G153">
            <v>0</v>
          </cell>
          <cell r="J153">
            <v>0</v>
          </cell>
          <cell r="M153">
            <v>320</v>
          </cell>
          <cell r="N153">
            <v>136</v>
          </cell>
          <cell r="Z153">
            <v>0</v>
          </cell>
          <cell r="AA153" t="str">
            <v>11</v>
          </cell>
        </row>
        <row r="154">
          <cell r="C154">
            <v>323</v>
          </cell>
          <cell r="E154">
            <v>536360993</v>
          </cell>
          <cell r="G154">
            <v>536360993</v>
          </cell>
          <cell r="J154">
            <v>563060993</v>
          </cell>
          <cell r="N154">
            <v>137</v>
          </cell>
          <cell r="Z154">
            <v>-26700000</v>
          </cell>
          <cell r="AA154" t="str">
            <v>16</v>
          </cell>
        </row>
        <row r="155">
          <cell r="E155">
            <v>143878900</v>
          </cell>
          <cell r="G155">
            <v>143878900</v>
          </cell>
          <cell r="J155">
            <v>143878900</v>
          </cell>
          <cell r="M155">
            <v>323</v>
          </cell>
          <cell r="N155">
            <v>138</v>
          </cell>
          <cell r="Z155">
            <v>0</v>
          </cell>
        </row>
        <row r="156">
          <cell r="E156">
            <v>392482093</v>
          </cell>
          <cell r="G156">
            <v>392482093</v>
          </cell>
          <cell r="J156">
            <v>419182093</v>
          </cell>
          <cell r="M156">
            <v>323</v>
          </cell>
          <cell r="N156">
            <v>139</v>
          </cell>
          <cell r="Z156">
            <v>-26700000</v>
          </cell>
        </row>
        <row r="157">
          <cell r="E157">
            <v>0</v>
          </cell>
          <cell r="G157">
            <v>0</v>
          </cell>
          <cell r="J157">
            <v>0</v>
          </cell>
          <cell r="M157">
            <v>323</v>
          </cell>
          <cell r="N157">
            <v>140</v>
          </cell>
          <cell r="Z157">
            <v>0</v>
          </cell>
        </row>
        <row r="158">
          <cell r="E158">
            <v>0</v>
          </cell>
          <cell r="G158">
            <v>0</v>
          </cell>
          <cell r="J158">
            <v>0</v>
          </cell>
          <cell r="M158">
            <v>323</v>
          </cell>
          <cell r="N158">
            <v>141</v>
          </cell>
          <cell r="Z158">
            <v>0</v>
          </cell>
        </row>
        <row r="159">
          <cell r="C159">
            <v>327</v>
          </cell>
          <cell r="E159">
            <v>0</v>
          </cell>
          <cell r="G159">
            <v>0</v>
          </cell>
          <cell r="J159">
            <v>0</v>
          </cell>
          <cell r="M159">
            <v>327</v>
          </cell>
          <cell r="N159">
            <v>142</v>
          </cell>
          <cell r="Z159">
            <v>0</v>
          </cell>
          <cell r="AA159" t="str">
            <v>23</v>
          </cell>
        </row>
        <row r="160">
          <cell r="C160" t="str">
            <v>330</v>
          </cell>
          <cell r="E160">
            <v>41376296092</v>
          </cell>
          <cell r="G160">
            <v>41376296092</v>
          </cell>
          <cell r="J160">
            <v>37207666218</v>
          </cell>
          <cell r="N160">
            <v>143</v>
          </cell>
          <cell r="Z160">
            <v>4168629874</v>
          </cell>
        </row>
        <row r="161">
          <cell r="C161" t="str">
            <v>331</v>
          </cell>
          <cell r="E161">
            <v>0</v>
          </cell>
          <cell r="G161">
            <v>0</v>
          </cell>
          <cell r="J161">
            <v>0</v>
          </cell>
          <cell r="M161">
            <v>331</v>
          </cell>
          <cell r="N161">
            <v>144</v>
          </cell>
          <cell r="Z161">
            <v>0</v>
          </cell>
          <cell r="AA161" t="str">
            <v>11</v>
          </cell>
        </row>
        <row r="162">
          <cell r="C162" t="str">
            <v>332</v>
          </cell>
          <cell r="E162">
            <v>0</v>
          </cell>
          <cell r="G162">
            <v>0</v>
          </cell>
          <cell r="J162">
            <v>0</v>
          </cell>
          <cell r="N162">
            <v>145</v>
          </cell>
          <cell r="Z162">
            <v>0</v>
          </cell>
          <cell r="AA162" t="str">
            <v>11</v>
          </cell>
        </row>
        <row r="163">
          <cell r="E163">
            <v>0</v>
          </cell>
          <cell r="G163">
            <v>0</v>
          </cell>
          <cell r="J163">
            <v>0</v>
          </cell>
          <cell r="M163">
            <v>332</v>
          </cell>
          <cell r="N163">
            <v>146</v>
          </cell>
          <cell r="Z163">
            <v>0</v>
          </cell>
        </row>
        <row r="164">
          <cell r="E164">
            <v>0</v>
          </cell>
          <cell r="G164">
            <v>0</v>
          </cell>
          <cell r="J164">
            <v>0</v>
          </cell>
          <cell r="M164">
            <v>332</v>
          </cell>
          <cell r="N164">
            <v>147</v>
          </cell>
          <cell r="Z164">
            <v>0</v>
          </cell>
        </row>
        <row r="165">
          <cell r="C165" t="str">
            <v>333</v>
          </cell>
          <cell r="E165">
            <v>0</v>
          </cell>
          <cell r="G165">
            <v>0</v>
          </cell>
          <cell r="J165">
            <v>0</v>
          </cell>
          <cell r="N165">
            <v>148</v>
          </cell>
          <cell r="Z165">
            <v>0</v>
          </cell>
        </row>
        <row r="166">
          <cell r="E166">
            <v>0</v>
          </cell>
          <cell r="G166">
            <v>0</v>
          </cell>
          <cell r="J166">
            <v>0</v>
          </cell>
          <cell r="M166">
            <v>333</v>
          </cell>
          <cell r="N166">
            <v>149</v>
          </cell>
          <cell r="Z166">
            <v>0</v>
          </cell>
          <cell r="AA166" t="str">
            <v>16</v>
          </cell>
        </row>
        <row r="167">
          <cell r="E167">
            <v>0</v>
          </cell>
          <cell r="G167">
            <v>0</v>
          </cell>
          <cell r="J167">
            <v>0</v>
          </cell>
          <cell r="M167">
            <v>333</v>
          </cell>
          <cell r="N167">
            <v>150</v>
          </cell>
          <cell r="Z167">
            <v>0</v>
          </cell>
          <cell r="AA167" t="str">
            <v>11</v>
          </cell>
        </row>
        <row r="168">
          <cell r="C168" t="str">
            <v>334</v>
          </cell>
          <cell r="E168">
            <v>41367155692</v>
          </cell>
          <cell r="G168">
            <v>41367155692</v>
          </cell>
          <cell r="J168">
            <v>37198525818</v>
          </cell>
          <cell r="N168">
            <v>151</v>
          </cell>
          <cell r="Z168">
            <v>4168629874</v>
          </cell>
          <cell r="AA168" t="str">
            <v>33</v>
          </cell>
        </row>
        <row r="169">
          <cell r="E169">
            <v>41367155692</v>
          </cell>
          <cell r="G169">
            <v>41367155692</v>
          </cell>
          <cell r="J169">
            <v>37198525818</v>
          </cell>
          <cell r="M169">
            <v>334</v>
          </cell>
          <cell r="N169">
            <v>152</v>
          </cell>
          <cell r="Z169">
            <v>4168629874</v>
          </cell>
        </row>
        <row r="170">
          <cell r="E170">
            <v>0</v>
          </cell>
          <cell r="G170">
            <v>0</v>
          </cell>
          <cell r="J170">
            <v>0</v>
          </cell>
          <cell r="M170">
            <v>334</v>
          </cell>
          <cell r="N170">
            <v>153</v>
          </cell>
          <cell r="Z170">
            <v>0</v>
          </cell>
        </row>
        <row r="171">
          <cell r="E171">
            <v>0</v>
          </cell>
          <cell r="G171">
            <v>0</v>
          </cell>
          <cell r="J171">
            <v>0</v>
          </cell>
          <cell r="N171">
            <v>154</v>
          </cell>
          <cell r="Z171">
            <v>0</v>
          </cell>
        </row>
        <row r="172">
          <cell r="E172">
            <v>0</v>
          </cell>
          <cell r="G172">
            <v>0</v>
          </cell>
          <cell r="J172">
            <v>0</v>
          </cell>
          <cell r="M172">
            <v>334</v>
          </cell>
          <cell r="N172">
            <v>155</v>
          </cell>
          <cell r="Z172">
            <v>0</v>
          </cell>
        </row>
        <row r="173">
          <cell r="E173">
            <v>0</v>
          </cell>
          <cell r="G173">
            <v>0</v>
          </cell>
          <cell r="J173">
            <v>0</v>
          </cell>
          <cell r="M173">
            <v>334</v>
          </cell>
          <cell r="N173">
            <v>156</v>
          </cell>
          <cell r="Z173">
            <v>0</v>
          </cell>
        </row>
        <row r="174">
          <cell r="E174">
            <v>0</v>
          </cell>
          <cell r="G174">
            <v>0</v>
          </cell>
          <cell r="J174">
            <v>0</v>
          </cell>
          <cell r="M174">
            <v>334</v>
          </cell>
          <cell r="N174">
            <v>157</v>
          </cell>
          <cell r="Z174">
            <v>0</v>
          </cell>
        </row>
        <row r="175">
          <cell r="C175" t="str">
            <v>335</v>
          </cell>
          <cell r="E175">
            <v>0</v>
          </cell>
          <cell r="G175">
            <v>0</v>
          </cell>
          <cell r="J175">
            <v>0</v>
          </cell>
          <cell r="M175">
            <v>335</v>
          </cell>
          <cell r="N175">
            <v>158</v>
          </cell>
          <cell r="Z175">
            <v>0</v>
          </cell>
          <cell r="AA175" t="str">
            <v>11</v>
          </cell>
        </row>
        <row r="176">
          <cell r="C176" t="str">
            <v>336</v>
          </cell>
          <cell r="E176">
            <v>9140400</v>
          </cell>
          <cell r="G176">
            <v>9140400</v>
          </cell>
          <cell r="J176">
            <v>9140400</v>
          </cell>
          <cell r="M176">
            <v>336</v>
          </cell>
          <cell r="N176">
            <v>159</v>
          </cell>
          <cell r="Z176">
            <v>0</v>
          </cell>
          <cell r="AA176" t="str">
            <v>11</v>
          </cell>
        </row>
        <row r="177">
          <cell r="C177" t="str">
            <v>337</v>
          </cell>
          <cell r="E177">
            <v>0</v>
          </cell>
          <cell r="G177">
            <v>0</v>
          </cell>
          <cell r="J177">
            <v>0</v>
          </cell>
          <cell r="M177">
            <v>337</v>
          </cell>
          <cell r="N177">
            <v>160</v>
          </cell>
          <cell r="Z177">
            <v>0</v>
          </cell>
          <cell r="AA177" t="str">
            <v>11</v>
          </cell>
        </row>
        <row r="178">
          <cell r="C178">
            <v>338</v>
          </cell>
          <cell r="E178">
            <v>0</v>
          </cell>
          <cell r="G178">
            <v>0</v>
          </cell>
          <cell r="J178">
            <v>0</v>
          </cell>
          <cell r="M178">
            <v>338</v>
          </cell>
          <cell r="N178">
            <v>161</v>
          </cell>
          <cell r="Z178">
            <v>0</v>
          </cell>
          <cell r="AA178" t="str">
            <v>11</v>
          </cell>
        </row>
        <row r="179">
          <cell r="C179">
            <v>339</v>
          </cell>
          <cell r="E179">
            <v>0</v>
          </cell>
          <cell r="G179">
            <v>0</v>
          </cell>
          <cell r="J179">
            <v>0</v>
          </cell>
          <cell r="N179">
            <v>162</v>
          </cell>
          <cell r="Z179">
            <v>0</v>
          </cell>
          <cell r="AA179" t="str">
            <v>11</v>
          </cell>
        </row>
        <row r="180">
          <cell r="E180">
            <v>0</v>
          </cell>
          <cell r="G180">
            <v>0</v>
          </cell>
          <cell r="J180">
            <v>0</v>
          </cell>
          <cell r="M180">
            <v>339</v>
          </cell>
          <cell r="N180">
            <v>163</v>
          </cell>
          <cell r="Z180">
            <v>0</v>
          </cell>
        </row>
        <row r="181">
          <cell r="E181">
            <v>0</v>
          </cell>
          <cell r="G181">
            <v>0</v>
          </cell>
          <cell r="J181">
            <v>0</v>
          </cell>
          <cell r="M181">
            <v>339</v>
          </cell>
          <cell r="N181">
            <v>164</v>
          </cell>
          <cell r="Z181">
            <v>0</v>
          </cell>
        </row>
        <row r="183">
          <cell r="C183">
            <v>400</v>
          </cell>
          <cell r="E183">
            <v>389775097811</v>
          </cell>
          <cell r="G183">
            <v>389772087811</v>
          </cell>
          <cell r="J183">
            <v>389167951530</v>
          </cell>
          <cell r="N183">
            <v>165</v>
          </cell>
          <cell r="Z183">
            <v>604136281</v>
          </cell>
        </row>
        <row r="184">
          <cell r="C184">
            <v>410</v>
          </cell>
          <cell r="E184">
            <v>389775097811</v>
          </cell>
          <cell r="G184">
            <v>389772087811</v>
          </cell>
          <cell r="J184">
            <v>389167951530</v>
          </cell>
          <cell r="N184">
            <v>166</v>
          </cell>
          <cell r="Z184">
            <v>604136281</v>
          </cell>
        </row>
        <row r="185">
          <cell r="C185">
            <v>411</v>
          </cell>
          <cell r="E185">
            <v>347730000000</v>
          </cell>
          <cell r="G185">
            <v>347730000000</v>
          </cell>
          <cell r="J185">
            <v>347730000000</v>
          </cell>
          <cell r="M185">
            <v>411</v>
          </cell>
          <cell r="N185">
            <v>167</v>
          </cell>
          <cell r="Z185">
            <v>0</v>
          </cell>
          <cell r="AA185" t="str">
            <v>31</v>
          </cell>
        </row>
        <row r="186">
          <cell r="C186">
            <v>412</v>
          </cell>
          <cell r="E186">
            <v>29574176600</v>
          </cell>
          <cell r="G186">
            <v>29574176600</v>
          </cell>
          <cell r="J186">
            <v>29624176600</v>
          </cell>
          <cell r="M186">
            <v>412</v>
          </cell>
          <cell r="N186">
            <v>168</v>
          </cell>
          <cell r="Z186">
            <v>-50000000</v>
          </cell>
          <cell r="AA186" t="str">
            <v>31</v>
          </cell>
        </row>
        <row r="187">
          <cell r="C187">
            <v>413</v>
          </cell>
          <cell r="E187">
            <v>0</v>
          </cell>
          <cell r="G187">
            <v>0</v>
          </cell>
          <cell r="J187">
            <v>0</v>
          </cell>
          <cell r="M187">
            <v>413</v>
          </cell>
          <cell r="N187">
            <v>169</v>
          </cell>
          <cell r="Z187">
            <v>0</v>
          </cell>
          <cell r="AA187" t="str">
            <v>16</v>
          </cell>
        </row>
        <row r="188">
          <cell r="C188">
            <v>414</v>
          </cell>
          <cell r="E188">
            <v>0</v>
          </cell>
          <cell r="G188">
            <v>-3010000</v>
          </cell>
          <cell r="J188">
            <v>-3010000</v>
          </cell>
          <cell r="M188">
            <v>414</v>
          </cell>
          <cell r="N188">
            <v>170</v>
          </cell>
          <cell r="Z188">
            <v>0</v>
          </cell>
          <cell r="AA188" t="str">
            <v>32</v>
          </cell>
        </row>
        <row r="189">
          <cell r="C189">
            <v>415</v>
          </cell>
          <cell r="E189">
            <v>0</v>
          </cell>
          <cell r="G189">
            <v>0</v>
          </cell>
          <cell r="J189">
            <v>0</v>
          </cell>
          <cell r="M189">
            <v>415</v>
          </cell>
          <cell r="N189">
            <v>171</v>
          </cell>
          <cell r="Z189">
            <v>0</v>
          </cell>
          <cell r="AA189" t="str">
            <v>16</v>
          </cell>
        </row>
        <row r="190">
          <cell r="C190">
            <v>416</v>
          </cell>
          <cell r="E190">
            <v>0</v>
          </cell>
          <cell r="G190">
            <v>0</v>
          </cell>
          <cell r="J190">
            <v>0</v>
          </cell>
          <cell r="N190">
            <v>172</v>
          </cell>
          <cell r="Z190">
            <v>0</v>
          </cell>
          <cell r="AA190" t="str">
            <v>11</v>
          </cell>
        </row>
        <row r="191">
          <cell r="C191">
            <v>417</v>
          </cell>
          <cell r="E191">
            <v>2991017911</v>
          </cell>
          <cell r="G191">
            <v>2991017911</v>
          </cell>
          <cell r="J191">
            <v>2991017911</v>
          </cell>
          <cell r="M191">
            <v>417</v>
          </cell>
          <cell r="N191">
            <v>173</v>
          </cell>
          <cell r="Z191">
            <v>0</v>
          </cell>
          <cell r="AA191" t="str">
            <v>16</v>
          </cell>
        </row>
        <row r="192">
          <cell r="C192">
            <v>418</v>
          </cell>
          <cell r="E192">
            <v>688205141</v>
          </cell>
          <cell r="G192">
            <v>688205141</v>
          </cell>
          <cell r="J192">
            <v>688205141</v>
          </cell>
          <cell r="M192">
            <v>418</v>
          </cell>
          <cell r="N192">
            <v>174</v>
          </cell>
          <cell r="Z192">
            <v>0</v>
          </cell>
          <cell r="AA192" t="str">
            <v>16</v>
          </cell>
        </row>
        <row r="193">
          <cell r="C193">
            <v>419</v>
          </cell>
          <cell r="E193">
            <v>0</v>
          </cell>
          <cell r="G193">
            <v>0</v>
          </cell>
          <cell r="J193">
            <v>0</v>
          </cell>
          <cell r="M193">
            <v>419</v>
          </cell>
          <cell r="N193">
            <v>175</v>
          </cell>
          <cell r="Z193">
            <v>0</v>
          </cell>
        </row>
        <row r="194">
          <cell r="C194" t="str">
            <v>420</v>
          </cell>
          <cell r="E194">
            <v>8791698159</v>
          </cell>
          <cell r="G194">
            <v>8791698159</v>
          </cell>
          <cell r="J194">
            <v>8137561878</v>
          </cell>
          <cell r="N194">
            <v>176</v>
          </cell>
          <cell r="Z194">
            <v>654136281</v>
          </cell>
          <cell r="AA194" t="str">
            <v>01</v>
          </cell>
        </row>
        <row r="195">
          <cell r="E195">
            <v>-56000000</v>
          </cell>
          <cell r="G195">
            <v>-56000000</v>
          </cell>
          <cell r="J195">
            <v>11341444845</v>
          </cell>
          <cell r="M195">
            <v>420</v>
          </cell>
          <cell r="N195">
            <v>177</v>
          </cell>
          <cell r="Z195">
            <v>-11397444845</v>
          </cell>
        </row>
        <row r="196">
          <cell r="E196">
            <v>8847698159</v>
          </cell>
          <cell r="G196">
            <v>8847698159</v>
          </cell>
          <cell r="J196">
            <v>-3203882967</v>
          </cell>
          <cell r="M196">
            <v>420</v>
          </cell>
          <cell r="N196">
            <v>178</v>
          </cell>
          <cell r="Z196">
            <v>12051581126</v>
          </cell>
        </row>
        <row r="197">
          <cell r="C197" t="str">
            <v>421</v>
          </cell>
          <cell r="E197">
            <v>0</v>
          </cell>
          <cell r="G197">
            <v>0</v>
          </cell>
          <cell r="J197">
            <v>0</v>
          </cell>
          <cell r="M197">
            <v>421</v>
          </cell>
          <cell r="N197">
            <v>179</v>
          </cell>
          <cell r="Z197">
            <v>0</v>
          </cell>
          <cell r="AA197" t="str">
            <v>16</v>
          </cell>
        </row>
        <row r="198">
          <cell r="C198">
            <v>422</v>
          </cell>
          <cell r="E198">
            <v>0</v>
          </cell>
          <cell r="G198">
            <v>0</v>
          </cell>
          <cell r="J198">
            <v>0</v>
          </cell>
          <cell r="M198">
            <v>422</v>
          </cell>
          <cell r="N198">
            <v>180</v>
          </cell>
          <cell r="Z198">
            <v>0</v>
          </cell>
          <cell r="AA198" t="str">
            <v>16</v>
          </cell>
        </row>
        <row r="199">
          <cell r="C199" t="str">
            <v>430</v>
          </cell>
          <cell r="E199">
            <v>0</v>
          </cell>
          <cell r="G199">
            <v>0</v>
          </cell>
          <cell r="J199">
            <v>0</v>
          </cell>
          <cell r="N199">
            <v>181</v>
          </cell>
          <cell r="Z199">
            <v>0</v>
          </cell>
        </row>
        <row r="200">
          <cell r="C200" t="str">
            <v>432</v>
          </cell>
          <cell r="E200">
            <v>0</v>
          </cell>
          <cell r="G200">
            <v>0</v>
          </cell>
          <cell r="J200">
            <v>0</v>
          </cell>
          <cell r="N200">
            <v>182</v>
          </cell>
          <cell r="Z200">
            <v>0</v>
          </cell>
          <cell r="AA200" t="str">
            <v>16</v>
          </cell>
        </row>
        <row r="201">
          <cell r="E201">
            <v>0</v>
          </cell>
          <cell r="G201">
            <v>0</v>
          </cell>
          <cell r="J201">
            <v>0</v>
          </cell>
          <cell r="N201">
            <v>183</v>
          </cell>
          <cell r="Z201">
            <v>0</v>
          </cell>
        </row>
        <row r="202">
          <cell r="E202">
            <v>0</v>
          </cell>
          <cell r="G202">
            <v>0</v>
          </cell>
          <cell r="J202">
            <v>0</v>
          </cell>
          <cell r="M202">
            <v>432</v>
          </cell>
          <cell r="N202">
            <v>184</v>
          </cell>
          <cell r="Z202">
            <v>0</v>
          </cell>
        </row>
        <row r="203">
          <cell r="E203">
            <v>0</v>
          </cell>
          <cell r="G203">
            <v>0</v>
          </cell>
          <cell r="J203">
            <v>0</v>
          </cell>
          <cell r="M203">
            <v>432</v>
          </cell>
          <cell r="N203">
            <v>185</v>
          </cell>
          <cell r="Z203">
            <v>0</v>
          </cell>
        </row>
        <row r="204">
          <cell r="E204">
            <v>0</v>
          </cell>
          <cell r="G204">
            <v>0</v>
          </cell>
          <cell r="J204">
            <v>0</v>
          </cell>
          <cell r="N204">
            <v>186</v>
          </cell>
          <cell r="Z204">
            <v>0</v>
          </cell>
        </row>
        <row r="205">
          <cell r="E205">
            <v>0</v>
          </cell>
          <cell r="G205">
            <v>0</v>
          </cell>
          <cell r="J205">
            <v>0</v>
          </cell>
          <cell r="M205">
            <v>432</v>
          </cell>
          <cell r="N205">
            <v>187</v>
          </cell>
          <cell r="Z205">
            <v>0</v>
          </cell>
        </row>
        <row r="206">
          <cell r="E206">
            <v>0</v>
          </cell>
          <cell r="G206">
            <v>0</v>
          </cell>
          <cell r="J206">
            <v>0</v>
          </cell>
          <cell r="M206">
            <v>432</v>
          </cell>
          <cell r="N206">
            <v>188</v>
          </cell>
          <cell r="Z206">
            <v>0</v>
          </cell>
        </row>
        <row r="207">
          <cell r="C207" t="str">
            <v>433</v>
          </cell>
          <cell r="E207">
            <v>0</v>
          </cell>
          <cell r="G207">
            <v>0</v>
          </cell>
          <cell r="J207">
            <v>0</v>
          </cell>
          <cell r="M207">
            <v>433</v>
          </cell>
          <cell r="N207">
            <v>189</v>
          </cell>
          <cell r="Z207">
            <v>0</v>
          </cell>
          <cell r="AA207" t="str">
            <v>16</v>
          </cell>
        </row>
        <row r="208">
          <cell r="C208" t="str">
            <v>439</v>
          </cell>
          <cell r="E208">
            <v>0</v>
          </cell>
          <cell r="G208">
            <v>0</v>
          </cell>
          <cell r="J208">
            <v>0</v>
          </cell>
          <cell r="M208">
            <v>439</v>
          </cell>
          <cell r="N208">
            <v>190</v>
          </cell>
          <cell r="Z208">
            <v>0</v>
          </cell>
        </row>
        <row r="210">
          <cell r="C210" t="str">
            <v>440</v>
          </cell>
          <cell r="E210">
            <v>487809091165</v>
          </cell>
          <cell r="G210">
            <v>487806081165</v>
          </cell>
          <cell r="J210">
            <v>519463133821</v>
          </cell>
          <cell r="N210">
            <v>191</v>
          </cell>
          <cell r="Z210">
            <v>-31657052656</v>
          </cell>
        </row>
        <row r="211">
          <cell r="E211">
            <v>-22675849494</v>
          </cell>
          <cell r="G211">
            <v>0</v>
          </cell>
          <cell r="J211">
            <v>1000000000</v>
          </cell>
          <cell r="N211" t="str">
            <v/>
          </cell>
        </row>
        <row r="212">
          <cell r="N212" t="str">
            <v/>
          </cell>
        </row>
        <row r="213">
          <cell r="N213" t="str">
            <v/>
          </cell>
        </row>
        <row r="214">
          <cell r="C214" t="str">
            <v>nb1</v>
          </cell>
          <cell r="E214">
            <v>0</v>
          </cell>
          <cell r="G214">
            <v>0</v>
          </cell>
          <cell r="J214">
            <v>0</v>
          </cell>
          <cell r="N214">
            <v>192</v>
          </cell>
        </row>
        <row r="215">
          <cell r="C215" t="str">
            <v>nb2</v>
          </cell>
          <cell r="E215">
            <v>0</v>
          </cell>
          <cell r="G215">
            <v>0</v>
          </cell>
          <cell r="J215">
            <v>0</v>
          </cell>
          <cell r="N215">
            <v>193</v>
          </cell>
        </row>
        <row r="216">
          <cell r="C216" t="str">
            <v>nb3</v>
          </cell>
          <cell r="E216">
            <v>0</v>
          </cell>
          <cell r="G216">
            <v>0</v>
          </cell>
          <cell r="J216">
            <v>0</v>
          </cell>
          <cell r="N216">
            <v>194</v>
          </cell>
        </row>
        <row r="217">
          <cell r="C217" t="str">
            <v>nb4</v>
          </cell>
          <cell r="E217">
            <v>0</v>
          </cell>
          <cell r="G217">
            <v>0</v>
          </cell>
          <cell r="J217">
            <v>0</v>
          </cell>
          <cell r="N217">
            <v>195</v>
          </cell>
        </row>
        <row r="218">
          <cell r="N218">
            <v>196</v>
          </cell>
        </row>
        <row r="219">
          <cell r="C219" t="str">
            <v>nb51</v>
          </cell>
          <cell r="E219">
            <v>0</v>
          </cell>
          <cell r="G219">
            <v>0</v>
          </cell>
          <cell r="J219">
            <v>0</v>
          </cell>
          <cell r="N219">
            <v>197</v>
          </cell>
        </row>
        <row r="220">
          <cell r="C220" t="str">
            <v>nb52</v>
          </cell>
          <cell r="E220">
            <v>0</v>
          </cell>
          <cell r="G220">
            <v>0</v>
          </cell>
          <cell r="J220">
            <v>0</v>
          </cell>
          <cell r="N220">
            <v>198</v>
          </cell>
        </row>
        <row r="221">
          <cell r="C221" t="str">
            <v>nb53</v>
          </cell>
          <cell r="E221">
            <v>0</v>
          </cell>
          <cell r="G221">
            <v>0</v>
          </cell>
          <cell r="J221">
            <v>0</v>
          </cell>
          <cell r="N221">
            <v>199</v>
          </cell>
        </row>
        <row r="222">
          <cell r="C222" t="str">
            <v>nb54</v>
          </cell>
          <cell r="E222">
            <v>0</v>
          </cell>
          <cell r="G222">
            <v>0</v>
          </cell>
          <cell r="J222">
            <v>0</v>
          </cell>
          <cell r="N222">
            <v>200</v>
          </cell>
        </row>
        <row r="223">
          <cell r="C223" t="str">
            <v>nb55</v>
          </cell>
          <cell r="E223">
            <v>0</v>
          </cell>
          <cell r="G223">
            <v>0</v>
          </cell>
          <cell r="J223">
            <v>0</v>
          </cell>
          <cell r="N223">
            <v>201</v>
          </cell>
        </row>
        <row r="224">
          <cell r="C224" t="str">
            <v>nb56</v>
          </cell>
          <cell r="E224">
            <v>0</v>
          </cell>
          <cell r="G224">
            <v>0</v>
          </cell>
          <cell r="J224">
            <v>0</v>
          </cell>
          <cell r="N224">
            <v>202</v>
          </cell>
        </row>
        <row r="225">
          <cell r="C225" t="str">
            <v>nb57</v>
          </cell>
          <cell r="E225">
            <v>0</v>
          </cell>
          <cell r="G225">
            <v>0</v>
          </cell>
          <cell r="J225">
            <v>0</v>
          </cell>
          <cell r="N225">
            <v>203</v>
          </cell>
        </row>
        <row r="226">
          <cell r="C226" t="str">
            <v>nb58</v>
          </cell>
          <cell r="E226">
            <v>0</v>
          </cell>
          <cell r="G226">
            <v>0</v>
          </cell>
          <cell r="J226">
            <v>0</v>
          </cell>
          <cell r="N226">
            <v>204</v>
          </cell>
        </row>
        <row r="227">
          <cell r="C227" t="str">
            <v>nb6</v>
          </cell>
          <cell r="E227">
            <v>0</v>
          </cell>
          <cell r="G227">
            <v>0</v>
          </cell>
          <cell r="J227">
            <v>0</v>
          </cell>
          <cell r="N227">
            <v>205</v>
          </cell>
        </row>
        <row r="228">
          <cell r="N228" t="str">
            <v/>
          </cell>
        </row>
        <row r="229">
          <cell r="N229" t="str">
            <v/>
          </cell>
        </row>
        <row r="230">
          <cell r="N230" t="str">
            <v/>
          </cell>
        </row>
        <row r="231">
          <cell r="N231" t="str">
            <v/>
          </cell>
        </row>
        <row r="232">
          <cell r="C232" t="str">
            <v>01</v>
          </cell>
          <cell r="E232">
            <v>63181725926</v>
          </cell>
          <cell r="G232">
            <v>63181725926</v>
          </cell>
          <cell r="J232">
            <v>263440261938</v>
          </cell>
          <cell r="N232">
            <v>206</v>
          </cell>
        </row>
        <row r="233">
          <cell r="E233">
            <v>63181725926</v>
          </cell>
          <cell r="G233">
            <v>63181725926</v>
          </cell>
          <cell r="J233">
            <v>244742811161</v>
          </cell>
          <cell r="M233" t="str">
            <v>01</v>
          </cell>
          <cell r="N233">
            <v>207</v>
          </cell>
        </row>
        <row r="234">
          <cell r="E234">
            <v>0</v>
          </cell>
          <cell r="G234">
            <v>0</v>
          </cell>
          <cell r="J234">
            <v>18547450777</v>
          </cell>
          <cell r="M234" t="str">
            <v>01</v>
          </cell>
          <cell r="N234">
            <v>208</v>
          </cell>
        </row>
        <row r="235">
          <cell r="E235">
            <v>0</v>
          </cell>
          <cell r="G235">
            <v>0</v>
          </cell>
          <cell r="J235">
            <v>150000000</v>
          </cell>
          <cell r="M235" t="str">
            <v>01</v>
          </cell>
          <cell r="N235">
            <v>209</v>
          </cell>
        </row>
        <row r="236">
          <cell r="E236">
            <v>0</v>
          </cell>
          <cell r="G236">
            <v>0</v>
          </cell>
          <cell r="J236">
            <v>0</v>
          </cell>
          <cell r="M236" t="str">
            <v>01</v>
          </cell>
          <cell r="N236">
            <v>210</v>
          </cell>
        </row>
        <row r="237">
          <cell r="E237">
            <v>0</v>
          </cell>
          <cell r="G237">
            <v>0</v>
          </cell>
          <cell r="J237">
            <v>0</v>
          </cell>
          <cell r="M237" t="str">
            <v>01</v>
          </cell>
          <cell r="N237">
            <v>211</v>
          </cell>
        </row>
        <row r="238">
          <cell r="E238">
            <v>0</v>
          </cell>
          <cell r="G238">
            <v>0</v>
          </cell>
          <cell r="J238">
            <v>0</v>
          </cell>
          <cell r="M238" t="str">
            <v>01</v>
          </cell>
          <cell r="N238">
            <v>212</v>
          </cell>
        </row>
        <row r="239">
          <cell r="E239">
            <v>0</v>
          </cell>
          <cell r="G239">
            <v>0</v>
          </cell>
          <cell r="J239">
            <v>0</v>
          </cell>
          <cell r="M239" t="str">
            <v>01</v>
          </cell>
          <cell r="N239">
            <v>213</v>
          </cell>
        </row>
        <row r="240">
          <cell r="E240">
            <v>0</v>
          </cell>
          <cell r="G240">
            <v>0</v>
          </cell>
          <cell r="J240">
            <v>0</v>
          </cell>
          <cell r="M240" t="str">
            <v>01</v>
          </cell>
          <cell r="N240">
            <v>214</v>
          </cell>
        </row>
        <row r="241">
          <cell r="C241" t="str">
            <v>02</v>
          </cell>
          <cell r="E241">
            <v>0</v>
          </cell>
          <cell r="G241">
            <v>0</v>
          </cell>
          <cell r="J241">
            <v>0</v>
          </cell>
          <cell r="N241">
            <v>215</v>
          </cell>
        </row>
        <row r="242">
          <cell r="E242">
            <v>0</v>
          </cell>
          <cell r="G242">
            <v>0</v>
          </cell>
          <cell r="J242">
            <v>0</v>
          </cell>
          <cell r="M242" t="str">
            <v>02</v>
          </cell>
          <cell r="N242">
            <v>216</v>
          </cell>
        </row>
        <row r="243">
          <cell r="E243">
            <v>0</v>
          </cell>
          <cell r="G243">
            <v>0</v>
          </cell>
          <cell r="J243">
            <v>0</v>
          </cell>
          <cell r="M243" t="str">
            <v>02</v>
          </cell>
          <cell r="N243">
            <v>217</v>
          </cell>
        </row>
        <row r="244">
          <cell r="E244">
            <v>0</v>
          </cell>
          <cell r="G244">
            <v>0</v>
          </cell>
          <cell r="J244">
            <v>0</v>
          </cell>
          <cell r="M244" t="str">
            <v>02</v>
          </cell>
          <cell r="N244">
            <v>218</v>
          </cell>
        </row>
        <row r="245">
          <cell r="E245">
            <v>0</v>
          </cell>
          <cell r="G245">
            <v>0</v>
          </cell>
          <cell r="J245">
            <v>0</v>
          </cell>
          <cell r="M245" t="str">
            <v>02</v>
          </cell>
          <cell r="N245">
            <v>219</v>
          </cell>
        </row>
        <row r="246">
          <cell r="E246">
            <v>0</v>
          </cell>
          <cell r="G246">
            <v>0</v>
          </cell>
          <cell r="J246">
            <v>0</v>
          </cell>
          <cell r="M246" t="str">
            <v>02</v>
          </cell>
          <cell r="N246">
            <v>220</v>
          </cell>
        </row>
        <row r="247">
          <cell r="E247">
            <v>0</v>
          </cell>
          <cell r="G247">
            <v>0</v>
          </cell>
          <cell r="J247">
            <v>0</v>
          </cell>
          <cell r="M247" t="str">
            <v>02</v>
          </cell>
          <cell r="N247">
            <v>221</v>
          </cell>
        </row>
        <row r="248">
          <cell r="C248">
            <v>10</v>
          </cell>
          <cell r="E248">
            <v>63181725926</v>
          </cell>
          <cell r="G248">
            <v>63181725926</v>
          </cell>
          <cell r="J248">
            <v>263440261938</v>
          </cell>
          <cell r="N248">
            <v>222</v>
          </cell>
        </row>
        <row r="249">
          <cell r="C249">
            <v>11</v>
          </cell>
          <cell r="E249">
            <v>54201294019</v>
          </cell>
          <cell r="G249">
            <v>54201294019</v>
          </cell>
          <cell r="J249">
            <v>239238383160</v>
          </cell>
          <cell r="N249">
            <v>223</v>
          </cell>
        </row>
        <row r="250">
          <cell r="E250">
            <v>54201294019</v>
          </cell>
          <cell r="G250">
            <v>54201294019</v>
          </cell>
          <cell r="J250">
            <v>225926503351</v>
          </cell>
          <cell r="M250">
            <v>11</v>
          </cell>
          <cell r="N250">
            <v>224</v>
          </cell>
        </row>
        <row r="251">
          <cell r="E251">
            <v>0</v>
          </cell>
          <cell r="G251">
            <v>0</v>
          </cell>
          <cell r="J251">
            <v>13311879809</v>
          </cell>
          <cell r="M251">
            <v>11</v>
          </cell>
          <cell r="N251">
            <v>225</v>
          </cell>
        </row>
        <row r="252">
          <cell r="E252">
            <v>0</v>
          </cell>
          <cell r="G252">
            <v>0</v>
          </cell>
          <cell r="J252">
            <v>0</v>
          </cell>
          <cell r="M252">
            <v>11</v>
          </cell>
          <cell r="N252">
            <v>226</v>
          </cell>
        </row>
        <row r="253">
          <cell r="E253">
            <v>0</v>
          </cell>
          <cell r="G253">
            <v>0</v>
          </cell>
          <cell r="J253">
            <v>0</v>
          </cell>
          <cell r="M253">
            <v>11</v>
          </cell>
          <cell r="N253">
            <v>227</v>
          </cell>
        </row>
        <row r="254">
          <cell r="E254">
            <v>0</v>
          </cell>
          <cell r="G254">
            <v>0</v>
          </cell>
          <cell r="J254">
            <v>0</v>
          </cell>
          <cell r="M254">
            <v>11</v>
          </cell>
          <cell r="N254">
            <v>228</v>
          </cell>
        </row>
        <row r="255">
          <cell r="E255">
            <v>0</v>
          </cell>
          <cell r="G255">
            <v>0</v>
          </cell>
          <cell r="J255">
            <v>0</v>
          </cell>
          <cell r="M255">
            <v>11</v>
          </cell>
          <cell r="N255">
            <v>229</v>
          </cell>
        </row>
        <row r="256">
          <cell r="E256">
            <v>0</v>
          </cell>
          <cell r="G256">
            <v>0</v>
          </cell>
          <cell r="J256">
            <v>0</v>
          </cell>
          <cell r="M256">
            <v>11</v>
          </cell>
          <cell r="N256">
            <v>230</v>
          </cell>
        </row>
        <row r="257">
          <cell r="E257">
            <v>0</v>
          </cell>
          <cell r="G257">
            <v>0</v>
          </cell>
          <cell r="J257">
            <v>0</v>
          </cell>
          <cell r="M257">
            <v>11</v>
          </cell>
          <cell r="N257">
            <v>231</v>
          </cell>
        </row>
        <row r="258">
          <cell r="E258">
            <v>0</v>
          </cell>
          <cell r="G258">
            <v>0</v>
          </cell>
          <cell r="J258">
            <v>0</v>
          </cell>
          <cell r="M258">
            <v>11</v>
          </cell>
          <cell r="N258">
            <v>232</v>
          </cell>
        </row>
        <row r="259">
          <cell r="C259">
            <v>20</v>
          </cell>
          <cell r="E259">
            <v>8980431907</v>
          </cell>
          <cell r="G259">
            <v>8980431907</v>
          </cell>
          <cell r="J259">
            <v>24201878778</v>
          </cell>
          <cell r="N259">
            <v>233</v>
          </cell>
        </row>
        <row r="260">
          <cell r="C260">
            <v>21</v>
          </cell>
          <cell r="E260">
            <v>2620476069</v>
          </cell>
          <cell r="G260">
            <v>2620476069</v>
          </cell>
          <cell r="J260">
            <v>3383212303</v>
          </cell>
          <cell r="N260">
            <v>234</v>
          </cell>
        </row>
        <row r="261">
          <cell r="E261">
            <v>2620476069</v>
          </cell>
          <cell r="G261">
            <v>2620476069</v>
          </cell>
          <cell r="J261">
            <v>3258252303</v>
          </cell>
          <cell r="M261">
            <v>21</v>
          </cell>
          <cell r="N261">
            <v>235</v>
          </cell>
        </row>
        <row r="262">
          <cell r="E262">
            <v>0</v>
          </cell>
          <cell r="G262">
            <v>0</v>
          </cell>
          <cell r="J262">
            <v>0</v>
          </cell>
          <cell r="M262">
            <v>21</v>
          </cell>
          <cell r="N262">
            <v>236</v>
          </cell>
        </row>
        <row r="263">
          <cell r="E263">
            <v>0</v>
          </cell>
          <cell r="G263">
            <v>0</v>
          </cell>
          <cell r="J263">
            <v>0</v>
          </cell>
          <cell r="M263">
            <v>21</v>
          </cell>
          <cell r="N263">
            <v>237</v>
          </cell>
        </row>
        <row r="264">
          <cell r="E264">
            <v>0</v>
          </cell>
          <cell r="G264">
            <v>0</v>
          </cell>
          <cell r="J264">
            <v>0</v>
          </cell>
          <cell r="M264">
            <v>21</v>
          </cell>
          <cell r="N264">
            <v>238</v>
          </cell>
        </row>
        <row r="265">
          <cell r="E265">
            <v>0</v>
          </cell>
          <cell r="G265">
            <v>0</v>
          </cell>
          <cell r="J265">
            <v>124960000</v>
          </cell>
          <cell r="M265">
            <v>21</v>
          </cell>
          <cell r="N265">
            <v>239</v>
          </cell>
        </row>
        <row r="266">
          <cell r="E266">
            <v>0</v>
          </cell>
          <cell r="G266">
            <v>0</v>
          </cell>
          <cell r="J266">
            <v>0</v>
          </cell>
          <cell r="M266">
            <v>21</v>
          </cell>
          <cell r="N266">
            <v>240</v>
          </cell>
        </row>
        <row r="267">
          <cell r="E267">
            <v>0</v>
          </cell>
          <cell r="G267">
            <v>0</v>
          </cell>
          <cell r="J267">
            <v>0</v>
          </cell>
          <cell r="M267">
            <v>21</v>
          </cell>
          <cell r="N267">
            <v>241</v>
          </cell>
        </row>
        <row r="268">
          <cell r="E268">
            <v>0</v>
          </cell>
          <cell r="G268">
            <v>0</v>
          </cell>
          <cell r="J268">
            <v>0</v>
          </cell>
          <cell r="M268">
            <v>21</v>
          </cell>
          <cell r="N268">
            <v>242</v>
          </cell>
        </row>
        <row r="269">
          <cell r="C269">
            <v>22</v>
          </cell>
          <cell r="E269">
            <v>6855112266</v>
          </cell>
          <cell r="G269">
            <v>6855112266</v>
          </cell>
          <cell r="J269">
            <v>11289640795</v>
          </cell>
          <cell r="N269">
            <v>243</v>
          </cell>
        </row>
        <row r="270">
          <cell r="C270">
            <v>23</v>
          </cell>
          <cell r="E270">
            <v>6855112266</v>
          </cell>
          <cell r="G270">
            <v>6855112266</v>
          </cell>
          <cell r="J270">
            <v>8614975504</v>
          </cell>
          <cell r="M270">
            <v>22</v>
          </cell>
          <cell r="N270">
            <v>244</v>
          </cell>
        </row>
        <row r="271">
          <cell r="E271">
            <v>0</v>
          </cell>
          <cell r="G271">
            <v>0</v>
          </cell>
          <cell r="J271">
            <v>0</v>
          </cell>
          <cell r="M271">
            <v>22</v>
          </cell>
          <cell r="N271">
            <v>245</v>
          </cell>
        </row>
        <row r="272">
          <cell r="E272">
            <v>0</v>
          </cell>
          <cell r="G272">
            <v>0</v>
          </cell>
          <cell r="J272">
            <v>0</v>
          </cell>
          <cell r="M272">
            <v>22</v>
          </cell>
          <cell r="N272">
            <v>246</v>
          </cell>
        </row>
        <row r="273">
          <cell r="E273">
            <v>0</v>
          </cell>
          <cell r="G273">
            <v>0</v>
          </cell>
          <cell r="J273">
            <v>0</v>
          </cell>
          <cell r="M273">
            <v>22</v>
          </cell>
          <cell r="N273">
            <v>247</v>
          </cell>
        </row>
        <row r="274">
          <cell r="E274">
            <v>0</v>
          </cell>
          <cell r="G274">
            <v>0</v>
          </cell>
          <cell r="J274">
            <v>525755110</v>
          </cell>
          <cell r="M274">
            <v>22</v>
          </cell>
          <cell r="N274">
            <v>248</v>
          </cell>
        </row>
        <row r="275">
          <cell r="E275">
            <v>0</v>
          </cell>
          <cell r="G275">
            <v>0</v>
          </cell>
          <cell r="J275">
            <v>756645028</v>
          </cell>
          <cell r="M275">
            <v>22</v>
          </cell>
          <cell r="N275">
            <v>249</v>
          </cell>
        </row>
        <row r="276">
          <cell r="E276">
            <v>0</v>
          </cell>
          <cell r="G276">
            <v>0</v>
          </cell>
          <cell r="J276">
            <v>519680915</v>
          </cell>
          <cell r="M276">
            <v>22</v>
          </cell>
          <cell r="N276">
            <v>250</v>
          </cell>
        </row>
        <row r="277">
          <cell r="E277">
            <v>0</v>
          </cell>
          <cell r="G277">
            <v>0</v>
          </cell>
          <cell r="J277">
            <v>872584238</v>
          </cell>
          <cell r="M277">
            <v>22</v>
          </cell>
          <cell r="N277">
            <v>251</v>
          </cell>
        </row>
        <row r="278">
          <cell r="C278">
            <v>24</v>
          </cell>
          <cell r="E278">
            <v>184720089</v>
          </cell>
          <cell r="G278">
            <v>184720089</v>
          </cell>
          <cell r="J278">
            <v>2225722876</v>
          </cell>
          <cell r="N278">
            <v>252</v>
          </cell>
        </row>
        <row r="279">
          <cell r="E279">
            <v>111242814</v>
          </cell>
          <cell r="G279">
            <v>111242814</v>
          </cell>
          <cell r="J279">
            <v>133109596</v>
          </cell>
          <cell r="M279">
            <v>24</v>
          </cell>
          <cell r="N279">
            <v>253</v>
          </cell>
        </row>
        <row r="280">
          <cell r="E280">
            <v>0</v>
          </cell>
          <cell r="G280">
            <v>0</v>
          </cell>
          <cell r="J280">
            <v>0</v>
          </cell>
          <cell r="M280">
            <v>24</v>
          </cell>
          <cell r="N280">
            <v>254</v>
          </cell>
        </row>
        <row r="281">
          <cell r="E281">
            <v>0</v>
          </cell>
          <cell r="G281">
            <v>0</v>
          </cell>
          <cell r="J281">
            <v>0</v>
          </cell>
          <cell r="M281">
            <v>24</v>
          </cell>
          <cell r="N281">
            <v>255</v>
          </cell>
        </row>
        <row r="282">
          <cell r="E282">
            <v>0</v>
          </cell>
          <cell r="G282">
            <v>0</v>
          </cell>
          <cell r="J282">
            <v>0</v>
          </cell>
          <cell r="M282">
            <v>24</v>
          </cell>
          <cell r="N282">
            <v>256</v>
          </cell>
        </row>
        <row r="283">
          <cell r="E283">
            <v>0</v>
          </cell>
          <cell r="G283">
            <v>0</v>
          </cell>
          <cell r="J283">
            <v>0</v>
          </cell>
          <cell r="M283">
            <v>24</v>
          </cell>
          <cell r="N283">
            <v>257</v>
          </cell>
        </row>
        <row r="284">
          <cell r="E284">
            <v>61933449</v>
          </cell>
          <cell r="G284">
            <v>61933449</v>
          </cell>
          <cell r="J284">
            <v>2074215271</v>
          </cell>
          <cell r="M284">
            <v>24</v>
          </cell>
          <cell r="N284">
            <v>258</v>
          </cell>
        </row>
        <row r="285">
          <cell r="E285">
            <v>11543826</v>
          </cell>
          <cell r="G285">
            <v>11543826</v>
          </cell>
          <cell r="J285">
            <v>18398009</v>
          </cell>
          <cell r="M285">
            <v>24</v>
          </cell>
          <cell r="N285">
            <v>259</v>
          </cell>
        </row>
        <row r="286">
          <cell r="C286">
            <v>25</v>
          </cell>
          <cell r="E286">
            <v>2744080466</v>
          </cell>
          <cell r="G286">
            <v>2744080466</v>
          </cell>
          <cell r="J286">
            <v>3433879744</v>
          </cell>
          <cell r="N286">
            <v>260</v>
          </cell>
        </row>
        <row r="287">
          <cell r="E287">
            <v>1091286647</v>
          </cell>
          <cell r="G287">
            <v>1091286647</v>
          </cell>
          <cell r="J287">
            <v>1167394950</v>
          </cell>
          <cell r="M287">
            <v>25</v>
          </cell>
          <cell r="N287">
            <v>261</v>
          </cell>
        </row>
        <row r="288">
          <cell r="E288">
            <v>0</v>
          </cell>
          <cell r="G288">
            <v>0</v>
          </cell>
          <cell r="J288">
            <v>0</v>
          </cell>
          <cell r="M288">
            <v>25</v>
          </cell>
          <cell r="N288">
            <v>262</v>
          </cell>
        </row>
        <row r="289">
          <cell r="E289">
            <v>18005551</v>
          </cell>
          <cell r="G289">
            <v>18005551</v>
          </cell>
          <cell r="J289">
            <v>21043269</v>
          </cell>
          <cell r="M289">
            <v>25</v>
          </cell>
          <cell r="N289">
            <v>263</v>
          </cell>
        </row>
        <row r="290">
          <cell r="E290">
            <v>282866484</v>
          </cell>
          <cell r="G290">
            <v>282866484</v>
          </cell>
          <cell r="J290">
            <v>298494600</v>
          </cell>
          <cell r="M290">
            <v>25</v>
          </cell>
          <cell r="N290">
            <v>264</v>
          </cell>
        </row>
        <row r="291">
          <cell r="E291">
            <v>326350764</v>
          </cell>
          <cell r="G291">
            <v>326350764</v>
          </cell>
          <cell r="J291">
            <v>501543483</v>
          </cell>
          <cell r="M291">
            <v>25</v>
          </cell>
          <cell r="N291">
            <v>265</v>
          </cell>
        </row>
        <row r="292">
          <cell r="E292">
            <v>0</v>
          </cell>
          <cell r="G292">
            <v>0</v>
          </cell>
          <cell r="J292">
            <v>-86668310</v>
          </cell>
          <cell r="M292">
            <v>25</v>
          </cell>
          <cell r="N292">
            <v>266</v>
          </cell>
        </row>
        <row r="293">
          <cell r="E293">
            <v>667518904</v>
          </cell>
          <cell r="G293">
            <v>667518904</v>
          </cell>
          <cell r="J293">
            <v>1129592009</v>
          </cell>
          <cell r="M293">
            <v>25</v>
          </cell>
          <cell r="N293">
            <v>267</v>
          </cell>
        </row>
        <row r="294">
          <cell r="E294">
            <v>358052116</v>
          </cell>
          <cell r="G294">
            <v>358052116</v>
          </cell>
          <cell r="J294">
            <v>402479743</v>
          </cell>
          <cell r="M294">
            <v>25</v>
          </cell>
          <cell r="N294">
            <v>268</v>
          </cell>
        </row>
        <row r="295">
          <cell r="C295">
            <v>30</v>
          </cell>
          <cell r="E295">
            <v>1816995155</v>
          </cell>
          <cell r="G295">
            <v>1816995155</v>
          </cell>
          <cell r="J295">
            <v>10635847666</v>
          </cell>
          <cell r="N295">
            <v>269</v>
          </cell>
        </row>
        <row r="296">
          <cell r="C296">
            <v>31</v>
          </cell>
          <cell r="E296">
            <v>640</v>
          </cell>
          <cell r="G296">
            <v>640</v>
          </cell>
          <cell r="J296">
            <v>1982505465</v>
          </cell>
          <cell r="M296">
            <v>31</v>
          </cell>
          <cell r="N296">
            <v>270</v>
          </cell>
        </row>
        <row r="297">
          <cell r="C297">
            <v>32</v>
          </cell>
          <cell r="E297">
            <v>917436667</v>
          </cell>
          <cell r="G297">
            <v>917436667</v>
          </cell>
          <cell r="J297">
            <v>282179466</v>
          </cell>
          <cell r="M297">
            <v>32</v>
          </cell>
          <cell r="N297">
            <v>271</v>
          </cell>
        </row>
        <row r="298">
          <cell r="C298">
            <v>40</v>
          </cell>
          <cell r="E298">
            <v>-917436027</v>
          </cell>
          <cell r="G298">
            <v>-917436027</v>
          </cell>
          <cell r="J298">
            <v>1700325999</v>
          </cell>
          <cell r="N298">
            <v>272</v>
          </cell>
        </row>
        <row r="299">
          <cell r="C299">
            <v>45</v>
          </cell>
          <cell r="E299">
            <v>0</v>
          </cell>
          <cell r="G299">
            <v>0</v>
          </cell>
          <cell r="J299">
            <v>0</v>
          </cell>
          <cell r="M299">
            <v>45</v>
          </cell>
          <cell r="N299">
            <v>273</v>
          </cell>
        </row>
        <row r="300">
          <cell r="C300">
            <v>50</v>
          </cell>
          <cell r="E300">
            <v>899559128</v>
          </cell>
          <cell r="G300">
            <v>899559128</v>
          </cell>
          <cell r="J300">
            <v>12336173665</v>
          </cell>
          <cell r="N300">
            <v>274</v>
          </cell>
        </row>
        <row r="301">
          <cell r="C301">
            <v>51</v>
          </cell>
          <cell r="E301">
            <v>157422847</v>
          </cell>
          <cell r="G301">
            <v>157422847</v>
          </cell>
          <cell r="J301">
            <v>3084043416</v>
          </cell>
          <cell r="M301">
            <v>51</v>
          </cell>
          <cell r="N301">
            <v>275</v>
          </cell>
        </row>
        <row r="302">
          <cell r="C302">
            <v>52</v>
          </cell>
          <cell r="E302">
            <v>0</v>
          </cell>
          <cell r="G302">
            <v>0</v>
          </cell>
          <cell r="J302">
            <v>0</v>
          </cell>
          <cell r="M302">
            <v>52</v>
          </cell>
          <cell r="N302">
            <v>276</v>
          </cell>
        </row>
        <row r="303">
          <cell r="C303">
            <v>60</v>
          </cell>
          <cell r="E303">
            <v>742136281</v>
          </cell>
          <cell r="G303">
            <v>742136281</v>
          </cell>
          <cell r="J303">
            <v>9252130249</v>
          </cell>
          <cell r="N303">
            <v>277</v>
          </cell>
        </row>
        <row r="304">
          <cell r="C304">
            <v>61</v>
          </cell>
          <cell r="E304">
            <v>0</v>
          </cell>
          <cell r="G304">
            <v>0</v>
          </cell>
          <cell r="J304">
            <v>0</v>
          </cell>
          <cell r="M304">
            <v>61</v>
          </cell>
          <cell r="N304">
            <v>278</v>
          </cell>
        </row>
        <row r="305">
          <cell r="C305">
            <v>62</v>
          </cell>
          <cell r="E305">
            <v>742136281</v>
          </cell>
          <cell r="G305">
            <v>742136281</v>
          </cell>
          <cell r="J305">
            <v>9252130249</v>
          </cell>
          <cell r="N305">
            <v>279</v>
          </cell>
        </row>
        <row r="306">
          <cell r="C306">
            <v>70</v>
          </cell>
          <cell r="E306" t="e">
            <v>#REF!</v>
          </cell>
          <cell r="G306" t="e">
            <v>#DIV/0!</v>
          </cell>
          <cell r="J306" t="e">
            <v>#DIV/0!</v>
          </cell>
          <cell r="M306">
            <v>70</v>
          </cell>
          <cell r="N306">
            <v>280</v>
          </cell>
        </row>
        <row r="307">
          <cell r="N307" t="str">
            <v/>
          </cell>
        </row>
      </sheetData>
      <sheetData sheetId="5">
        <row r="68">
          <cell r="H68">
            <v>25000667601</v>
          </cell>
        </row>
        <row r="69">
          <cell r="H69">
            <v>25010493400</v>
          </cell>
        </row>
        <row r="70">
          <cell r="F70">
            <v>-10493400</v>
          </cell>
          <cell r="H70">
            <v>-9825799</v>
          </cell>
        </row>
      </sheetData>
      <sheetData sheetId="6"/>
      <sheetData sheetId="7"/>
      <sheetData sheetId="8">
        <row r="13">
          <cell r="E13" t="str">
            <v>Số phản ánh trên LCTT</v>
          </cell>
        </row>
        <row r="14">
          <cell r="E14">
            <v>654136281</v>
          </cell>
        </row>
        <row r="25">
          <cell r="E25">
            <v>654136281</v>
          </cell>
          <cell r="H25" t="str">
            <v>01</v>
          </cell>
        </row>
        <row r="26">
          <cell r="E26">
            <v>-245422847</v>
          </cell>
        </row>
        <row r="28">
          <cell r="E28" t="str">
            <v>Số phản ánh trên LCTT</v>
          </cell>
        </row>
        <row r="29">
          <cell r="E29">
            <v>1590401142</v>
          </cell>
        </row>
        <row r="34">
          <cell r="E34">
            <v>1590401142</v>
          </cell>
          <cell r="H34" t="str">
            <v>02</v>
          </cell>
        </row>
        <row r="35">
          <cell r="E35">
            <v>1590401142</v>
          </cell>
        </row>
        <row r="37">
          <cell r="E37" t="str">
            <v>Số phản ánh trên LCTT</v>
          </cell>
        </row>
        <row r="38">
          <cell r="E38">
            <v>0</v>
          </cell>
        </row>
        <row r="39">
          <cell r="E39">
            <v>0</v>
          </cell>
        </row>
        <row r="42">
          <cell r="E42">
            <v>0</v>
          </cell>
          <cell r="H42" t="str">
            <v>03</v>
          </cell>
        </row>
        <row r="43">
          <cell r="E43">
            <v>0</v>
          </cell>
        </row>
        <row r="45">
          <cell r="E45" t="str">
            <v>Số phản ánh trên LCTT</v>
          </cell>
        </row>
        <row r="46">
          <cell r="E46">
            <v>0</v>
          </cell>
        </row>
        <row r="48">
          <cell r="E48">
            <v>0</v>
          </cell>
        </row>
        <row r="49">
          <cell r="E49">
            <v>0</v>
          </cell>
        </row>
        <row r="56">
          <cell r="E56">
            <v>0</v>
          </cell>
          <cell r="H56" t="str">
            <v>04</v>
          </cell>
        </row>
        <row r="57">
          <cell r="E57">
            <v>0</v>
          </cell>
        </row>
        <row r="59">
          <cell r="E59" t="str">
            <v>Số phản ánh trên LCTT</v>
          </cell>
        </row>
        <row r="60">
          <cell r="E60">
            <v>0</v>
          </cell>
        </row>
        <row r="63">
          <cell r="E63">
            <v>0</v>
          </cell>
        </row>
        <row r="64">
          <cell r="E64">
            <v>0</v>
          </cell>
        </row>
        <row r="71">
          <cell r="E71">
            <v>0</v>
          </cell>
        </row>
        <row r="78">
          <cell r="E78">
            <v>0</v>
          </cell>
        </row>
        <row r="83">
          <cell r="E83">
            <v>0</v>
          </cell>
        </row>
        <row r="85">
          <cell r="E85">
            <v>0</v>
          </cell>
          <cell r="H85" t="str">
            <v>05</v>
          </cell>
        </row>
        <row r="86">
          <cell r="E86">
            <v>0</v>
          </cell>
        </row>
        <row r="88">
          <cell r="E88" t="str">
            <v>Số phản ánh trên LCTT</v>
          </cell>
        </row>
        <row r="89">
          <cell r="E89">
            <v>6855112266</v>
          </cell>
        </row>
        <row r="93">
          <cell r="E93">
            <v>6855112266</v>
          </cell>
          <cell r="H93" t="str">
            <v>06</v>
          </cell>
        </row>
        <row r="94">
          <cell r="E94">
            <v>0</v>
          </cell>
        </row>
        <row r="96">
          <cell r="E96" t="str">
            <v>Số phản ánh trên LCTT</v>
          </cell>
        </row>
        <row r="97">
          <cell r="E97">
            <v>-6855112266</v>
          </cell>
        </row>
        <row r="98">
          <cell r="E98">
            <v>0</v>
          </cell>
        </row>
        <row r="99">
          <cell r="E99">
            <v>0</v>
          </cell>
        </row>
        <row r="100">
          <cell r="E100">
            <v>0</v>
          </cell>
        </row>
        <row r="101">
          <cell r="E101">
            <v>0</v>
          </cell>
        </row>
        <row r="102">
          <cell r="E102">
            <v>0</v>
          </cell>
        </row>
        <row r="104">
          <cell r="E104">
            <v>-6855112266</v>
          </cell>
          <cell r="H104" t="str">
            <v>13</v>
          </cell>
        </row>
        <row r="105">
          <cell r="E105">
            <v>-6855112266</v>
          </cell>
        </row>
        <row r="107">
          <cell r="E107" t="str">
            <v>Số phản ánh trên LCTT</v>
          </cell>
        </row>
        <row r="110">
          <cell r="E110">
            <v>0</v>
          </cell>
        </row>
        <row r="112">
          <cell r="E112">
            <v>0</v>
          </cell>
          <cell r="H112" t="str">
            <v>14</v>
          </cell>
        </row>
        <row r="113">
          <cell r="E113">
            <v>0</v>
          </cell>
        </row>
        <row r="115">
          <cell r="E115" t="str">
            <v>Số phản ánh trên LCTT</v>
          </cell>
        </row>
        <row r="116">
          <cell r="E116">
            <v>0</v>
          </cell>
        </row>
        <row r="119">
          <cell r="E119">
            <v>0</v>
          </cell>
        </row>
        <row r="120">
          <cell r="E120">
            <v>0</v>
          </cell>
        </row>
        <row r="121">
          <cell r="E121">
            <v>0</v>
          </cell>
        </row>
        <row r="122">
          <cell r="E122">
            <v>0</v>
          </cell>
        </row>
        <row r="123">
          <cell r="E123">
            <v>0</v>
          </cell>
        </row>
        <row r="126">
          <cell r="E126">
            <v>0</v>
          </cell>
        </row>
        <row r="127">
          <cell r="E127">
            <v>0</v>
          </cell>
        </row>
        <row r="129">
          <cell r="E129">
            <v>0</v>
          </cell>
        </row>
        <row r="130">
          <cell r="E130">
            <v>0</v>
          </cell>
        </row>
        <row r="131">
          <cell r="E131">
            <v>0</v>
          </cell>
        </row>
        <row r="133">
          <cell r="E133">
            <v>0</v>
          </cell>
          <cell r="H133" t="str">
            <v>15</v>
          </cell>
        </row>
        <row r="134">
          <cell r="E134">
            <v>0</v>
          </cell>
        </row>
        <row r="135">
          <cell r="E135">
            <v>384820976</v>
          </cell>
        </row>
        <row r="138">
          <cell r="E138">
            <v>384820976</v>
          </cell>
        </row>
        <row r="141">
          <cell r="E141" t="str">
            <v>Số phản ánh trên LCTT</v>
          </cell>
        </row>
        <row r="142">
          <cell r="E142">
            <v>-26700000</v>
          </cell>
        </row>
        <row r="153">
          <cell r="E153">
            <v>-26700000</v>
          </cell>
          <cell r="H153" t="str">
            <v>16</v>
          </cell>
        </row>
        <row r="154">
          <cell r="E154">
            <v>-26700000</v>
          </cell>
        </row>
        <row r="156">
          <cell r="E156" t="str">
            <v>Số phản ánh trên LCTT</v>
          </cell>
        </row>
        <row r="157">
          <cell r="E157">
            <v>-7914640000</v>
          </cell>
        </row>
        <row r="161">
          <cell r="E161">
            <v>-13250842466</v>
          </cell>
        </row>
        <row r="163">
          <cell r="E163">
            <v>0</v>
          </cell>
        </row>
        <row r="164">
          <cell r="E164">
            <v>0</v>
          </cell>
        </row>
        <row r="170">
          <cell r="E170">
            <v>-21165482466</v>
          </cell>
          <cell r="H170" t="str">
            <v>21</v>
          </cell>
        </row>
        <row r="171">
          <cell r="E171">
            <v>-21165482466</v>
          </cell>
        </row>
        <row r="173">
          <cell r="E173" t="str">
            <v>Số phản ánh trên LCTT</v>
          </cell>
        </row>
        <row r="174">
          <cell r="E174">
            <v>0</v>
          </cell>
        </row>
        <row r="177">
          <cell r="E177">
            <v>0</v>
          </cell>
        </row>
        <row r="180">
          <cell r="E180">
            <v>0</v>
          </cell>
        </row>
        <row r="182">
          <cell r="E182">
            <v>0</v>
          </cell>
        </row>
        <row r="185">
          <cell r="E185">
            <v>0</v>
          </cell>
        </row>
        <row r="187">
          <cell r="E187">
            <v>0</v>
          </cell>
          <cell r="H187" t="str">
            <v>22</v>
          </cell>
        </row>
        <row r="188">
          <cell r="E188">
            <v>0</v>
          </cell>
        </row>
        <row r="190">
          <cell r="E190" t="str">
            <v>Số phản ánh trên LCTT</v>
          </cell>
        </row>
        <row r="191">
          <cell r="E191">
            <v>-350000000</v>
          </cell>
        </row>
        <row r="196">
          <cell r="E196">
            <v>-350000000</v>
          </cell>
          <cell r="H196" t="str">
            <v>23</v>
          </cell>
        </row>
        <row r="197">
          <cell r="E197">
            <v>-350000000</v>
          </cell>
        </row>
        <row r="199">
          <cell r="E199" t="str">
            <v>Số phản ánh trên LCTT</v>
          </cell>
        </row>
        <row r="200">
          <cell r="E200">
            <v>0</v>
          </cell>
        </row>
        <row r="202">
          <cell r="E202">
            <v>0</v>
          </cell>
        </row>
        <row r="203">
          <cell r="E203">
            <v>0</v>
          </cell>
        </row>
        <row r="207">
          <cell r="E207">
            <v>0</v>
          </cell>
          <cell r="H207" t="str">
            <v>24</v>
          </cell>
        </row>
        <row r="208">
          <cell r="E208">
            <v>0</v>
          </cell>
        </row>
        <row r="210">
          <cell r="E210" t="str">
            <v>Số phản ánh trên LCTT</v>
          </cell>
        </row>
        <row r="211">
          <cell r="E211">
            <v>-1000000000</v>
          </cell>
        </row>
        <row r="213">
          <cell r="E213">
            <v>0</v>
          </cell>
        </row>
        <row r="215">
          <cell r="E215">
            <v>0</v>
          </cell>
        </row>
        <row r="216">
          <cell r="E216">
            <v>0</v>
          </cell>
        </row>
        <row r="217">
          <cell r="E217">
            <v>0</v>
          </cell>
        </row>
        <row r="219">
          <cell r="E219">
            <v>-1000000000</v>
          </cell>
          <cell r="H219" t="str">
            <v>25</v>
          </cell>
        </row>
        <row r="220">
          <cell r="E220">
            <v>-1000000000</v>
          </cell>
        </row>
        <row r="226">
          <cell r="E226" t="str">
            <v>Số phản ánh trên LCTT</v>
          </cell>
        </row>
        <row r="227">
          <cell r="E227">
            <v>0</v>
          </cell>
        </row>
        <row r="229">
          <cell r="E229">
            <v>0</v>
          </cell>
        </row>
        <row r="230">
          <cell r="E230">
            <v>0</v>
          </cell>
        </row>
        <row r="231">
          <cell r="E231">
            <v>0</v>
          </cell>
        </row>
        <row r="232">
          <cell r="E232">
            <v>0</v>
          </cell>
        </row>
        <row r="233">
          <cell r="E233">
            <v>0</v>
          </cell>
        </row>
        <row r="234">
          <cell r="E234">
            <v>0</v>
          </cell>
        </row>
        <row r="236">
          <cell r="E236">
            <v>0</v>
          </cell>
          <cell r="H236" t="str">
            <v>26</v>
          </cell>
        </row>
        <row r="237">
          <cell r="E237">
            <v>0</v>
          </cell>
        </row>
        <row r="239">
          <cell r="E239">
            <v>0</v>
          </cell>
        </row>
        <row r="240">
          <cell r="E240">
            <v>0</v>
          </cell>
        </row>
        <row r="242">
          <cell r="E242">
            <v>0</v>
          </cell>
        </row>
        <row r="244">
          <cell r="E244">
            <v>0</v>
          </cell>
        </row>
        <row r="246">
          <cell r="E246">
            <v>0</v>
          </cell>
        </row>
        <row r="248">
          <cell r="E248">
            <v>0</v>
          </cell>
        </row>
        <row r="250">
          <cell r="E250">
            <v>0</v>
          </cell>
        </row>
        <row r="251">
          <cell r="E251">
            <v>0</v>
          </cell>
        </row>
        <row r="253">
          <cell r="E253">
            <v>0</v>
          </cell>
          <cell r="H253" t="str">
            <v>27</v>
          </cell>
        </row>
        <row r="254">
          <cell r="E254">
            <v>0</v>
          </cell>
        </row>
        <row r="257">
          <cell r="E257">
            <v>0</v>
          </cell>
        </row>
        <row r="258">
          <cell r="E258">
            <v>0</v>
          </cell>
        </row>
        <row r="262">
          <cell r="E262">
            <v>0</v>
          </cell>
        </row>
        <row r="265">
          <cell r="E265">
            <v>0</v>
          </cell>
          <cell r="H265" t="str">
            <v>31</v>
          </cell>
        </row>
        <row r="266">
          <cell r="E266">
            <v>0</v>
          </cell>
        </row>
        <row r="269">
          <cell r="E269">
            <v>-50000000</v>
          </cell>
        </row>
        <row r="272">
          <cell r="E272">
            <v>0</v>
          </cell>
        </row>
        <row r="274">
          <cell r="E274">
            <v>-50000000</v>
          </cell>
          <cell r="H274" t="str">
            <v>32</v>
          </cell>
        </row>
        <row r="275">
          <cell r="E275">
            <v>-50000000</v>
          </cell>
        </row>
        <row r="278">
          <cell r="E278">
            <v>0</v>
          </cell>
        </row>
        <row r="280">
          <cell r="E280">
            <v>0</v>
          </cell>
        </row>
        <row r="281">
          <cell r="E281">
            <v>0</v>
          </cell>
        </row>
        <row r="282">
          <cell r="E282">
            <v>0</v>
          </cell>
        </row>
        <row r="283">
          <cell r="E283">
            <v>0</v>
          </cell>
          <cell r="H283" t="str">
            <v>33</v>
          </cell>
        </row>
        <row r="284">
          <cell r="E284">
            <v>0</v>
          </cell>
        </row>
        <row r="287">
          <cell r="E287">
            <v>-32270261582</v>
          </cell>
        </row>
        <row r="289">
          <cell r="E289">
            <v>0</v>
          </cell>
        </row>
        <row r="290">
          <cell r="E290">
            <v>0</v>
          </cell>
        </row>
        <row r="296">
          <cell r="E296">
            <v>-32270261582</v>
          </cell>
          <cell r="H296" t="str">
            <v>34</v>
          </cell>
        </row>
        <row r="297">
          <cell r="E297">
            <v>-32270261582</v>
          </cell>
        </row>
        <row r="300">
          <cell r="E300">
            <v>0</v>
          </cell>
        </row>
        <row r="302">
          <cell r="E302">
            <v>0</v>
          </cell>
        </row>
        <row r="303">
          <cell r="E303">
            <v>0</v>
          </cell>
        </row>
        <row r="305">
          <cell r="E305">
            <v>0</v>
          </cell>
          <cell r="H305" t="str">
            <v>35</v>
          </cell>
        </row>
        <row r="306">
          <cell r="E306">
            <v>0</v>
          </cell>
        </row>
        <row r="309">
          <cell r="E309">
            <v>0</v>
          </cell>
        </row>
        <row r="314">
          <cell r="E314">
            <v>0</v>
          </cell>
          <cell r="H314" t="str">
            <v>36</v>
          </cell>
        </row>
        <row r="315">
          <cell r="E315">
            <v>0</v>
          </cell>
        </row>
        <row r="318">
          <cell r="E318">
            <v>0</v>
          </cell>
        </row>
        <row r="320">
          <cell r="E320">
            <v>0</v>
          </cell>
          <cell r="H320" t="str">
            <v>61</v>
          </cell>
        </row>
        <row r="321">
          <cell r="E321">
            <v>0</v>
          </cell>
        </row>
        <row r="338">
          <cell r="E338">
            <v>56697497061</v>
          </cell>
        </row>
        <row r="341">
          <cell r="E341">
            <v>0</v>
          </cell>
        </row>
        <row r="342">
          <cell r="E342">
            <v>13250842466</v>
          </cell>
        </row>
        <row r="343">
          <cell r="E343">
            <v>0</v>
          </cell>
        </row>
        <row r="345">
          <cell r="E345">
            <v>0</v>
          </cell>
        </row>
        <row r="347">
          <cell r="E347">
            <v>0</v>
          </cell>
        </row>
        <row r="349">
          <cell r="E349">
            <v>0</v>
          </cell>
        </row>
        <row r="352">
          <cell r="E352">
            <v>0</v>
          </cell>
        </row>
        <row r="353">
          <cell r="E353">
            <v>0</v>
          </cell>
        </row>
        <row r="357">
          <cell r="E357">
            <v>69948339527</v>
          </cell>
          <cell r="H357" t="str">
            <v>09</v>
          </cell>
        </row>
        <row r="358">
          <cell r="E358">
            <v>69948339527</v>
          </cell>
        </row>
        <row r="362">
          <cell r="E362">
            <v>-9968116116</v>
          </cell>
        </row>
        <row r="364">
          <cell r="E364">
            <v>-9968116116</v>
          </cell>
          <cell r="H364" t="str">
            <v>10</v>
          </cell>
        </row>
        <row r="365">
          <cell r="E365">
            <v>-9968116116</v>
          </cell>
        </row>
        <row r="372">
          <cell r="E372">
            <v>35772645</v>
          </cell>
        </row>
        <row r="374">
          <cell r="E374">
            <v>0</v>
          </cell>
        </row>
        <row r="375">
          <cell r="E375">
            <v>0</v>
          </cell>
        </row>
        <row r="379">
          <cell r="E379">
            <v>0</v>
          </cell>
        </row>
        <row r="380">
          <cell r="E380">
            <v>0</v>
          </cell>
        </row>
        <row r="382">
          <cell r="E382">
            <v>0</v>
          </cell>
        </row>
        <row r="385">
          <cell r="E385">
            <v>0</v>
          </cell>
        </row>
        <row r="386">
          <cell r="E386">
            <v>0</v>
          </cell>
        </row>
        <row r="387">
          <cell r="E387">
            <v>0</v>
          </cell>
        </row>
        <row r="388">
          <cell r="E388">
            <v>0</v>
          </cell>
        </row>
        <row r="390">
          <cell r="E390">
            <v>0</v>
          </cell>
        </row>
        <row r="392">
          <cell r="E392">
            <v>35772645</v>
          </cell>
          <cell r="H392" t="str">
            <v>11</v>
          </cell>
        </row>
        <row r="393">
          <cell r="E393">
            <v>35772645</v>
          </cell>
        </row>
        <row r="396">
          <cell r="E396">
            <v>289578732</v>
          </cell>
        </row>
        <row r="399">
          <cell r="E399">
            <v>289578732</v>
          </cell>
          <cell r="H399" t="str">
            <v>12</v>
          </cell>
        </row>
        <row r="400">
          <cell r="E400">
            <v>289578732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PIPE-03E"/>
      <sheetName val="1"/>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Gia VL"/>
      <sheetName val="Bang gia ca may"/>
      <sheetName val="Bang luong CB"/>
      <sheetName val="Bang P.tich CT"/>
      <sheetName val="D.toan chi tiet"/>
      <sheetName val="Bang TH Dtoan"/>
      <sheetName val="XXXXXXXX"/>
      <sheetName val="KH 2003 (moi max)"/>
      <sheetName val="Dong Dau"/>
      <sheetName val="Dong Dau (2)"/>
      <sheetName val="Sau dong"/>
      <sheetName val="Ma xa"/>
      <sheetName val="My dinh"/>
      <sheetName val="Tong cong"/>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hart1"/>
      <sheetName val="Interim payment"/>
      <sheetName val="Letter"/>
      <sheetName val="Bid Sum"/>
      <sheetName val="Item B"/>
      <sheetName val="Dg A"/>
      <sheetName val="Dg B&amp;C"/>
      <sheetName val="Rates&amp;Prices"/>
      <sheetName val="Material at site"/>
      <sheetName val="Chart2"/>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sent to"/>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116(300)"/>
      <sheetName val="116(200)"/>
      <sheetName val="116(150)"/>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VL"/>
      <sheetName val="CTXD"/>
      <sheetName val=".."/>
      <sheetName val="CTDN"/>
      <sheetName val="san vuon"/>
      <sheetName val="khu phu tro"/>
      <sheetName val="DTHH"/>
      <sheetName val="Bang1"/>
      <sheetName val="TAI TRONG"/>
      <sheetName val="NOI LUC"/>
      <sheetName val="TINH DUYET THTT CHINH"/>
      <sheetName val="TDUYET THTT PHU"/>
      <sheetName val="TINH DAO DONG VA DO VONG"/>
      <sheetName val="TINH NEO"/>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Phu luc"/>
      <sheetName val="Gia trÞ"/>
      <sheetName val="be tong"/>
      <sheetName val="Thep"/>
      <sheetName val="Tong hop thep"/>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huyet minh"/>
      <sheetName val="CQ-HQ"/>
      <sheetName val="THCT"/>
      <sheetName val="cap cho cac DT"/>
      <sheetName val="Ung - hoan"/>
      <sheetName val="CP may"/>
      <sheetName val="SS"/>
      <sheetName val="NV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Thep "/>
      <sheetName val="Chi tiet Khoi luong"/>
      <sheetName val="TH khoi luong"/>
      <sheetName val="Chiet tinh vat lieu "/>
      <sheetName val="TH KL VL"/>
      <sheetName val="KL VL"/>
      <sheetName val="KHCTiet"/>
      <sheetName val="QT 9-6"/>
      <sheetName val="Thuong luu HB"/>
      <sheetName val="QT03"/>
      <sheetName val="QT"/>
      <sheetName val="PTmay"/>
      <sheetName val="KK"/>
      <sheetName val="QT Ky T"/>
      <sheetName val="BCKT"/>
      <sheetName val="bc vt TON BAI"/>
      <sheetName val="XXXXXXX0"/>
      <sheetName val="dutoan1"/>
      <sheetName val="Anhtoan"/>
      <sheetName val="dutoan2"/>
      <sheetName val="vat tu"/>
      <sheetName val="DS them luong qui 4-2002"/>
      <sheetName val="Phuc loi 2-9-02"/>
      <sheetName val="PCLB-2002"/>
      <sheetName val="Thuong nhan dip 21-12-02"/>
      <sheetName val="Thuong dip nhan danh hieu AHL§"/>
      <sheetName val="Thang luong thu 13 nam 2002"/>
      <sheetName val="Luong SX# dip Tet Qui Mui(dong)"/>
      <sheetName val="Quyet toan"/>
      <sheetName val="Thu hoi"/>
      <sheetName val="Lai vay"/>
      <sheetName val="Tien vay"/>
      <sheetName val="Cong no"/>
      <sheetName val="Cop pha"/>
      <sheetName val="20000000"/>
      <sheetName val="Q1-02"/>
      <sheetName val="Q2-02"/>
      <sheetName val="Q3-02"/>
      <sheetName val="THDT"/>
      <sheetName val="DM-Goc"/>
      <sheetName val="Gia-CT"/>
      <sheetName val="PTCP"/>
      <sheetName val="cphoi"/>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tscd"/>
      <sheetName val="KM"/>
      <sheetName val="KHOANMUC"/>
      <sheetName val="CPQL"/>
      <sheetName val="SANLUONG"/>
      <sheetName val="SSCP-SL"/>
      <sheetName val="CPSX"/>
      <sheetName val="KQKD"/>
      <sheetName val="CDSL (2)"/>
      <sheetName val="cong Q2"/>
      <sheetName val="T.U luong Q1"/>
      <sheetName val="T.U luong Q2"/>
      <sheetName val="T.U luong Q3"/>
      <sheetName val="phan tich DG"/>
      <sheetName val="gia vat lieu"/>
      <sheetName val="gia xe may"/>
      <sheetName val="gia nhan cong"/>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9"/>
      <sheetName val="10"/>
      <sheetName val="clvl"/>
      <sheetName val="Chenh lech"/>
      <sheetName val="Kinh phí"/>
      <sheetName val="cong bien t10"/>
      <sheetName val="luong t9 "/>
      <sheetName val="bb t9"/>
      <sheetName val="XETT10-03"/>
      <sheetName val="bxet"/>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DTHU CHI T1"/>
      <sheetName val="THUCHI 2"/>
      <sheetName val="THU CHI3"/>
      <sheetName val="THU CHI 4"/>
      <sheetName val="binh do"/>
      <sheetName val="Ke"/>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refreshError="1"/>
      <sheetData sheetId="710"/>
      <sheetData sheetId="7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Tro giup"/>
      <sheetName val="äp_x0000__x0007_07.5102_x0007_07.51024Hoäp noái c"/>
      <sheetName val="Work-Condition"/>
      <sheetName val="äp_x0000__x0007_07.5102_x0007_07.51024Hoäp noái caùp &lt;=1kV ; caùp coù tieát dieän &lt;= 70mm2_x0000__x0004_hoäp_x0000__x0007_07.5103_x0007_07.51035Hoäp noái caùp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refreshError="1"/>
      <sheetData sheetId="5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9 月"/>
      <sheetName val="8 月"/>
      <sheetName val="LSN"/>
      <sheetName val="Sheet3"/>
      <sheetName val="Sheet1"/>
      <sheetName val="Sheet2"/>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VL"/>
      <sheetName val="DGCT-YL"/>
      <sheetName val="TH-YL"/>
      <sheetName val="VBT"/>
      <sheetName val="BT"/>
      <sheetName val="XL4Poppy"/>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Sheet5"/>
      <sheetName val="Sheet6"/>
      <sheetName val="Sheet7"/>
      <sheetName val="Sheet8"/>
      <sheetName val="Sheet9"/>
      <sheetName val="Sheet10"/>
      <sheetName val="Sheet11"/>
      <sheetName val="Sheet12"/>
      <sheetName val="Sheet13"/>
      <sheetName val="Sheet14"/>
      <sheetName val="Sheet15"/>
      <sheetName val="Sheet16"/>
      <sheetName val="632"/>
      <sheetName val="Bieu4a-CLCB"/>
      <sheetName val="Ctiet"/>
      <sheetName val="TH479"/>
      <sheetName val="DGTH473"/>
      <sheetName val="TH"/>
      <sheetName val="Sum OK "/>
      <sheetName val="Vina"/>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Bid Price Summary"/>
      <sheetName val="Bid Price Schedule"/>
      <sheetName val="Name"/>
      <sheetName val="00000000"/>
      <sheetName val="487"/>
      <sheetName val="471"/>
      <sheetName val="512"/>
      <sheetName val="btnhatmin"/>
      <sheetName val="btnhtrung"/>
      <sheetName val="results"/>
      <sheetName val="TH Thanh toan"/>
      <sheetName val="TCTy 4"/>
      <sheetName val="TCTy 5"/>
      <sheetName val="TLC"/>
      <sheetName val="BDH"/>
      <sheetName val="phan bu tru"/>
      <sheetName val="Phan chia OK"/>
      <sheetName val="XXXXXXXX"/>
      <sheetName val="XXXXXXX0"/>
      <sheetName val="MAY"/>
      <sheetName val="VL14"/>
      <sheetName val="DGCT14"/>
      <sheetName val="DGTH"/>
      <sheetName val="DG-CT"/>
      <sheetName val=" THDGK"/>
      <sheetName val="DTCT"/>
      <sheetName val="DGTH-giam gia 6,847%"/>
      <sheetName val="TH-KPDT"/>
      <sheetName val="DGVL"/>
      <sheetName val="DKTT-HD"/>
      <sheetName val="D1-O.V"/>
      <sheetName val="D1-O.K"/>
      <sheetName val="D4"/>
      <sheetName val="D7"/>
      <sheetName val="D10"/>
      <sheetName val="D12"/>
      <sheetName val="D2"/>
      <sheetName val="Mien Trung"/>
      <sheetName val="DGCT"/>
      <sheetName val="THDG"/>
      <sheetName val="DKTC"/>
      <sheetName val="GTH"/>
      <sheetName val="THDGg 20,18%"/>
      <sheetName val="DGNC"/>
      <sheetName val="DGCM"/>
      <sheetName val="VUA BT"/>
      <sheetName val="DKCTHD"/>
      <sheetName val="Bieu1-LDTN"/>
      <sheetName val="Bieu 2a"/>
      <sheetName val="Bieu 2b"/>
      <sheetName val="Bieu 2c"/>
      <sheetName val="Bieu 3"/>
      <sheetName val="Bieu 4a"/>
      <sheetName val="Bieu 4b"/>
      <sheetName val="Bieu 4c-1"/>
      <sheetName val="Bieu 4c-2"/>
      <sheetName val="Bieu 5"/>
      <sheetName val="Bieu 6"/>
      <sheetName val="TDKT"/>
      <sheetName val="HD Ong Dung"/>
      <sheetName val="To gian tiep"/>
      <sheetName val="To nghien cap phoi"/>
      <sheetName val="To truc tiep khac"/>
      <sheetName val="HD Ong Tuan"/>
      <sheetName val="To pho thong 1"/>
      <sheetName val="Bang duyet luonQIII"/>
      <sheetName val="to may"/>
      <sheetName val="Tong hop (2)"/>
      <sheetName val="To xe"/>
      <sheetName val="To xe 1"/>
      <sheetName val="XL4Poppy (2)"/>
      <sheetName val="XL4Poppy (3)"/>
      <sheetName val="XL4Poppy (4)"/>
      <sheetName val="XL4Poppy (5)"/>
      <sheetName val="XL4Poppy (6)"/>
      <sheetName val="XL4Poppy (7)"/>
      <sheetName val="CDTC"/>
      <sheetName val="SUBBASE-GOC"/>
      <sheetName val="SUBBASE"/>
      <sheetName val="SUBBASE-3m"/>
      <sheetName val="ASPHALT"/>
      <sheetName val="BTN-3m"/>
      <sheetName val="Thang 1-2002"/>
      <sheetName val="Thang 2"/>
      <sheetName val="Thang3"/>
      <sheetName val="Thang 4"/>
      <sheetName val="Thang 5"/>
      <sheetName val="TH nam2000"/>
      <sheetName val="Thang7"/>
      <sheetName val="Thang8"/>
      <sheetName val="Thang9"/>
      <sheetName val="Thang10"/>
      <sheetName val="thang11"/>
      <sheetName val="Thang12"/>
      <sheetName val="thop"/>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ase3m"/>
      <sheetName val="ForCaoDobase"/>
      <sheetName val="GOC-Base"/>
      <sheetName val="Sao CD"/>
      <sheetName val="Trong Co"/>
      <sheetName val="KL.TONG.CT"/>
      <sheetName val="KL.HT.2001"/>
      <sheetName val="TONG HOP"/>
      <sheetName val="6-BO PHAN NAP LIEU, EP"/>
      <sheetName val="07-CD EP &amp; SAY NHANH"/>
      <sheetName val="09-CD TRANG MEN"/>
      <sheetName val="10-CD NUNG"/>
      <sheetName val="11-CD LUU CHUA"/>
      <sheetName val="12-PHAN LOAI &amp; DONG GOI"/>
      <sheetName val="13-CD MAI"/>
      <sheetName val="14~16 THIET BI PHONG THI NGHIEM"/>
      <sheetName val="17 -  HE THONG HUT BUI"/>
      <sheetName val="THIET BI PHU TRO"/>
      <sheetName val="BiaDT"/>
      <sheetName val="Khaitoan"/>
      <sheetName val="chenhdt"/>
      <sheetName val="VLQtoan"/>
      <sheetName val="QTchinh"/>
      <sheetName val="QToan"/>
      <sheetName val="KHOILUONG"/>
      <sheetName val="Vatlieu"/>
      <sheetName val="Thuyet minh"/>
      <sheetName val="VTBXlan"/>
      <sheetName val="LanBx"/>
      <sheetName val="DTBX"/>
      <sheetName val="pho"/>
      <sheetName val="Am"/>
      <sheetName val="Tuyen"/>
      <sheetName val="Chuyen"/>
      <sheetName val="Canh"/>
      <sheetName val="Dang"/>
      <sheetName val="Hieu"/>
      <sheetName val="Dung"/>
      <sheetName val="thanh"/>
      <sheetName val="cuong"/>
      <sheetName val="hai"/>
      <sheetName val="Phan"/>
      <sheetName val="Phucvu"/>
      <sheetName val="Giantiep"/>
      <sheetName val="nhap"/>
      <sheetName val="TL3-2002"/>
      <sheetName val="9015"/>
      <sheetName val="0502"/>
      <sheetName val="2213"/>
      <sheetName val="7270"/>
      <sheetName val="8672"/>
      <sheetName val="3027"/>
      <sheetName val="3810"/>
      <sheetName val="8523"/>
      <sheetName val="MAU"/>
      <sheetName val="Van khuon"/>
      <sheetName val="Chenh lech"/>
      <sheetName val="THXL"/>
      <sheetName val="Dien + Nuoc"/>
      <sheetName val="Phan tich"/>
      <sheetName val="Xay lap"/>
      <sheetName val="bien bao"/>
      <sheetName val="ranh"/>
      <sheetName val="Dan - TC"/>
      <sheetName val="TH-DTC"/>
      <sheetName val="nen duong"/>
      <sheetName val="mat duong"/>
      <sheetName val="cong ban"/>
      <sheetName val="TH-KS"/>
      <sheetName val="KL-KS"/>
      <sheetName val="Vchuyen"/>
      <sheetName val="Triet tinh"/>
      <sheetName val="THKT"/>
      <sheetName val="BiaTT"/>
      <sheetName val="Voi B phu"/>
      <sheetName val="Bia"/>
      <sheetName val="T7 KLTC"/>
      <sheetName val="CT thao do Nha an ca"/>
      <sheetName val="TH thao do Nha an ca"/>
      <sheetName val="CT XD Nha an ca"/>
      <sheetName val="CLVL XD Nha an ca"/>
      <sheetName val="CS"/>
      <sheetName val="TM"/>
      <sheetName val="Bia du toan"/>
      <sheetName val="tong hop kinh phi"/>
      <sheetName val="chi tiet"/>
      <sheetName val="VLC"/>
      <sheetName val="CLVL"/>
      <sheetName val="CST"/>
      <sheetName val="Bao cao 1"/>
      <sheetName val="lay kinh phi t91"/>
      <sheetName val="du toan 1"/>
      <sheetName val="du toan II"/>
      <sheetName val="Bao cao 2"/>
      <sheetName val="Bao cao 3"/>
      <sheetName val="Phan dien"/>
      <sheetName val="lay kpthang 9"/>
      <sheetName val="lay kinh phi T6"/>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 12"/>
      <sheetName val="T120031"/>
      <sheetName val="T120032"/>
      <sheetName val="T101"/>
      <sheetName val="dien nn"/>
      <sheetName val="Nha TY"/>
      <sheetName val="Cap kho"/>
      <sheetName val="may cat"/>
      <sheetName val="Bao gia"/>
      <sheetName val="Bang gia"/>
      <sheetName val="Tong hop don gia"/>
      <sheetName val="Chiet tinh"/>
      <sheetName val="ht 30)11"/>
      <sheetName val="DT nuoc"/>
      <sheetName val="Tong hop KP"/>
      <sheetName val="10000000"/>
      <sheetName val="20000000"/>
      <sheetName val="30000000"/>
      <sheetName val="Bia lap dat"/>
      <sheetName val="Bia ld"/>
      <sheetName val="Bia che tao"/>
      <sheetName val="Bia ct"/>
      <sheetName val="Tong hop ct"/>
      <sheetName val="Tong hop ld"/>
      <sheetName val="DG-BT"/>
      <sheetName val="DG-NS"/>
      <sheetName val="DG-Tron khuay"/>
      <sheetName val="DG-LB"/>
      <sheetName val="DG-MDE"/>
      <sheetName val="DG- TBCL"/>
      <sheetName val="DG-MK"/>
      <sheetName val="DG-MPD"/>
      <sheetName val="DG-LD4"/>
      <sheetName val="TH-DG"/>
      <sheetName val="DG-GC6"/>
      <sheetName val="DT-Lapdat"/>
      <sheetName val="DT-Giacong"/>
      <sheetName val="40000000"/>
      <sheetName val="00000001"/>
      <sheetName val="km248"/>
      <sheetName val="KM247"/>
      <sheetName val="KL DUONG DC L = 90m"/>
      <sheetName val="Gia XL"/>
      <sheetName val="t.hop"/>
      <sheetName val="thietke"/>
      <sheetName val="GTXL"/>
      <sheetName val="XL"/>
      <sheetName val="Chtiet"/>
      <sheetName val="GVL"/>
      <sheetName val="GVL Ta Ho"/>
      <sheetName val="A6"/>
      <sheetName val="cuoc"/>
      <sheetName val="VLTT"/>
      <sheetName val="cpv"/>
      <sheetName val="Nhat ky TK111"/>
      <sheetName val="TK111"/>
      <sheetName val="TK131"/>
      <sheetName val="TK133"/>
      <sheetName val="TK138"/>
      <sheetName val="TK1411"/>
      <sheetName val="TK1412"/>
      <sheetName val="TK142"/>
      <sheetName val="TK331"/>
      <sheetName val="TK334"/>
      <sheetName val="Phan bo tien luong"/>
      <sheetName val="TK421"/>
      <sheetName val="TK511"/>
      <sheetName val="Cong cu dung cu"/>
      <sheetName val="Kiem ke Quy"/>
      <sheetName val="Kiem ke TSCD"/>
      <sheetName val="vat tu"/>
      <sheetName val="Cong trinh do dang 2002"/>
      <sheetName val="chiphi"/>
      <sheetName val="chamcong"/>
      <sheetName val="tongluong"/>
      <sheetName val="Lgiantiep"/>
      <sheetName val="Lmau"/>
      <sheetName val="lg hung"/>
      <sheetName val="lg thiep"/>
      <sheetName val="lg Quan"/>
      <sheetName val="lg nhat"/>
      <sheetName val="lg dau"/>
      <sheetName val="lg Thuan"/>
      <sheetName val="dscongnhan"/>
      <sheetName val="atlaodong"/>
      <sheetName val="tonghop"/>
      <sheetName val="KSTK_BS"/>
      <sheetName val="THKP_BS"/>
      <sheetName val="PTps"/>
      <sheetName val="DT_chitiet"/>
      <sheetName val="KP_XL"/>
      <sheetName val="DT_chuyen"/>
      <sheetName val="KP_Chuyen"/>
      <sheetName val="KPPS dot2 (3)"/>
      <sheetName val="PTps (2)"/>
      <sheetName val="Thang 12"/>
      <sheetName val="ty le tron"/>
      <sheetName val="cot lieu"/>
      <sheetName val="LOS"/>
      <sheetName val="thoi dÑt"/>
      <sheetName val="m-yÕu phong hãa"/>
      <sheetName val="c¸t vµ bét ®¸"/>
      <sheetName val="®­¬ng l­îng c¸t"/>
      <sheetName val="®¸ 12.5 vµ 19"/>
      <sheetName val="®¸ m¹t vµ 1"/>
      <sheetName val="bïn sÐt"/>
      <sheetName val="M¸c san"/>
      <sheetName val="B®å QHÖ"/>
      <sheetName val="Tæng hîpTK"/>
      <sheetName val="BiÓu ®å"/>
      <sheetName val="ty träng nhua"/>
      <sheetName val="Hoan"/>
      <sheetName val="Haimoc"/>
      <sheetName val="Kho+baove"/>
      <sheetName val="Haiphong"/>
      <sheetName val="Baove"/>
      <sheetName val="LaixeHP"/>
      <sheetName val="CT2001"/>
      <sheetName val="TH2001"/>
      <sheetName val="KHDT2002"/>
      <sheetName val="MT"/>
      <sheetName val="PVXL"/>
      <sheetName val="CTHM2001"/>
      <sheetName val="KLCY"/>
      <sheetName val="TH2002"/>
      <sheetName val="KH201-205"/>
      <sheetName val="KHN2002"/>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Interim payment"/>
      <sheetName val="Letter"/>
      <sheetName val="Bid Sum"/>
      <sheetName val="Item B"/>
      <sheetName val="Dg A"/>
      <sheetName val="Dg B&amp;C"/>
      <sheetName val="Rates&amp;Prices"/>
      <sheetName val="Material at site"/>
      <sheetName val="doi CT1"/>
      <sheetName val="doi CT3"/>
      <sheetName val="Chart3"/>
      <sheetName val="Chart2"/>
      <sheetName val="doi CT4"/>
      <sheetName val="MTC"/>
      <sheetName val="THDuong"/>
      <sheetName val="THCong"/>
      <sheetName val="DGCTDuong"/>
      <sheetName val="DGCTDuong (2)"/>
      <sheetName val="DGCTCau"/>
      <sheetName val="DGCTcong"/>
      <sheetName val="KU"/>
      <sheetName val="BBKTDBVV"/>
      <sheetName val="KU2001"/>
      <sheetName val="KUDAIHAN"/>
      <sheetName val="CVVAY"/>
      <sheetName val="Hotbin"/>
      <sheetName val="extract"/>
      <sheetName val="Adust"/>
      <sheetName val="TC - Duong"/>
      <sheetName val="MD - HLinh"/>
      <sheetName val="BCQ"/>
      <sheetName val="hoa chi CTT"/>
      <sheetName val="chi khac"/>
      <sheetName val="hoa chi "/>
      <sheetName val="So quy"/>
      <sheetName val="kinh phi A"/>
      <sheetName val="chi phi"/>
      <sheetName val="dt ung"/>
      <sheetName val="LuongT1"/>
      <sheetName val="BTHL "/>
      <sheetName val="LuongT2"/>
      <sheetName val="Luong BP"/>
      <sheetName val="to da 2"/>
      <sheetName val="luong T3"/>
      <sheetName val="Luong T4"/>
      <sheetName val="Luong T5"/>
      <sheetName val="Luong T6"/>
      <sheetName val="Luong T7"/>
      <sheetName val="luong T8"/>
      <sheetName val="T9"/>
      <sheetName val="L T10"/>
      <sheetName val="T11-HL"/>
      <sheetName val="T12-HL"/>
      <sheetName val="LT10 - HL"/>
      <sheetName val="LT9 - HL"/>
      <sheetName val="T7 HL"/>
      <sheetName val="ThT12"/>
      <sheetName val="ThT1"/>
      <sheetName val="KhT2"/>
      <sheetName val="ThT2"/>
      <sheetName val="KhT3"/>
      <sheetName val="ThT3"/>
      <sheetName val="KhT4"/>
      <sheetName val="50000000"/>
      <sheetName val="60000000"/>
      <sheetName val="70000000"/>
      <sheetName val="80000000"/>
      <sheetName val="90000000"/>
      <sheetName val="a0000000"/>
      <sheetName val="T5.2002"/>
      <sheetName val="T5.2002 (2)"/>
      <sheetName val="Sheet17"/>
      <sheetName val="Sheet18"/>
      <sheetName val="Sheet19"/>
      <sheetName val="Sheet20"/>
      <sheetName val="Sheet21"/>
      <sheetName val="Sheet22"/>
      <sheetName val="Sheet23"/>
      <sheetName val="Sheet24"/>
      <sheetName val="Sheet25"/>
      <sheetName val="Sheet26"/>
      <sheetName val="HS LUONG T5.02"/>
      <sheetName val="HS LUONG T6.02"/>
      <sheetName val="HS LUONG T7.02 "/>
      <sheetName val="H.Giang"/>
      <sheetName val="LAM THAO 2002"/>
      <sheetName val="ME Linh"/>
      <sheetName val="MOC CHAU T7.02 - QL43SLa"/>
      <sheetName val="SLa02 "/>
      <sheetName val="LAO CAI2002"/>
      <sheetName val="DAN PHUONG 2002 "/>
      <sheetName val="NGOC HOI 2002"/>
      <sheetName val="KONDAY 2002"/>
      <sheetName val="KONRAY 2002 "/>
      <sheetName val="NUI PHAN 2002 "/>
      <sheetName val="TQuang"/>
      <sheetName val="Minh Hoa - QBinh"/>
      <sheetName val="T1.2002"/>
      <sheetName val="T2.2002"/>
      <sheetName val="T3.02"/>
      <sheetName val="T3.02 Dchinh"/>
      <sheetName val="T4.02"/>
      <sheetName val="T4.02 Dchinh"/>
      <sheetName val="T5.02 "/>
      <sheetName val="T5.02 DChinh"/>
      <sheetName val="T6.02 "/>
      <sheetName val="T7.02"/>
      <sheetName val="T8.02"/>
      <sheetName val="T9.02"/>
      <sheetName val="T10.02"/>
      <sheetName val="T1.2002 "/>
      <sheetName val="T2.2002 "/>
      <sheetName val="T3.2002  "/>
      <sheetName val="T4.2002 "/>
      <sheetName val="T6.2002 "/>
      <sheetName val="Q1+2 - 2002 Dung"/>
      <sheetName val="T7.2002  "/>
      <sheetName val="T8.2002   "/>
      <sheetName val="T9.2002"/>
      <sheetName val="T10.2002"/>
      <sheetName val="T11.2002 "/>
      <sheetName val="VPCt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sheetData sheetId="612"/>
      <sheetData sheetId="613"/>
      <sheetData sheetId="614"/>
      <sheetData sheetId="615"/>
      <sheetData sheetId="616"/>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 val="May"/>
      <sheetName val="Khoan TD"/>
      <sheetName val="Luong"/>
      <sheetName val="VL(duyet)"/>
      <sheetName val="Vua(duyet)"/>
      <sheetName val="DG(duyet)"/>
      <sheetName val="DTBS-5nhip(L=m)"/>
      <sheetName val="GTXL-BS"/>
      <sheetName val="GT khoan"/>
      <sheetName val="KL toan bo"/>
      <sheetName val="KL chi tiet"/>
      <sheetName val="XXXXXXXX"/>
      <sheetName val="10000000"/>
      <sheetName val="20000000"/>
      <sheetName val="#REF!"/>
      <sheetName val="Tongke"/>
      <sheetName val="#REF"/>
      <sheetName val="tc"/>
      <sheetName val="TDT"/>
      <sheetName val="xl"/>
      <sheetName val="NN"/>
      <sheetName val="Tralaivay"/>
      <sheetName val="TBTN"/>
      <sheetName val="CPTV"/>
      <sheetName val="PCCHAY"/>
      <sheetName val="dtks"/>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Economic Profit"/>
    </sheetNames>
    <sheetDataSet>
      <sheetData sheetId="0"/>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Congty"/>
      <sheetName val="VPPN"/>
      <sheetName val="XN74"/>
      <sheetName val="XN54"/>
      <sheetName val="XN33"/>
      <sheetName val="NK96"/>
      <sheetName val="XL4Test5"/>
      <sheetName val="KL_Dat-Da"/>
      <sheetName val="N1"/>
      <sheetName val="Km0_Km8"/>
      <sheetName val="Km27_Km40+390"/>
      <sheetName val="Km8_Km17"/>
      <sheetName val="Tackcoat"/>
      <sheetName val="Primecoat"/>
      <sheetName val="Km17_Km27"/>
      <sheetName val="XL4Poppy"/>
      <sheetName val="T2"/>
      <sheetName val="T3"/>
      <sheetName val="T4"/>
      <sheetName val="T5"/>
      <sheetName val="THop"/>
      <sheetName val="THKD"/>
      <sheetName val="Sheet3"/>
      <sheetName val="00000000"/>
      <sheetName val="10000000"/>
      <sheetName val="20000000"/>
      <sheetName val="30000000"/>
      <sheetName val="40000000"/>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LLV"/>
      <sheetName val="TT 9T - 2003"/>
      <sheetName val="TT QIII-2003"/>
      <sheetName val="TT QII-2003"/>
      <sheetName val="TT QI-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Gia_GC_Satthep"/>
      <sheetName val="gia vt,nc,may"/>
      <sheetName val="TTTram"/>
      <sheetName val="dtct cong"/>
      <sheetName val="tra-vat-lieu"/>
      <sheetName val="Gia_NC"/>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NEW-PANEL"/>
      <sheetName val="XL4Poppy"/>
      <sheetName val="Chart1"/>
      <sheetName val="mong + than"/>
      <sheetName val="h thien tt"/>
      <sheetName val="hoµn thien x trat"/>
      <sheetName val="~         "/>
      <sheetName val="DGIAgoi1"/>
      <sheetName val="TH_TB"/>
      <sheetName val="bia_"/>
      <sheetName val="Gia_MBA_(2)"/>
      <sheetName val="Gi¸_tñ_bï"/>
      <sheetName val="Gia_KH"/>
      <sheetName val="GiaVT_XDCB"/>
      <sheetName val="Gia_MBA"/>
      <sheetName val="Cac_HS_hay_SD"/>
      <sheetName val="TTDZ22"/>
      <sheetName val="ctTBA"/>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gia vt,nc,may"/>
    </sheetNames>
    <sheetDataSet>
      <sheetData sheetId="0">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enu"/>
      <sheetName val="PAJE"/>
      <sheetName val="WK"/>
      <sheetName val="BS"/>
      <sheetName val="PL"/>
      <sheetName val="CF1"/>
      <sheetName val="TM CF1"/>
      <sheetName val="TM"/>
      <sheetName val="TM(NV)"/>
      <sheetName val="TM(TSCD)"/>
      <sheetName val="TM(Lienquan)"/>
      <sheetName val="CF2"/>
      <sheetName val="CTPT"/>
      <sheetName val="INFOR"/>
      <sheetName val="BSPL"/>
      <sheetName val="BSPL2"/>
    </sheetNames>
    <sheetDataSet>
      <sheetData sheetId="0" refreshError="1"/>
      <sheetData sheetId="1" refreshError="1"/>
      <sheetData sheetId="2" refreshError="1"/>
      <sheetData sheetId="3" refreshError="1">
        <row r="64">
          <cell r="F64">
            <v>0</v>
          </cell>
          <cell r="H64">
            <v>0</v>
          </cell>
        </row>
        <row r="65">
          <cell r="F65">
            <v>0</v>
          </cell>
          <cell r="H65">
            <v>0</v>
          </cell>
        </row>
        <row r="66">
          <cell r="F66">
            <v>0</v>
          </cell>
          <cell r="H6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 val="tohop"/>
      <sheetName val="Phu luc XL2"/>
      <sheetName val="NN Tang Giam"/>
      <sheetName val="Phu luc XL1"/>
    </sheetNames>
    <sheetDataSet>
      <sheetData sheetId="0"/>
      <sheetData sheetId="1"/>
      <sheetData sheetId="2"/>
      <sheetData sheetId="3"/>
      <sheetData sheetId="4"/>
      <sheetData sheetId="5"/>
      <sheetData sheetId="6"/>
      <sheetData sheetId="7"/>
      <sheetData sheetId="8" refreshError="1">
        <row r="26">
          <cell r="A26" t="b">
            <v>1</v>
          </cell>
        </row>
        <row r="27">
          <cell r="C27" t="e">
            <v>#N/A</v>
          </cell>
        </row>
      </sheetData>
      <sheetData sheetId="9"/>
      <sheetData sheetId="10"/>
      <sheetData sheetId="11"/>
      <sheetData sheetId="12"/>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Gia"/>
      <sheetName val="DTgiaoth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sheetData sheetId="74" refreshError="1"/>
      <sheetData sheetId="7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515 (2)"/>
      <sheetName val="Sheet1"/>
      <sheetName val="Sheet2"/>
      <sheetName val="Sheet3"/>
      <sheetName val="Sheet4"/>
      <sheetName val="Sheet5"/>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GVL"/>
      <sheetName val="CTV Di dong"/>
      <sheetName val="ctTBA"/>
      <sheetName val="Gia_NC"/>
      <sheetName val="QMCT"/>
      <sheetName val="Phan Tien Xuan Son&quot;La"/>
      <sheetName val="SHS"/>
      <sheetName val="6A"/>
      <sheetName val="6B"/>
      <sheetName val="6c"/>
      <sheetName val="7A"/>
      <sheetName val="7B"/>
      <sheetName val="7C"/>
      <sheetName val="8A"/>
      <sheetName val="8B"/>
      <sheetName val="8C"/>
      <sheetName val="9A"/>
      <sheetName val="9B"/>
      <sheetName val="THTK"/>
      <sheetName val="THC"/>
      <sheetName val="ds"/>
      <sheetName val="vat tu"/>
      <sheetName val="Bó-DZ0,4"/>
      <sheetName val="Chart1"/>
      <sheetName val="Sheet2"/>
      <sheetName val="Sheet3"/>
      <sheetName val="gvt"/>
      <sheetName val="정부노임단가"/>
      <sheetName val="chitiet"/>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heet1 (2)"/>
      <sheetName val="Sheet1"/>
      <sheetName val="TH"/>
      <sheetName val="NC03"/>
      <sheetName val="XL4Poppy"/>
      <sheetName val="#REF"/>
    </sheetNames>
    <sheetDataSet>
      <sheetData sheetId="0"/>
      <sheetData sheetId="1"/>
      <sheetData sheetId="2"/>
      <sheetData sheetId="3"/>
      <sheetData sheetId="4"/>
      <sheetData sheetId="5"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DT"/>
      <sheetName val="Mahang"/>
      <sheetName val="1999"/>
      <sheetName val="PT1999"/>
      <sheetName val="PT2000"/>
      <sheetName val="KH00"/>
      <sheetName val="Sheet5"/>
      <sheetName val="KH01"/>
      <sheetName val="PT2001"/>
      <sheetName val="156Nhap00"/>
      <sheetName val="2000"/>
      <sheetName val="NXT00"/>
      <sheetName val="156nhap01"/>
      <sheetName val="2001"/>
      <sheetName val="NXT0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5">
          <cell r="G5">
            <v>0</v>
          </cell>
        </row>
        <row r="6">
          <cell r="G6" t="str">
            <v>WFT110</v>
          </cell>
          <cell r="J6">
            <v>150</v>
          </cell>
        </row>
        <row r="7">
          <cell r="G7" t="str">
            <v>FLF100</v>
          </cell>
          <cell r="J7">
            <v>100</v>
          </cell>
        </row>
        <row r="8">
          <cell r="G8" t="str">
            <v>TBïn</v>
          </cell>
          <cell r="J8">
            <v>144.69999999999999</v>
          </cell>
        </row>
        <row r="9">
          <cell r="G9" t="str">
            <v>Thep II</v>
          </cell>
          <cell r="J9">
            <v>305.68700000000001</v>
          </cell>
        </row>
        <row r="10">
          <cell r="G10" t="str">
            <v>TBïn</v>
          </cell>
          <cell r="J10">
            <v>149.5</v>
          </cell>
        </row>
        <row r="11">
          <cell r="G11">
            <v>0</v>
          </cell>
        </row>
        <row r="12">
          <cell r="G12">
            <v>0</v>
          </cell>
        </row>
        <row r="13">
          <cell r="G13" t="str">
            <v>BE 110</v>
          </cell>
          <cell r="J13">
            <v>4</v>
          </cell>
        </row>
        <row r="14">
          <cell r="G14" t="str">
            <v>WFT110</v>
          </cell>
          <cell r="J14">
            <v>96</v>
          </cell>
        </row>
        <row r="15">
          <cell r="G15" t="str">
            <v>TBïn</v>
          </cell>
          <cell r="J15">
            <v>150.5</v>
          </cell>
        </row>
        <row r="16">
          <cell r="G16" t="str">
            <v>BP nhùa</v>
          </cell>
          <cell r="J16">
            <v>1998</v>
          </cell>
        </row>
        <row r="17">
          <cell r="G17" t="str">
            <v>BP s¾t</v>
          </cell>
          <cell r="J17">
            <v>7992</v>
          </cell>
        </row>
        <row r="18">
          <cell r="G18" t="str">
            <v>WFT110</v>
          </cell>
          <cell r="J18">
            <v>21</v>
          </cell>
        </row>
        <row r="19">
          <cell r="G19" t="str">
            <v>BE 110</v>
          </cell>
          <cell r="J19">
            <v>500</v>
          </cell>
        </row>
        <row r="20">
          <cell r="G20">
            <v>0</v>
          </cell>
        </row>
        <row r="21">
          <cell r="G21">
            <v>0</v>
          </cell>
        </row>
        <row r="22">
          <cell r="G22" t="str">
            <v>TBïn</v>
          </cell>
          <cell r="J22">
            <v>150.1</v>
          </cell>
        </row>
        <row r="23">
          <cell r="G23" t="str">
            <v>BE 110</v>
          </cell>
          <cell r="J23">
            <v>200</v>
          </cell>
        </row>
        <row r="24">
          <cell r="G24" t="str">
            <v>BOM</v>
          </cell>
          <cell r="J24">
            <v>2</v>
          </cell>
        </row>
        <row r="25">
          <cell r="G25" t="str">
            <v>QUICK 100</v>
          </cell>
          <cell r="J25">
            <v>50</v>
          </cell>
        </row>
        <row r="26">
          <cell r="G26" t="str">
            <v>BE 110</v>
          </cell>
          <cell r="J26">
            <v>1</v>
          </cell>
        </row>
        <row r="27">
          <cell r="G27" t="str">
            <v>FTE</v>
          </cell>
          <cell r="J27">
            <v>35</v>
          </cell>
        </row>
        <row r="28">
          <cell r="G28" t="str">
            <v>BP s¾t</v>
          </cell>
          <cell r="J28">
            <v>5184</v>
          </cell>
        </row>
        <row r="29">
          <cell r="G29" t="str">
            <v>BP nhùa</v>
          </cell>
          <cell r="J29">
            <v>8352</v>
          </cell>
        </row>
        <row r="30">
          <cell r="G30" t="str">
            <v>dao</v>
          </cell>
          <cell r="J30">
            <v>1920</v>
          </cell>
        </row>
        <row r="31">
          <cell r="G31" t="str">
            <v>bang</v>
          </cell>
          <cell r="J31">
            <v>1728</v>
          </cell>
        </row>
        <row r="32">
          <cell r="G32" t="str">
            <v>QUICK 100</v>
          </cell>
          <cell r="J32">
            <v>10</v>
          </cell>
        </row>
        <row r="33">
          <cell r="G33">
            <v>0</v>
          </cell>
        </row>
        <row r="34">
          <cell r="G34">
            <v>0</v>
          </cell>
        </row>
        <row r="35">
          <cell r="G35" t="str">
            <v>FTE</v>
          </cell>
          <cell r="J35">
            <v>10</v>
          </cell>
        </row>
        <row r="36">
          <cell r="G36" t="str">
            <v>FTE</v>
          </cell>
          <cell r="J36">
            <v>7</v>
          </cell>
        </row>
        <row r="37">
          <cell r="G37" t="str">
            <v>QUICK 100</v>
          </cell>
          <cell r="J37">
            <v>42</v>
          </cell>
        </row>
        <row r="38">
          <cell r="G38" t="str">
            <v>HB supra</v>
          </cell>
        </row>
        <row r="39">
          <cell r="G39" t="str">
            <v>Supra</v>
          </cell>
        </row>
        <row r="40">
          <cell r="G40" t="str">
            <v>NCuèn</v>
          </cell>
        </row>
        <row r="41">
          <cell r="G41" t="str">
            <v>Thep silic</v>
          </cell>
          <cell r="J41">
            <v>62.44</v>
          </cell>
        </row>
        <row r="42">
          <cell r="G42" t="str">
            <v>San</v>
          </cell>
          <cell r="J42">
            <v>1</v>
          </cell>
        </row>
        <row r="43">
          <cell r="G43" t="str">
            <v>BOM</v>
          </cell>
          <cell r="J43">
            <v>3</v>
          </cell>
        </row>
        <row r="44">
          <cell r="G44" t="str">
            <v>BOM</v>
          </cell>
        </row>
        <row r="45">
          <cell r="G45" t="str">
            <v>Xuc KO</v>
          </cell>
          <cell r="J45">
            <v>1</v>
          </cell>
        </row>
        <row r="46">
          <cell r="G46" t="str">
            <v>Xóc lËt</v>
          </cell>
          <cell r="J46">
            <v>1</v>
          </cell>
        </row>
        <row r="47">
          <cell r="G47">
            <v>0</v>
          </cell>
        </row>
        <row r="48">
          <cell r="G48" t="str">
            <v>TBïn</v>
          </cell>
          <cell r="J48">
            <v>149.19999999999999</v>
          </cell>
        </row>
        <row r="49">
          <cell r="G49" t="str">
            <v>Thep day</v>
          </cell>
          <cell r="J49">
            <v>324.76</v>
          </cell>
        </row>
        <row r="50">
          <cell r="G50" t="str">
            <v>BE 110</v>
          </cell>
          <cell r="J50">
            <v>50</v>
          </cell>
        </row>
        <row r="51">
          <cell r="G51" t="str">
            <v>V®á</v>
          </cell>
          <cell r="J51">
            <v>11760</v>
          </cell>
        </row>
        <row r="52">
          <cell r="G52" t="str">
            <v>Lu W</v>
          </cell>
          <cell r="J52">
            <v>1</v>
          </cell>
        </row>
        <row r="53">
          <cell r="G53" t="str">
            <v>UI</v>
          </cell>
          <cell r="J53">
            <v>1</v>
          </cell>
        </row>
        <row r="54">
          <cell r="G54" t="str">
            <v>San g¹t</v>
          </cell>
          <cell r="J54">
            <v>1</v>
          </cell>
        </row>
        <row r="55">
          <cell r="G55" t="str">
            <v>Lu 70</v>
          </cell>
          <cell r="J55">
            <v>1</v>
          </cell>
        </row>
        <row r="56">
          <cell r="G56" t="str">
            <v>Lu 70</v>
          </cell>
        </row>
        <row r="57">
          <cell r="G57" t="str">
            <v>Thep day</v>
          </cell>
          <cell r="J57">
            <v>312.68</v>
          </cell>
        </row>
        <row r="58">
          <cell r="G58">
            <v>0</v>
          </cell>
        </row>
        <row r="59">
          <cell r="G59">
            <v>0</v>
          </cell>
        </row>
        <row r="60">
          <cell r="G60" t="str">
            <v>ac 35,94</v>
          </cell>
          <cell r="J60">
            <v>1</v>
          </cell>
        </row>
        <row r="61">
          <cell r="G61" t="str">
            <v>ac 35,95</v>
          </cell>
          <cell r="J61">
            <v>1</v>
          </cell>
        </row>
        <row r="62">
          <cell r="G62" t="str">
            <v>Hun 31</v>
          </cell>
          <cell r="J62">
            <v>1</v>
          </cell>
        </row>
        <row r="63">
          <cell r="G63" t="str">
            <v>Hun 35</v>
          </cell>
          <cell r="J63">
            <v>1</v>
          </cell>
        </row>
        <row r="64">
          <cell r="G64" t="str">
            <v>aa 43</v>
          </cell>
          <cell r="J64">
            <v>1</v>
          </cell>
        </row>
        <row r="65">
          <cell r="G65" t="str">
            <v>aa 47</v>
          </cell>
          <cell r="J65">
            <v>1</v>
          </cell>
        </row>
        <row r="66">
          <cell r="G66" t="str">
            <v>aa 46</v>
          </cell>
          <cell r="J66">
            <v>1</v>
          </cell>
        </row>
        <row r="67">
          <cell r="G67" t="str">
            <v>Hun 47</v>
          </cell>
          <cell r="J67">
            <v>2</v>
          </cell>
        </row>
        <row r="68">
          <cell r="G68" t="str">
            <v>Hun 46</v>
          </cell>
          <cell r="J68">
            <v>1</v>
          </cell>
        </row>
        <row r="69">
          <cell r="G69" t="str">
            <v>Deowoo44</v>
          </cell>
          <cell r="J69">
            <v>2</v>
          </cell>
        </row>
        <row r="70">
          <cell r="G70" t="str">
            <v>Deowoo46</v>
          </cell>
          <cell r="J70">
            <v>17</v>
          </cell>
        </row>
        <row r="71">
          <cell r="G71" t="str">
            <v>aa 42</v>
          </cell>
          <cell r="J71">
            <v>1</v>
          </cell>
        </row>
        <row r="72">
          <cell r="G72" t="str">
            <v>ac 31,94</v>
          </cell>
          <cell r="J72">
            <v>1</v>
          </cell>
        </row>
        <row r="73">
          <cell r="G73" t="str">
            <v>Hun 35</v>
          </cell>
          <cell r="J73">
            <v>1</v>
          </cell>
        </row>
        <row r="74">
          <cell r="G74" t="str">
            <v>Hun 44</v>
          </cell>
          <cell r="J74">
            <v>2</v>
          </cell>
        </row>
        <row r="75">
          <cell r="G75" t="str">
            <v>Hun 44</v>
          </cell>
        </row>
        <row r="76">
          <cell r="G76" t="str">
            <v>Hun 44 Spa</v>
          </cell>
          <cell r="J76">
            <v>5</v>
          </cell>
        </row>
        <row r="77">
          <cell r="G77" t="str">
            <v>Hun 44 Spa</v>
          </cell>
        </row>
        <row r="78">
          <cell r="G78" t="str">
            <v>Xi</v>
          </cell>
          <cell r="J78">
            <v>4284</v>
          </cell>
        </row>
        <row r="79">
          <cell r="G79" t="str">
            <v>Xi</v>
          </cell>
        </row>
        <row r="80">
          <cell r="G80" t="str">
            <v>BOM</v>
          </cell>
          <cell r="J80">
            <v>2</v>
          </cell>
        </row>
        <row r="81">
          <cell r="G81" t="str">
            <v>INOX</v>
          </cell>
          <cell r="J81">
            <v>63.37</v>
          </cell>
        </row>
        <row r="82">
          <cell r="G82">
            <v>0</v>
          </cell>
        </row>
        <row r="83">
          <cell r="G83">
            <v>0</v>
          </cell>
        </row>
        <row r="84">
          <cell r="G84" t="str">
            <v>Tl¸</v>
          </cell>
          <cell r="J84">
            <v>220</v>
          </cell>
        </row>
        <row r="85">
          <cell r="G85" t="str">
            <v>Tl¸</v>
          </cell>
        </row>
      </sheetData>
      <sheetData sheetId="13" refreshError="1">
        <row r="9">
          <cell r="F9" t="str">
            <v>Thep II</v>
          </cell>
          <cell r="G9">
            <v>305.68700000000001</v>
          </cell>
        </row>
        <row r="11">
          <cell r="F11" t="str">
            <v>V®á</v>
          </cell>
          <cell r="G11">
            <v>12</v>
          </cell>
        </row>
        <row r="13">
          <cell r="F13" t="str">
            <v>TBïn</v>
          </cell>
          <cell r="G13">
            <v>445</v>
          </cell>
        </row>
        <row r="14">
          <cell r="F14" t="str">
            <v>TBïn</v>
          </cell>
          <cell r="G14">
            <v>150.1</v>
          </cell>
        </row>
        <row r="15">
          <cell r="F15" t="str">
            <v>TBïn</v>
          </cell>
          <cell r="G15">
            <v>149.19999999999999</v>
          </cell>
        </row>
        <row r="17">
          <cell r="F17" t="str">
            <v>V®á</v>
          </cell>
          <cell r="G17">
            <v>24</v>
          </cell>
        </row>
        <row r="18">
          <cell r="F18" t="str">
            <v>V®á</v>
          </cell>
          <cell r="G18">
            <v>322</v>
          </cell>
        </row>
        <row r="20">
          <cell r="F20" t="str">
            <v>DL</v>
          </cell>
        </row>
        <row r="22">
          <cell r="F22" t="str">
            <v>WARE 110</v>
          </cell>
          <cell r="G22">
            <v>8</v>
          </cell>
        </row>
        <row r="24">
          <cell r="F24" t="str">
            <v>V®á</v>
          </cell>
          <cell r="G24">
            <v>30</v>
          </cell>
        </row>
        <row r="25">
          <cell r="F25" t="str">
            <v>V®á</v>
          </cell>
          <cell r="G25">
            <v>240</v>
          </cell>
        </row>
        <row r="27">
          <cell r="F27" t="str">
            <v>DL</v>
          </cell>
          <cell r="G27">
            <v>1</v>
          </cell>
        </row>
        <row r="28">
          <cell r="F28" t="str">
            <v>V®á</v>
          </cell>
          <cell r="G28">
            <v>150</v>
          </cell>
        </row>
        <row r="30">
          <cell r="F30" t="str">
            <v>V®á</v>
          </cell>
          <cell r="G30">
            <v>120</v>
          </cell>
        </row>
        <row r="31">
          <cell r="F31" t="str">
            <v>DL</v>
          </cell>
        </row>
        <row r="33">
          <cell r="F33" t="str">
            <v>V®á</v>
          </cell>
          <cell r="G33">
            <v>60</v>
          </cell>
        </row>
        <row r="34">
          <cell r="F34" t="str">
            <v>V®á</v>
          </cell>
          <cell r="G34">
            <v>60</v>
          </cell>
        </row>
        <row r="35">
          <cell r="F35" t="str">
            <v>V®á</v>
          </cell>
          <cell r="G35">
            <v>120</v>
          </cell>
        </row>
        <row r="36">
          <cell r="F36" t="str">
            <v>DL</v>
          </cell>
        </row>
        <row r="38">
          <cell r="F38" t="str">
            <v>DL</v>
          </cell>
        </row>
        <row r="40">
          <cell r="F40" t="str">
            <v>DL</v>
          </cell>
        </row>
        <row r="42">
          <cell r="F42" t="str">
            <v>FLF100</v>
          </cell>
          <cell r="G42">
            <v>8</v>
          </cell>
        </row>
        <row r="44">
          <cell r="F44" t="str">
            <v>DL</v>
          </cell>
        </row>
        <row r="45">
          <cell r="F45" t="str">
            <v>V®á</v>
          </cell>
          <cell r="G45">
            <v>300</v>
          </cell>
        </row>
        <row r="47">
          <cell r="F47" t="str">
            <v>V®á</v>
          </cell>
          <cell r="G47">
            <v>240</v>
          </cell>
        </row>
        <row r="48">
          <cell r="F48" t="str">
            <v>V®á</v>
          </cell>
          <cell r="G48">
            <v>300</v>
          </cell>
        </row>
        <row r="50">
          <cell r="F50" t="str">
            <v>BE 110</v>
          </cell>
          <cell r="G50">
            <v>2</v>
          </cell>
        </row>
        <row r="52">
          <cell r="F52" t="str">
            <v>V®á</v>
          </cell>
          <cell r="G52">
            <v>210</v>
          </cell>
        </row>
        <row r="54">
          <cell r="F54" t="str">
            <v>V®á</v>
          </cell>
          <cell r="G54">
            <v>3500</v>
          </cell>
        </row>
        <row r="56">
          <cell r="F56" t="str">
            <v>V®á</v>
          </cell>
          <cell r="G56">
            <v>30</v>
          </cell>
        </row>
        <row r="58">
          <cell r="F58" t="str">
            <v>V®á</v>
          </cell>
          <cell r="G58">
            <v>360</v>
          </cell>
        </row>
        <row r="60">
          <cell r="F60" t="str">
            <v>WFT110</v>
          </cell>
          <cell r="G60">
            <v>10</v>
          </cell>
        </row>
        <row r="62">
          <cell r="F62" t="str">
            <v>FLF100</v>
          </cell>
          <cell r="G62">
            <v>3</v>
          </cell>
        </row>
        <row r="63">
          <cell r="F63" t="str">
            <v>WFT110</v>
          </cell>
          <cell r="G63">
            <v>4</v>
          </cell>
        </row>
        <row r="65">
          <cell r="F65" t="str">
            <v>BE 110</v>
          </cell>
          <cell r="G65">
            <v>4</v>
          </cell>
        </row>
        <row r="66">
          <cell r="F66" t="str">
            <v>WFT110</v>
          </cell>
          <cell r="G66">
            <v>1</v>
          </cell>
        </row>
        <row r="68">
          <cell r="F68" t="str">
            <v>HB supra</v>
          </cell>
          <cell r="G68">
            <v>65</v>
          </cell>
        </row>
        <row r="70">
          <cell r="F70" t="str">
            <v>DL</v>
          </cell>
        </row>
        <row r="71">
          <cell r="F71" t="str">
            <v>DL</v>
          </cell>
        </row>
        <row r="73">
          <cell r="F73" t="str">
            <v>V®á</v>
          </cell>
          <cell r="G73">
            <v>30</v>
          </cell>
        </row>
        <row r="75">
          <cell r="F75" t="str">
            <v>Thep silic</v>
          </cell>
          <cell r="G75">
            <v>62.442999999999998</v>
          </cell>
        </row>
        <row r="77">
          <cell r="F77" t="str">
            <v>BE 110</v>
          </cell>
          <cell r="G77">
            <v>36</v>
          </cell>
        </row>
        <row r="79">
          <cell r="F79" t="str">
            <v>V®á</v>
          </cell>
          <cell r="G79">
            <v>24</v>
          </cell>
        </row>
        <row r="81">
          <cell r="F81" t="str">
            <v>V®á</v>
          </cell>
          <cell r="G81">
            <v>200</v>
          </cell>
        </row>
        <row r="83">
          <cell r="F83" t="str">
            <v>BE 110</v>
          </cell>
          <cell r="G83">
            <v>40</v>
          </cell>
        </row>
        <row r="84">
          <cell r="F84" t="str">
            <v>BE 110</v>
          </cell>
          <cell r="G84">
            <v>44</v>
          </cell>
        </row>
        <row r="86">
          <cell r="F86" t="str">
            <v>HNL101</v>
          </cell>
          <cell r="G86">
            <v>48</v>
          </cell>
        </row>
        <row r="88">
          <cell r="F88" t="str">
            <v>FLF100</v>
          </cell>
          <cell r="G88">
            <v>1</v>
          </cell>
        </row>
        <row r="89">
          <cell r="F89" t="str">
            <v>FLF100</v>
          </cell>
          <cell r="G89">
            <v>1</v>
          </cell>
        </row>
        <row r="90">
          <cell r="F90" t="str">
            <v>FLF100</v>
          </cell>
          <cell r="G90">
            <v>1</v>
          </cell>
        </row>
        <row r="91">
          <cell r="F91" t="str">
            <v>FLF100</v>
          </cell>
          <cell r="G91">
            <v>1</v>
          </cell>
        </row>
        <row r="92">
          <cell r="F92" t="str">
            <v>FLF100</v>
          </cell>
          <cell r="G92">
            <v>1</v>
          </cell>
        </row>
        <row r="93">
          <cell r="F93" t="str">
            <v>WFT110</v>
          </cell>
          <cell r="G93">
            <v>1</v>
          </cell>
        </row>
        <row r="94">
          <cell r="F94" t="str">
            <v>WFT110</v>
          </cell>
          <cell r="G94">
            <v>1</v>
          </cell>
        </row>
        <row r="95">
          <cell r="F95" t="str">
            <v>WFT110</v>
          </cell>
          <cell r="G95">
            <v>1</v>
          </cell>
        </row>
        <row r="96">
          <cell r="F96" t="str">
            <v>WFT110</v>
          </cell>
          <cell r="G96">
            <v>1</v>
          </cell>
        </row>
        <row r="97">
          <cell r="F97" t="str">
            <v>WFT110</v>
          </cell>
          <cell r="G97">
            <v>1</v>
          </cell>
        </row>
        <row r="98">
          <cell r="F98" t="str">
            <v>WFT110</v>
          </cell>
          <cell r="G98">
            <v>1</v>
          </cell>
        </row>
        <row r="99">
          <cell r="F99" t="str">
            <v>WFT110</v>
          </cell>
          <cell r="G99">
            <v>1</v>
          </cell>
        </row>
        <row r="100">
          <cell r="F100" t="str">
            <v>WFT110</v>
          </cell>
          <cell r="G100">
            <v>1</v>
          </cell>
        </row>
        <row r="101">
          <cell r="F101" t="str">
            <v>WFT110</v>
          </cell>
          <cell r="G101">
            <v>1</v>
          </cell>
        </row>
        <row r="102">
          <cell r="F102" t="str">
            <v>WFT110</v>
          </cell>
          <cell r="G102">
            <v>1</v>
          </cell>
        </row>
        <row r="103">
          <cell r="F103" t="str">
            <v>WFT110</v>
          </cell>
          <cell r="G103">
            <v>1</v>
          </cell>
        </row>
        <row r="104">
          <cell r="F104" t="str">
            <v>WFT110</v>
          </cell>
          <cell r="G104">
            <v>1</v>
          </cell>
        </row>
        <row r="105">
          <cell r="F105" t="str">
            <v>WFT110</v>
          </cell>
          <cell r="G105">
            <v>1</v>
          </cell>
        </row>
        <row r="106">
          <cell r="F106" t="str">
            <v>WFT110</v>
          </cell>
          <cell r="G106">
            <v>1</v>
          </cell>
        </row>
        <row r="107">
          <cell r="F107" t="str">
            <v>FLF100</v>
          </cell>
          <cell r="G107">
            <v>1</v>
          </cell>
        </row>
        <row r="108">
          <cell r="F108" t="str">
            <v>WFT110</v>
          </cell>
          <cell r="G108">
            <v>1</v>
          </cell>
        </row>
        <row r="109">
          <cell r="F109" t="str">
            <v>WFT110</v>
          </cell>
          <cell r="G109">
            <v>1</v>
          </cell>
        </row>
        <row r="110">
          <cell r="F110" t="str">
            <v>WFT110</v>
          </cell>
          <cell r="G110">
            <v>1</v>
          </cell>
        </row>
        <row r="111">
          <cell r="F111" t="str">
            <v>WFT110</v>
          </cell>
          <cell r="G111">
            <v>1</v>
          </cell>
        </row>
        <row r="112">
          <cell r="F112" t="str">
            <v>WFT110</v>
          </cell>
          <cell r="G112">
            <v>1</v>
          </cell>
        </row>
        <row r="113">
          <cell r="F113" t="str">
            <v>WFT110</v>
          </cell>
          <cell r="G113">
            <v>1</v>
          </cell>
        </row>
        <row r="114">
          <cell r="F114" t="str">
            <v>WFT110</v>
          </cell>
          <cell r="G114">
            <v>1</v>
          </cell>
        </row>
        <row r="115">
          <cell r="F115" t="str">
            <v>WFT110</v>
          </cell>
          <cell r="G115">
            <v>1</v>
          </cell>
        </row>
        <row r="116">
          <cell r="F116" t="str">
            <v>FLF100</v>
          </cell>
          <cell r="G116">
            <v>1</v>
          </cell>
        </row>
        <row r="117">
          <cell r="F117" t="str">
            <v>FLF100</v>
          </cell>
          <cell r="G117">
            <v>1</v>
          </cell>
        </row>
        <row r="118">
          <cell r="F118" t="str">
            <v>FLF100</v>
          </cell>
          <cell r="G118">
            <v>1</v>
          </cell>
        </row>
        <row r="119">
          <cell r="F119" t="str">
            <v>FLF100</v>
          </cell>
          <cell r="G119">
            <v>1</v>
          </cell>
        </row>
        <row r="120">
          <cell r="F120" t="str">
            <v>WFT110</v>
          </cell>
          <cell r="G120">
            <v>1</v>
          </cell>
        </row>
        <row r="121">
          <cell r="F121" t="str">
            <v>WFT110</v>
          </cell>
          <cell r="G121">
            <v>1</v>
          </cell>
        </row>
        <row r="122">
          <cell r="F122" t="str">
            <v>WFT110</v>
          </cell>
          <cell r="G122">
            <v>1</v>
          </cell>
        </row>
        <row r="123">
          <cell r="F123" t="str">
            <v>FLF100</v>
          </cell>
          <cell r="G123">
            <v>1</v>
          </cell>
        </row>
        <row r="124">
          <cell r="F124" t="str">
            <v>FLF100</v>
          </cell>
          <cell r="G124">
            <v>1</v>
          </cell>
        </row>
        <row r="125">
          <cell r="F125" t="str">
            <v>FLF100</v>
          </cell>
          <cell r="G125">
            <v>1</v>
          </cell>
        </row>
        <row r="126">
          <cell r="F126" t="str">
            <v>FLF100</v>
          </cell>
          <cell r="G126">
            <v>1</v>
          </cell>
        </row>
        <row r="127">
          <cell r="F127" t="str">
            <v>FLF100</v>
          </cell>
          <cell r="G127">
            <v>1</v>
          </cell>
        </row>
        <row r="128">
          <cell r="F128" t="str">
            <v>FLF100</v>
          </cell>
          <cell r="G128">
            <v>1</v>
          </cell>
        </row>
        <row r="129">
          <cell r="F129" t="str">
            <v>FLF100</v>
          </cell>
          <cell r="G129">
            <v>1</v>
          </cell>
        </row>
        <row r="130">
          <cell r="F130" t="str">
            <v>FLF100</v>
          </cell>
          <cell r="G130">
            <v>1</v>
          </cell>
        </row>
        <row r="131">
          <cell r="F131" t="str">
            <v>FLF100</v>
          </cell>
          <cell r="G131">
            <v>1</v>
          </cell>
        </row>
        <row r="132">
          <cell r="F132" t="str">
            <v>FLF100</v>
          </cell>
          <cell r="G132">
            <v>1</v>
          </cell>
        </row>
        <row r="133">
          <cell r="F133" t="str">
            <v>FLF100</v>
          </cell>
          <cell r="G133">
            <v>1</v>
          </cell>
        </row>
        <row r="134">
          <cell r="F134" t="str">
            <v>FLF100</v>
          </cell>
          <cell r="G134">
            <v>1</v>
          </cell>
        </row>
        <row r="135">
          <cell r="F135" t="str">
            <v>WFT110</v>
          </cell>
          <cell r="G135">
            <v>1</v>
          </cell>
        </row>
        <row r="136">
          <cell r="F136" t="str">
            <v>FLF100</v>
          </cell>
          <cell r="G136">
            <v>1</v>
          </cell>
        </row>
        <row r="137">
          <cell r="F137" t="str">
            <v>WFT110</v>
          </cell>
          <cell r="G137">
            <v>1</v>
          </cell>
        </row>
        <row r="138">
          <cell r="F138" t="str">
            <v>WFT110</v>
          </cell>
          <cell r="G138">
            <v>1</v>
          </cell>
        </row>
        <row r="139">
          <cell r="F139" t="str">
            <v>WFT110</v>
          </cell>
          <cell r="G139">
            <v>1</v>
          </cell>
        </row>
        <row r="140">
          <cell r="F140" t="str">
            <v>WFT110</v>
          </cell>
          <cell r="G140">
            <v>1</v>
          </cell>
        </row>
        <row r="141">
          <cell r="F141" t="str">
            <v>WFT110</v>
          </cell>
          <cell r="G141">
            <v>1</v>
          </cell>
        </row>
        <row r="142">
          <cell r="F142" t="str">
            <v>FLF100</v>
          </cell>
          <cell r="G142">
            <v>1</v>
          </cell>
        </row>
        <row r="143">
          <cell r="F143" t="str">
            <v>FLF100</v>
          </cell>
          <cell r="G143">
            <v>1</v>
          </cell>
        </row>
        <row r="144">
          <cell r="F144" t="str">
            <v>FLF100</v>
          </cell>
          <cell r="G144">
            <v>1</v>
          </cell>
        </row>
        <row r="145">
          <cell r="F145" t="str">
            <v>FLF100</v>
          </cell>
          <cell r="G145">
            <v>1</v>
          </cell>
        </row>
        <row r="146">
          <cell r="F146" t="str">
            <v>FLF100</v>
          </cell>
          <cell r="G146">
            <v>1</v>
          </cell>
        </row>
        <row r="147">
          <cell r="F147" t="str">
            <v>FLF100</v>
          </cell>
          <cell r="G147">
            <v>1</v>
          </cell>
        </row>
        <row r="148">
          <cell r="F148" t="str">
            <v>WFT110</v>
          </cell>
          <cell r="G148">
            <v>1</v>
          </cell>
        </row>
        <row r="149">
          <cell r="F149" t="str">
            <v>WFT110</v>
          </cell>
          <cell r="G149">
            <v>1</v>
          </cell>
        </row>
        <row r="150">
          <cell r="F150" t="str">
            <v>WFT110</v>
          </cell>
          <cell r="G150">
            <v>1</v>
          </cell>
        </row>
        <row r="151">
          <cell r="F151" t="str">
            <v>WFT110</v>
          </cell>
          <cell r="G151">
            <v>1</v>
          </cell>
        </row>
        <row r="152">
          <cell r="F152" t="str">
            <v>WFT110</v>
          </cell>
          <cell r="G152">
            <v>1</v>
          </cell>
        </row>
        <row r="153">
          <cell r="F153" t="str">
            <v>FLF100</v>
          </cell>
          <cell r="G153">
            <v>1</v>
          </cell>
        </row>
        <row r="154">
          <cell r="F154" t="str">
            <v>FLF100</v>
          </cell>
          <cell r="G154">
            <v>1</v>
          </cell>
        </row>
        <row r="155">
          <cell r="F155" t="str">
            <v>FLF100</v>
          </cell>
          <cell r="G155">
            <v>1</v>
          </cell>
        </row>
        <row r="156">
          <cell r="F156" t="str">
            <v>WFT110</v>
          </cell>
          <cell r="G156">
            <v>1</v>
          </cell>
        </row>
        <row r="157">
          <cell r="F157" t="str">
            <v>FLF100</v>
          </cell>
          <cell r="G157">
            <v>1</v>
          </cell>
        </row>
        <row r="158">
          <cell r="F158" t="str">
            <v>WFT110</v>
          </cell>
          <cell r="G158">
            <v>1</v>
          </cell>
        </row>
        <row r="159">
          <cell r="F159" t="str">
            <v>FLF100</v>
          </cell>
          <cell r="G159">
            <v>1</v>
          </cell>
        </row>
        <row r="160">
          <cell r="F160" t="str">
            <v>FLF100</v>
          </cell>
          <cell r="G160">
            <v>1</v>
          </cell>
        </row>
        <row r="161">
          <cell r="F161" t="str">
            <v>WFT110</v>
          </cell>
          <cell r="G161">
            <v>1</v>
          </cell>
        </row>
        <row r="162">
          <cell r="F162" t="str">
            <v>FLF100</v>
          </cell>
          <cell r="G162">
            <v>1</v>
          </cell>
        </row>
        <row r="163">
          <cell r="F163" t="str">
            <v>FLF100</v>
          </cell>
          <cell r="G163">
            <v>1</v>
          </cell>
        </row>
        <row r="164">
          <cell r="F164" t="str">
            <v>FLF100</v>
          </cell>
          <cell r="G164">
            <v>1</v>
          </cell>
        </row>
        <row r="165">
          <cell r="F165" t="str">
            <v>FLF100</v>
          </cell>
          <cell r="G165">
            <v>1</v>
          </cell>
        </row>
        <row r="166">
          <cell r="F166" t="str">
            <v>FLF100</v>
          </cell>
          <cell r="G166">
            <v>1</v>
          </cell>
        </row>
        <row r="167">
          <cell r="F167" t="str">
            <v>FLF100</v>
          </cell>
          <cell r="G167">
            <v>1</v>
          </cell>
        </row>
        <row r="168">
          <cell r="F168" t="str">
            <v>WFT110</v>
          </cell>
          <cell r="G168">
            <v>1</v>
          </cell>
        </row>
        <row r="169">
          <cell r="F169" t="str">
            <v>FLF100</v>
          </cell>
          <cell r="G169">
            <v>1</v>
          </cell>
        </row>
        <row r="170">
          <cell r="F170" t="str">
            <v>FLF100</v>
          </cell>
          <cell r="G170">
            <v>1</v>
          </cell>
        </row>
        <row r="171">
          <cell r="F171" t="str">
            <v>FLF100</v>
          </cell>
          <cell r="G171">
            <v>1</v>
          </cell>
        </row>
        <row r="172">
          <cell r="F172" t="str">
            <v>FLF100</v>
          </cell>
          <cell r="G172">
            <v>1</v>
          </cell>
        </row>
        <row r="173">
          <cell r="F173" t="str">
            <v>FLF100</v>
          </cell>
          <cell r="G173">
            <v>1</v>
          </cell>
        </row>
        <row r="174">
          <cell r="F174" t="str">
            <v>WFT110</v>
          </cell>
          <cell r="G174">
            <v>1</v>
          </cell>
        </row>
        <row r="175">
          <cell r="F175" t="str">
            <v>FLF100</v>
          </cell>
          <cell r="G175">
            <v>1</v>
          </cell>
        </row>
        <row r="176">
          <cell r="F176" t="str">
            <v>WFT110</v>
          </cell>
          <cell r="G176">
            <v>1</v>
          </cell>
        </row>
        <row r="177">
          <cell r="F177" t="str">
            <v>WFT110</v>
          </cell>
          <cell r="G177">
            <v>1</v>
          </cell>
        </row>
        <row r="178">
          <cell r="F178" t="str">
            <v>WFT110</v>
          </cell>
          <cell r="G178">
            <v>1</v>
          </cell>
        </row>
        <row r="179">
          <cell r="F179" t="str">
            <v>FLF100</v>
          </cell>
          <cell r="G179">
            <v>1</v>
          </cell>
        </row>
        <row r="180">
          <cell r="F180" t="str">
            <v>WFT110</v>
          </cell>
          <cell r="G180">
            <v>1</v>
          </cell>
        </row>
        <row r="181">
          <cell r="F181" t="str">
            <v>FLF100</v>
          </cell>
          <cell r="G181">
            <v>1</v>
          </cell>
        </row>
        <row r="182">
          <cell r="F182" t="str">
            <v>FLF100</v>
          </cell>
          <cell r="G182">
            <v>1</v>
          </cell>
        </row>
        <row r="183">
          <cell r="F183" t="str">
            <v>WFT110</v>
          </cell>
          <cell r="G183">
            <v>1</v>
          </cell>
        </row>
        <row r="184">
          <cell r="F184" t="str">
            <v>WFT110</v>
          </cell>
          <cell r="G184">
            <v>1</v>
          </cell>
        </row>
        <row r="185">
          <cell r="F185" t="str">
            <v>FLF100</v>
          </cell>
          <cell r="G185">
            <v>1</v>
          </cell>
        </row>
        <row r="186">
          <cell r="F186" t="str">
            <v>WFT110</v>
          </cell>
          <cell r="G186">
            <v>1</v>
          </cell>
        </row>
        <row r="187">
          <cell r="F187" t="str">
            <v>WFT110</v>
          </cell>
          <cell r="G187">
            <v>1</v>
          </cell>
        </row>
        <row r="188">
          <cell r="F188" t="str">
            <v>WFT110</v>
          </cell>
          <cell r="G188">
            <v>1</v>
          </cell>
        </row>
        <row r="189">
          <cell r="F189" t="str">
            <v>WFT110</v>
          </cell>
          <cell r="G189">
            <v>1</v>
          </cell>
        </row>
        <row r="190">
          <cell r="F190" t="str">
            <v>WFT110</v>
          </cell>
          <cell r="G190">
            <v>1</v>
          </cell>
        </row>
        <row r="191">
          <cell r="F191" t="str">
            <v>WFT110</v>
          </cell>
          <cell r="G191">
            <v>1</v>
          </cell>
        </row>
        <row r="192">
          <cell r="F192" t="str">
            <v>WFT110</v>
          </cell>
          <cell r="G192">
            <v>1</v>
          </cell>
        </row>
        <row r="193">
          <cell r="F193" t="str">
            <v>WFT110</v>
          </cell>
          <cell r="G193">
            <v>1</v>
          </cell>
        </row>
        <row r="194">
          <cell r="F194" t="str">
            <v>WFT110</v>
          </cell>
          <cell r="G194">
            <v>1</v>
          </cell>
        </row>
        <row r="195">
          <cell r="F195" t="str">
            <v>WFT110</v>
          </cell>
          <cell r="G195">
            <v>1</v>
          </cell>
        </row>
        <row r="196">
          <cell r="F196" t="str">
            <v>WFT110</v>
          </cell>
          <cell r="G196">
            <v>1</v>
          </cell>
        </row>
        <row r="197">
          <cell r="F197" t="str">
            <v>WFT110</v>
          </cell>
          <cell r="G197">
            <v>1</v>
          </cell>
        </row>
        <row r="198">
          <cell r="F198" t="str">
            <v>WFT110</v>
          </cell>
          <cell r="G198">
            <v>1</v>
          </cell>
        </row>
        <row r="199">
          <cell r="F199" t="str">
            <v>WFT110</v>
          </cell>
          <cell r="G199">
            <v>1</v>
          </cell>
        </row>
        <row r="200">
          <cell r="F200" t="str">
            <v>FLF100</v>
          </cell>
          <cell r="G200">
            <v>1</v>
          </cell>
        </row>
        <row r="201">
          <cell r="F201" t="str">
            <v>WFT110</v>
          </cell>
          <cell r="G201">
            <v>1</v>
          </cell>
        </row>
        <row r="202">
          <cell r="F202" t="str">
            <v>WFT110</v>
          </cell>
          <cell r="G202">
            <v>1</v>
          </cell>
        </row>
        <row r="203">
          <cell r="F203" t="str">
            <v>FLF100</v>
          </cell>
          <cell r="G203">
            <v>1</v>
          </cell>
        </row>
        <row r="204">
          <cell r="F204" t="str">
            <v>WFT110</v>
          </cell>
          <cell r="G204">
            <v>1</v>
          </cell>
        </row>
        <row r="205">
          <cell r="F205" t="str">
            <v>WFT110</v>
          </cell>
          <cell r="G205">
            <v>1</v>
          </cell>
        </row>
        <row r="206">
          <cell r="F206" t="str">
            <v>WFT110</v>
          </cell>
          <cell r="G206">
            <v>1</v>
          </cell>
        </row>
        <row r="207">
          <cell r="F207" t="str">
            <v>WFT110</v>
          </cell>
          <cell r="G207">
            <v>1</v>
          </cell>
        </row>
        <row r="208">
          <cell r="F208" t="str">
            <v>WFT110</v>
          </cell>
          <cell r="G208">
            <v>1</v>
          </cell>
        </row>
        <row r="209">
          <cell r="F209" t="str">
            <v>WFT110</v>
          </cell>
          <cell r="G209">
            <v>1</v>
          </cell>
        </row>
        <row r="210">
          <cell r="F210" t="str">
            <v>WFT110</v>
          </cell>
          <cell r="G210">
            <v>1</v>
          </cell>
        </row>
        <row r="211">
          <cell r="F211" t="str">
            <v>FLF100</v>
          </cell>
          <cell r="G211">
            <v>1</v>
          </cell>
        </row>
        <row r="212">
          <cell r="F212" t="str">
            <v>FLF100</v>
          </cell>
          <cell r="G212">
            <v>1</v>
          </cell>
        </row>
        <row r="213">
          <cell r="F213" t="str">
            <v>WFT110</v>
          </cell>
          <cell r="G213">
            <v>1</v>
          </cell>
        </row>
        <row r="214">
          <cell r="F214" t="str">
            <v>WFT110</v>
          </cell>
          <cell r="G214">
            <v>1</v>
          </cell>
        </row>
        <row r="215">
          <cell r="F215" t="str">
            <v>WFT110</v>
          </cell>
          <cell r="G215">
            <v>1</v>
          </cell>
        </row>
        <row r="216">
          <cell r="F216" t="str">
            <v>WFT110</v>
          </cell>
          <cell r="G216">
            <v>1</v>
          </cell>
        </row>
        <row r="217">
          <cell r="F217" t="str">
            <v>WFT110</v>
          </cell>
          <cell r="G217">
            <v>1</v>
          </cell>
        </row>
        <row r="218">
          <cell r="F218" t="str">
            <v>WFT110</v>
          </cell>
          <cell r="G218">
            <v>1</v>
          </cell>
        </row>
        <row r="219">
          <cell r="F219" t="str">
            <v>WFT110</v>
          </cell>
          <cell r="G219">
            <v>1</v>
          </cell>
        </row>
        <row r="220">
          <cell r="F220" t="str">
            <v>WFT110</v>
          </cell>
          <cell r="G220">
            <v>1</v>
          </cell>
        </row>
        <row r="221">
          <cell r="F221" t="str">
            <v>WFT110</v>
          </cell>
          <cell r="G221">
            <v>1</v>
          </cell>
        </row>
        <row r="222">
          <cell r="F222" t="str">
            <v>WFT110</v>
          </cell>
          <cell r="G222">
            <v>1</v>
          </cell>
        </row>
        <row r="223">
          <cell r="F223" t="str">
            <v>WFT110</v>
          </cell>
          <cell r="G223">
            <v>1</v>
          </cell>
        </row>
        <row r="224">
          <cell r="F224" t="str">
            <v>WFT110</v>
          </cell>
          <cell r="G224">
            <v>1</v>
          </cell>
        </row>
        <row r="225">
          <cell r="F225" t="str">
            <v>WFT110</v>
          </cell>
          <cell r="G225">
            <v>1</v>
          </cell>
        </row>
        <row r="226">
          <cell r="F226" t="str">
            <v>WFT110</v>
          </cell>
          <cell r="G226">
            <v>1</v>
          </cell>
        </row>
        <row r="227">
          <cell r="F227" t="str">
            <v>WFT110</v>
          </cell>
          <cell r="G227">
            <v>1</v>
          </cell>
        </row>
        <row r="228">
          <cell r="F228" t="str">
            <v>WFT110</v>
          </cell>
          <cell r="G228">
            <v>1</v>
          </cell>
        </row>
        <row r="229">
          <cell r="F229" t="str">
            <v>WFT110</v>
          </cell>
          <cell r="G229">
            <v>1</v>
          </cell>
        </row>
        <row r="230">
          <cell r="F230" t="str">
            <v>WFT110</v>
          </cell>
          <cell r="G230">
            <v>1</v>
          </cell>
        </row>
        <row r="231">
          <cell r="F231" t="str">
            <v>WFT110</v>
          </cell>
          <cell r="G231">
            <v>1</v>
          </cell>
        </row>
        <row r="232">
          <cell r="F232" t="str">
            <v>WFT110</v>
          </cell>
          <cell r="G232">
            <v>1</v>
          </cell>
        </row>
        <row r="233">
          <cell r="F233" t="str">
            <v>WFT110</v>
          </cell>
          <cell r="G233">
            <v>1</v>
          </cell>
        </row>
        <row r="234">
          <cell r="F234" t="str">
            <v>WFT110</v>
          </cell>
          <cell r="G234">
            <v>1</v>
          </cell>
        </row>
        <row r="235">
          <cell r="F235" t="str">
            <v>WFT110</v>
          </cell>
          <cell r="G235">
            <v>1</v>
          </cell>
        </row>
        <row r="236">
          <cell r="F236" t="str">
            <v>WFT110</v>
          </cell>
          <cell r="G236">
            <v>1</v>
          </cell>
        </row>
        <row r="237">
          <cell r="F237" t="str">
            <v>BE 110</v>
          </cell>
          <cell r="G237">
            <v>1</v>
          </cell>
        </row>
        <row r="238">
          <cell r="F238" t="str">
            <v>Majet100</v>
          </cell>
          <cell r="G238">
            <v>1</v>
          </cell>
        </row>
        <row r="239">
          <cell r="F239" t="str">
            <v>WFT110</v>
          </cell>
          <cell r="G239">
            <v>1</v>
          </cell>
        </row>
        <row r="240">
          <cell r="F240" t="str">
            <v>WFT110</v>
          </cell>
          <cell r="G240">
            <v>1</v>
          </cell>
        </row>
        <row r="241">
          <cell r="F241" t="str">
            <v>WFT110</v>
          </cell>
          <cell r="G241">
            <v>1</v>
          </cell>
        </row>
        <row r="242">
          <cell r="F242" t="str">
            <v>BE 110</v>
          </cell>
          <cell r="G242">
            <v>1</v>
          </cell>
        </row>
        <row r="243">
          <cell r="F243" t="str">
            <v>BE 110</v>
          </cell>
          <cell r="G243">
            <v>1</v>
          </cell>
        </row>
        <row r="244">
          <cell r="F244" t="str">
            <v>BE 110</v>
          </cell>
          <cell r="G244">
            <v>1</v>
          </cell>
        </row>
        <row r="245">
          <cell r="F245" t="str">
            <v>BE 110</v>
          </cell>
          <cell r="G245">
            <v>1</v>
          </cell>
        </row>
        <row r="246">
          <cell r="F246" t="str">
            <v>BE 110</v>
          </cell>
          <cell r="G246">
            <v>1</v>
          </cell>
        </row>
        <row r="247">
          <cell r="F247" t="str">
            <v>BE 110</v>
          </cell>
          <cell r="G247">
            <v>1</v>
          </cell>
        </row>
        <row r="248">
          <cell r="F248" t="str">
            <v>BE 110</v>
          </cell>
          <cell r="G248">
            <v>1</v>
          </cell>
        </row>
        <row r="249">
          <cell r="F249" t="str">
            <v>BE 110</v>
          </cell>
          <cell r="G249">
            <v>1</v>
          </cell>
        </row>
        <row r="250">
          <cell r="F250" t="str">
            <v>BE 110</v>
          </cell>
          <cell r="G250">
            <v>1</v>
          </cell>
        </row>
        <row r="251">
          <cell r="F251" t="str">
            <v>BE 110</v>
          </cell>
          <cell r="G251">
            <v>1</v>
          </cell>
        </row>
        <row r="252">
          <cell r="F252" t="str">
            <v>BE 110</v>
          </cell>
          <cell r="G252">
            <v>1</v>
          </cell>
        </row>
        <row r="253">
          <cell r="F253" t="str">
            <v>BE 110</v>
          </cell>
          <cell r="G253">
            <v>1</v>
          </cell>
        </row>
        <row r="254">
          <cell r="F254" t="str">
            <v>WFT110</v>
          </cell>
          <cell r="G254">
            <v>1</v>
          </cell>
        </row>
        <row r="255">
          <cell r="F255" t="str">
            <v>BE 110</v>
          </cell>
          <cell r="G255">
            <v>1</v>
          </cell>
        </row>
        <row r="256">
          <cell r="F256" t="str">
            <v>BE 110</v>
          </cell>
          <cell r="G256">
            <v>1</v>
          </cell>
        </row>
        <row r="257">
          <cell r="F257" t="str">
            <v>BE 110</v>
          </cell>
          <cell r="G257">
            <v>1</v>
          </cell>
        </row>
        <row r="258">
          <cell r="F258" t="str">
            <v>BE 110</v>
          </cell>
          <cell r="G258">
            <v>1</v>
          </cell>
        </row>
        <row r="259">
          <cell r="F259" t="str">
            <v>BE 110</v>
          </cell>
          <cell r="G259">
            <v>1</v>
          </cell>
        </row>
        <row r="260">
          <cell r="F260" t="str">
            <v>BE 110</v>
          </cell>
          <cell r="G260">
            <v>1</v>
          </cell>
        </row>
        <row r="261">
          <cell r="F261" t="str">
            <v>WFT110</v>
          </cell>
          <cell r="G261">
            <v>1</v>
          </cell>
        </row>
        <row r="262">
          <cell r="F262" t="str">
            <v>WFT110</v>
          </cell>
          <cell r="G262">
            <v>1</v>
          </cell>
        </row>
        <row r="263">
          <cell r="F263" t="str">
            <v>BE 110</v>
          </cell>
          <cell r="G263">
            <v>1</v>
          </cell>
        </row>
        <row r="264">
          <cell r="F264" t="str">
            <v>BE 110</v>
          </cell>
          <cell r="G264">
            <v>1</v>
          </cell>
        </row>
        <row r="265">
          <cell r="F265" t="str">
            <v>BE 110</v>
          </cell>
          <cell r="G265">
            <v>1</v>
          </cell>
        </row>
        <row r="266">
          <cell r="F266" t="str">
            <v>BE 110</v>
          </cell>
          <cell r="G266">
            <v>1</v>
          </cell>
        </row>
        <row r="267">
          <cell r="F267" t="str">
            <v>BE 110</v>
          </cell>
          <cell r="G267">
            <v>1</v>
          </cell>
        </row>
        <row r="268">
          <cell r="F268" t="str">
            <v>BE 110</v>
          </cell>
          <cell r="G268">
            <v>1</v>
          </cell>
        </row>
        <row r="269">
          <cell r="F269" t="str">
            <v>BE 110</v>
          </cell>
          <cell r="G269">
            <v>1</v>
          </cell>
        </row>
        <row r="270">
          <cell r="F270" t="str">
            <v>BE 110</v>
          </cell>
          <cell r="G270">
            <v>1</v>
          </cell>
        </row>
        <row r="271">
          <cell r="F271" t="str">
            <v>WFT110</v>
          </cell>
          <cell r="G271">
            <v>1</v>
          </cell>
        </row>
        <row r="272">
          <cell r="F272" t="str">
            <v>BE 110</v>
          </cell>
          <cell r="G272">
            <v>1</v>
          </cell>
        </row>
        <row r="273">
          <cell r="F273" t="str">
            <v xml:space="preserve">SKY </v>
          </cell>
          <cell r="G273">
            <v>1</v>
          </cell>
        </row>
        <row r="274">
          <cell r="F274" t="str">
            <v>BE 110</v>
          </cell>
          <cell r="G274">
            <v>1</v>
          </cell>
        </row>
        <row r="275">
          <cell r="F275" t="str">
            <v>WARE 110</v>
          </cell>
          <cell r="G275">
            <v>1</v>
          </cell>
        </row>
        <row r="276">
          <cell r="F276" t="str">
            <v>WARE 110</v>
          </cell>
          <cell r="G276">
            <v>1</v>
          </cell>
        </row>
        <row r="277">
          <cell r="F277" t="str">
            <v>WARE 110</v>
          </cell>
          <cell r="G277">
            <v>1</v>
          </cell>
        </row>
        <row r="278">
          <cell r="F278" t="str">
            <v>BE 110</v>
          </cell>
          <cell r="G278">
            <v>1</v>
          </cell>
        </row>
        <row r="279">
          <cell r="F279" t="str">
            <v>BE 110</v>
          </cell>
          <cell r="G279">
            <v>1</v>
          </cell>
        </row>
        <row r="280">
          <cell r="F280" t="str">
            <v>BE 110</v>
          </cell>
          <cell r="G280">
            <v>1</v>
          </cell>
        </row>
        <row r="281">
          <cell r="F281" t="str">
            <v>BE 110</v>
          </cell>
          <cell r="G281">
            <v>1</v>
          </cell>
        </row>
        <row r="282">
          <cell r="F282" t="str">
            <v>BE 110</v>
          </cell>
          <cell r="G282">
            <v>1</v>
          </cell>
        </row>
        <row r="283">
          <cell r="F283" t="str">
            <v>WFT110</v>
          </cell>
          <cell r="G283">
            <v>1</v>
          </cell>
        </row>
        <row r="284">
          <cell r="F284" t="str">
            <v>WFT110</v>
          </cell>
          <cell r="G284">
            <v>1</v>
          </cell>
        </row>
        <row r="285">
          <cell r="F285" t="str">
            <v>FLF100</v>
          </cell>
          <cell r="G285">
            <v>1</v>
          </cell>
        </row>
        <row r="286">
          <cell r="F286" t="str">
            <v>BE 110</v>
          </cell>
          <cell r="G286">
            <v>1</v>
          </cell>
        </row>
        <row r="287">
          <cell r="F287" t="str">
            <v>BE 110</v>
          </cell>
          <cell r="G287">
            <v>1</v>
          </cell>
        </row>
        <row r="288">
          <cell r="F288" t="str">
            <v>BE 110</v>
          </cell>
          <cell r="G288">
            <v>1</v>
          </cell>
        </row>
        <row r="289">
          <cell r="F289" t="str">
            <v>BE 110</v>
          </cell>
          <cell r="G289">
            <v>1</v>
          </cell>
        </row>
        <row r="290">
          <cell r="F290" t="str">
            <v>BE 110</v>
          </cell>
          <cell r="G290">
            <v>1</v>
          </cell>
        </row>
        <row r="291">
          <cell r="F291" t="str">
            <v>BE 110</v>
          </cell>
          <cell r="G291">
            <v>1</v>
          </cell>
        </row>
        <row r="292">
          <cell r="F292" t="str">
            <v>BE 110</v>
          </cell>
          <cell r="G292">
            <v>1</v>
          </cell>
        </row>
        <row r="293">
          <cell r="F293" t="str">
            <v>WARE 110</v>
          </cell>
          <cell r="G293">
            <v>1</v>
          </cell>
        </row>
        <row r="294">
          <cell r="F294" t="str">
            <v>WARE 110</v>
          </cell>
          <cell r="G294">
            <v>1</v>
          </cell>
        </row>
        <row r="295">
          <cell r="F295" t="str">
            <v>BE 110</v>
          </cell>
          <cell r="G295">
            <v>1</v>
          </cell>
        </row>
        <row r="296">
          <cell r="F296" t="str">
            <v>BE 110</v>
          </cell>
          <cell r="G296">
            <v>1</v>
          </cell>
        </row>
        <row r="297">
          <cell r="F297" t="str">
            <v>BE 110</v>
          </cell>
          <cell r="G297">
            <v>1</v>
          </cell>
        </row>
        <row r="298">
          <cell r="F298" t="str">
            <v>WARE 110</v>
          </cell>
          <cell r="G298">
            <v>1</v>
          </cell>
        </row>
        <row r="299">
          <cell r="F299" t="str">
            <v>WARE 110</v>
          </cell>
          <cell r="G299">
            <v>1</v>
          </cell>
        </row>
        <row r="300">
          <cell r="F300" t="str">
            <v>WARE 110</v>
          </cell>
          <cell r="G300">
            <v>1</v>
          </cell>
        </row>
        <row r="301">
          <cell r="F301" t="str">
            <v>WARE 110</v>
          </cell>
          <cell r="G301">
            <v>1</v>
          </cell>
        </row>
        <row r="302">
          <cell r="F302" t="str">
            <v>WARE 110</v>
          </cell>
          <cell r="G302">
            <v>1</v>
          </cell>
        </row>
        <row r="303">
          <cell r="F303" t="str">
            <v>BE 110</v>
          </cell>
          <cell r="G303">
            <v>1</v>
          </cell>
        </row>
        <row r="304">
          <cell r="F304" t="str">
            <v>BE 110</v>
          </cell>
          <cell r="G304">
            <v>1</v>
          </cell>
        </row>
        <row r="305">
          <cell r="F305" t="str">
            <v>BE 110</v>
          </cell>
          <cell r="G305">
            <v>1</v>
          </cell>
        </row>
        <row r="306">
          <cell r="F306" t="str">
            <v>WARE 110</v>
          </cell>
          <cell r="G306">
            <v>1</v>
          </cell>
        </row>
        <row r="307">
          <cell r="F307" t="str">
            <v>BE 110</v>
          </cell>
          <cell r="G307">
            <v>1</v>
          </cell>
        </row>
        <row r="308">
          <cell r="F308" t="str">
            <v xml:space="preserve">SKY </v>
          </cell>
          <cell r="G308">
            <v>1</v>
          </cell>
        </row>
        <row r="309">
          <cell r="F309" t="str">
            <v>BE 110</v>
          </cell>
          <cell r="G309">
            <v>1</v>
          </cell>
        </row>
        <row r="310">
          <cell r="F310" t="str">
            <v>BE 110</v>
          </cell>
          <cell r="G310">
            <v>1</v>
          </cell>
        </row>
        <row r="311">
          <cell r="F311" t="str">
            <v>BE 110</v>
          </cell>
          <cell r="G311">
            <v>1</v>
          </cell>
        </row>
        <row r="312">
          <cell r="F312" t="str">
            <v>BE 110</v>
          </cell>
          <cell r="G312">
            <v>1</v>
          </cell>
        </row>
        <row r="313">
          <cell r="F313" t="str">
            <v>BE 110</v>
          </cell>
          <cell r="G313">
            <v>1</v>
          </cell>
        </row>
        <row r="314">
          <cell r="F314" t="str">
            <v>BE 110</v>
          </cell>
          <cell r="G314">
            <v>1</v>
          </cell>
        </row>
        <row r="315">
          <cell r="F315" t="str">
            <v>WARE 110</v>
          </cell>
          <cell r="G315">
            <v>1</v>
          </cell>
        </row>
        <row r="316">
          <cell r="F316" t="str">
            <v>BE 110</v>
          </cell>
          <cell r="G316">
            <v>1</v>
          </cell>
        </row>
        <row r="317">
          <cell r="F317" t="str">
            <v>BE 110</v>
          </cell>
          <cell r="G317">
            <v>1</v>
          </cell>
        </row>
        <row r="318">
          <cell r="F318" t="str">
            <v>BE 110</v>
          </cell>
          <cell r="G318">
            <v>1</v>
          </cell>
        </row>
        <row r="319">
          <cell r="F319" t="str">
            <v>BE 110</v>
          </cell>
          <cell r="G319">
            <v>1</v>
          </cell>
        </row>
        <row r="320">
          <cell r="F320" t="str">
            <v>BE 110</v>
          </cell>
          <cell r="G320">
            <v>1</v>
          </cell>
        </row>
        <row r="321">
          <cell r="F321" t="str">
            <v>BE 110</v>
          </cell>
          <cell r="G321">
            <v>1</v>
          </cell>
        </row>
        <row r="322">
          <cell r="F322" t="str">
            <v>WARE 110</v>
          </cell>
          <cell r="G322">
            <v>1</v>
          </cell>
        </row>
        <row r="323">
          <cell r="F323" t="str">
            <v>BE 110</v>
          </cell>
          <cell r="G323">
            <v>1</v>
          </cell>
        </row>
        <row r="324">
          <cell r="F324" t="str">
            <v>BE 110</v>
          </cell>
          <cell r="G324">
            <v>1</v>
          </cell>
        </row>
        <row r="325">
          <cell r="F325" t="str">
            <v>BE 110</v>
          </cell>
          <cell r="G325">
            <v>1</v>
          </cell>
        </row>
        <row r="326">
          <cell r="F326" t="str">
            <v>BE 110</v>
          </cell>
          <cell r="G326">
            <v>1</v>
          </cell>
        </row>
        <row r="327">
          <cell r="F327" t="str">
            <v>BE 110</v>
          </cell>
          <cell r="G327">
            <v>1</v>
          </cell>
        </row>
        <row r="328">
          <cell r="F328" t="str">
            <v>BE 110</v>
          </cell>
          <cell r="G328">
            <v>1</v>
          </cell>
        </row>
        <row r="329">
          <cell r="F329" t="str">
            <v>QUICK 100</v>
          </cell>
          <cell r="G329">
            <v>1</v>
          </cell>
        </row>
        <row r="330">
          <cell r="F330" t="str">
            <v>QUICK 100</v>
          </cell>
          <cell r="G330">
            <v>1</v>
          </cell>
        </row>
        <row r="331">
          <cell r="F331" t="str">
            <v>QUICK 100</v>
          </cell>
          <cell r="G331">
            <v>1</v>
          </cell>
        </row>
        <row r="332">
          <cell r="F332" t="str">
            <v>QUICK 100</v>
          </cell>
          <cell r="G332">
            <v>1</v>
          </cell>
        </row>
        <row r="333">
          <cell r="F333" t="str">
            <v>QUICK 100</v>
          </cell>
          <cell r="G333">
            <v>1</v>
          </cell>
        </row>
        <row r="334">
          <cell r="F334" t="str">
            <v>QUICK 100</v>
          </cell>
          <cell r="G334">
            <v>1</v>
          </cell>
        </row>
        <row r="335">
          <cell r="F335" t="str">
            <v>QUICK 100</v>
          </cell>
          <cell r="G335">
            <v>1</v>
          </cell>
        </row>
        <row r="336">
          <cell r="F336" t="str">
            <v>WARE 110</v>
          </cell>
          <cell r="G336">
            <v>1</v>
          </cell>
        </row>
        <row r="337">
          <cell r="F337" t="str">
            <v>QUICK 100</v>
          </cell>
          <cell r="G337">
            <v>1</v>
          </cell>
        </row>
        <row r="338">
          <cell r="F338" t="str">
            <v>BE 110</v>
          </cell>
          <cell r="G338">
            <v>1</v>
          </cell>
        </row>
        <row r="339">
          <cell r="F339" t="str">
            <v>WARE 110</v>
          </cell>
          <cell r="G339">
            <v>1</v>
          </cell>
        </row>
        <row r="340">
          <cell r="F340" t="str">
            <v>QUICK 100</v>
          </cell>
          <cell r="G340">
            <v>1</v>
          </cell>
        </row>
        <row r="341">
          <cell r="F341" t="str">
            <v>WFT110</v>
          </cell>
          <cell r="G341">
            <v>1</v>
          </cell>
        </row>
        <row r="342">
          <cell r="F342" t="str">
            <v>BE 110</v>
          </cell>
          <cell r="G342">
            <v>1</v>
          </cell>
        </row>
        <row r="343">
          <cell r="F343" t="str">
            <v>BE 110</v>
          </cell>
          <cell r="G343">
            <v>1</v>
          </cell>
        </row>
        <row r="344">
          <cell r="F344" t="str">
            <v>BE 110</v>
          </cell>
          <cell r="G344">
            <v>1</v>
          </cell>
        </row>
        <row r="345">
          <cell r="F345" t="str">
            <v>BE 110</v>
          </cell>
          <cell r="G345">
            <v>1</v>
          </cell>
        </row>
        <row r="346">
          <cell r="F346" t="str">
            <v>BE 110</v>
          </cell>
          <cell r="G346">
            <v>1</v>
          </cell>
        </row>
        <row r="347">
          <cell r="F347" t="str">
            <v>BE 110</v>
          </cell>
          <cell r="G347">
            <v>1</v>
          </cell>
        </row>
        <row r="348">
          <cell r="F348" t="str">
            <v>BE 110</v>
          </cell>
          <cell r="G348">
            <v>1</v>
          </cell>
        </row>
        <row r="349">
          <cell r="F349" t="str">
            <v>BE 110</v>
          </cell>
          <cell r="G349">
            <v>1</v>
          </cell>
        </row>
        <row r="350">
          <cell r="F350" t="str">
            <v>BE 110</v>
          </cell>
          <cell r="G350">
            <v>1</v>
          </cell>
        </row>
        <row r="351">
          <cell r="F351" t="str">
            <v>BE 110</v>
          </cell>
          <cell r="G351">
            <v>1</v>
          </cell>
        </row>
        <row r="352">
          <cell r="F352" t="str">
            <v>BE 110</v>
          </cell>
          <cell r="G352">
            <v>1</v>
          </cell>
        </row>
        <row r="353">
          <cell r="F353" t="str">
            <v>BE 110</v>
          </cell>
          <cell r="G353">
            <v>1</v>
          </cell>
        </row>
        <row r="354">
          <cell r="F354" t="str">
            <v>BE 110</v>
          </cell>
          <cell r="G354">
            <v>1</v>
          </cell>
        </row>
        <row r="355">
          <cell r="F355" t="str">
            <v>BE 110</v>
          </cell>
          <cell r="G355">
            <v>1</v>
          </cell>
        </row>
        <row r="356">
          <cell r="F356" t="str">
            <v>BE 110</v>
          </cell>
          <cell r="G356">
            <v>1</v>
          </cell>
        </row>
        <row r="357">
          <cell r="F357" t="str">
            <v>BE 110</v>
          </cell>
          <cell r="G357">
            <v>1</v>
          </cell>
        </row>
        <row r="358">
          <cell r="F358" t="str">
            <v>BE 110</v>
          </cell>
          <cell r="G358">
            <v>1</v>
          </cell>
        </row>
        <row r="359">
          <cell r="F359" t="str">
            <v>BE 110</v>
          </cell>
          <cell r="G359">
            <v>1</v>
          </cell>
        </row>
        <row r="360">
          <cell r="F360" t="str">
            <v>BE 110</v>
          </cell>
          <cell r="G360">
            <v>1</v>
          </cell>
        </row>
        <row r="361">
          <cell r="F361" t="str">
            <v>WFT110</v>
          </cell>
          <cell r="G361">
            <v>1</v>
          </cell>
        </row>
        <row r="362">
          <cell r="F362" t="str">
            <v>WFT110</v>
          </cell>
          <cell r="G362">
            <v>1</v>
          </cell>
        </row>
        <row r="363">
          <cell r="F363" t="str">
            <v>BE 110</v>
          </cell>
          <cell r="G363">
            <v>1</v>
          </cell>
        </row>
        <row r="364">
          <cell r="F364" t="str">
            <v>BE 110</v>
          </cell>
          <cell r="G364">
            <v>1</v>
          </cell>
        </row>
        <row r="365">
          <cell r="F365" t="str">
            <v>QUICK 100</v>
          </cell>
          <cell r="G365">
            <v>1</v>
          </cell>
        </row>
        <row r="366">
          <cell r="F366" t="str">
            <v>QUICK 100</v>
          </cell>
          <cell r="G366">
            <v>1</v>
          </cell>
        </row>
        <row r="367">
          <cell r="F367" t="str">
            <v>QUICK 100</v>
          </cell>
          <cell r="G367">
            <v>1</v>
          </cell>
        </row>
        <row r="368">
          <cell r="F368" t="str">
            <v>QUICK 100</v>
          </cell>
          <cell r="G368">
            <v>1</v>
          </cell>
        </row>
        <row r="369">
          <cell r="F369" t="str">
            <v>QUICK 100</v>
          </cell>
          <cell r="G369">
            <v>1</v>
          </cell>
        </row>
        <row r="370">
          <cell r="F370" t="str">
            <v>QUICK 100</v>
          </cell>
          <cell r="G370">
            <v>1</v>
          </cell>
        </row>
        <row r="371">
          <cell r="F371" t="str">
            <v>QUICK 100</v>
          </cell>
          <cell r="G371">
            <v>1</v>
          </cell>
        </row>
        <row r="372">
          <cell r="F372" t="str">
            <v>QUICK 100</v>
          </cell>
          <cell r="G372">
            <v>1</v>
          </cell>
        </row>
        <row r="373">
          <cell r="F373" t="str">
            <v>WFT110</v>
          </cell>
          <cell r="G373">
            <v>1</v>
          </cell>
        </row>
        <row r="374">
          <cell r="F374" t="str">
            <v>WFT110</v>
          </cell>
          <cell r="G374">
            <v>1</v>
          </cell>
        </row>
        <row r="375">
          <cell r="F375" t="str">
            <v>BE 110</v>
          </cell>
          <cell r="G375">
            <v>1</v>
          </cell>
        </row>
        <row r="376">
          <cell r="F376" t="str">
            <v>BE 110</v>
          </cell>
          <cell r="G376">
            <v>1</v>
          </cell>
        </row>
        <row r="377">
          <cell r="F377" t="str">
            <v>QUICK 100</v>
          </cell>
          <cell r="G377">
            <v>1</v>
          </cell>
        </row>
        <row r="378">
          <cell r="F378" t="str">
            <v>BE 110</v>
          </cell>
          <cell r="G378">
            <v>1</v>
          </cell>
        </row>
        <row r="379">
          <cell r="F379" t="str">
            <v>BE 110</v>
          </cell>
          <cell r="G379">
            <v>1</v>
          </cell>
        </row>
        <row r="380">
          <cell r="F380" t="str">
            <v>BE 110</v>
          </cell>
          <cell r="G380">
            <v>1</v>
          </cell>
        </row>
        <row r="381">
          <cell r="F381" t="str">
            <v>BE 110</v>
          </cell>
          <cell r="G381">
            <v>1</v>
          </cell>
        </row>
        <row r="382">
          <cell r="F382" t="str">
            <v>WFT110</v>
          </cell>
          <cell r="G382">
            <v>1</v>
          </cell>
        </row>
        <row r="383">
          <cell r="F383" t="str">
            <v>QUICK 100</v>
          </cell>
          <cell r="G383">
            <v>1</v>
          </cell>
        </row>
        <row r="384">
          <cell r="F384" t="str">
            <v>WFT110</v>
          </cell>
          <cell r="G384">
            <v>1</v>
          </cell>
        </row>
        <row r="385">
          <cell r="F385" t="str">
            <v>QUICK 100</v>
          </cell>
          <cell r="G385">
            <v>1</v>
          </cell>
        </row>
        <row r="386">
          <cell r="F386" t="str">
            <v>QUICK 100</v>
          </cell>
          <cell r="G386">
            <v>1</v>
          </cell>
        </row>
        <row r="387">
          <cell r="F387" t="str">
            <v>BE 110</v>
          </cell>
          <cell r="G387">
            <v>1</v>
          </cell>
        </row>
        <row r="388">
          <cell r="F388" t="str">
            <v>QUICK 100</v>
          </cell>
          <cell r="G388">
            <v>1</v>
          </cell>
        </row>
        <row r="389">
          <cell r="F389" t="str">
            <v>BE 110</v>
          </cell>
          <cell r="G389">
            <v>1</v>
          </cell>
        </row>
        <row r="390">
          <cell r="F390" t="str">
            <v>WARE 110</v>
          </cell>
          <cell r="G390">
            <v>1</v>
          </cell>
        </row>
        <row r="391">
          <cell r="F391" t="str">
            <v>WARE 110</v>
          </cell>
          <cell r="G391">
            <v>1</v>
          </cell>
        </row>
        <row r="392">
          <cell r="F392" t="str">
            <v>WFT110</v>
          </cell>
          <cell r="G392">
            <v>1</v>
          </cell>
        </row>
        <row r="393">
          <cell r="F393" t="str">
            <v>BE 110</v>
          </cell>
          <cell r="G393">
            <v>1</v>
          </cell>
        </row>
        <row r="394">
          <cell r="F394" t="str">
            <v>WARE 110</v>
          </cell>
          <cell r="G394">
            <v>1</v>
          </cell>
        </row>
        <row r="395">
          <cell r="F395" t="str">
            <v>BE 110</v>
          </cell>
          <cell r="G395">
            <v>1</v>
          </cell>
        </row>
        <row r="396">
          <cell r="F396" t="str">
            <v>BE 110</v>
          </cell>
          <cell r="G396">
            <v>1</v>
          </cell>
        </row>
        <row r="397">
          <cell r="F397" t="str">
            <v>BE 110</v>
          </cell>
          <cell r="G397">
            <v>1</v>
          </cell>
        </row>
        <row r="398">
          <cell r="F398" t="str">
            <v>BE 110</v>
          </cell>
          <cell r="G398">
            <v>1</v>
          </cell>
        </row>
        <row r="399">
          <cell r="F399" t="str">
            <v>BE 110</v>
          </cell>
          <cell r="G399">
            <v>1</v>
          </cell>
        </row>
        <row r="400">
          <cell r="F400" t="str">
            <v>BE 110</v>
          </cell>
          <cell r="G400">
            <v>1</v>
          </cell>
        </row>
        <row r="401">
          <cell r="F401" t="str">
            <v>BE 110</v>
          </cell>
          <cell r="G401">
            <v>1</v>
          </cell>
        </row>
        <row r="402">
          <cell r="F402" t="str">
            <v>WFT110</v>
          </cell>
          <cell r="G402">
            <v>1</v>
          </cell>
        </row>
        <row r="403">
          <cell r="F403" t="str">
            <v>WFT110</v>
          </cell>
          <cell r="G403">
            <v>1</v>
          </cell>
        </row>
        <row r="404">
          <cell r="F404" t="str">
            <v>BE 110</v>
          </cell>
          <cell r="G404">
            <v>1</v>
          </cell>
        </row>
        <row r="405">
          <cell r="F405" t="str">
            <v>BE 110</v>
          </cell>
          <cell r="G405">
            <v>1</v>
          </cell>
        </row>
        <row r="406">
          <cell r="F406" t="str">
            <v>BE 110</v>
          </cell>
          <cell r="G406">
            <v>1</v>
          </cell>
        </row>
        <row r="407">
          <cell r="F407" t="str">
            <v>BE 110</v>
          </cell>
          <cell r="G407">
            <v>1</v>
          </cell>
        </row>
        <row r="408">
          <cell r="F408" t="str">
            <v>WFT110</v>
          </cell>
          <cell r="G408">
            <v>1</v>
          </cell>
        </row>
        <row r="409">
          <cell r="F409" t="str">
            <v>FLF100</v>
          </cell>
          <cell r="G409">
            <v>1</v>
          </cell>
        </row>
        <row r="410">
          <cell r="F410" t="str">
            <v>BE 110</v>
          </cell>
          <cell r="G410">
            <v>1</v>
          </cell>
        </row>
        <row r="411">
          <cell r="F411" t="str">
            <v>BE 110</v>
          </cell>
          <cell r="G411">
            <v>1</v>
          </cell>
        </row>
        <row r="412">
          <cell r="F412" t="str">
            <v>FLF100</v>
          </cell>
          <cell r="G412">
            <v>1</v>
          </cell>
        </row>
        <row r="413">
          <cell r="F413" t="str">
            <v>BE 110</v>
          </cell>
          <cell r="G413">
            <v>1</v>
          </cell>
        </row>
        <row r="414">
          <cell r="F414" t="str">
            <v>BE 110</v>
          </cell>
          <cell r="G414">
            <v>1</v>
          </cell>
        </row>
        <row r="415">
          <cell r="F415" t="str">
            <v>BE 110</v>
          </cell>
          <cell r="G415">
            <v>1</v>
          </cell>
        </row>
        <row r="416">
          <cell r="F416" t="str">
            <v>BE 110</v>
          </cell>
          <cell r="G416">
            <v>1</v>
          </cell>
        </row>
        <row r="417">
          <cell r="F417" t="str">
            <v>BE 110</v>
          </cell>
          <cell r="G417">
            <v>1</v>
          </cell>
        </row>
        <row r="418">
          <cell r="F418" t="str">
            <v>BE 110</v>
          </cell>
          <cell r="G418">
            <v>1</v>
          </cell>
        </row>
        <row r="419">
          <cell r="F419" t="str">
            <v>WFT110</v>
          </cell>
          <cell r="G419">
            <v>1</v>
          </cell>
        </row>
        <row r="420">
          <cell r="F420" t="str">
            <v>WFT110</v>
          </cell>
          <cell r="G420">
            <v>1</v>
          </cell>
        </row>
        <row r="421">
          <cell r="F421" t="str">
            <v>BE 110</v>
          </cell>
          <cell r="G421">
            <v>1</v>
          </cell>
        </row>
        <row r="422">
          <cell r="F422" t="str">
            <v>BE 110</v>
          </cell>
          <cell r="G422">
            <v>1</v>
          </cell>
        </row>
        <row r="423">
          <cell r="F423" t="str">
            <v>WFT110</v>
          </cell>
          <cell r="G423">
            <v>1</v>
          </cell>
        </row>
        <row r="424">
          <cell r="F424" t="str">
            <v>BE 110</v>
          </cell>
          <cell r="G424">
            <v>1</v>
          </cell>
        </row>
        <row r="425">
          <cell r="F425" t="str">
            <v>BE 110</v>
          </cell>
          <cell r="G425">
            <v>1</v>
          </cell>
        </row>
        <row r="426">
          <cell r="F426" t="str">
            <v>FTE</v>
          </cell>
          <cell r="G426">
            <v>1</v>
          </cell>
        </row>
        <row r="427">
          <cell r="F427" t="str">
            <v>BE 110</v>
          </cell>
          <cell r="G427">
            <v>1</v>
          </cell>
        </row>
        <row r="428">
          <cell r="F428" t="str">
            <v>BE 110</v>
          </cell>
          <cell r="G428">
            <v>1</v>
          </cell>
        </row>
        <row r="429">
          <cell r="F429" t="str">
            <v>BE 110</v>
          </cell>
          <cell r="G429">
            <v>1</v>
          </cell>
        </row>
        <row r="430">
          <cell r="F430" t="str">
            <v>BE 110</v>
          </cell>
          <cell r="G430">
            <v>1</v>
          </cell>
        </row>
        <row r="431">
          <cell r="F431" t="str">
            <v>BE 110</v>
          </cell>
          <cell r="G431">
            <v>1</v>
          </cell>
        </row>
        <row r="432">
          <cell r="F432" t="str">
            <v>BE 110</v>
          </cell>
          <cell r="G432">
            <v>1</v>
          </cell>
        </row>
        <row r="433">
          <cell r="F433" t="str">
            <v>BE 110</v>
          </cell>
          <cell r="G433">
            <v>1</v>
          </cell>
        </row>
        <row r="434">
          <cell r="F434" t="str">
            <v>BE 110</v>
          </cell>
          <cell r="G434">
            <v>1</v>
          </cell>
        </row>
        <row r="435">
          <cell r="F435" t="str">
            <v>BE 110</v>
          </cell>
          <cell r="G435">
            <v>1</v>
          </cell>
        </row>
        <row r="436">
          <cell r="F436" t="str">
            <v>BE 110</v>
          </cell>
          <cell r="G436">
            <v>1</v>
          </cell>
        </row>
        <row r="437">
          <cell r="F437" t="str">
            <v>BE 110</v>
          </cell>
          <cell r="G437">
            <v>1</v>
          </cell>
        </row>
        <row r="438">
          <cell r="F438" t="str">
            <v>BE 110</v>
          </cell>
          <cell r="G438">
            <v>1</v>
          </cell>
        </row>
        <row r="439">
          <cell r="F439" t="str">
            <v>BE 110</v>
          </cell>
          <cell r="G439">
            <v>1</v>
          </cell>
        </row>
        <row r="440">
          <cell r="F440" t="str">
            <v>BE 110</v>
          </cell>
          <cell r="G440">
            <v>1</v>
          </cell>
        </row>
        <row r="441">
          <cell r="F441" t="str">
            <v>BE 110</v>
          </cell>
          <cell r="G441">
            <v>1</v>
          </cell>
        </row>
        <row r="442">
          <cell r="F442" t="str">
            <v>WFT110</v>
          </cell>
          <cell r="G442">
            <v>1</v>
          </cell>
        </row>
        <row r="443">
          <cell r="F443" t="str">
            <v>BE 110</v>
          </cell>
          <cell r="G443">
            <v>1</v>
          </cell>
        </row>
        <row r="444">
          <cell r="F444" t="str">
            <v>BE 110</v>
          </cell>
          <cell r="G444">
            <v>1</v>
          </cell>
        </row>
        <row r="445">
          <cell r="F445" t="str">
            <v>BE 110</v>
          </cell>
          <cell r="G445">
            <v>1</v>
          </cell>
        </row>
        <row r="446">
          <cell r="F446" t="str">
            <v>BE 110</v>
          </cell>
          <cell r="G446">
            <v>1</v>
          </cell>
        </row>
        <row r="447">
          <cell r="F447" t="str">
            <v>BE 110</v>
          </cell>
          <cell r="G447">
            <v>1</v>
          </cell>
        </row>
        <row r="448">
          <cell r="F448" t="str">
            <v>BE 110</v>
          </cell>
          <cell r="G448">
            <v>1</v>
          </cell>
        </row>
        <row r="449">
          <cell r="F449" t="str">
            <v>BE 110</v>
          </cell>
          <cell r="G449">
            <v>1</v>
          </cell>
        </row>
        <row r="450">
          <cell r="F450" t="str">
            <v>BE 110</v>
          </cell>
          <cell r="G450">
            <v>1</v>
          </cell>
        </row>
        <row r="451">
          <cell r="F451" t="str">
            <v>BE 110</v>
          </cell>
          <cell r="G451">
            <v>1</v>
          </cell>
        </row>
        <row r="452">
          <cell r="F452" t="str">
            <v>BE 110</v>
          </cell>
          <cell r="G452">
            <v>1</v>
          </cell>
        </row>
        <row r="453">
          <cell r="F453" t="str">
            <v>BE 110</v>
          </cell>
          <cell r="G453">
            <v>1</v>
          </cell>
        </row>
        <row r="454">
          <cell r="F454" t="str">
            <v>QUICK 100</v>
          </cell>
          <cell r="G454">
            <v>1</v>
          </cell>
        </row>
        <row r="455">
          <cell r="F455" t="str">
            <v>QUICK 100</v>
          </cell>
          <cell r="G455">
            <v>1</v>
          </cell>
        </row>
        <row r="456">
          <cell r="F456" t="str">
            <v>QUICK 100</v>
          </cell>
          <cell r="G456">
            <v>1</v>
          </cell>
        </row>
        <row r="457">
          <cell r="F457" t="str">
            <v>QUICK 100</v>
          </cell>
          <cell r="G457">
            <v>1</v>
          </cell>
        </row>
        <row r="458">
          <cell r="F458" t="str">
            <v>QUICK 100</v>
          </cell>
          <cell r="G458">
            <v>1</v>
          </cell>
        </row>
        <row r="459">
          <cell r="F459" t="str">
            <v>BE 110</v>
          </cell>
          <cell r="G459">
            <v>1</v>
          </cell>
        </row>
        <row r="460">
          <cell r="F460" t="str">
            <v>BE 110</v>
          </cell>
          <cell r="G460">
            <v>1</v>
          </cell>
        </row>
        <row r="461">
          <cell r="F461" t="str">
            <v>FLF100</v>
          </cell>
          <cell r="G461">
            <v>1</v>
          </cell>
        </row>
        <row r="462">
          <cell r="F462" t="str">
            <v>BE 110</v>
          </cell>
          <cell r="G462">
            <v>1</v>
          </cell>
        </row>
        <row r="463">
          <cell r="F463" t="str">
            <v>BE 110</v>
          </cell>
          <cell r="G463">
            <v>1</v>
          </cell>
        </row>
        <row r="465">
          <cell r="F465" t="str">
            <v>Inox</v>
          </cell>
          <cell r="G465">
            <v>63.37</v>
          </cell>
        </row>
        <row r="467">
          <cell r="F467" t="str">
            <v>WFT110</v>
          </cell>
          <cell r="G467">
            <v>2</v>
          </cell>
        </row>
        <row r="469">
          <cell r="F469" t="str">
            <v>WFT110</v>
          </cell>
          <cell r="G469">
            <v>5</v>
          </cell>
        </row>
        <row r="470">
          <cell r="F470" t="str">
            <v>QUICK 100</v>
          </cell>
          <cell r="G470">
            <v>16</v>
          </cell>
        </row>
        <row r="472">
          <cell r="F472" t="str">
            <v>KS</v>
          </cell>
        </row>
        <row r="473">
          <cell r="F473" t="str">
            <v>KS</v>
          </cell>
        </row>
        <row r="474">
          <cell r="F474" t="str">
            <v>KS</v>
          </cell>
        </row>
        <row r="475">
          <cell r="F475" t="str">
            <v>KS</v>
          </cell>
          <cell r="G475">
            <v>1</v>
          </cell>
        </row>
        <row r="476">
          <cell r="F476" t="str">
            <v>KS</v>
          </cell>
          <cell r="G476">
            <v>1</v>
          </cell>
        </row>
        <row r="477">
          <cell r="F477" t="str">
            <v>KS</v>
          </cell>
          <cell r="G477">
            <v>2</v>
          </cell>
        </row>
        <row r="478">
          <cell r="F478" t="str">
            <v>KS</v>
          </cell>
          <cell r="G478">
            <v>1</v>
          </cell>
        </row>
        <row r="479">
          <cell r="F479" t="str">
            <v>KS</v>
          </cell>
          <cell r="G479">
            <v>2</v>
          </cell>
        </row>
        <row r="480">
          <cell r="F480" t="str">
            <v>KS</v>
          </cell>
          <cell r="G480">
            <v>1</v>
          </cell>
        </row>
        <row r="481">
          <cell r="F481" t="str">
            <v>KS</v>
          </cell>
          <cell r="G481">
            <v>1</v>
          </cell>
        </row>
        <row r="482">
          <cell r="F482" t="str">
            <v>KS</v>
          </cell>
          <cell r="G482">
            <v>1</v>
          </cell>
        </row>
        <row r="483">
          <cell r="F483" t="str">
            <v>KS</v>
          </cell>
          <cell r="G483">
            <v>1</v>
          </cell>
        </row>
        <row r="484">
          <cell r="F484" t="str">
            <v>KS</v>
          </cell>
          <cell r="G484">
            <v>3</v>
          </cell>
        </row>
        <row r="485">
          <cell r="F485" t="str">
            <v>KS</v>
          </cell>
          <cell r="G485">
            <v>2</v>
          </cell>
        </row>
        <row r="486">
          <cell r="F486" t="str">
            <v>KS</v>
          </cell>
          <cell r="G486">
            <v>1</v>
          </cell>
        </row>
        <row r="487">
          <cell r="F487" t="str">
            <v>KS</v>
          </cell>
          <cell r="G487">
            <v>1</v>
          </cell>
        </row>
        <row r="488">
          <cell r="F488" t="str">
            <v>KS</v>
          </cell>
          <cell r="G488">
            <v>1</v>
          </cell>
        </row>
        <row r="489">
          <cell r="F489" t="str">
            <v>KS</v>
          </cell>
          <cell r="G489">
            <v>1</v>
          </cell>
        </row>
        <row r="490">
          <cell r="F490" t="str">
            <v>KS</v>
          </cell>
          <cell r="G490">
            <v>1</v>
          </cell>
        </row>
        <row r="491">
          <cell r="F491" t="str">
            <v>KS</v>
          </cell>
          <cell r="G491">
            <v>1</v>
          </cell>
        </row>
        <row r="492">
          <cell r="F492" t="str">
            <v>KS</v>
          </cell>
          <cell r="G492">
            <v>1</v>
          </cell>
        </row>
        <row r="493">
          <cell r="F493" t="str">
            <v>KS</v>
          </cell>
          <cell r="G493">
            <v>2</v>
          </cell>
        </row>
        <row r="494">
          <cell r="F494" t="str">
            <v>KS</v>
          </cell>
          <cell r="G494">
            <v>1</v>
          </cell>
        </row>
        <row r="495">
          <cell r="F495" t="str">
            <v>KS</v>
          </cell>
          <cell r="G495">
            <v>1</v>
          </cell>
        </row>
        <row r="496">
          <cell r="F496" t="str">
            <v>KS</v>
          </cell>
          <cell r="G496">
            <v>2</v>
          </cell>
        </row>
        <row r="497">
          <cell r="F497" t="str">
            <v>KS</v>
          </cell>
          <cell r="G497">
            <v>1</v>
          </cell>
        </row>
        <row r="498">
          <cell r="F498" t="str">
            <v>KS</v>
          </cell>
          <cell r="G498">
            <v>1</v>
          </cell>
        </row>
        <row r="499">
          <cell r="F499" t="str">
            <v>KS</v>
          </cell>
          <cell r="G499">
            <v>0</v>
          </cell>
        </row>
        <row r="500">
          <cell r="F500" t="str">
            <v>KS</v>
          </cell>
          <cell r="G500">
            <v>1</v>
          </cell>
        </row>
        <row r="501">
          <cell r="F501" t="str">
            <v>KS</v>
          </cell>
          <cell r="G501">
            <v>1</v>
          </cell>
        </row>
        <row r="502">
          <cell r="F502" t="str">
            <v>KS</v>
          </cell>
          <cell r="G502">
            <v>1</v>
          </cell>
        </row>
        <row r="503">
          <cell r="F503" t="str">
            <v>KS</v>
          </cell>
          <cell r="G503">
            <v>1</v>
          </cell>
        </row>
        <row r="504">
          <cell r="F504" t="str">
            <v>KS</v>
          </cell>
          <cell r="G504">
            <v>1</v>
          </cell>
        </row>
        <row r="505">
          <cell r="F505" t="str">
            <v>KS</v>
          </cell>
          <cell r="G505">
            <v>1</v>
          </cell>
        </row>
        <row r="506">
          <cell r="F506" t="str">
            <v>KS</v>
          </cell>
          <cell r="G506">
            <v>3</v>
          </cell>
        </row>
        <row r="507">
          <cell r="F507" t="str">
            <v>KS</v>
          </cell>
          <cell r="G507">
            <v>1</v>
          </cell>
        </row>
        <row r="508">
          <cell r="F508" t="str">
            <v>KS</v>
          </cell>
          <cell r="G508">
            <v>1</v>
          </cell>
        </row>
        <row r="509">
          <cell r="F509" t="str">
            <v>KS</v>
          </cell>
          <cell r="G509">
            <v>1</v>
          </cell>
        </row>
        <row r="510">
          <cell r="F510" t="str">
            <v>KS</v>
          </cell>
          <cell r="G510">
            <v>11</v>
          </cell>
        </row>
        <row r="511">
          <cell r="F511" t="str">
            <v>KS</v>
          </cell>
          <cell r="G511">
            <v>1</v>
          </cell>
        </row>
        <row r="512">
          <cell r="F512" t="str">
            <v>KS</v>
          </cell>
          <cell r="G512">
            <v>1</v>
          </cell>
        </row>
        <row r="513">
          <cell r="F513" t="str">
            <v>KS</v>
          </cell>
          <cell r="G513">
            <v>1</v>
          </cell>
        </row>
        <row r="514">
          <cell r="F514" t="str">
            <v>KS</v>
          </cell>
          <cell r="G514">
            <v>1</v>
          </cell>
        </row>
        <row r="515">
          <cell r="F515" t="str">
            <v>KS</v>
          </cell>
          <cell r="G515">
            <v>1</v>
          </cell>
        </row>
        <row r="516">
          <cell r="F516" t="str">
            <v>KS</v>
          </cell>
          <cell r="G516">
            <v>1</v>
          </cell>
        </row>
        <row r="517">
          <cell r="F517" t="str">
            <v>KS</v>
          </cell>
          <cell r="G517">
            <v>1</v>
          </cell>
        </row>
        <row r="518">
          <cell r="F518" t="str">
            <v>KS</v>
          </cell>
          <cell r="G518">
            <v>1</v>
          </cell>
        </row>
        <row r="519">
          <cell r="F519" t="str">
            <v>KS</v>
          </cell>
          <cell r="G519">
            <v>1</v>
          </cell>
        </row>
        <row r="520">
          <cell r="F520" t="str">
            <v>KS</v>
          </cell>
          <cell r="G520">
            <v>1</v>
          </cell>
        </row>
        <row r="521">
          <cell r="F521" t="str">
            <v>KS</v>
          </cell>
          <cell r="G521">
            <v>2</v>
          </cell>
        </row>
        <row r="522">
          <cell r="F522" t="str">
            <v>KS</v>
          </cell>
          <cell r="G522">
            <v>1</v>
          </cell>
        </row>
        <row r="523">
          <cell r="F523" t="str">
            <v>KS</v>
          </cell>
          <cell r="G523">
            <v>1</v>
          </cell>
        </row>
        <row r="524">
          <cell r="F524" t="str">
            <v>KS</v>
          </cell>
          <cell r="G524">
            <v>1</v>
          </cell>
        </row>
        <row r="525">
          <cell r="F525" t="str">
            <v>KS</v>
          </cell>
          <cell r="G525">
            <v>1</v>
          </cell>
        </row>
        <row r="526">
          <cell r="F526" t="str">
            <v>KS</v>
          </cell>
        </row>
        <row r="527">
          <cell r="F527" t="str">
            <v>KS</v>
          </cell>
        </row>
        <row r="528">
          <cell r="F528" t="str">
            <v>KS</v>
          </cell>
        </row>
        <row r="529">
          <cell r="F529" t="str">
            <v>KS</v>
          </cell>
        </row>
        <row r="530">
          <cell r="F530" t="str">
            <v>KS</v>
          </cell>
        </row>
        <row r="531">
          <cell r="F531" t="str">
            <v>KS</v>
          </cell>
        </row>
        <row r="532">
          <cell r="F532" t="str">
            <v>KS</v>
          </cell>
        </row>
        <row r="533">
          <cell r="F533" t="str">
            <v>KS</v>
          </cell>
        </row>
        <row r="534">
          <cell r="F534" t="str">
            <v>KS</v>
          </cell>
        </row>
        <row r="535">
          <cell r="F535" t="str">
            <v>KS</v>
          </cell>
          <cell r="G535">
            <v>1</v>
          </cell>
        </row>
        <row r="536">
          <cell r="F536" t="str">
            <v>KS</v>
          </cell>
        </row>
        <row r="537">
          <cell r="F537" t="str">
            <v>KS</v>
          </cell>
        </row>
        <row r="538">
          <cell r="F538" t="str">
            <v>KS</v>
          </cell>
        </row>
        <row r="539">
          <cell r="F539" t="str">
            <v>KS</v>
          </cell>
        </row>
        <row r="540">
          <cell r="F540" t="str">
            <v>KS</v>
          </cell>
        </row>
        <row r="541">
          <cell r="F541" t="str">
            <v>KS</v>
          </cell>
        </row>
        <row r="542">
          <cell r="F542" t="str">
            <v>KS</v>
          </cell>
        </row>
        <row r="543">
          <cell r="F543" t="str">
            <v>KS</v>
          </cell>
        </row>
        <row r="544">
          <cell r="F544" t="str">
            <v>KS</v>
          </cell>
        </row>
        <row r="545">
          <cell r="F545" t="str">
            <v>KS</v>
          </cell>
        </row>
        <row r="546">
          <cell r="F546" t="str">
            <v>KS</v>
          </cell>
        </row>
        <row r="547">
          <cell r="F547" t="str">
            <v>KS</v>
          </cell>
        </row>
        <row r="548">
          <cell r="F548" t="str">
            <v>KS</v>
          </cell>
        </row>
        <row r="549">
          <cell r="F549" t="str">
            <v>KS</v>
          </cell>
        </row>
        <row r="550">
          <cell r="F550" t="str">
            <v>KS</v>
          </cell>
        </row>
        <row r="551">
          <cell r="F551" t="str">
            <v>KS</v>
          </cell>
        </row>
        <row r="552">
          <cell r="F552" t="str">
            <v>KS</v>
          </cell>
        </row>
        <row r="553">
          <cell r="F553" t="str">
            <v>KS</v>
          </cell>
        </row>
        <row r="554">
          <cell r="F554" t="str">
            <v>KS</v>
          </cell>
        </row>
        <row r="555">
          <cell r="F555" t="str">
            <v>KS</v>
          </cell>
        </row>
        <row r="556">
          <cell r="F556" t="str">
            <v>KS</v>
          </cell>
        </row>
        <row r="557">
          <cell r="F557" t="str">
            <v>KS</v>
          </cell>
          <cell r="G557">
            <v>3</v>
          </cell>
        </row>
        <row r="558">
          <cell r="F558" t="str">
            <v>KS</v>
          </cell>
        </row>
        <row r="559">
          <cell r="F559" t="str">
            <v>KS</v>
          </cell>
        </row>
        <row r="560">
          <cell r="F560" t="str">
            <v>KS</v>
          </cell>
        </row>
        <row r="561">
          <cell r="F561" t="str">
            <v>KS</v>
          </cell>
        </row>
        <row r="562">
          <cell r="F562" t="str">
            <v>KS</v>
          </cell>
        </row>
        <row r="563">
          <cell r="F563" t="str">
            <v>KS</v>
          </cell>
        </row>
        <row r="564">
          <cell r="F564" t="str">
            <v>KS</v>
          </cell>
        </row>
        <row r="565">
          <cell r="F565" t="str">
            <v>KS</v>
          </cell>
        </row>
        <row r="566">
          <cell r="F566" t="str">
            <v>KS</v>
          </cell>
        </row>
        <row r="567">
          <cell r="F567" t="str">
            <v>KS</v>
          </cell>
        </row>
        <row r="568">
          <cell r="F568" t="str">
            <v>KS</v>
          </cell>
        </row>
        <row r="569">
          <cell r="F569" t="str">
            <v>KS</v>
          </cell>
        </row>
        <row r="570">
          <cell r="F570" t="str">
            <v>KS</v>
          </cell>
        </row>
        <row r="571">
          <cell r="F571" t="str">
            <v>KS</v>
          </cell>
        </row>
        <row r="572">
          <cell r="F572" t="str">
            <v>KS</v>
          </cell>
        </row>
        <row r="573">
          <cell r="F573" t="str">
            <v>KS</v>
          </cell>
        </row>
        <row r="574">
          <cell r="F574" t="str">
            <v>KS</v>
          </cell>
        </row>
        <row r="575">
          <cell r="F575" t="str">
            <v>KS</v>
          </cell>
        </row>
        <row r="576">
          <cell r="F576" t="str">
            <v>KS</v>
          </cell>
          <cell r="G576">
            <v>1</v>
          </cell>
        </row>
        <row r="577">
          <cell r="F577" t="str">
            <v>KS</v>
          </cell>
        </row>
        <row r="578">
          <cell r="F578" t="str">
            <v>KS</v>
          </cell>
        </row>
        <row r="579">
          <cell r="F579" t="str">
            <v>KS</v>
          </cell>
        </row>
        <row r="580">
          <cell r="F580" t="str">
            <v>KS</v>
          </cell>
        </row>
        <row r="581">
          <cell r="F581" t="str">
            <v>KS</v>
          </cell>
        </row>
        <row r="582">
          <cell r="F582" t="str">
            <v>KS</v>
          </cell>
        </row>
        <row r="583">
          <cell r="F583" t="str">
            <v>KS</v>
          </cell>
        </row>
        <row r="584">
          <cell r="F584" t="str">
            <v>KS</v>
          </cell>
        </row>
        <row r="585">
          <cell r="F585" t="str">
            <v>KS</v>
          </cell>
        </row>
        <row r="586">
          <cell r="F586" t="str">
            <v>KS</v>
          </cell>
        </row>
        <row r="587">
          <cell r="F587" t="str">
            <v>KS</v>
          </cell>
        </row>
        <row r="588">
          <cell r="F588" t="str">
            <v>KS</v>
          </cell>
        </row>
        <row r="589">
          <cell r="F589" t="str">
            <v>KS</v>
          </cell>
        </row>
        <row r="590">
          <cell r="F590" t="str">
            <v>KS</v>
          </cell>
        </row>
        <row r="591">
          <cell r="F591" t="str">
            <v>KS</v>
          </cell>
        </row>
        <row r="592">
          <cell r="F592" t="str">
            <v>KS</v>
          </cell>
        </row>
        <row r="593">
          <cell r="F593" t="str">
            <v>KS</v>
          </cell>
        </row>
        <row r="594">
          <cell r="F594" t="str">
            <v>KS</v>
          </cell>
        </row>
        <row r="595">
          <cell r="F595" t="str">
            <v>KS</v>
          </cell>
        </row>
        <row r="596">
          <cell r="F596" t="str">
            <v>KS</v>
          </cell>
        </row>
        <row r="597">
          <cell r="F597" t="str">
            <v>KS</v>
          </cell>
        </row>
        <row r="598">
          <cell r="F598" t="str">
            <v>KS</v>
          </cell>
          <cell r="G598">
            <v>1</v>
          </cell>
        </row>
        <row r="599">
          <cell r="F599" t="str">
            <v>KS</v>
          </cell>
        </row>
        <row r="600">
          <cell r="F600" t="str">
            <v>KS</v>
          </cell>
        </row>
        <row r="601">
          <cell r="F601" t="str">
            <v>KS</v>
          </cell>
        </row>
        <row r="602">
          <cell r="F602" t="str">
            <v>KS</v>
          </cell>
        </row>
        <row r="603">
          <cell r="F603" t="str">
            <v>KS</v>
          </cell>
        </row>
        <row r="604">
          <cell r="F604" t="str">
            <v>KS</v>
          </cell>
        </row>
        <row r="605">
          <cell r="F605" t="str">
            <v>KS</v>
          </cell>
        </row>
        <row r="606">
          <cell r="F606" t="str">
            <v>KS</v>
          </cell>
        </row>
        <row r="607">
          <cell r="F607" t="str">
            <v>KS</v>
          </cell>
        </row>
        <row r="608">
          <cell r="F608" t="str">
            <v>KS</v>
          </cell>
        </row>
        <row r="609">
          <cell r="F609" t="str">
            <v>KS</v>
          </cell>
        </row>
        <row r="610">
          <cell r="F610" t="str">
            <v>KS</v>
          </cell>
        </row>
        <row r="611">
          <cell r="F611" t="str">
            <v>KS</v>
          </cell>
        </row>
        <row r="612">
          <cell r="F612" t="str">
            <v>KS</v>
          </cell>
        </row>
        <row r="613">
          <cell r="F613" t="str">
            <v>KS</v>
          </cell>
        </row>
        <row r="614">
          <cell r="F614" t="str">
            <v>KS</v>
          </cell>
        </row>
        <row r="615">
          <cell r="F615" t="str">
            <v>KS</v>
          </cell>
        </row>
        <row r="616">
          <cell r="F616" t="str">
            <v>KS</v>
          </cell>
        </row>
        <row r="617">
          <cell r="F617" t="str">
            <v>KS</v>
          </cell>
        </row>
        <row r="618">
          <cell r="F618" t="str">
            <v>KS</v>
          </cell>
        </row>
        <row r="619">
          <cell r="F619" t="str">
            <v>KS</v>
          </cell>
        </row>
        <row r="620">
          <cell r="F620" t="str">
            <v>KS</v>
          </cell>
        </row>
        <row r="621">
          <cell r="F621" t="str">
            <v>KS</v>
          </cell>
          <cell r="G621">
            <v>1</v>
          </cell>
        </row>
        <row r="622">
          <cell r="F622" t="str">
            <v>KS</v>
          </cell>
        </row>
        <row r="623">
          <cell r="F623" t="str">
            <v>KS</v>
          </cell>
        </row>
        <row r="624">
          <cell r="F624" t="str">
            <v>KS</v>
          </cell>
        </row>
        <row r="625">
          <cell r="F625" t="str">
            <v>KS</v>
          </cell>
        </row>
        <row r="626">
          <cell r="F626" t="str">
            <v>KS</v>
          </cell>
        </row>
        <row r="627">
          <cell r="F627" t="str">
            <v>KS</v>
          </cell>
        </row>
        <row r="628">
          <cell r="F628" t="str">
            <v>KS</v>
          </cell>
        </row>
        <row r="629">
          <cell r="F629" t="str">
            <v>KS</v>
          </cell>
        </row>
        <row r="630">
          <cell r="F630" t="str">
            <v>KS</v>
          </cell>
        </row>
        <row r="631">
          <cell r="F631" t="str">
            <v>KS</v>
          </cell>
        </row>
        <row r="632">
          <cell r="F632" t="str">
            <v>KS</v>
          </cell>
        </row>
        <row r="633">
          <cell r="F633" t="str">
            <v>KS</v>
          </cell>
        </row>
        <row r="634">
          <cell r="F634" t="str">
            <v>KS</v>
          </cell>
        </row>
        <row r="635">
          <cell r="F635" t="str">
            <v>KS</v>
          </cell>
        </row>
        <row r="636">
          <cell r="F636" t="str">
            <v>KS</v>
          </cell>
        </row>
        <row r="637">
          <cell r="F637" t="str">
            <v>KS</v>
          </cell>
        </row>
        <row r="638">
          <cell r="F638" t="str">
            <v>KS</v>
          </cell>
        </row>
        <row r="639">
          <cell r="F639" t="str">
            <v>KS</v>
          </cell>
        </row>
        <row r="640">
          <cell r="F640" t="str">
            <v>KS</v>
          </cell>
        </row>
        <row r="641">
          <cell r="F641" t="str">
            <v>KS</v>
          </cell>
        </row>
        <row r="642">
          <cell r="F642" t="str">
            <v>KS</v>
          </cell>
        </row>
        <row r="643">
          <cell r="F643" t="str">
            <v>KS</v>
          </cell>
        </row>
        <row r="644">
          <cell r="F644" t="str">
            <v>KS</v>
          </cell>
        </row>
        <row r="645">
          <cell r="F645" t="str">
            <v>KS</v>
          </cell>
        </row>
        <row r="646">
          <cell r="F646" t="str">
            <v>KS</v>
          </cell>
        </row>
        <row r="647">
          <cell r="F647" t="str">
            <v>KS</v>
          </cell>
        </row>
        <row r="648">
          <cell r="F648" t="str">
            <v>KS</v>
          </cell>
        </row>
        <row r="649">
          <cell r="F649" t="str">
            <v>KS</v>
          </cell>
        </row>
        <row r="650">
          <cell r="F650" t="str">
            <v>KS</v>
          </cell>
        </row>
        <row r="651">
          <cell r="F651" t="str">
            <v>KS</v>
          </cell>
        </row>
        <row r="652">
          <cell r="F652" t="str">
            <v>KS</v>
          </cell>
        </row>
        <row r="653">
          <cell r="F653" t="str">
            <v>KS</v>
          </cell>
        </row>
        <row r="654">
          <cell r="F654" t="str">
            <v>KS</v>
          </cell>
        </row>
        <row r="655">
          <cell r="F655" t="str">
            <v>KS</v>
          </cell>
        </row>
        <row r="656">
          <cell r="F656" t="str">
            <v>KS</v>
          </cell>
        </row>
        <row r="657">
          <cell r="F657" t="str">
            <v>KS</v>
          </cell>
        </row>
        <row r="658">
          <cell r="F658" t="str">
            <v>KS</v>
          </cell>
          <cell r="G658">
            <v>1</v>
          </cell>
        </row>
        <row r="659">
          <cell r="F659" t="str">
            <v>KS</v>
          </cell>
        </row>
        <row r="660">
          <cell r="F660" t="str">
            <v>KS</v>
          </cell>
        </row>
        <row r="661">
          <cell r="F661" t="str">
            <v>KS</v>
          </cell>
        </row>
        <row r="662">
          <cell r="F662" t="str">
            <v>KS</v>
          </cell>
        </row>
        <row r="663">
          <cell r="F663" t="str">
            <v>KS</v>
          </cell>
        </row>
        <row r="664">
          <cell r="F664" t="str">
            <v>KS</v>
          </cell>
        </row>
        <row r="665">
          <cell r="F665" t="str">
            <v>KS</v>
          </cell>
        </row>
        <row r="666">
          <cell r="F666" t="str">
            <v>KS</v>
          </cell>
        </row>
        <row r="667">
          <cell r="F667" t="str">
            <v>KS</v>
          </cell>
        </row>
        <row r="668">
          <cell r="F668" t="str">
            <v>KS</v>
          </cell>
        </row>
        <row r="669">
          <cell r="F669" t="str">
            <v>KS</v>
          </cell>
        </row>
        <row r="670">
          <cell r="F670" t="str">
            <v>KS</v>
          </cell>
        </row>
        <row r="671">
          <cell r="F671" t="str">
            <v>KS</v>
          </cell>
        </row>
        <row r="672">
          <cell r="F672" t="str">
            <v>KS</v>
          </cell>
        </row>
        <row r="673">
          <cell r="F673" t="str">
            <v>KS</v>
          </cell>
        </row>
        <row r="674">
          <cell r="F674" t="str">
            <v>KS</v>
          </cell>
        </row>
        <row r="675">
          <cell r="F675" t="str">
            <v>KS</v>
          </cell>
        </row>
        <row r="676">
          <cell r="F676" t="str">
            <v>KS</v>
          </cell>
        </row>
        <row r="677">
          <cell r="F677" t="str">
            <v>KS</v>
          </cell>
        </row>
        <row r="678">
          <cell r="F678" t="str">
            <v>KS</v>
          </cell>
        </row>
        <row r="679">
          <cell r="F679" t="str">
            <v>KS</v>
          </cell>
        </row>
        <row r="680">
          <cell r="F680" t="str">
            <v>KS</v>
          </cell>
        </row>
        <row r="681">
          <cell r="F681" t="str">
            <v>KS</v>
          </cell>
          <cell r="G681">
            <v>1</v>
          </cell>
        </row>
        <row r="682">
          <cell r="F682" t="str">
            <v>KS</v>
          </cell>
        </row>
        <row r="683">
          <cell r="F683" t="str">
            <v>KS</v>
          </cell>
        </row>
        <row r="684">
          <cell r="F684" t="str">
            <v>KS</v>
          </cell>
        </row>
        <row r="685">
          <cell r="F685" t="str">
            <v>KS</v>
          </cell>
        </row>
        <row r="686">
          <cell r="F686" t="str">
            <v>KS</v>
          </cell>
        </row>
        <row r="687">
          <cell r="F687" t="str">
            <v>KS</v>
          </cell>
        </row>
        <row r="688">
          <cell r="F688" t="str">
            <v>KS</v>
          </cell>
        </row>
        <row r="689">
          <cell r="F689" t="str">
            <v>KS</v>
          </cell>
        </row>
        <row r="690">
          <cell r="F690" t="str">
            <v>KS</v>
          </cell>
        </row>
        <row r="691">
          <cell r="F691" t="str">
            <v>KS</v>
          </cell>
        </row>
        <row r="692">
          <cell r="F692" t="str">
            <v>KS</v>
          </cell>
        </row>
        <row r="693">
          <cell r="F693" t="str">
            <v>KS</v>
          </cell>
        </row>
        <row r="694">
          <cell r="F694" t="str">
            <v>KS</v>
          </cell>
        </row>
        <row r="695">
          <cell r="F695" t="str">
            <v>KS</v>
          </cell>
        </row>
        <row r="696">
          <cell r="F696" t="str">
            <v>KS</v>
          </cell>
        </row>
        <row r="697">
          <cell r="F697" t="str">
            <v>KS</v>
          </cell>
        </row>
        <row r="698">
          <cell r="F698" t="str">
            <v>KS</v>
          </cell>
        </row>
        <row r="699">
          <cell r="F699" t="str">
            <v>KS</v>
          </cell>
        </row>
        <row r="700">
          <cell r="F700" t="str">
            <v>KS</v>
          </cell>
          <cell r="G700">
            <v>1</v>
          </cell>
        </row>
        <row r="701">
          <cell r="F701" t="str">
            <v>KS</v>
          </cell>
        </row>
        <row r="702">
          <cell r="F702" t="str">
            <v>KS</v>
          </cell>
        </row>
        <row r="703">
          <cell r="F703" t="str">
            <v>KS</v>
          </cell>
        </row>
        <row r="704">
          <cell r="F704" t="str">
            <v>KS</v>
          </cell>
        </row>
        <row r="705">
          <cell r="F705" t="str">
            <v>KS</v>
          </cell>
        </row>
        <row r="706">
          <cell r="F706" t="str">
            <v>KS</v>
          </cell>
        </row>
        <row r="707">
          <cell r="F707" t="str">
            <v>KS</v>
          </cell>
        </row>
        <row r="708">
          <cell r="F708" t="str">
            <v>KS</v>
          </cell>
        </row>
        <row r="709">
          <cell r="F709" t="str">
            <v>KS</v>
          </cell>
        </row>
        <row r="710">
          <cell r="F710" t="str">
            <v>KS</v>
          </cell>
        </row>
        <row r="711">
          <cell r="F711" t="str">
            <v>KS</v>
          </cell>
        </row>
        <row r="712">
          <cell r="F712" t="str">
            <v>KS</v>
          </cell>
        </row>
        <row r="713">
          <cell r="F713" t="str">
            <v>KS</v>
          </cell>
        </row>
        <row r="714">
          <cell r="F714" t="str">
            <v>KS</v>
          </cell>
        </row>
        <row r="715">
          <cell r="F715" t="str">
            <v>KS</v>
          </cell>
        </row>
        <row r="716">
          <cell r="F716" t="str">
            <v>KS</v>
          </cell>
        </row>
        <row r="717">
          <cell r="F717" t="str">
            <v>KS</v>
          </cell>
        </row>
        <row r="718">
          <cell r="F718" t="str">
            <v>KS</v>
          </cell>
        </row>
        <row r="719">
          <cell r="F719" t="str">
            <v>KS</v>
          </cell>
        </row>
        <row r="720">
          <cell r="F720" t="str">
            <v>KS</v>
          </cell>
        </row>
        <row r="721">
          <cell r="F721" t="str">
            <v>KS</v>
          </cell>
        </row>
        <row r="722">
          <cell r="F722" t="str">
            <v>KS</v>
          </cell>
          <cell r="G722">
            <v>1</v>
          </cell>
        </row>
        <row r="723">
          <cell r="F723" t="str">
            <v>KS</v>
          </cell>
        </row>
        <row r="724">
          <cell r="F724" t="str">
            <v>KS</v>
          </cell>
        </row>
        <row r="725">
          <cell r="F725" t="str">
            <v>KS</v>
          </cell>
        </row>
        <row r="726">
          <cell r="F726" t="str">
            <v>KS</v>
          </cell>
        </row>
        <row r="727">
          <cell r="F727" t="str">
            <v>KS</v>
          </cell>
        </row>
        <row r="728">
          <cell r="F728" t="str">
            <v>KS</v>
          </cell>
        </row>
        <row r="729">
          <cell r="F729" t="str">
            <v>KS</v>
          </cell>
        </row>
        <row r="730">
          <cell r="F730" t="str">
            <v>KS</v>
          </cell>
        </row>
        <row r="731">
          <cell r="F731" t="str">
            <v>KS</v>
          </cell>
        </row>
        <row r="732">
          <cell r="F732" t="str">
            <v>KS</v>
          </cell>
        </row>
        <row r="733">
          <cell r="F733" t="str">
            <v>KS</v>
          </cell>
        </row>
        <row r="734">
          <cell r="F734" t="str">
            <v>KS</v>
          </cell>
          <cell r="G734">
            <v>1</v>
          </cell>
        </row>
        <row r="735">
          <cell r="F735" t="str">
            <v>KS</v>
          </cell>
          <cell r="G735">
            <v>1</v>
          </cell>
        </row>
        <row r="737">
          <cell r="F737" t="str">
            <v>BE 110</v>
          </cell>
          <cell r="G737">
            <v>10</v>
          </cell>
        </row>
        <row r="739">
          <cell r="F739" t="str">
            <v>WFT110</v>
          </cell>
          <cell r="G739">
            <v>20</v>
          </cell>
        </row>
        <row r="740">
          <cell r="F740" t="str">
            <v>FLF100</v>
          </cell>
          <cell r="G740">
            <v>40</v>
          </cell>
        </row>
        <row r="741">
          <cell r="F741" t="str">
            <v>WFT110</v>
          </cell>
          <cell r="G741">
            <v>2</v>
          </cell>
        </row>
        <row r="742">
          <cell r="F742" t="str">
            <v>FLF100</v>
          </cell>
          <cell r="G742">
            <v>32</v>
          </cell>
        </row>
        <row r="743">
          <cell r="F743" t="str">
            <v>FLF100</v>
          </cell>
          <cell r="G743">
            <v>10</v>
          </cell>
        </row>
        <row r="744">
          <cell r="F744" t="str">
            <v>WFT110</v>
          </cell>
          <cell r="G744">
            <v>5</v>
          </cell>
        </row>
        <row r="745">
          <cell r="F745" t="str">
            <v>WFT110</v>
          </cell>
          <cell r="G745">
            <v>20</v>
          </cell>
        </row>
        <row r="746">
          <cell r="F746" t="str">
            <v>WFT110</v>
          </cell>
          <cell r="G746">
            <v>7</v>
          </cell>
        </row>
        <row r="747">
          <cell r="F747" t="str">
            <v>WFT110</v>
          </cell>
          <cell r="G747">
            <v>47</v>
          </cell>
        </row>
        <row r="748">
          <cell r="F748" t="str">
            <v>BE 110</v>
          </cell>
          <cell r="G748">
            <v>73</v>
          </cell>
        </row>
        <row r="749">
          <cell r="F749" t="str">
            <v>BE 110</v>
          </cell>
          <cell r="G749">
            <v>5</v>
          </cell>
        </row>
        <row r="750">
          <cell r="F750" t="str">
            <v>BE 110</v>
          </cell>
          <cell r="G750">
            <v>20</v>
          </cell>
        </row>
        <row r="751">
          <cell r="F751" t="str">
            <v>BE 110</v>
          </cell>
          <cell r="G751">
            <v>38</v>
          </cell>
        </row>
        <row r="753">
          <cell r="F753" t="str">
            <v>V®á</v>
          </cell>
          <cell r="G753">
            <v>360</v>
          </cell>
        </row>
        <row r="755">
          <cell r="F755" t="str">
            <v>BE 110</v>
          </cell>
          <cell r="G755">
            <v>7</v>
          </cell>
        </row>
        <row r="756">
          <cell r="F756" t="str">
            <v>QUICK 100</v>
          </cell>
          <cell r="G756">
            <v>9</v>
          </cell>
        </row>
        <row r="757">
          <cell r="F757" t="str">
            <v>FTE</v>
          </cell>
          <cell r="G757">
            <v>7</v>
          </cell>
        </row>
        <row r="758">
          <cell r="F758" t="str">
            <v>BE 110</v>
          </cell>
          <cell r="G758">
            <v>3</v>
          </cell>
        </row>
        <row r="759">
          <cell r="F759" t="str">
            <v>QUICK 100</v>
          </cell>
          <cell r="G759">
            <v>3</v>
          </cell>
        </row>
        <row r="760">
          <cell r="F760" t="str">
            <v>QUICK 100</v>
          </cell>
          <cell r="G760">
            <v>14</v>
          </cell>
        </row>
        <row r="761">
          <cell r="F761" t="str">
            <v>BE 110</v>
          </cell>
          <cell r="G761">
            <v>2</v>
          </cell>
        </row>
        <row r="762">
          <cell r="F762" t="str">
            <v>BE 110</v>
          </cell>
          <cell r="G762">
            <v>2</v>
          </cell>
        </row>
        <row r="763">
          <cell r="F763" t="str">
            <v>QUICK 100</v>
          </cell>
          <cell r="G763">
            <v>5</v>
          </cell>
        </row>
        <row r="765">
          <cell r="F765" t="str">
            <v>aa 43</v>
          </cell>
          <cell r="G765">
            <v>1</v>
          </cell>
        </row>
        <row r="766">
          <cell r="F766" t="str">
            <v>aa 47</v>
          </cell>
          <cell r="G766">
            <v>1</v>
          </cell>
        </row>
        <row r="767">
          <cell r="F767" t="str">
            <v>aa 46</v>
          </cell>
          <cell r="G767">
            <v>1</v>
          </cell>
        </row>
        <row r="768">
          <cell r="F768" t="str">
            <v>Hun 47</v>
          </cell>
          <cell r="G768">
            <v>2</v>
          </cell>
        </row>
        <row r="769">
          <cell r="F769" t="str">
            <v>Hun 46</v>
          </cell>
          <cell r="G769">
            <v>1</v>
          </cell>
        </row>
        <row r="770">
          <cell r="F770" t="str">
            <v>ac 35,94</v>
          </cell>
          <cell r="G770">
            <v>1</v>
          </cell>
        </row>
        <row r="771">
          <cell r="F771" t="str">
            <v>ac 35,95</v>
          </cell>
          <cell r="G771">
            <v>1</v>
          </cell>
        </row>
        <row r="772">
          <cell r="F772" t="str">
            <v>Hun 31</v>
          </cell>
          <cell r="G772">
            <v>1</v>
          </cell>
        </row>
        <row r="773">
          <cell r="F773" t="str">
            <v>Hun 35</v>
          </cell>
          <cell r="G773">
            <v>1</v>
          </cell>
        </row>
        <row r="774">
          <cell r="F774" t="str">
            <v>Hun 44</v>
          </cell>
          <cell r="G774">
            <v>2</v>
          </cell>
        </row>
        <row r="775">
          <cell r="F775" t="str">
            <v>Hun 44 Spa</v>
          </cell>
          <cell r="G775">
            <v>5</v>
          </cell>
        </row>
        <row r="777">
          <cell r="F777" t="str">
            <v>WFT110</v>
          </cell>
          <cell r="G777">
            <v>2</v>
          </cell>
        </row>
        <row r="779">
          <cell r="F779" t="str">
            <v>WFT110</v>
          </cell>
          <cell r="G779">
            <v>28</v>
          </cell>
        </row>
        <row r="781">
          <cell r="F781" t="str">
            <v>V®á</v>
          </cell>
          <cell r="G781">
            <v>120</v>
          </cell>
        </row>
        <row r="783">
          <cell r="F783" t="str">
            <v>BE 110</v>
          </cell>
          <cell r="G783">
            <v>2</v>
          </cell>
        </row>
        <row r="785">
          <cell r="F785" t="str">
            <v>BE 110</v>
          </cell>
          <cell r="G785">
            <v>8</v>
          </cell>
        </row>
        <row r="787">
          <cell r="F787" t="str">
            <v>Xi</v>
          </cell>
          <cell r="G787">
            <v>4284</v>
          </cell>
        </row>
        <row r="789">
          <cell r="F789" t="str">
            <v>BE 110</v>
          </cell>
          <cell r="G789">
            <v>10</v>
          </cell>
        </row>
        <row r="790">
          <cell r="F790" t="str">
            <v>BE 110</v>
          </cell>
          <cell r="G790">
            <v>36</v>
          </cell>
        </row>
        <row r="792">
          <cell r="F792" t="str">
            <v>UI</v>
          </cell>
          <cell r="G792">
            <v>1</v>
          </cell>
        </row>
        <row r="794">
          <cell r="F794" t="str">
            <v>WFT110</v>
          </cell>
          <cell r="G794">
            <v>18</v>
          </cell>
        </row>
        <row r="796">
          <cell r="F796" t="str">
            <v>V®á</v>
          </cell>
          <cell r="G796">
            <v>120</v>
          </cell>
        </row>
        <row r="798">
          <cell r="F798" t="str">
            <v>V®á</v>
          </cell>
          <cell r="G798">
            <v>720</v>
          </cell>
        </row>
        <row r="800">
          <cell r="F800" t="str">
            <v>WFT110</v>
          </cell>
          <cell r="G800">
            <v>40</v>
          </cell>
        </row>
        <row r="801">
          <cell r="F801" t="str">
            <v>FLF100</v>
          </cell>
          <cell r="G801">
            <v>30</v>
          </cell>
        </row>
        <row r="802">
          <cell r="F802" t="str">
            <v>BE 110</v>
          </cell>
          <cell r="G802">
            <v>10</v>
          </cell>
        </row>
        <row r="803">
          <cell r="F803" t="str">
            <v>WFT110</v>
          </cell>
          <cell r="G803">
            <v>52</v>
          </cell>
        </row>
        <row r="804">
          <cell r="F804" t="str">
            <v>FLF100</v>
          </cell>
          <cell r="G804">
            <v>150</v>
          </cell>
        </row>
        <row r="805">
          <cell r="F805" t="str">
            <v>FLF100</v>
          </cell>
          <cell r="G805">
            <v>15</v>
          </cell>
        </row>
        <row r="807">
          <cell r="F807" t="str">
            <v>BE 110</v>
          </cell>
          <cell r="G807">
            <v>50</v>
          </cell>
        </row>
        <row r="808">
          <cell r="F808" t="str">
            <v>QUICK 100</v>
          </cell>
          <cell r="G808">
            <v>50</v>
          </cell>
        </row>
        <row r="809">
          <cell r="F809" t="str">
            <v>FTE</v>
          </cell>
          <cell r="G809">
            <v>35</v>
          </cell>
        </row>
        <row r="810">
          <cell r="F810" t="str">
            <v>BE 110</v>
          </cell>
          <cell r="G810">
            <v>1</v>
          </cell>
        </row>
        <row r="811">
          <cell r="F811" t="str">
            <v>BE 110</v>
          </cell>
          <cell r="G811">
            <v>20</v>
          </cell>
        </row>
        <row r="812">
          <cell r="F812" t="str">
            <v>BE 110</v>
          </cell>
          <cell r="G812">
            <v>30</v>
          </cell>
        </row>
        <row r="814">
          <cell r="F814" t="str">
            <v>BE 110</v>
          </cell>
          <cell r="G814">
            <v>7</v>
          </cell>
        </row>
        <row r="816">
          <cell r="F816" t="str">
            <v>WFT110</v>
          </cell>
          <cell r="G816">
            <v>10</v>
          </cell>
        </row>
        <row r="818">
          <cell r="F818" t="str">
            <v>V®á</v>
          </cell>
          <cell r="G818">
            <v>24</v>
          </cell>
        </row>
        <row r="820">
          <cell r="F820" t="str">
            <v>BE 110</v>
          </cell>
          <cell r="G820">
            <v>5</v>
          </cell>
        </row>
        <row r="822">
          <cell r="F822" t="str">
            <v>V®á</v>
          </cell>
          <cell r="G822">
            <v>120</v>
          </cell>
        </row>
        <row r="823">
          <cell r="F823" t="str">
            <v>V®á</v>
          </cell>
          <cell r="G823">
            <v>504</v>
          </cell>
        </row>
        <row r="825">
          <cell r="F825" t="str">
            <v>Thep day</v>
          </cell>
          <cell r="G825">
            <v>637.44000000000005</v>
          </cell>
        </row>
        <row r="827">
          <cell r="F827" t="str">
            <v>FLF100</v>
          </cell>
          <cell r="G827">
            <v>15</v>
          </cell>
        </row>
        <row r="828">
          <cell r="F828" t="str">
            <v>WFT110</v>
          </cell>
          <cell r="G828">
            <v>10</v>
          </cell>
        </row>
        <row r="830">
          <cell r="F830" t="str">
            <v>BOM</v>
          </cell>
          <cell r="G830">
            <v>1</v>
          </cell>
        </row>
        <row r="831">
          <cell r="F831" t="str">
            <v>BOM</v>
          </cell>
          <cell r="G831">
            <v>1</v>
          </cell>
        </row>
        <row r="832">
          <cell r="F832" t="str">
            <v>Xuc KO</v>
          </cell>
          <cell r="G832">
            <v>1</v>
          </cell>
        </row>
        <row r="833">
          <cell r="F833" t="str">
            <v>San</v>
          </cell>
          <cell r="G833">
            <v>1</v>
          </cell>
        </row>
        <row r="834">
          <cell r="F834" t="str">
            <v>BOM</v>
          </cell>
          <cell r="G834">
            <v>3</v>
          </cell>
        </row>
        <row r="835">
          <cell r="F835" t="str">
            <v>Xóc lËt</v>
          </cell>
          <cell r="G835">
            <v>1</v>
          </cell>
        </row>
        <row r="836">
          <cell r="F836" t="str">
            <v>Lu W</v>
          </cell>
          <cell r="G836">
            <v>1</v>
          </cell>
        </row>
        <row r="837">
          <cell r="F837" t="str">
            <v>Lu 70</v>
          </cell>
          <cell r="G837">
            <v>1</v>
          </cell>
        </row>
        <row r="838">
          <cell r="F838" t="str">
            <v>San g¹t</v>
          </cell>
          <cell r="G838">
            <v>1</v>
          </cell>
        </row>
        <row r="839">
          <cell r="F839" t="str">
            <v>BOM</v>
          </cell>
          <cell r="G839">
            <v>2</v>
          </cell>
        </row>
        <row r="841">
          <cell r="F841" t="str">
            <v>BP s¾t</v>
          </cell>
          <cell r="G841">
            <v>528</v>
          </cell>
        </row>
        <row r="842">
          <cell r="F842" t="str">
            <v>BP nhùa</v>
          </cell>
          <cell r="G842">
            <v>240</v>
          </cell>
        </row>
        <row r="843">
          <cell r="F843" t="str">
            <v>BP s¾t</v>
          </cell>
          <cell r="G843">
            <v>528</v>
          </cell>
        </row>
        <row r="844">
          <cell r="F844" t="str">
            <v>BP nhùa</v>
          </cell>
          <cell r="G844">
            <v>240</v>
          </cell>
        </row>
        <row r="845">
          <cell r="F845" t="str">
            <v>BP s¾t</v>
          </cell>
          <cell r="G845">
            <v>720</v>
          </cell>
        </row>
        <row r="846">
          <cell r="F846" t="str">
            <v>BP s¾t</v>
          </cell>
          <cell r="G846">
            <v>600</v>
          </cell>
        </row>
        <row r="847">
          <cell r="F847" t="str">
            <v>BP nhùa</v>
          </cell>
          <cell r="G847">
            <v>96</v>
          </cell>
        </row>
        <row r="848">
          <cell r="F848" t="str">
            <v>BP s¾t</v>
          </cell>
          <cell r="G848">
            <v>528</v>
          </cell>
        </row>
        <row r="849">
          <cell r="F849" t="str">
            <v>BP nhùa</v>
          </cell>
          <cell r="G849">
            <v>96</v>
          </cell>
        </row>
        <row r="850">
          <cell r="F850" t="str">
            <v>BP s¾t</v>
          </cell>
          <cell r="G850">
            <v>360</v>
          </cell>
        </row>
        <row r="851">
          <cell r="F851" t="str">
            <v>BP nhùa</v>
          </cell>
          <cell r="G851">
            <v>240</v>
          </cell>
        </row>
        <row r="852">
          <cell r="F852" t="str">
            <v>BP s¾t</v>
          </cell>
          <cell r="G852">
            <v>600</v>
          </cell>
        </row>
        <row r="853">
          <cell r="F853" t="str">
            <v>BP nhùa</v>
          </cell>
          <cell r="G853">
            <v>240</v>
          </cell>
        </row>
        <row r="854">
          <cell r="F854" t="str">
            <v>BP nhùa</v>
          </cell>
          <cell r="G854">
            <v>200</v>
          </cell>
        </row>
        <row r="855">
          <cell r="F855" t="str">
            <v>BP s¾t</v>
          </cell>
          <cell r="G855">
            <v>234</v>
          </cell>
        </row>
        <row r="856">
          <cell r="F856" t="str">
            <v>BP s¾t</v>
          </cell>
          <cell r="G856">
            <v>360</v>
          </cell>
        </row>
        <row r="857">
          <cell r="F857" t="str">
            <v>BP nhùa</v>
          </cell>
          <cell r="G857">
            <v>240</v>
          </cell>
        </row>
        <row r="858">
          <cell r="F858" t="str">
            <v>BP s¾t</v>
          </cell>
          <cell r="G858">
            <v>600</v>
          </cell>
        </row>
        <row r="859">
          <cell r="F859" t="str">
            <v>BP nhùa</v>
          </cell>
          <cell r="G859">
            <v>240</v>
          </cell>
        </row>
        <row r="860">
          <cell r="F860" t="str">
            <v>BP s¾t</v>
          </cell>
          <cell r="G860">
            <v>600</v>
          </cell>
        </row>
        <row r="861">
          <cell r="F861" t="str">
            <v>BP nhùa</v>
          </cell>
          <cell r="G861">
            <v>96</v>
          </cell>
        </row>
        <row r="862">
          <cell r="F862" t="str">
            <v>BP s¾t</v>
          </cell>
          <cell r="G862">
            <v>600</v>
          </cell>
        </row>
        <row r="863">
          <cell r="F863" t="str">
            <v>BP nhùa</v>
          </cell>
          <cell r="G863">
            <v>240</v>
          </cell>
        </row>
        <row r="865">
          <cell r="F865" t="str">
            <v>FLF100</v>
          </cell>
          <cell r="G865">
            <v>21</v>
          </cell>
        </row>
        <row r="866">
          <cell r="F866" t="str">
            <v>FLF100</v>
          </cell>
          <cell r="G866">
            <v>15</v>
          </cell>
        </row>
        <row r="867">
          <cell r="F867" t="str">
            <v>BE 110</v>
          </cell>
          <cell r="G867">
            <v>10</v>
          </cell>
        </row>
        <row r="868">
          <cell r="F868" t="str">
            <v>BE 110</v>
          </cell>
          <cell r="G868">
            <v>10</v>
          </cell>
        </row>
        <row r="869">
          <cell r="F869" t="str">
            <v>BE 110</v>
          </cell>
          <cell r="G869">
            <v>5</v>
          </cell>
        </row>
        <row r="870">
          <cell r="F870" t="str">
            <v>BE 110</v>
          </cell>
          <cell r="G870">
            <v>4</v>
          </cell>
        </row>
        <row r="871">
          <cell r="F871" t="str">
            <v>BE 110</v>
          </cell>
          <cell r="G871">
            <v>5</v>
          </cell>
        </row>
        <row r="872">
          <cell r="F872" t="str">
            <v>BE 110</v>
          </cell>
          <cell r="G872">
            <v>9</v>
          </cell>
        </row>
        <row r="874">
          <cell r="F874" t="str">
            <v>DL</v>
          </cell>
          <cell r="G874">
            <v>1</v>
          </cell>
        </row>
        <row r="876">
          <cell r="F876" t="str">
            <v>BE 110</v>
          </cell>
          <cell r="G876">
            <v>30</v>
          </cell>
        </row>
        <row r="877">
          <cell r="F877" t="str">
            <v>FTE</v>
          </cell>
          <cell r="G877">
            <v>10</v>
          </cell>
        </row>
        <row r="879">
          <cell r="F879" t="str">
            <v>Tl¸</v>
          </cell>
          <cell r="G879">
            <v>220</v>
          </cell>
        </row>
      </sheetData>
      <sheetData sheetId="14"/>
      <sheetData sheetId="1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KHVT (2)"/>
      <sheetName val="#REF"/>
    </sheetNames>
    <sheetDataSet>
      <sheetData sheetId="0"/>
      <sheetData sheetId="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MainSwitch"/>
      <sheetName val="IncomeStatement"/>
      <sheetName val="BalanceSheet"/>
      <sheetName val="Sheet4"/>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enu"/>
      <sheetName val="PAJE"/>
      <sheetName val="BS"/>
      <sheetName val="PL"/>
      <sheetName val="TM"/>
      <sheetName val="CF1"/>
      <sheetName val="WK"/>
      <sheetName val="TM(TSCD)"/>
      <sheetName val="TM(NV)"/>
      <sheetName val="Tai san bo phan"/>
      <sheetName val="KQKD bo phan"/>
      <sheetName val="Gia tri hop ly"/>
      <sheetName val="Thoi han thanh toan"/>
      <sheetName val="INFOR"/>
      <sheetName val="TM(Lienquan)"/>
      <sheetName val="CF2"/>
      <sheetName val="TM CF1"/>
      <sheetName val="BSPL"/>
      <sheetName val="BSPL2"/>
      <sheetName val="BSPL3"/>
      <sheetName val="BSPL4"/>
      <sheetName val="TM142"/>
      <sheetName val="TM242"/>
      <sheetName val="TM thue"/>
      <sheetName val="TSCD the chap"/>
      <sheetName val="CP binh quan"/>
      <sheetName val="141 ldao"/>
      <sheetName val="CTPT"/>
    </sheetNames>
    <sheetDataSet>
      <sheetData sheetId="0" refreshError="1"/>
      <sheetData sheetId="1" refreshError="1"/>
      <sheetData sheetId="2">
        <row r="22">
          <cell r="F2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Tokhai_VAT (9)"/>
      <sheetName val="HH_Muavao T9"/>
      <sheetName val="HH_Banra (9)"/>
      <sheetName val="HH_Banra (10)"/>
      <sheetName val="HH_Muavao T11"/>
      <sheetName val="HH_Banra (11)"/>
      <sheetName val="Tokhai_VAT (11)"/>
      <sheetName val="HH_Muavao T12 "/>
      <sheetName val="HH_Banra (12)"/>
      <sheetName val="Tokhai_VAT (12)"/>
      <sheetName val="Tokhai_VAT bo sung12"/>
      <sheetName val="HH_Muavao T1-2000"/>
      <sheetName val="Tokhai_VAT T1-2000"/>
      <sheetName val="HH_Banra 1-2000"/>
      <sheetName val="HHBanra bo sung T12"/>
      <sheetName val="HHBanra bo sung T12 (2)"/>
      <sheetName val="HH_Muavao bo sung T12-1999"/>
      <sheetName val="HH_Muavao bo sung T12-1999 (2)C"/>
      <sheetName val="Tokhai_VAT bo sung T12 (2)"/>
      <sheetName val="Tokhai_VAT 2-2000"/>
      <sheetName val="HH_Muavao T2-2000 "/>
      <sheetName val="HHBanra T2-2000"/>
      <sheetName val="HH_Muavao T2-2000  (2)"/>
      <sheetName val="Tokhai_VAT T2"/>
      <sheetName val="Tokhai_VAT T4-2000"/>
      <sheetName val="HH_Muavao T4-2000 "/>
      <sheetName val="HHBanra T4-2000"/>
      <sheetName val="HHBanra BSQT"/>
      <sheetName val="Sheet1"/>
      <sheetName val="Sheet2"/>
      <sheetName val="Sheet3"/>
      <sheetName val="PTH"/>
      <sheetName val="#REF"/>
      <sheetName val="HH_Muavao bo sung T12-1999 (6)C"/>
      <sheetName val=""/>
      <sheetName val="Bang CC (2)"/>
      <sheetName val="Nhat trinh"/>
      <sheetName val="Tien An T11"/>
      <sheetName val="DNPD-QL"/>
      <sheetName val="Bang luong"/>
      <sheetName val="Bang CC"/>
      <sheetName val=" Luong nghien "/>
      <sheetName val="QT-LN"/>
      <sheetName val="Giantiep"/>
      <sheetName val="Tong hop"/>
      <sheetName val="Phuc vu"/>
      <sheetName val="May Phat"/>
      <sheetName val="1813"/>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sheetData sheetId="17" refreshError="1"/>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M"/>
      <sheetName val="SM Bill"/>
      <sheetName val="GT"/>
      <sheetName val="SM Bill 4"/>
      <sheetName val="KL"/>
      <sheetName val="SM Bill 3"/>
      <sheetName val="Phuong an 1"/>
      <sheetName val="TH"/>
      <sheetName val="THVL2"/>
      <sheetName val="THVL2 (2)"/>
      <sheetName val="Don gia"/>
      <sheetName val="THVL"/>
      <sheetName val="Nhap"/>
      <sheetName val="Cang keo"/>
      <sheetName val="VL_NC_M"/>
      <sheetName val="DG"/>
      <sheetName val="Cap phoi"/>
      <sheetName val="Equi.Analy"/>
      <sheetName val="Labour"/>
      <sheetName val="Mterial"/>
      <sheetName val="LINH_T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GiaVL"/>
    </sheetNames>
    <sheetDataSet>
      <sheetData sheetId="0"/>
      <sheetData sheetId="1"/>
      <sheetData sheetId="2"/>
      <sheetData sheetId="3"/>
      <sheetData sheetId="4"/>
      <sheetData sheetId="5"/>
      <sheetData sheetId="6"/>
      <sheetData sheetId="7"/>
      <sheetData sheetId="8" refreshError="1">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km248"/>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ong trai"/>
      <sheetName val="Dinh+ha nha"/>
      <sheetName val="PTLK"/>
      <sheetName val="NG k"/>
      <sheetName val="THcong"/>
      <sheetName val="BHXH"/>
      <sheetName val="BHXH12"/>
      <sheetName val="Sheet8"/>
      <sheetName val="Sheet9"/>
      <sheetName val="Sheet6"/>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HVDT"/>
      <sheetName val="NCLD"/>
      <sheetName val="MMTB"/>
      <sheetName val="CFSX"/>
      <sheetName val="KQ"/>
      <sheetName val="DTSL"/>
      <sheetName val="XDCBK"/>
      <sheetName val="KHTSCD"/>
      <sheetName val="XDCB"/>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F ThanhTri"/>
      <sheetName val="F Gialam"/>
      <sheetName val="DG"/>
      <sheetName val="TH dam"/>
      <sheetName val="SX dam"/>
      <sheetName val="LD dam"/>
      <sheetName val="Bang gia VL"/>
      <sheetName val="Gia NC"/>
      <sheetName val="Gia may"/>
      <sheetName val="tb1"/>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Trich Ngang"/>
      <sheetName val="Danh sach Rieng"/>
      <sheetName val="Dia Diem Thuc Tap"/>
      <sheetName val="De Tai Thuc Tap"/>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onghop"/>
      <sheetName val="Sheet7"/>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th"/>
      <sheetName val="D1"/>
      <sheetName val="D2"/>
      <sheetName val="D3"/>
      <sheetName val="D4"/>
      <sheetName val="D5"/>
      <sheetName val="D6"/>
      <sheetName val="Tay ninh"/>
      <sheetName val="A.Duc"/>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socai2003-6tc"/>
      <sheetName val="SCT Cong trinh"/>
      <sheetName val="06-2003 (2)"/>
      <sheetName val="CDPS 6tc"/>
      <sheetName val="SCT Nha thau"/>
      <sheetName val="socai2003 (6tc)dp"/>
      <sheetName val="socai2003 (6tc)"/>
      <sheetName val="TH du toan "/>
      <sheetName val="Du toan "/>
      <sheetName val="C.Tinh"/>
      <sheetName val="TK_cap"/>
      <sheetName val="Thau"/>
      <sheetName val="CT-BT"/>
      <sheetName val="Xa"/>
      <sheetName val="CDPS 6tc (2)"/>
      <sheetName val="20000000"/>
      <sheetName val="HHVt "/>
      <sheetName val="Sheet10"/>
      <sheetName val="XXXXXX_xda24_X"/>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V di trong  dong"/>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IBASE2.XLSѝTNHNoi"/>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Co~g hop 1,5x1,5"/>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_BQ"/>
      <sheetName val="GIA NUOC"/>
      <sheetName val="GIA DIEN THOAI"/>
      <sheetName val="GIA DIEN"/>
      <sheetName val="chiet tinh XD"/>
      <sheetName val="Triet T"/>
      <sheetName val="Phan tich gia"/>
      <sheetName val="pHAN CONG"/>
      <sheetName val="GIA XD"/>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bcth 05-04"/>
      <sheetName val="baocao 05-04"/>
      <sheetName val="bcth04-04"/>
      <sheetName val="baocao04-04"/>
      <sheetName val="bcth03-04"/>
      <sheetName val="baocao03-04"/>
      <sheetName val="bcth02-04"/>
      <sheetName val="baocao02-04"/>
      <sheetName val="bcth01-04"/>
      <sheetName val="baocao01-04"/>
      <sheetName val="Nhap lieu"/>
      <sheetName val="PGT"/>
      <sheetName val="Tien dien"/>
      <sheetName val="Thue GTGT"/>
      <sheetName val="Sheed5"/>
      <sheetName val="TL"/>
      <sheetName val="GK"/>
      <sheetName val="CB"/>
      <sheetName val="VP"/>
      <sheetName val="Km274-Km274"/>
      <sheetName val="Km27'-Km278"/>
      <sheetName val="CT 03"/>
      <sheetName val="TH 03"/>
      <sheetName val="BT1"/>
      <sheetName val="BT2"/>
      <sheetName val="BT3"/>
      <sheetName val="BT4"/>
      <sheetName val="BT5"/>
      <sheetName val="BT6"/>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V70">
            <v>406</v>
          </cell>
        </row>
        <row r="71">
          <cell r="AI71" t="str">
            <v xml:space="preserve">SILICONE RESIN </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 val="tohop"/>
      <sheetName val="Phu luc XL2"/>
      <sheetName val="NN Tang Giam"/>
      <sheetName val="Phu luc XL1"/>
      <sheetName val="XL4Poppy"/>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BM0B"/>
      <sheetName val="BM0A"/>
      <sheetName val="REQ PAGE CABLE"/>
      <sheetName val="STAHL (2)"/>
      <sheetName val="O.Do-Cong Cai tat"/>
      <sheetName val="Cty CTGT 1 TN "/>
      <sheetName val="O Khue Qlo 3"/>
      <sheetName val="O.Do-TNVCA Q.ninh"/>
      <sheetName val="O chien QL 53-1413"/>
      <sheetName val="O.chien QL53-3311"/>
      <sheetName val="Sheet4"/>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Sheet3"/>
      <sheetName val="O.Thuong Cong Cai tat"/>
      <sheetName val="O.Thuong-duong 331 QN"/>
      <sheetName val="Thinh GTNT Lang son"/>
      <sheetName val="O.Thinh 4B QNKm 97-102"/>
      <sheetName val="O.Thinh 4b QN84-94"/>
      <sheetName val="Sheet1"/>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XL4Poppy"/>
      <sheetName val="Sheet2"/>
      <sheetName val="k98"/>
      <sheetName val="1"/>
      <sheetName val="98"/>
      <sheetName val="Doi 1"/>
      <sheetName val="Doi 2"/>
      <sheetName val="Xuong"/>
      <sheetName val="Doi 7"/>
      <sheetName val="Doi 6"/>
      <sheetName val="Doi 5"/>
      <sheetName val="Doi 4"/>
      <sheetName val="Doi 3"/>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tonghopkinhphi"/>
      <sheetName val="TCT"/>
      <sheetName val="#REF"/>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PTDG"/>
      <sheetName val="TH"/>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km248"/>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Dong Dau"/>
      <sheetName val="Sau dong"/>
      <sheetName val="Ma xa"/>
      <sheetName val="Me tri"/>
      <sheetName val="My dinh"/>
      <sheetName val="Tong cong"/>
      <sheetName val="Gia VL"/>
      <sheetName val="Bang gia ca may"/>
      <sheetName val="Bang luong CB"/>
      <sheetName val="Bang P.tich CT"/>
      <sheetName val="D.toan chi tiet"/>
      <sheetName val="Bang TH Dtoan"/>
      <sheetName val="CPV"/>
      <sheetName val="DGCM"/>
      <sheetName val="TL-I"/>
      <sheetName val="chitiet"/>
      <sheetName val="THG"/>
      <sheetName val="THDz6"/>
      <sheetName val="Ctiet DDZ"/>
      <sheetName val="TN6KV"/>
      <sheetName val="TH0.4"/>
      <sheetName val="CTo.4"/>
      <sheetName val="TN04"/>
      <sheetName val="THTBA"/>
      <sheetName val="CTTBA"/>
      <sheetName val="TNTBA"/>
      <sheetName val="THcto"/>
      <sheetName val="CtCongto"/>
      <sheetName val="TNCongTo"/>
      <sheetName val="0000000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PT"/>
      <sheetName val="XN PT"/>
      <sheetName val="Bccong"/>
      <sheetName val="PT cong no"/>
      <sheetName val="KH "/>
      <sheetName val="Thang7-2003"/>
      <sheetName val="Thang 8-2003 "/>
      <sheetName val="Tong hop"/>
      <sheetName val="T.hop 2"/>
      <sheetName val="CT nho Hoa binh"/>
      <sheetName val="D. Le Loi"/>
      <sheetName val="Duong 18"/>
      <sheetName val="Congty"/>
      <sheetName val="VPPN"/>
      <sheetName val="XN74"/>
      <sheetName val="XN54"/>
      <sheetName val="XN33"/>
      <sheetName val="NK96"/>
      <sheetName val="XL4Test5"/>
      <sheetName val="phan tich DG"/>
      <sheetName val="gia vat lieu"/>
      <sheetName val="gia xe may"/>
      <sheetName val="gia nhan cong"/>
      <sheetName val="BTH CT 5 nam"/>
      <sheetName val="THCAXEMAY"/>
      <sheetName val="THVT,NC,M"/>
      <sheetName val="Bia"/>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Tong hop (2)"/>
      <sheetName val="CT nho Hoa binh (2)"/>
      <sheetName val="D. Le Loi (2)"/>
      <sheetName val="Duong 18 (2)"/>
      <sheetName val="THDT"/>
      <sheetName val="KHDT"/>
      <sheetName val="HP"/>
      <sheetName val="THHP"/>
      <sheetName val="MMTB"/>
      <sheetName val="CDLD"/>
      <sheetName val="TDo"/>
      <sheetName val="luong(1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da-1x2 (2)"/>
      <sheetName val="cat (2)"/>
      <sheetName val="TKQLSC (6)"/>
      <sheetName val="TK-MX (3)"/>
      <sheetName val="TK-150 (2)"/>
      <sheetName val="MX-250 (2)"/>
      <sheetName val="MX-200"/>
      <sheetName val="cat Ban ba  (5)"/>
      <sheetName val="cat song hieu (4)"/>
      <sheetName val="cat hoabinh Do L  (3)"/>
      <sheetName val="cat cua tien (3)"/>
      <sheetName val="cat nam dan (3)"/>
      <sheetName val="cat Bai Ba ben (2)"/>
      <sheetName val="da-4 x 6"/>
      <sheetName val="da-4x6"/>
      <sheetName val="da-1x2 giang son (1)"/>
      <sheetName val="da-1x2 ru muout (4)"/>
      <sheetName val="da-1x2 hoang mai (5)"/>
      <sheetName val="da-1x2 hoang mai (4)"/>
      <sheetName val="da-1x2 Quyen thang (3)"/>
      <sheetName val="da 2x4 Ru muoui 1"/>
      <sheetName val="NNGT-XMNS"/>
      <sheetName val="MX-250 (3)"/>
      <sheetName val="10000000"/>
      <sheetName val="00000001"/>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GianganXT"/>
      <sheetName val="CTngan XT"/>
      <sheetName val="Bang TH"/>
      <sheetName val="GiaDZ"/>
      <sheetName val="CT don gia"/>
      <sheetName val="CTVatLieu"/>
      <sheetName val="BangGia VL"/>
      <sheetName val="VanChuyen VL"/>
      <sheetName val="KL BT+thep"/>
      <sheetName val="Dao dat"/>
      <sheetName val="CTKLDat"/>
      <sheetName val="TongKe"/>
      <sheetName val="DG1"/>
      <sheetName val="HS1"/>
      <sheetName val="G1"/>
      <sheetName val="a       "/>
      <sheetName val="BTGT"/>
      <sheetName val="TTGT"/>
      <sheetName val="BTPV"/>
      <sheetName val="TTPV"/>
      <sheetName val="TH thang 12"/>
      <sheetName val="TH thang 1"/>
      <sheetName val="TH thang 2"/>
      <sheetName val="TH thang 3"/>
      <sheetName val="Sua TH thang 3"/>
      <sheetName val="TH thang 4"/>
      <sheetName val="TH thang 5"/>
      <sheetName val="TH thang 6"/>
      <sheetName val="TH thang 7"/>
      <sheetName val="TH thang 8"/>
      <sheetName val="TH thang 9"/>
      <sheetName val="TH2004"/>
      <sheetName val="TH2004 (2)"/>
      <sheetName val="TH  thang 12 nb"/>
      <sheetName val="TH  thang 12 bao cao"/>
      <sheetName val="TH2003 (tong hop)"/>
      <sheetName val="TH2003-KH2004"/>
      <sheetName val="TH2003-KH2004 (sua)"/>
      <sheetName val="TH thang 1. 2004"/>
      <sheetName val="TH thang 2. 2004 "/>
      <sheetName val="TH thang 3. 2004 "/>
      <sheetName val="20000000"/>
      <sheetName val="30000000"/>
      <sheetName val="40000000"/>
      <sheetName val="50000000"/>
      <sheetName val="60000000"/>
      <sheetName val="TH thang 4. 2004"/>
      <sheetName val="TH thang 5. 2004 "/>
      <sheetName val="Luy ke 6 thang"/>
      <sheetName val="HDDoi 1"/>
      <sheetName val="HDDoi 2"/>
      <sheetName val="HD Chi nhanh"/>
      <sheetName val="HD Xuong"/>
      <sheetName val="HD Doi 7"/>
      <sheetName val="HD Doi 6"/>
      <sheetName val="HD Doi 5"/>
      <sheetName val="HD Doi 4"/>
      <sheetName val="HD Doi 3"/>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Quy1+2,02"/>
      <sheetName val="Quy3,02"/>
      <sheetName val="Quy4-03"/>
      <sheetName val="Quy3-03"/>
      <sheetName val="Tach 154"/>
      <sheetName val="Quy4,02"/>
      <sheetName val="Quy2-03"/>
      <sheetName val="Q4,03"/>
      <sheetName val="Q3,03"/>
      <sheetName val="Q2.03"/>
      <sheetName val="Quý 1,03"/>
      <sheetName val="TH 2003"/>
      <sheetName val="Q7"/>
      <sheetName val="H7"/>
      <sheetName val="P7"/>
      <sheetName val="VAT7"/>
      <sheetName val="Q8"/>
      <sheetName val="H8"/>
      <sheetName val="P8"/>
      <sheetName val="VAT8"/>
      <sheetName val="H9"/>
      <sheetName val="P9"/>
      <sheetName val="Q9"/>
      <sheetName val="VAT9"/>
      <sheetName val="H10"/>
      <sheetName val="Q10"/>
      <sheetName val="P10"/>
      <sheetName val="VAT10"/>
      <sheetName val="P11"/>
      <sheetName val="Q11"/>
      <sheetName val="H11"/>
      <sheetName val="VAT11"/>
      <sheetName val="H11 (2)"/>
      <sheetName val="K249 K98"/>
      <sheetName val="K249 K98 (2)"/>
      <sheetName val="K251 K98"/>
      <sheetName val="K251 SBase"/>
      <sheetName val="K251 AC"/>
      <sheetName val="K252 K98"/>
      <sheetName val="K252 SBase"/>
      <sheetName val="K252 AC"/>
      <sheetName val="K253"/>
      <sheetName val="K253 K98"/>
      <sheetName val="K253 Subbase"/>
      <sheetName val="TKKL"/>
      <sheetName val="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CNV nu"/>
      <sheetName val="CN nu 1"/>
      <sheetName val="CN nu 2"/>
      <sheetName val="XL4Test5"/>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THctihiphiV"/>
      <sheetName val="ma-pt"/>
      <sheetName val="TT3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TTTram"/>
      <sheetName val="Ctinh 10kV"/>
      <sheetName val="[Thai Hoa 2.xls?ctTBA"/>
      <sheetName val="ESTI."/>
      <sheetName val="DI-ESTI"/>
      <sheetName val="ESTI_"/>
      <sheetName val="DI_ESTI"/>
      <sheetName val="Sodu t( (2)"/>
      <sheetName val="Chart1"/>
      <sheetName val="mong + than"/>
      <sheetName val="h thien tt"/>
      <sheetName val="hoµn thien x trat"/>
      <sheetName val="~         "/>
      <sheetName val="ctTÊA"/>
      <sheetName val="THcthet"/>
      <sheetName val="_Thai Hoa 2.xls聝ct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sheetData sheetId="80"/>
      <sheetData sheetId="81"/>
      <sheetData sheetId="82"/>
      <sheetData sheetId="83"/>
      <sheetData sheetId="84" refreshError="1"/>
      <sheetData sheetId="8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Sheet2"/>
      <sheetName val="TM"/>
      <sheetName val="TSC§"/>
      <sheetName val="Vonqui"/>
      <sheetName val="Sheet3"/>
      <sheetName val="SCT99"/>
      <sheetName val="SCT01"/>
      <sheetName val="CDKT99"/>
      <sheetName val="CDKT00"/>
      <sheetName val="CDKT01"/>
      <sheetName val="THCN99"/>
      <sheetName val="BTDC "/>
      <sheetName val="CTPT"/>
      <sheetName val="THCN01"/>
      <sheetName val="CT99"/>
      <sheetName val="MaKH"/>
      <sheetName val="THCN00"/>
      <sheetName val="SCTOO"/>
      <sheetName val="CDPS00"/>
      <sheetName val="CT00"/>
      <sheetName val="CDPS99"/>
      <sheetName val="CT01"/>
      <sheetName val="CDPS01"/>
      <sheetName val="Sheet1"/>
      <sheetName val="HH"/>
      <sheetName val="QTthuÕTNDN"/>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LXH (7)"/>
    </sheetNames>
    <sheetDataSet>
      <sheetData sheetId="0"/>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ashflows projection"/>
    </sheetNames>
    <sheetDataSet>
      <sheetData sheetId="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enu"/>
      <sheetName val="PAJE"/>
      <sheetName val="INFOR"/>
      <sheetName val="WK"/>
      <sheetName val="BS"/>
      <sheetName val="PL"/>
      <sheetName val="CF1"/>
      <sheetName val="CF2"/>
      <sheetName val="TM CF1"/>
      <sheetName val="BSPL"/>
      <sheetName val="BSPL2"/>
      <sheetName val="BSPL3"/>
      <sheetName val="BSPL4"/>
      <sheetName val="TM"/>
      <sheetName val="TM(TSCD)"/>
      <sheetName val="TM thue"/>
      <sheetName val="N.Von"/>
      <sheetName val="TM(Lienquan)"/>
      <sheetName val="Sheet1"/>
      <sheetName val="CTPT"/>
    </sheetNames>
    <sheetDataSet>
      <sheetData sheetId="0"/>
      <sheetData sheetId="1"/>
      <sheetData sheetId="2">
        <row r="5">
          <cell r="C5" t="str">
            <v>Y</v>
          </cell>
        </row>
        <row r="6">
          <cell r="C6" t="str">
            <v>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KH-Q1,Q2,01"/>
    </sheetNames>
    <sheetDataSet>
      <sheetData sheetId="0"/>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Giao"/>
      <sheetName val="CHIET TINH"/>
      <sheetName val="Bang gia Ca May"/>
      <sheetName val="Bang Gia VL"/>
      <sheetName val="Tong Hop KP"/>
      <sheetName val=" DON GIA"/>
      <sheetName val="CHIET TINH THEO KH.SAT"/>
      <sheetName val="HD 05-2002-VSP8"/>
      <sheetName val="mau"/>
      <sheetName val="mau (2)"/>
      <sheetName val="00000000"/>
      <sheetName val="#REF"/>
      <sheetName val="Sheet6"/>
      <sheetName val="Sheet5"/>
      <sheetName val="Sheet4"/>
      <sheetName val="Sheet3"/>
      <sheetName val="Sheet2"/>
      <sheetName val="Sheet1"/>
      <sheetName val="bangcong"/>
      <sheetName val="dsach"/>
      <sheetName val="tetdonvi"/>
      <sheetName val="tracham03"/>
      <sheetName val="tracham02"/>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q2"/>
      <sheetName val="q3"/>
      <sheetName val="Sheet11"/>
      <sheetName val="Sheet12"/>
      <sheetName val="Sheet13"/>
      <sheetName val="Sheet14"/>
      <sheetName val="Sheet15"/>
      <sheetName val="Sheet16"/>
      <sheetName val="ket cau"/>
      <sheetName val="Du thau"/>
      <sheetName val="tien luong"/>
      <sheetName val="Bang tinh du thau"/>
      <sheetName val="Phan tich don gia (ngang)"/>
      <sheetName val="phan tich vat tu (ngang K1)"/>
      <sheetName val="KLXLHOANTHANHGA RACB HIEN"/>
      <sheetName val="Thuyet minh"/>
      <sheetName val="XXXXXXXX"/>
      <sheetName val="TH..04 (2)"/>
      <sheetName val="VTC.HC"/>
      <sheetName val="BIA.03"/>
      <sheetName val="TH..03"/>
      <sheetName val="DCN.03"/>
      <sheetName val="AS.03"/>
      <sheetName val="VTC.03"/>
      <sheetName val="VTP.03"/>
      <sheetName val="MTC.03"/>
      <sheetName val="GKXCK"/>
      <sheetName val="XCK"/>
      <sheetName val="THKXCK"/>
      <sheetName val="Bang.TT"/>
      <sheetName val="XXXXXXX0"/>
      <sheetName val="XXXXXXX1"/>
      <sheetName val="Chart1"/>
      <sheetName val="Phantich"/>
      <sheetName val="Toan_DA"/>
      <sheetName val="2004"/>
      <sheetName val="2005"/>
      <sheetName val="XL4Test5"/>
      <sheetName val="Sheet7"/>
      <sheetName val="Sheet8"/>
      <sheetName val="Sheet9"/>
      <sheetName val="Sheet10"/>
      <sheetName val="CT DA HOAN THANH"/>
      <sheetName val="DOI CHIEU UNG"/>
      <sheetName val="QTOAN"/>
      <sheetName val="Nhap"/>
      <sheetName val="DUOC UNG"/>
      <sheetName val="UNG"/>
      <sheetName val="TB401-LTB-LS"/>
      <sheetName val="Tong hop"/>
      <sheetName val="Chi tieu 1md &amp; dau cong"/>
      <sheetName val="GTXL-Goi C1 (Km68-Km69)"/>
      <sheetName val="DT-Goi C1 (Km68-Km69)"/>
      <sheetName val="DG-Goi C1(Km68-Km69)"/>
      <sheetName val="tuyen"/>
      <sheetName val="PL Vua"/>
      <sheetName val="dgdam"/>
      <sheetName val="dgmo-tru"/>
      <sheetName val="dgcoc"/>
      <sheetName val="DgDuong"/>
      <sheetName val="CP3-3nhip(L=130,251m)(OK)"/>
      <sheetName val="CP4-7nhip(L=289,384m)(OK)"/>
      <sheetName val="CP5-3nhip(L=130,27m)(OK)"/>
      <sheetName val="CP6-4nhip(L=170,5m)(OK)"/>
      <sheetName val="GTXLc-Doan2"/>
      <sheetName val="do xe"/>
      <sheetName val="GT do xe"/>
      <sheetName val="Bieu TH"/>
      <sheetName val="TH lop khoan"/>
      <sheetName val="cdkhoan"/>
      <sheetName val="Vatlieu"/>
      <sheetName val="He so"/>
      <sheetName val="DGdg"/>
      <sheetName val="DG cau"/>
      <sheetName val="PA1-Cau banDUL(1x12m)"/>
      <sheetName val="DG cong"/>
      <sheetName val="PA2-Cong ds 2(3x3,5)"/>
      <sheetName val="XL(chinh+khac)"/>
      <sheetName val="S-VK (I)"/>
      <sheetName val="Bang KL"/>
      <sheetName val="VL"/>
      <sheetName val="KLuong(Cau)"/>
      <sheetName val="DT(KVinh)"/>
      <sheetName val="DT(DHai)"/>
      <sheetName val="KL"/>
      <sheetName val="KLuong(cong)"/>
      <sheetName val="dg(cau)"/>
      <sheetName val="DT(cong)"/>
      <sheetName val="Dpd"/>
      <sheetName val="GTXLk"/>
      <sheetName val="GTXLc"/>
      <sheetName val="CTXD"/>
      <sheetName val="KPTH"/>
      <sheetName val="10000000"/>
      <sheetName val="20000000"/>
      <sheetName val="30000000"/>
      <sheetName val="THKP-TT03+04(sauduyet)"/>
      <sheetName val="KM0"/>
      <sheetName val="Gia VL"/>
      <sheetName val="Luong"/>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gtgt"/>
      <sheetName val="nsnn"/>
      <sheetName val="cdkt"/>
      <sheetName val="cdtk"/>
      <sheetName val="nkc"/>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Pl 1 PT"/>
      <sheetName val=" Tien M. G"/>
      <sheetName val="Hang Hoa"/>
      <sheetName val="Tai S CD"/>
      <sheetName val="ct p TRA"/>
      <sheetName val="t. h pTRA"/>
      <sheetName val="BCDK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sdl"/>
      <sheetName val="DG"/>
      <sheetName val="BTL"/>
      <sheetName val="VL-NC-M"/>
      <sheetName val="PTVL"/>
      <sheetName val="Tinh VC"/>
      <sheetName val="BU gia"/>
      <sheetName val="KP"/>
      <sheetName val="THKP"/>
      <sheetName val="Q1-02"/>
      <sheetName val="Q2-02"/>
      <sheetName val="Q3-02"/>
      <sheetName val="TongHop"/>
      <sheetName val="SoTienMat"/>
      <sheetName val="QLDA"/>
      <sheetName val="Quan 12"/>
      <sheetName val="Quan 9"/>
      <sheetName val="Quan 2"/>
      <sheetName val="Nha-Be"/>
      <sheetName val="Thanh-Da"/>
      <sheetName val="Tong Chi Phi"/>
      <sheetName val="Ngan Hang"/>
      <sheetName val="HC"/>
      <sheetName val="QLN"/>
      <sheetName val="KTHUAT"/>
      <sheetName val="KT"/>
      <sheetName val="CN"/>
      <sheetName val="DLo"/>
      <sheetName val="BDa"/>
      <sheetName val="CDong"/>
      <sheetName val="KTang"/>
      <sheetName val="PBat"/>
      <sheetName val="TThuy"/>
      <sheetName val="CXa"/>
      <sheetName val="THop"/>
      <sheetName val="T1-2002"/>
      <sheetName val="T2-2002"/>
      <sheetName val="T3-2002"/>
      <sheetName val="T4-2002"/>
      <sheetName val="T5-2002"/>
      <sheetName val="T6-2002"/>
      <sheetName val="T7-2002"/>
      <sheetName val="T8-2002"/>
      <sheetName val="T9-2002"/>
      <sheetName val="T10-2002"/>
      <sheetName val="T11-2002"/>
      <sheetName val="T12-2002"/>
      <sheetName val=" Tong Nam 2002"/>
      <sheetName val="T1-2003"/>
      <sheetName val="T2-2003"/>
      <sheetName val="T3-2003"/>
      <sheetName val="T4-2003"/>
      <sheetName val="T5-2003"/>
      <sheetName val="T6-2003"/>
      <sheetName val="T10-2001"/>
      <sheetName val="T11-2001"/>
      <sheetName val="T12-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DTCT"/>
      <sheetName val="clvl"/>
      <sheetName val="TonghopDT1"/>
      <sheetName val="nhap"/>
      <sheetName val="Ctinh"/>
      <sheetName val="Co so ban dau"/>
      <sheetName val="XL4Poppy"/>
    </sheetNames>
    <sheetDataSet>
      <sheetData sheetId="0"/>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DT-M"/>
      <sheetName val="CLVT-M"/>
      <sheetName val="KP-M"/>
      <sheetName val="TNC"/>
      <sheetName val="BN"/>
      <sheetName val="CLVT-BN"/>
      <sheetName val="KP-BN"/>
      <sheetName val="DT-KTKC"/>
      <sheetName val="CLVT-KT"/>
      <sheetName val="KP-KTKC"/>
      <sheetName val="TVT"/>
      <sheetName val="Cot thep cot"/>
      <sheetName val="KP-NA"/>
      <sheetName val="DT-NA"/>
      <sheetName val="KP-NB"/>
      <sheetName val="DT-NB"/>
      <sheetName val="KP-DA"/>
      <sheetName val="DT-DA"/>
      <sheetName val="KP-DB"/>
      <sheetName val="DT-DB"/>
      <sheetName val="KP-XL"/>
      <sheetName val="CPK"/>
      <sheetName val="TB"/>
      <sheetName val="TH"/>
      <sheetName val="DAM"/>
      <sheetName val="XL4Poppy"/>
      <sheetName val="KP_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3">
          <cell r="C13">
            <v>7882945293.8419161</v>
          </cell>
        </row>
      </sheetData>
      <sheetData sheetId="21" refreshError="1"/>
      <sheetData sheetId="22" refreshError="1"/>
      <sheetData sheetId="23" refreshError="1"/>
      <sheetData sheetId="24" refreshError="1"/>
      <sheetData sheetId="25" refreshError="1"/>
      <sheetData sheetId="26"/>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u"/>
      <sheetName val="PAJE"/>
      <sheetName val="BS"/>
      <sheetName val="PL"/>
      <sheetName val="CF1"/>
      <sheetName val="WK"/>
      <sheetName val="CF2"/>
      <sheetName val="TM CF1"/>
      <sheetName val="BSPL4"/>
      <sheetName val="BSPL"/>
      <sheetName val="BSPL2"/>
      <sheetName val="BSPL3"/>
      <sheetName val="TM"/>
      <sheetName val="TM(Lienquan)"/>
      <sheetName val="TM(TSCD)"/>
      <sheetName val="TM(NV)"/>
      <sheetName val="Gia tri con lai"/>
      <sheetName val="Thoi han thanh toan"/>
      <sheetName val="CTPT"/>
      <sheetName val="INFOR"/>
      <sheetName val="KQKD bo phan"/>
      <sheetName val="TS bo p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A5">
            <v>111</v>
          </cell>
        </row>
      </sheetData>
      <sheetData sheetId="20" refreshError="1"/>
      <sheetData sheetId="21"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Menu"/>
      <sheetName val="INFOR"/>
      <sheetName val="PAJE"/>
      <sheetName val="Hop nhat"/>
      <sheetName val="giaodichnoibo"/>
      <sheetName val="BS"/>
      <sheetName val="PL (2)"/>
      <sheetName val="PL"/>
      <sheetName val="CF1- Hop nhat"/>
      <sheetName val="CF1- WP"/>
      <sheetName val="WK"/>
      <sheetName val="TM"/>
      <sheetName val="TM(NV)"/>
      <sheetName val="TM(TSCD)"/>
      <sheetName val="WP hop nhat"/>
      <sheetName val="Lai chua thuc hien"/>
      <sheetName val="CF1- CTy con"/>
      <sheetName val="CF2"/>
      <sheetName val="TM CF1"/>
      <sheetName val="BSPL"/>
      <sheetName val="BSPL2"/>
      <sheetName val="BSPL3"/>
      <sheetName val="BSPL4"/>
      <sheetName val="TM(Lienquan)"/>
      <sheetName val="KQKD bo phan"/>
      <sheetName val="Tai san bo phan"/>
      <sheetName val="Gia tri hop ly"/>
      <sheetName val="Thoi han thanh toan"/>
      <sheetName val="CTPT"/>
    </sheetNames>
    <sheetDataSet>
      <sheetData sheetId="0"/>
      <sheetData sheetId="1">
        <row r="5">
          <cell r="A5">
            <v>111</v>
          </cell>
          <cell r="B5" t="str">
            <v>Tiền mặt</v>
          </cell>
          <cell r="C5" t="str">
            <v>Y</v>
          </cell>
          <cell r="E5" t="str">
            <v>BA</v>
          </cell>
          <cell r="G5" t="str">
            <v>Công ty mẹ (Đại Châu)</v>
          </cell>
          <cell r="H5" t="str">
            <v>Công ty mẹ (Đại Châu)</v>
          </cell>
          <cell r="I5">
            <v>1</v>
          </cell>
        </row>
        <row r="6">
          <cell r="A6">
            <v>112</v>
          </cell>
          <cell r="C6" t="str">
            <v>N</v>
          </cell>
          <cell r="H6">
            <v>0</v>
          </cell>
          <cell r="I6" t="str">
            <v/>
          </cell>
        </row>
        <row r="7">
          <cell r="A7">
            <v>113</v>
          </cell>
          <cell r="C7" t="str">
            <v>Có</v>
          </cell>
          <cell r="H7">
            <v>0</v>
          </cell>
          <cell r="I7" t="str">
            <v/>
          </cell>
        </row>
        <row r="8">
          <cell r="A8" t="str">
            <v>121nh</v>
          </cell>
          <cell r="C8" t="str">
            <v>DK</v>
          </cell>
          <cell r="H8">
            <v>0</v>
          </cell>
          <cell r="I8" t="str">
            <v/>
          </cell>
        </row>
        <row r="9">
          <cell r="A9">
            <v>1211</v>
          </cell>
          <cell r="C9" t="str">
            <v>6.04 &amp; 3.14</v>
          </cell>
          <cell r="H9" t="str">
            <v>Công ty con (DC Phú Hà)</v>
          </cell>
          <cell r="I9">
            <v>2</v>
          </cell>
        </row>
        <row r="10">
          <cell r="A10">
            <v>1212</v>
          </cell>
          <cell r="C10" t="str">
            <v>6.04</v>
          </cell>
          <cell r="H10">
            <v>0</v>
          </cell>
          <cell r="I10" t="str">
            <v/>
          </cell>
        </row>
        <row r="11">
          <cell r="A11">
            <v>1281</v>
          </cell>
          <cell r="C11" t="str">
            <v>3.14</v>
          </cell>
          <cell r="H11">
            <v>0</v>
          </cell>
          <cell r="I11" t="str">
            <v/>
          </cell>
        </row>
        <row r="12">
          <cell r="A12">
            <v>1288</v>
          </cell>
          <cell r="H12">
            <v>0</v>
          </cell>
          <cell r="I12" t="str">
            <v/>
          </cell>
        </row>
        <row r="13">
          <cell r="A13">
            <v>129</v>
          </cell>
          <cell r="H13">
            <v>0</v>
          </cell>
          <cell r="I13" t="str">
            <v/>
          </cell>
        </row>
        <row r="14">
          <cell r="A14">
            <v>131</v>
          </cell>
          <cell r="H14">
            <v>0</v>
          </cell>
          <cell r="I14" t="str">
            <v/>
          </cell>
        </row>
        <row r="15">
          <cell r="A15" t="str">
            <v>331N</v>
          </cell>
          <cell r="H15">
            <v>0</v>
          </cell>
          <cell r="I15" t="str">
            <v/>
          </cell>
        </row>
        <row r="16">
          <cell r="A16">
            <v>1368</v>
          </cell>
          <cell r="H16">
            <v>0</v>
          </cell>
          <cell r="I16" t="str">
            <v/>
          </cell>
        </row>
        <row r="17">
          <cell r="A17" t="str">
            <v>337N</v>
          </cell>
          <cell r="H17">
            <v>0</v>
          </cell>
          <cell r="I17" t="str">
            <v/>
          </cell>
        </row>
        <row r="18">
          <cell r="A18">
            <v>1385</v>
          </cell>
          <cell r="H18">
            <v>0</v>
          </cell>
          <cell r="I18" t="str">
            <v/>
          </cell>
        </row>
        <row r="19">
          <cell r="A19" t="str">
            <v>138ctln</v>
          </cell>
          <cell r="H19">
            <v>0</v>
          </cell>
          <cell r="I19" t="str">
            <v/>
          </cell>
        </row>
        <row r="20">
          <cell r="A20" t="str">
            <v>334N</v>
          </cell>
          <cell r="H20">
            <v>0</v>
          </cell>
          <cell r="I20" t="str">
            <v/>
          </cell>
        </row>
        <row r="21">
          <cell r="A21">
            <v>1388</v>
          </cell>
          <cell r="H21">
            <v>0</v>
          </cell>
          <cell r="I21" t="str">
            <v/>
          </cell>
        </row>
        <row r="22">
          <cell r="A22">
            <v>139</v>
          </cell>
          <cell r="H22">
            <v>0</v>
          </cell>
          <cell r="I22" t="str">
            <v/>
          </cell>
        </row>
        <row r="23">
          <cell r="A23">
            <v>151</v>
          </cell>
          <cell r="H23">
            <v>0</v>
          </cell>
          <cell r="I23" t="str">
            <v/>
          </cell>
        </row>
        <row r="24">
          <cell r="A24">
            <v>152</v>
          </cell>
          <cell r="H24">
            <v>0</v>
          </cell>
          <cell r="I24" t="str">
            <v/>
          </cell>
        </row>
        <row r="25">
          <cell r="A25">
            <v>153</v>
          </cell>
          <cell r="H25" t="str">
            <v>Công ty ABC</v>
          </cell>
          <cell r="I25">
            <v>3</v>
          </cell>
        </row>
        <row r="26">
          <cell r="A26">
            <v>154</v>
          </cell>
          <cell r="H26">
            <v>0</v>
          </cell>
          <cell r="I26" t="str">
            <v/>
          </cell>
        </row>
        <row r="27">
          <cell r="A27">
            <v>155</v>
          </cell>
          <cell r="H27">
            <v>0</v>
          </cell>
          <cell r="I27" t="str">
            <v/>
          </cell>
        </row>
        <row r="28">
          <cell r="A28">
            <v>156</v>
          </cell>
          <cell r="H28">
            <v>0</v>
          </cell>
          <cell r="I28" t="str">
            <v/>
          </cell>
        </row>
        <row r="29">
          <cell r="A29">
            <v>157</v>
          </cell>
          <cell r="H29" t="str">
            <v>Công ty ABC</v>
          </cell>
          <cell r="I29" t="str">
            <v/>
          </cell>
        </row>
        <row r="30">
          <cell r="A30">
            <v>158</v>
          </cell>
          <cell r="H30">
            <v>0</v>
          </cell>
          <cell r="I30" t="str">
            <v/>
          </cell>
        </row>
        <row r="31">
          <cell r="A31">
            <v>1567</v>
          </cell>
          <cell r="H31">
            <v>0</v>
          </cell>
          <cell r="I31" t="str">
            <v/>
          </cell>
        </row>
        <row r="32">
          <cell r="A32">
            <v>159</v>
          </cell>
          <cell r="H32">
            <v>0</v>
          </cell>
          <cell r="I32" t="str">
            <v/>
          </cell>
        </row>
        <row r="33">
          <cell r="A33">
            <v>142</v>
          </cell>
          <cell r="H33" t="str">
            <v>Công ty ABC</v>
          </cell>
          <cell r="I33" t="str">
            <v/>
          </cell>
        </row>
        <row r="34">
          <cell r="A34">
            <v>133</v>
          </cell>
          <cell r="H34">
            <v>0</v>
          </cell>
          <cell r="I34" t="str">
            <v/>
          </cell>
        </row>
        <row r="35">
          <cell r="A35" t="str">
            <v>3331N</v>
          </cell>
          <cell r="H35">
            <v>0</v>
          </cell>
          <cell r="I35" t="str">
            <v/>
          </cell>
        </row>
        <row r="36">
          <cell r="A36" t="str">
            <v>3334N</v>
          </cell>
          <cell r="H36">
            <v>0</v>
          </cell>
          <cell r="I36" t="str">
            <v/>
          </cell>
        </row>
        <row r="37">
          <cell r="A37" t="str">
            <v>3338N</v>
          </cell>
          <cell r="H37" t="str">
            <v>Công ty ABC</v>
          </cell>
          <cell r="I37" t="str">
            <v/>
          </cell>
        </row>
        <row r="38">
          <cell r="A38" t="str">
            <v>171N</v>
          </cell>
          <cell r="H38">
            <v>0</v>
          </cell>
          <cell r="I38" t="str">
            <v/>
          </cell>
        </row>
        <row r="39">
          <cell r="A39" t="str">
            <v>171C</v>
          </cell>
          <cell r="H39">
            <v>0</v>
          </cell>
          <cell r="I39" t="str">
            <v/>
          </cell>
        </row>
        <row r="40">
          <cell r="A40">
            <v>141</v>
          </cell>
          <cell r="H40">
            <v>0</v>
          </cell>
          <cell r="I40" t="str">
            <v/>
          </cell>
        </row>
        <row r="41">
          <cell r="A41">
            <v>144</v>
          </cell>
          <cell r="H41" t="str">
            <v>Công ty ABC</v>
          </cell>
          <cell r="I41" t="str">
            <v/>
          </cell>
        </row>
        <row r="42">
          <cell r="A42">
            <v>1381</v>
          </cell>
          <cell r="H42">
            <v>0</v>
          </cell>
          <cell r="I42" t="str">
            <v/>
          </cell>
        </row>
        <row r="43">
          <cell r="A43">
            <v>148</v>
          </cell>
          <cell r="H43">
            <v>0</v>
          </cell>
          <cell r="I43" t="str">
            <v/>
          </cell>
        </row>
        <row r="44">
          <cell r="A44" t="str">
            <v>131dh</v>
          </cell>
          <cell r="H44">
            <v>0</v>
          </cell>
          <cell r="I44" t="str">
            <v/>
          </cell>
        </row>
        <row r="45">
          <cell r="A45">
            <v>1361</v>
          </cell>
          <cell r="H45" t="str">
            <v>Công ty ABC</v>
          </cell>
          <cell r="I45" t="str">
            <v/>
          </cell>
        </row>
        <row r="46">
          <cell r="A46" t="str">
            <v>1368cvdh</v>
          </cell>
          <cell r="H46">
            <v>0</v>
          </cell>
          <cell r="I46" t="str">
            <v/>
          </cell>
        </row>
        <row r="47">
          <cell r="A47" t="str">
            <v>1368dh</v>
          </cell>
          <cell r="H47">
            <v>0</v>
          </cell>
          <cell r="I47" t="str">
            <v/>
          </cell>
        </row>
        <row r="48">
          <cell r="A48" t="str">
            <v>144dh</v>
          </cell>
          <cell r="H48">
            <v>0</v>
          </cell>
          <cell r="I48" t="str">
            <v/>
          </cell>
        </row>
        <row r="49">
          <cell r="A49" t="str">
            <v>138utdh</v>
          </cell>
          <cell r="H49" t="str">
            <v>Công ty ABC</v>
          </cell>
          <cell r="I49" t="str">
            <v/>
          </cell>
        </row>
        <row r="50">
          <cell r="A50" t="str">
            <v>138cvkl</v>
          </cell>
          <cell r="H50">
            <v>0</v>
          </cell>
          <cell r="I50" t="str">
            <v/>
          </cell>
        </row>
        <row r="51">
          <cell r="A51" t="str">
            <v>1388dh</v>
          </cell>
          <cell r="H51">
            <v>0</v>
          </cell>
          <cell r="I51" t="str">
            <v/>
          </cell>
        </row>
        <row r="52">
          <cell r="A52" t="str">
            <v>139dh</v>
          </cell>
          <cell r="H52">
            <v>0</v>
          </cell>
          <cell r="I52" t="str">
            <v/>
          </cell>
        </row>
        <row r="53">
          <cell r="A53">
            <v>211</v>
          </cell>
          <cell r="H53" t="str">
            <v>Công ty ABC</v>
          </cell>
          <cell r="I53" t="str">
            <v/>
          </cell>
        </row>
        <row r="54">
          <cell r="A54">
            <v>2141</v>
          </cell>
          <cell r="H54">
            <v>0</v>
          </cell>
          <cell r="I54" t="str">
            <v/>
          </cell>
        </row>
        <row r="55">
          <cell r="A55">
            <v>212</v>
          </cell>
          <cell r="H55">
            <v>0</v>
          </cell>
          <cell r="I55" t="str">
            <v/>
          </cell>
        </row>
        <row r="56">
          <cell r="A56">
            <v>2142</v>
          </cell>
          <cell r="H56">
            <v>0</v>
          </cell>
          <cell r="I56" t="str">
            <v/>
          </cell>
        </row>
        <row r="57">
          <cell r="A57">
            <v>213</v>
          </cell>
          <cell r="H57" t="str">
            <v>Công ty ABC</v>
          </cell>
          <cell r="I57" t="str">
            <v/>
          </cell>
        </row>
        <row r="58">
          <cell r="A58">
            <v>2143</v>
          </cell>
          <cell r="H58">
            <v>0</v>
          </cell>
          <cell r="I58" t="str">
            <v/>
          </cell>
        </row>
        <row r="59">
          <cell r="A59">
            <v>2411</v>
          </cell>
          <cell r="H59">
            <v>0</v>
          </cell>
          <cell r="I59" t="str">
            <v/>
          </cell>
        </row>
        <row r="60">
          <cell r="A60">
            <v>2412</v>
          </cell>
          <cell r="H60">
            <v>0</v>
          </cell>
          <cell r="I60" t="str">
            <v/>
          </cell>
        </row>
        <row r="61">
          <cell r="A61">
            <v>2413</v>
          </cell>
          <cell r="H61" t="str">
            <v>Công ty ABC</v>
          </cell>
          <cell r="I61" t="str">
            <v/>
          </cell>
        </row>
        <row r="62">
          <cell r="A62">
            <v>217</v>
          </cell>
          <cell r="H62">
            <v>0</v>
          </cell>
          <cell r="I62" t="str">
            <v/>
          </cell>
        </row>
        <row r="63">
          <cell r="A63">
            <v>2147</v>
          </cell>
          <cell r="H63">
            <v>0</v>
          </cell>
          <cell r="I63" t="str">
            <v/>
          </cell>
        </row>
        <row r="64">
          <cell r="A64">
            <v>221</v>
          </cell>
          <cell r="H64">
            <v>0</v>
          </cell>
          <cell r="I64" t="str">
            <v/>
          </cell>
        </row>
        <row r="65">
          <cell r="A65">
            <v>222</v>
          </cell>
          <cell r="H65" t="str">
            <v>Công ty ABC</v>
          </cell>
          <cell r="I65" t="str">
            <v/>
          </cell>
        </row>
        <row r="66">
          <cell r="A66">
            <v>223</v>
          </cell>
          <cell r="H66">
            <v>0</v>
          </cell>
          <cell r="I66" t="str">
            <v/>
          </cell>
        </row>
        <row r="67">
          <cell r="A67">
            <v>2281</v>
          </cell>
          <cell r="H67">
            <v>0</v>
          </cell>
          <cell r="I67" t="str">
            <v/>
          </cell>
        </row>
        <row r="68">
          <cell r="A68">
            <v>2282</v>
          </cell>
          <cell r="H68">
            <v>0</v>
          </cell>
          <cell r="I68" t="str">
            <v/>
          </cell>
        </row>
        <row r="69">
          <cell r="A69" t="str">
            <v>228tpkp</v>
          </cell>
          <cell r="H69" t="str">
            <v>Công ty ABC</v>
          </cell>
          <cell r="I69" t="str">
            <v/>
          </cell>
        </row>
        <row r="70">
          <cell r="A70" t="str">
            <v>228cv</v>
          </cell>
          <cell r="H70">
            <v>0</v>
          </cell>
          <cell r="I70" t="str">
            <v/>
          </cell>
        </row>
        <row r="71">
          <cell r="A71">
            <v>2288</v>
          </cell>
          <cell r="H71">
            <v>0</v>
          </cell>
          <cell r="I71" t="str">
            <v/>
          </cell>
        </row>
        <row r="72">
          <cell r="A72">
            <v>229</v>
          </cell>
          <cell r="H72">
            <v>0</v>
          </cell>
          <cell r="I72" t="str">
            <v/>
          </cell>
        </row>
        <row r="73">
          <cell r="A73">
            <v>242</v>
          </cell>
          <cell r="H73" t="str">
            <v>Công ty con (XNK Đại Châu)</v>
          </cell>
          <cell r="I73">
            <v>4</v>
          </cell>
        </row>
        <row r="74">
          <cell r="A74">
            <v>243</v>
          </cell>
          <cell r="H74">
            <v>0</v>
          </cell>
          <cell r="I74" t="str">
            <v/>
          </cell>
        </row>
        <row r="75">
          <cell r="A75">
            <v>244</v>
          </cell>
          <cell r="H75">
            <v>0</v>
          </cell>
          <cell r="I75" t="str">
            <v/>
          </cell>
        </row>
        <row r="76">
          <cell r="A76">
            <v>248</v>
          </cell>
          <cell r="H76">
            <v>0</v>
          </cell>
          <cell r="I76" t="str">
            <v/>
          </cell>
        </row>
        <row r="77">
          <cell r="A77">
            <v>269</v>
          </cell>
          <cell r="H77" t="str">
            <v>Bút toán Hợp nhất</v>
          </cell>
          <cell r="I77">
            <v>5</v>
          </cell>
        </row>
        <row r="78">
          <cell r="A78">
            <v>311</v>
          </cell>
          <cell r="H78">
            <v>0</v>
          </cell>
          <cell r="I78" t="str">
            <v/>
          </cell>
        </row>
        <row r="79">
          <cell r="A79">
            <v>315</v>
          </cell>
          <cell r="H79">
            <v>0</v>
          </cell>
          <cell r="I79" t="str">
            <v/>
          </cell>
        </row>
        <row r="80">
          <cell r="A80">
            <v>331</v>
          </cell>
          <cell r="H80">
            <v>0</v>
          </cell>
          <cell r="I80" t="str">
            <v/>
          </cell>
        </row>
        <row r="81">
          <cell r="A81" t="str">
            <v>131C</v>
          </cell>
          <cell r="H81">
            <v>0</v>
          </cell>
          <cell r="I81" t="str">
            <v/>
          </cell>
        </row>
        <row r="82">
          <cell r="A82">
            <v>3387</v>
          </cell>
          <cell r="H82" t="e">
            <v>#N/A</v>
          </cell>
          <cell r="I82" t="str">
            <v/>
          </cell>
        </row>
        <row r="83">
          <cell r="A83">
            <v>33311</v>
          </cell>
          <cell r="H83" t="e">
            <v>#N/A</v>
          </cell>
          <cell r="I83" t="str">
            <v/>
          </cell>
        </row>
        <row r="84">
          <cell r="A84">
            <v>33312</v>
          </cell>
          <cell r="H84" t="e">
            <v>#N/A</v>
          </cell>
          <cell r="I84" t="str">
            <v/>
          </cell>
        </row>
        <row r="85">
          <cell r="A85">
            <v>3332</v>
          </cell>
          <cell r="H85" t="e">
            <v>#N/A</v>
          </cell>
          <cell r="I85" t="str">
            <v/>
          </cell>
        </row>
        <row r="86">
          <cell r="A86">
            <v>3333</v>
          </cell>
          <cell r="H86" t="e">
            <v>#N/A</v>
          </cell>
          <cell r="I86" t="str">
            <v/>
          </cell>
        </row>
        <row r="87">
          <cell r="A87">
            <v>3334</v>
          </cell>
          <cell r="H87" t="e">
            <v>#N/A</v>
          </cell>
          <cell r="I87" t="str">
            <v/>
          </cell>
        </row>
        <row r="88">
          <cell r="A88">
            <v>3335</v>
          </cell>
          <cell r="H88" t="e">
            <v>#N/A</v>
          </cell>
          <cell r="I88" t="str">
            <v/>
          </cell>
        </row>
        <row r="89">
          <cell r="A89">
            <v>3336</v>
          </cell>
          <cell r="H89" t="e">
            <v>#N/A</v>
          </cell>
          <cell r="I89" t="str">
            <v/>
          </cell>
        </row>
        <row r="90">
          <cell r="A90">
            <v>3337</v>
          </cell>
          <cell r="H90" t="e">
            <v>#N/A</v>
          </cell>
          <cell r="I90" t="str">
            <v/>
          </cell>
        </row>
        <row r="91">
          <cell r="A91">
            <v>3338</v>
          </cell>
          <cell r="H91" t="e">
            <v>#N/A</v>
          </cell>
          <cell r="I91" t="str">
            <v/>
          </cell>
        </row>
        <row r="92">
          <cell r="A92">
            <v>3339</v>
          </cell>
          <cell r="H92" t="e">
            <v>#N/A</v>
          </cell>
          <cell r="I92" t="str">
            <v/>
          </cell>
        </row>
        <row r="93">
          <cell r="A93">
            <v>334</v>
          </cell>
          <cell r="H93" t="e">
            <v>#N/A</v>
          </cell>
          <cell r="I93" t="str">
            <v/>
          </cell>
        </row>
        <row r="94">
          <cell r="A94">
            <v>335</v>
          </cell>
          <cell r="H94" t="e">
            <v>#N/A</v>
          </cell>
          <cell r="I94" t="str">
            <v/>
          </cell>
        </row>
        <row r="95">
          <cell r="A95">
            <v>336</v>
          </cell>
          <cell r="H95" t="e">
            <v>#N/A</v>
          </cell>
          <cell r="I95" t="str">
            <v/>
          </cell>
        </row>
        <row r="96">
          <cell r="A96">
            <v>337</v>
          </cell>
          <cell r="H96" t="e">
            <v>#N/A</v>
          </cell>
          <cell r="I96" t="str">
            <v/>
          </cell>
        </row>
        <row r="97">
          <cell r="A97">
            <v>3381</v>
          </cell>
          <cell r="H97" t="e">
            <v>#N/A</v>
          </cell>
          <cell r="I97" t="str">
            <v/>
          </cell>
        </row>
        <row r="98">
          <cell r="A98">
            <v>3382</v>
          </cell>
          <cell r="H98" t="e">
            <v>#N/A</v>
          </cell>
          <cell r="I98" t="str">
            <v/>
          </cell>
        </row>
        <row r="99">
          <cell r="A99">
            <v>3383</v>
          </cell>
          <cell r="H99" t="e">
            <v>#N/A</v>
          </cell>
          <cell r="I99" t="str">
            <v/>
          </cell>
        </row>
        <row r="100">
          <cell r="A100">
            <v>3384</v>
          </cell>
          <cell r="H100" t="e">
            <v>#N/A</v>
          </cell>
          <cell r="I100" t="str">
            <v/>
          </cell>
        </row>
        <row r="101">
          <cell r="A101">
            <v>3385</v>
          </cell>
          <cell r="H101" t="e">
            <v>#N/A</v>
          </cell>
          <cell r="I101" t="str">
            <v/>
          </cell>
        </row>
        <row r="102">
          <cell r="A102" t="str">
            <v>338ct</v>
          </cell>
          <cell r="H102" t="e">
            <v>#N/A</v>
          </cell>
          <cell r="I102" t="str">
            <v/>
          </cell>
        </row>
        <row r="103">
          <cell r="A103">
            <v>3386</v>
          </cell>
          <cell r="H103" t="e">
            <v>#N/A</v>
          </cell>
          <cell r="I103" t="str">
            <v/>
          </cell>
        </row>
        <row r="104">
          <cell r="A104">
            <v>3388</v>
          </cell>
          <cell r="H104" t="e">
            <v>#N/A</v>
          </cell>
          <cell r="I104" t="str">
            <v/>
          </cell>
        </row>
        <row r="105">
          <cell r="A105">
            <v>3389</v>
          </cell>
          <cell r="H105" t="e">
            <v>#N/A</v>
          </cell>
          <cell r="I105" t="str">
            <v/>
          </cell>
        </row>
        <row r="106">
          <cell r="A106">
            <v>352</v>
          </cell>
          <cell r="H106" t="e">
            <v>#N/A</v>
          </cell>
          <cell r="I106" t="str">
            <v/>
          </cell>
        </row>
        <row r="107">
          <cell r="A107" t="str">
            <v>331dh</v>
          </cell>
          <cell r="H107" t="e">
            <v>#N/A</v>
          </cell>
          <cell r="I107" t="str">
            <v/>
          </cell>
        </row>
        <row r="108">
          <cell r="A108" t="str">
            <v>336vdh</v>
          </cell>
          <cell r="H108" t="e">
            <v>#N/A</v>
          </cell>
          <cell r="I108" t="str">
            <v/>
          </cell>
        </row>
        <row r="109">
          <cell r="A109" t="str">
            <v>336dh</v>
          </cell>
          <cell r="H109" t="e">
            <v>#N/A</v>
          </cell>
          <cell r="I109" t="str">
            <v/>
          </cell>
        </row>
        <row r="110">
          <cell r="A110">
            <v>344</v>
          </cell>
          <cell r="H110" t="e">
            <v>#N/A</v>
          </cell>
          <cell r="I110" t="str">
            <v/>
          </cell>
        </row>
        <row r="111">
          <cell r="A111" t="str">
            <v>3388dh</v>
          </cell>
          <cell r="H111" t="e">
            <v>#N/A</v>
          </cell>
          <cell r="I111" t="str">
            <v/>
          </cell>
        </row>
        <row r="112">
          <cell r="A112">
            <v>341</v>
          </cell>
          <cell r="H112" t="e">
            <v>#N/A</v>
          </cell>
          <cell r="I112" t="str">
            <v/>
          </cell>
        </row>
        <row r="113">
          <cell r="A113">
            <v>342</v>
          </cell>
          <cell r="H113" t="e">
            <v>#N/A</v>
          </cell>
          <cell r="I113" t="str">
            <v/>
          </cell>
        </row>
        <row r="114">
          <cell r="A114">
            <v>3431</v>
          </cell>
          <cell r="H114" t="e">
            <v>#N/A</v>
          </cell>
          <cell r="I114" t="str">
            <v/>
          </cell>
        </row>
        <row r="115">
          <cell r="A115">
            <v>3432</v>
          </cell>
          <cell r="H115" t="e">
            <v>#N/A</v>
          </cell>
          <cell r="I115" t="str">
            <v/>
          </cell>
        </row>
        <row r="116">
          <cell r="A116">
            <v>3433</v>
          </cell>
          <cell r="H116" t="e">
            <v>#N/A</v>
          </cell>
          <cell r="I116" t="str">
            <v/>
          </cell>
        </row>
        <row r="117">
          <cell r="A117">
            <v>347</v>
          </cell>
          <cell r="H117" t="e">
            <v>#N/A</v>
          </cell>
          <cell r="I117" t="str">
            <v/>
          </cell>
        </row>
        <row r="118">
          <cell r="A118">
            <v>351</v>
          </cell>
          <cell r="H118" t="e">
            <v>#N/A</v>
          </cell>
          <cell r="I118" t="str">
            <v/>
          </cell>
        </row>
        <row r="119">
          <cell r="A119" t="str">
            <v>352dh</v>
          </cell>
          <cell r="H119" t="e">
            <v>#N/A</v>
          </cell>
          <cell r="I119" t="str">
            <v/>
          </cell>
        </row>
        <row r="120">
          <cell r="A120">
            <v>3531</v>
          </cell>
          <cell r="H120" t="e">
            <v>#N/A</v>
          </cell>
          <cell r="I120" t="str">
            <v/>
          </cell>
        </row>
        <row r="121">
          <cell r="A121">
            <v>3532</v>
          </cell>
          <cell r="H121" t="e">
            <v>#N/A</v>
          </cell>
          <cell r="I121" t="str">
            <v/>
          </cell>
        </row>
        <row r="122">
          <cell r="A122">
            <v>3533</v>
          </cell>
          <cell r="H122" t="e">
            <v>#N/A</v>
          </cell>
          <cell r="I122" t="str">
            <v/>
          </cell>
        </row>
        <row r="123">
          <cell r="A123">
            <v>3534</v>
          </cell>
          <cell r="H123" t="e">
            <v>#N/A</v>
          </cell>
          <cell r="I123" t="str">
            <v/>
          </cell>
        </row>
        <row r="124">
          <cell r="A124">
            <v>3561</v>
          </cell>
          <cell r="H124" t="e">
            <v>#N/A</v>
          </cell>
          <cell r="I124" t="str">
            <v/>
          </cell>
        </row>
        <row r="125">
          <cell r="A125">
            <v>3562</v>
          </cell>
          <cell r="H125" t="e">
            <v>#N/A</v>
          </cell>
          <cell r="I125" t="str">
            <v/>
          </cell>
        </row>
        <row r="126">
          <cell r="A126">
            <v>4111</v>
          </cell>
          <cell r="H126" t="e">
            <v>#N/A</v>
          </cell>
          <cell r="I126" t="str">
            <v/>
          </cell>
        </row>
        <row r="127">
          <cell r="A127">
            <v>4112</v>
          </cell>
          <cell r="H127" t="e">
            <v>#N/A</v>
          </cell>
          <cell r="I127" t="str">
            <v/>
          </cell>
        </row>
        <row r="128">
          <cell r="A128">
            <v>4118</v>
          </cell>
          <cell r="H128" t="e">
            <v>#N/A</v>
          </cell>
          <cell r="I128" t="str">
            <v/>
          </cell>
        </row>
        <row r="129">
          <cell r="A129">
            <v>419</v>
          </cell>
          <cell r="H129" t="e">
            <v>#N/A</v>
          </cell>
          <cell r="I129" t="str">
            <v/>
          </cell>
        </row>
        <row r="130">
          <cell r="A130">
            <v>412</v>
          </cell>
          <cell r="H130" t="e">
            <v>#N/A</v>
          </cell>
          <cell r="I130" t="str">
            <v/>
          </cell>
        </row>
        <row r="131">
          <cell r="A131">
            <v>413</v>
          </cell>
          <cell r="H131" t="e">
            <v>#N/A</v>
          </cell>
          <cell r="I131" t="str">
            <v/>
          </cell>
        </row>
        <row r="132">
          <cell r="A132">
            <v>414</v>
          </cell>
          <cell r="H132" t="e">
            <v>#N/A</v>
          </cell>
          <cell r="I132" t="str">
            <v/>
          </cell>
        </row>
        <row r="133">
          <cell r="A133">
            <v>415</v>
          </cell>
          <cell r="H133" t="e">
            <v>#N/A</v>
          </cell>
          <cell r="I133" t="str">
            <v/>
          </cell>
        </row>
        <row r="134">
          <cell r="A134">
            <v>417</v>
          </cell>
          <cell r="H134" t="e">
            <v>#N/A</v>
          </cell>
          <cell r="I134" t="str">
            <v/>
          </cell>
        </row>
        <row r="135">
          <cell r="A135">
            <v>418</v>
          </cell>
          <cell r="H135" t="e">
            <v>#N/A</v>
          </cell>
          <cell r="I135" t="str">
            <v/>
          </cell>
        </row>
        <row r="136">
          <cell r="A136">
            <v>4211</v>
          </cell>
          <cell r="H136" t="e">
            <v>#N/A</v>
          </cell>
          <cell r="I136" t="str">
            <v/>
          </cell>
        </row>
        <row r="137">
          <cell r="A137">
            <v>4212</v>
          </cell>
          <cell r="H137" t="e">
            <v>#N/A</v>
          </cell>
          <cell r="I137" t="str">
            <v/>
          </cell>
        </row>
        <row r="138">
          <cell r="A138">
            <v>441</v>
          </cell>
          <cell r="H138" t="e">
            <v>#N/A</v>
          </cell>
          <cell r="I138" t="str">
            <v/>
          </cell>
        </row>
        <row r="139">
          <cell r="A139">
            <v>4611</v>
          </cell>
          <cell r="H139" t="e">
            <v>#N/A</v>
          </cell>
          <cell r="I139" t="str">
            <v/>
          </cell>
        </row>
        <row r="140">
          <cell r="A140">
            <v>4612</v>
          </cell>
          <cell r="H140" t="e">
            <v>#N/A</v>
          </cell>
          <cell r="I140" t="str">
            <v/>
          </cell>
        </row>
        <row r="141">
          <cell r="A141">
            <v>1611</v>
          </cell>
          <cell r="H141" t="e">
            <v>#N/A</v>
          </cell>
          <cell r="I141" t="str">
            <v/>
          </cell>
        </row>
        <row r="142">
          <cell r="A142">
            <v>1612</v>
          </cell>
          <cell r="H142" t="e">
            <v>#N/A</v>
          </cell>
          <cell r="I142" t="str">
            <v/>
          </cell>
        </row>
        <row r="143">
          <cell r="A143">
            <v>466</v>
          </cell>
          <cell r="H143" t="e">
            <v>#N/A</v>
          </cell>
          <cell r="I143" t="str">
            <v/>
          </cell>
        </row>
        <row r="144">
          <cell r="A144">
            <v>439</v>
          </cell>
          <cell r="H144" t="e">
            <v>#N/A</v>
          </cell>
          <cell r="I144" t="str">
            <v/>
          </cell>
        </row>
        <row r="145">
          <cell r="A145">
            <v>5111</v>
          </cell>
          <cell r="H145" t="e">
            <v>#N/A</v>
          </cell>
          <cell r="I145" t="str">
            <v/>
          </cell>
        </row>
        <row r="146">
          <cell r="A146">
            <v>5112</v>
          </cell>
          <cell r="H146" t="e">
            <v>#N/A</v>
          </cell>
          <cell r="I146" t="str">
            <v/>
          </cell>
        </row>
        <row r="147">
          <cell r="A147">
            <v>5113</v>
          </cell>
          <cell r="H147" t="e">
            <v>#N/A</v>
          </cell>
          <cell r="I147" t="str">
            <v/>
          </cell>
        </row>
        <row r="148">
          <cell r="A148">
            <v>5114</v>
          </cell>
          <cell r="H148" t="e">
            <v>#N/A</v>
          </cell>
          <cell r="I148" t="str">
            <v/>
          </cell>
        </row>
        <row r="149">
          <cell r="A149">
            <v>5115</v>
          </cell>
          <cell r="H149" t="e">
            <v>#N/A</v>
          </cell>
          <cell r="I149" t="str">
            <v/>
          </cell>
        </row>
        <row r="150">
          <cell r="A150">
            <v>5116</v>
          </cell>
          <cell r="H150" t="e">
            <v>#N/A</v>
          </cell>
          <cell r="I150" t="str">
            <v/>
          </cell>
        </row>
        <row r="151">
          <cell r="A151">
            <v>5118</v>
          </cell>
          <cell r="H151" t="e">
            <v>#N/A</v>
          </cell>
          <cell r="I151" t="str">
            <v/>
          </cell>
        </row>
        <row r="152">
          <cell r="A152">
            <v>512</v>
          </cell>
          <cell r="H152" t="e">
            <v>#N/A</v>
          </cell>
          <cell r="I152" t="str">
            <v/>
          </cell>
        </row>
        <row r="153">
          <cell r="A153">
            <v>521</v>
          </cell>
          <cell r="H153" t="e">
            <v>#N/A</v>
          </cell>
          <cell r="I153" t="str">
            <v/>
          </cell>
        </row>
        <row r="154">
          <cell r="A154">
            <v>531</v>
          </cell>
          <cell r="H154" t="e">
            <v>#N/A</v>
          </cell>
          <cell r="I154" t="str">
            <v/>
          </cell>
        </row>
        <row r="155">
          <cell r="A155">
            <v>532</v>
          </cell>
          <cell r="H155" t="e">
            <v>#N/A</v>
          </cell>
          <cell r="I155" t="str">
            <v/>
          </cell>
        </row>
        <row r="156">
          <cell r="A156" t="str">
            <v>33311pl</v>
          </cell>
          <cell r="H156" t="e">
            <v>#N/A</v>
          </cell>
          <cell r="I156" t="str">
            <v/>
          </cell>
        </row>
        <row r="157">
          <cell r="A157" t="str">
            <v>3332pl</v>
          </cell>
          <cell r="H157" t="e">
            <v>#N/A</v>
          </cell>
          <cell r="I157" t="str">
            <v/>
          </cell>
        </row>
        <row r="158">
          <cell r="A158" t="str">
            <v>3333pl</v>
          </cell>
          <cell r="H158" t="e">
            <v>#N/A</v>
          </cell>
          <cell r="I158" t="str">
            <v/>
          </cell>
        </row>
        <row r="159">
          <cell r="A159">
            <v>6321</v>
          </cell>
          <cell r="H159" t="e">
            <v>#N/A</v>
          </cell>
          <cell r="I159" t="str">
            <v/>
          </cell>
        </row>
        <row r="160">
          <cell r="A160">
            <v>6322</v>
          </cell>
          <cell r="H160" t="e">
            <v>#N/A</v>
          </cell>
          <cell r="I160" t="str">
            <v/>
          </cell>
        </row>
        <row r="161">
          <cell r="A161">
            <v>6323</v>
          </cell>
          <cell r="H161" t="e">
            <v>#N/A</v>
          </cell>
          <cell r="I161" t="str">
            <v/>
          </cell>
        </row>
        <row r="162">
          <cell r="A162">
            <v>6324</v>
          </cell>
          <cell r="H162" t="e">
            <v>#N/A</v>
          </cell>
          <cell r="I162" t="str">
            <v/>
          </cell>
        </row>
        <row r="163">
          <cell r="A163">
            <v>6325</v>
          </cell>
          <cell r="H163" t="e">
            <v>#N/A</v>
          </cell>
          <cell r="I163" t="str">
            <v/>
          </cell>
        </row>
        <row r="164">
          <cell r="A164">
            <v>6326</v>
          </cell>
          <cell r="H164" t="e">
            <v>#N/A</v>
          </cell>
          <cell r="I164" t="str">
            <v/>
          </cell>
        </row>
        <row r="165">
          <cell r="A165">
            <v>6327</v>
          </cell>
          <cell r="H165" t="e">
            <v>#N/A</v>
          </cell>
          <cell r="I165" t="str">
            <v/>
          </cell>
        </row>
        <row r="166">
          <cell r="A166">
            <v>6328</v>
          </cell>
          <cell r="H166" t="e">
            <v>#N/A</v>
          </cell>
          <cell r="I166" t="str">
            <v/>
          </cell>
        </row>
        <row r="167">
          <cell r="A167">
            <v>6329</v>
          </cell>
          <cell r="H167" t="e">
            <v>#N/A</v>
          </cell>
          <cell r="I167" t="str">
            <v/>
          </cell>
        </row>
        <row r="168">
          <cell r="A168">
            <v>5151</v>
          </cell>
          <cell r="H168" t="e">
            <v>#N/A</v>
          </cell>
          <cell r="I168" t="str">
            <v/>
          </cell>
        </row>
        <row r="169">
          <cell r="A169">
            <v>5152</v>
          </cell>
          <cell r="H169" t="e">
            <v>#N/A</v>
          </cell>
          <cell r="I169" t="str">
            <v/>
          </cell>
        </row>
        <row r="170">
          <cell r="A170">
            <v>5153</v>
          </cell>
          <cell r="H170" t="e">
            <v>#N/A</v>
          </cell>
          <cell r="I170" t="str">
            <v/>
          </cell>
        </row>
        <row r="171">
          <cell r="A171">
            <v>5154</v>
          </cell>
          <cell r="H171" t="e">
            <v>#N/A</v>
          </cell>
          <cell r="I171" t="str">
            <v/>
          </cell>
        </row>
        <row r="172">
          <cell r="A172">
            <v>5155</v>
          </cell>
          <cell r="H172" t="e">
            <v>#N/A</v>
          </cell>
          <cell r="I172" t="str">
            <v/>
          </cell>
        </row>
        <row r="173">
          <cell r="A173">
            <v>5156</v>
          </cell>
          <cell r="H173" t="e">
            <v>#N/A</v>
          </cell>
          <cell r="I173" t="str">
            <v/>
          </cell>
        </row>
        <row r="174">
          <cell r="A174">
            <v>5157</v>
          </cell>
          <cell r="H174" t="e">
            <v>#N/A</v>
          </cell>
          <cell r="I174" t="str">
            <v/>
          </cell>
        </row>
        <row r="175">
          <cell r="A175">
            <v>5158</v>
          </cell>
          <cell r="H175" t="e">
            <v>#N/A</v>
          </cell>
          <cell r="I175" t="str">
            <v/>
          </cell>
        </row>
        <row r="176">
          <cell r="A176">
            <v>6351</v>
          </cell>
          <cell r="H176" t="e">
            <v>#N/A</v>
          </cell>
          <cell r="I176" t="str">
            <v/>
          </cell>
        </row>
        <row r="177">
          <cell r="A177">
            <v>6352</v>
          </cell>
          <cell r="H177" t="e">
            <v>#N/A</v>
          </cell>
          <cell r="I177" t="str">
            <v/>
          </cell>
        </row>
        <row r="178">
          <cell r="A178">
            <v>6353</v>
          </cell>
          <cell r="H178" t="e">
            <v>#N/A</v>
          </cell>
          <cell r="I178" t="str">
            <v/>
          </cell>
        </row>
        <row r="179">
          <cell r="A179">
            <v>6354</v>
          </cell>
          <cell r="H179" t="e">
            <v>#N/A</v>
          </cell>
          <cell r="I179" t="str">
            <v/>
          </cell>
        </row>
        <row r="180">
          <cell r="A180">
            <v>6355</v>
          </cell>
          <cell r="H180" t="e">
            <v>#N/A</v>
          </cell>
          <cell r="I180" t="str">
            <v/>
          </cell>
        </row>
        <row r="181">
          <cell r="A181">
            <v>6356</v>
          </cell>
          <cell r="H181" t="e">
            <v>#N/A</v>
          </cell>
          <cell r="I181" t="str">
            <v/>
          </cell>
        </row>
        <row r="182">
          <cell r="A182">
            <v>6359</v>
          </cell>
          <cell r="H182" t="e">
            <v>#N/A</v>
          </cell>
          <cell r="I182" t="str">
            <v/>
          </cell>
        </row>
        <row r="183">
          <cell r="A183">
            <v>6358</v>
          </cell>
          <cell r="H183" t="e">
            <v>#N/A</v>
          </cell>
          <cell r="I183" t="str">
            <v/>
          </cell>
        </row>
        <row r="184">
          <cell r="A184">
            <v>6411</v>
          </cell>
          <cell r="H184" t="e">
            <v>#N/A</v>
          </cell>
          <cell r="I184" t="str">
            <v/>
          </cell>
        </row>
        <row r="185">
          <cell r="A185">
            <v>6412</v>
          </cell>
          <cell r="H185" t="e">
            <v>#N/A</v>
          </cell>
          <cell r="I185" t="str">
            <v/>
          </cell>
        </row>
        <row r="186">
          <cell r="A186">
            <v>6413</v>
          </cell>
          <cell r="H186" t="e">
            <v>#N/A</v>
          </cell>
          <cell r="I186" t="str">
            <v/>
          </cell>
        </row>
        <row r="187">
          <cell r="A187">
            <v>6414</v>
          </cell>
          <cell r="H187" t="e">
            <v>#N/A</v>
          </cell>
          <cell r="I187" t="str">
            <v/>
          </cell>
        </row>
        <row r="188">
          <cell r="A188">
            <v>6415</v>
          </cell>
          <cell r="H188" t="e">
            <v>#N/A</v>
          </cell>
          <cell r="I188" t="str">
            <v/>
          </cell>
        </row>
        <row r="189">
          <cell r="A189">
            <v>6417</v>
          </cell>
          <cell r="H189" t="e">
            <v>#N/A</v>
          </cell>
          <cell r="I189" t="str">
            <v/>
          </cell>
        </row>
        <row r="190">
          <cell r="A190">
            <v>6418</v>
          </cell>
          <cell r="H190" t="e">
            <v>#N/A</v>
          </cell>
          <cell r="I190" t="str">
            <v/>
          </cell>
        </row>
        <row r="191">
          <cell r="A191">
            <v>6421</v>
          </cell>
          <cell r="H191" t="e">
            <v>#N/A</v>
          </cell>
          <cell r="I191" t="str">
            <v/>
          </cell>
        </row>
        <row r="192">
          <cell r="A192">
            <v>6422</v>
          </cell>
          <cell r="H192" t="e">
            <v>#N/A</v>
          </cell>
          <cell r="I192" t="str">
            <v/>
          </cell>
        </row>
        <row r="193">
          <cell r="A193">
            <v>6423</v>
          </cell>
          <cell r="H193" t="e">
            <v>#N/A</v>
          </cell>
          <cell r="I193" t="str">
            <v/>
          </cell>
        </row>
        <row r="194">
          <cell r="A194">
            <v>6424</v>
          </cell>
          <cell r="H194" t="e">
            <v>#N/A</v>
          </cell>
          <cell r="I194" t="str">
            <v/>
          </cell>
        </row>
        <row r="195">
          <cell r="A195">
            <v>6425</v>
          </cell>
          <cell r="H195" t="e">
            <v>#N/A</v>
          </cell>
          <cell r="I195" t="str">
            <v/>
          </cell>
        </row>
        <row r="196">
          <cell r="A196">
            <v>6426</v>
          </cell>
          <cell r="H196" t="e">
            <v>#N/A</v>
          </cell>
          <cell r="I196" t="str">
            <v/>
          </cell>
        </row>
        <row r="197">
          <cell r="A197">
            <v>6427</v>
          </cell>
          <cell r="H197" t="e">
            <v>#N/A</v>
          </cell>
          <cell r="I197" t="str">
            <v/>
          </cell>
        </row>
        <row r="198">
          <cell r="A198">
            <v>6428</v>
          </cell>
          <cell r="H198" t="e">
            <v>#N/A</v>
          </cell>
          <cell r="I198" t="str">
            <v/>
          </cell>
        </row>
        <row r="199">
          <cell r="A199">
            <v>711</v>
          </cell>
          <cell r="H199" t="e">
            <v>#N/A</v>
          </cell>
          <cell r="I199" t="str">
            <v/>
          </cell>
        </row>
        <row r="200">
          <cell r="A200">
            <v>811</v>
          </cell>
          <cell r="H200" t="e">
            <v>#N/A</v>
          </cell>
          <cell r="I200" t="str">
            <v/>
          </cell>
        </row>
        <row r="201">
          <cell r="A201">
            <v>700</v>
          </cell>
          <cell r="H201" t="e">
            <v>#N/A</v>
          </cell>
          <cell r="I201" t="str">
            <v/>
          </cell>
        </row>
        <row r="202">
          <cell r="A202">
            <v>8211</v>
          </cell>
          <cell r="H202" t="e">
            <v>#N/A</v>
          </cell>
          <cell r="I202" t="str">
            <v/>
          </cell>
        </row>
        <row r="203">
          <cell r="A203">
            <v>8212</v>
          </cell>
          <cell r="H203" t="e">
            <v>#N/A</v>
          </cell>
          <cell r="I203" t="str">
            <v/>
          </cell>
        </row>
        <row r="204">
          <cell r="A204">
            <v>500</v>
          </cell>
          <cell r="H204" t="e">
            <v>#N/A</v>
          </cell>
          <cell r="I204" t="str">
            <v/>
          </cell>
        </row>
        <row r="205">
          <cell r="H205" t="e">
            <v>#N/A</v>
          </cell>
          <cell r="I205" t="str">
            <v/>
          </cell>
        </row>
        <row r="206">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 sheetId="2">
        <row r="7">
          <cell r="O7">
            <v>1</v>
          </cell>
        </row>
      </sheetData>
      <sheetData sheetId="3"/>
      <sheetData sheetId="4"/>
      <sheetData sheetId="5"/>
      <sheetData sheetId="6"/>
      <sheetData sheetId="7"/>
      <sheetData sheetId="8"/>
      <sheetData sheetId="9"/>
      <sheetData sheetId="10">
        <row r="7">
          <cell r="R7" t="str">
            <v>Công ty mẹ (Đại Châu)</v>
          </cell>
          <cell r="V7" t="str">
            <v>Công ty con (DC Phú Hà)</v>
          </cell>
          <cell r="AL7" t="str">
            <v>Công ty ABC</v>
          </cell>
          <cell r="AP7" t="str">
            <v>Công ty ABC</v>
          </cell>
          <cell r="AT7" t="str">
            <v>Công ty ABC</v>
          </cell>
          <cell r="AX7" t="str">
            <v>Công ty ABC</v>
          </cell>
          <cell r="BB7" t="str">
            <v>Công ty ABC</v>
          </cell>
          <cell r="BF7" t="str">
            <v>Công ty ABC</v>
          </cell>
          <cell r="BJ7" t="str">
            <v>Công ty ABC</v>
          </cell>
          <cell r="BN7" t="str">
            <v>Công ty ABC</v>
          </cell>
          <cell r="BR7" t="str">
            <v>Công ty ABC</v>
          </cell>
          <cell r="BV7" t="str">
            <v>Công ty ABC</v>
          </cell>
          <cell r="BZ7" t="str">
            <v>Công ty ABC</v>
          </cell>
          <cell r="CD7" t="str">
            <v>Công ty ABC</v>
          </cell>
          <cell r="CH7" t="str">
            <v>Công ty con (XNK Đại Châu)</v>
          </cell>
          <cell r="CL7" t="str">
            <v>Bút toán Hợp nhất</v>
          </cell>
        </row>
        <row r="9">
          <cell r="J9" t="str">
            <v>Đơn vị tính: VND</v>
          </cell>
        </row>
        <row r="12">
          <cell r="C12" t="str">
            <v xml:space="preserve">Mã 
số </v>
          </cell>
          <cell r="E12" t="str">
            <v>Số cuối năm
(Số đơn vị)</v>
          </cell>
          <cell r="G12" t="str">
            <v>Số cuối năm
(Số kiểm toán)</v>
          </cell>
          <cell r="H12" t="str">
            <v>Số đầu năm 
(Số đơn vị)</v>
          </cell>
          <cell r="J12" t="str">
            <v>Số đầu năm 
(Số kiểm toán)</v>
          </cell>
          <cell r="N12" t="str">
            <v>Sort
TK</v>
          </cell>
          <cell r="R12" t="str">
            <v>Số cuối năm
(Số đơn vị)</v>
          </cell>
          <cell r="S12" t="str">
            <v>Số cuối năm
(Số kiểm toán)</v>
          </cell>
          <cell r="T12" t="str">
            <v>Số đầu năm 
(Số đơn vị)</v>
          </cell>
          <cell r="U12" t="str">
            <v>Số đầu năm 
(Số kiểm toán)</v>
          </cell>
          <cell r="V12" t="str">
            <v>Số cuối năm
(Số đơn vị)</v>
          </cell>
          <cell r="W12" t="str">
            <v>Số cuối năm
(Số kiểm toán)</v>
          </cell>
          <cell r="X12" t="str">
            <v>Số đầu năm 
(Số đơn vị)</v>
          </cell>
          <cell r="Y12" t="str">
            <v>Số đầu năm 
(Số kiểm toán)</v>
          </cell>
          <cell r="Z12" t="str">
            <v>Số cuối năm
(Số đơn vị)</v>
          </cell>
          <cell r="AA12" t="str">
            <v>Số cuối năm
(Số kiểm toán)</v>
          </cell>
          <cell r="AB12" t="str">
            <v>Số đầu năm 
(Số đơn vị)</v>
          </cell>
          <cell r="AC12" t="str">
            <v>Số đầu năm 
(Số kiểm toán)</v>
          </cell>
          <cell r="AD12" t="str">
            <v>Số cuối năm
(Số đơn vị)</v>
          </cell>
          <cell r="AE12" t="str">
            <v>Số cuối năm
(Số kiểm toán)</v>
          </cell>
          <cell r="AF12" t="str">
            <v>Số đầu năm 
(Số đơn vị)</v>
          </cell>
          <cell r="AG12" t="str">
            <v>Số đầu năm 
(Số kiểm toán)</v>
          </cell>
          <cell r="AH12" t="str">
            <v>Số cuối năm
(Số đơn vị)</v>
          </cell>
          <cell r="AI12" t="str">
            <v>Số cuối năm
(Số kiểm toán)</v>
          </cell>
          <cell r="AJ12" t="str">
            <v>Số đầu năm 
(Số đơn vị)</v>
          </cell>
          <cell r="AK12" t="str">
            <v>Số đầu năm 
(Số kiểm toán)</v>
          </cell>
          <cell r="AL12" t="str">
            <v>Số cuối năm
(Số đơn vị)</v>
          </cell>
          <cell r="AM12" t="str">
            <v>Số cuối năm
(Số kiểm toán)</v>
          </cell>
          <cell r="AN12" t="str">
            <v>Số đầu năm 
(Số đơn vị)</v>
          </cell>
          <cell r="AO12" t="str">
            <v>Số đầu năm 
(Số kiểm toán)</v>
          </cell>
          <cell r="AP12" t="str">
            <v>Số cuối năm
(Số đơn vị)</v>
          </cell>
          <cell r="AQ12" t="str">
            <v>Số cuối năm
(Số kiểm toán)</v>
          </cell>
          <cell r="AR12" t="str">
            <v>Số đầu năm 
(Số đơn vị)</v>
          </cell>
          <cell r="AS12" t="str">
            <v>Số đầu năm 
(Số kiểm toán)</v>
          </cell>
          <cell r="AT12" t="str">
            <v>Số cuối năm
(Số đơn vị)</v>
          </cell>
          <cell r="AU12" t="str">
            <v>Số cuối năm
(Số kiểm toán)</v>
          </cell>
          <cell r="AV12" t="str">
            <v>Số đầu năm 
(Số đơn vị)</v>
          </cell>
          <cell r="AW12" t="str">
            <v>Số đầu năm 
(Số kiểm toán)</v>
          </cell>
          <cell r="AX12" t="str">
            <v>Số cuối năm
(Số đơn vị)</v>
          </cell>
          <cell r="AY12" t="str">
            <v>Số cuối năm
(Số kiểm toán)</v>
          </cell>
          <cell r="AZ12" t="str">
            <v>Số đầu năm 
(Số đơn vị)</v>
          </cell>
          <cell r="BA12" t="str">
            <v>Số đầu năm 
(Số kiểm toán)</v>
          </cell>
          <cell r="BB12" t="str">
            <v>Số cuối năm
(Số đơn vị)</v>
          </cell>
          <cell r="BC12" t="str">
            <v>Số cuối năm
(Số kiểm toán)</v>
          </cell>
          <cell r="BD12" t="str">
            <v>Số đầu năm 
(Số đơn vị)</v>
          </cell>
          <cell r="BE12" t="str">
            <v>Số đầu năm 
(Số kiểm toán)</v>
          </cell>
          <cell r="BF12" t="str">
            <v>Số cuối năm
(Số đơn vị)</v>
          </cell>
          <cell r="BG12" t="str">
            <v>Số cuối năm
(Số kiểm toán)</v>
          </cell>
          <cell r="BH12" t="str">
            <v>Số đầu năm 
(Số đơn vị)</v>
          </cell>
          <cell r="BI12" t="str">
            <v>Số đầu năm 
(Số kiểm toán)</v>
          </cell>
          <cell r="BJ12" t="str">
            <v>Số cuối năm
(Số đơn vị)</v>
          </cell>
          <cell r="BK12" t="str">
            <v>Số cuối năm
(Số kiểm toán)</v>
          </cell>
          <cell r="BL12" t="str">
            <v>Số đầu năm 
(Số đơn vị)</v>
          </cell>
          <cell r="BM12" t="str">
            <v>Số đầu năm 
(Số kiểm toán)</v>
          </cell>
          <cell r="BN12" t="str">
            <v>Số cuối năm
(Số đơn vị)</v>
          </cell>
          <cell r="BO12" t="str">
            <v>Số cuối năm
(Số kiểm toán)</v>
          </cell>
          <cell r="BP12" t="str">
            <v>Số đầu năm 
(Số đơn vị)</v>
          </cell>
          <cell r="BQ12" t="str">
            <v>Số đầu năm 
(Số kiểm toán)</v>
          </cell>
          <cell r="BR12" t="str">
            <v>Số cuối năm
(Số đơn vị)</v>
          </cell>
          <cell r="BS12" t="str">
            <v>Số cuối năm
(Số kiểm toán)</v>
          </cell>
          <cell r="BT12" t="str">
            <v>Số đầu năm 
(Số đơn vị)</v>
          </cell>
          <cell r="BU12" t="str">
            <v>Số đầu năm 
(Số kiểm toán)</v>
          </cell>
          <cell r="BV12" t="str">
            <v>Số cuối năm
(Số đơn vị)</v>
          </cell>
          <cell r="BW12" t="str">
            <v>Số cuối năm
(Số kiểm toán)</v>
          </cell>
          <cell r="BX12" t="str">
            <v>Số đầu năm 
(Số đơn vị)</v>
          </cell>
          <cell r="BY12" t="str">
            <v>Số đầu năm 
(Số kiểm toán)</v>
          </cell>
          <cell r="BZ12" t="str">
            <v>Số cuối năm
(Số đơn vị)</v>
          </cell>
          <cell r="CA12" t="str">
            <v>Số cuối năm
(Số kiểm toán)</v>
          </cell>
          <cell r="CB12" t="str">
            <v>Số đầu năm 
(Số đơn vị)</v>
          </cell>
          <cell r="CC12" t="str">
            <v>Số đầu năm 
(Số kiểm toán)</v>
          </cell>
          <cell r="CD12" t="str">
            <v>Số cuối năm
(Số đơn vị)</v>
          </cell>
          <cell r="CE12" t="str">
            <v>Số cuối năm
(Số kiểm toán)</v>
          </cell>
          <cell r="CF12" t="str">
            <v>Số đầu năm 
(Số đơn vị)</v>
          </cell>
          <cell r="CG12" t="str">
            <v>Số đầu năm 
(Số kiểm toán)</v>
          </cell>
          <cell r="CH12" t="str">
            <v>Số cuối năm
(Số đơn vị)</v>
          </cell>
          <cell r="CI12" t="str">
            <v>Số cuối năm
(Số kiểm toán)</v>
          </cell>
          <cell r="CJ12" t="str">
            <v>Số đầu năm 
(Số đơn vị)</v>
          </cell>
          <cell r="CK12" t="str">
            <v>Số đầu năm 
(Số kiểm toán)</v>
          </cell>
          <cell r="CL12" t="str">
            <v>Số cuối năm
(Số đơn vị)</v>
          </cell>
          <cell r="CM12" t="str">
            <v>Số cuối năm
(Số kiểm toán)</v>
          </cell>
          <cell r="CN12" t="str">
            <v>Số đầu năm 
(Số đơn vị)</v>
          </cell>
          <cell r="CO12" t="str">
            <v>Số đầu năm 
(Số kiểm toán)</v>
          </cell>
        </row>
        <row r="14">
          <cell r="C14">
            <v>100</v>
          </cell>
          <cell r="E14">
            <v>292643610396</v>
          </cell>
          <cell r="G14">
            <v>292643610396</v>
          </cell>
          <cell r="J14">
            <v>288769583749</v>
          </cell>
          <cell r="N14">
            <v>1</v>
          </cell>
        </row>
        <row r="15">
          <cell r="C15">
            <v>110</v>
          </cell>
          <cell r="E15">
            <v>7820943189</v>
          </cell>
          <cell r="G15">
            <v>7820943189</v>
          </cell>
          <cell r="J15">
            <v>9401185570</v>
          </cell>
          <cell r="N15">
            <v>2</v>
          </cell>
        </row>
        <row r="16">
          <cell r="C16">
            <v>111</v>
          </cell>
          <cell r="E16">
            <v>7820943189</v>
          </cell>
          <cell r="G16">
            <v>7820943189</v>
          </cell>
          <cell r="J16">
            <v>9401185570</v>
          </cell>
          <cell r="N16">
            <v>3</v>
          </cell>
        </row>
        <row r="17">
          <cell r="E17">
            <v>3298460242</v>
          </cell>
          <cell r="G17">
            <v>3298460242</v>
          </cell>
          <cell r="J17">
            <v>122714883</v>
          </cell>
          <cell r="M17">
            <v>111</v>
          </cell>
          <cell r="N17">
            <v>4</v>
          </cell>
        </row>
        <row r="18">
          <cell r="E18">
            <v>4522482947</v>
          </cell>
          <cell r="G18">
            <v>4522482947</v>
          </cell>
          <cell r="J18">
            <v>9278470687</v>
          </cell>
          <cell r="M18">
            <v>111</v>
          </cell>
          <cell r="N18">
            <v>5</v>
          </cell>
        </row>
        <row r="19">
          <cell r="E19">
            <v>0</v>
          </cell>
          <cell r="G19">
            <v>0</v>
          </cell>
          <cell r="J19">
            <v>0</v>
          </cell>
          <cell r="M19">
            <v>111</v>
          </cell>
          <cell r="N19">
            <v>6</v>
          </cell>
        </row>
        <row r="20">
          <cell r="C20">
            <v>112</v>
          </cell>
          <cell r="E20">
            <v>0</v>
          </cell>
          <cell r="G20">
            <v>0</v>
          </cell>
          <cell r="J20">
            <v>0</v>
          </cell>
          <cell r="M20">
            <v>112</v>
          </cell>
          <cell r="N20">
            <v>7</v>
          </cell>
        </row>
        <row r="21">
          <cell r="C21">
            <v>120</v>
          </cell>
          <cell r="E21">
            <v>38480000000</v>
          </cell>
          <cell r="G21">
            <v>38480000000</v>
          </cell>
          <cell r="J21">
            <v>38480000000</v>
          </cell>
          <cell r="N21">
            <v>8</v>
          </cell>
        </row>
        <row r="22">
          <cell r="C22">
            <v>121</v>
          </cell>
          <cell r="E22">
            <v>38480000000</v>
          </cell>
          <cell r="G22">
            <v>38480000000</v>
          </cell>
          <cell r="J22">
            <v>38480000000</v>
          </cell>
          <cell r="N22">
            <v>9</v>
          </cell>
        </row>
        <row r="23">
          <cell r="E23">
            <v>0</v>
          </cell>
          <cell r="G23">
            <v>0</v>
          </cell>
          <cell r="J23">
            <v>0</v>
          </cell>
          <cell r="N23">
            <v>10</v>
          </cell>
        </row>
        <row r="24">
          <cell r="E24">
            <v>0</v>
          </cell>
          <cell r="G24">
            <v>0</v>
          </cell>
          <cell r="J24">
            <v>0</v>
          </cell>
          <cell r="M24">
            <v>121</v>
          </cell>
          <cell r="N24">
            <v>11</v>
          </cell>
        </row>
        <row r="25">
          <cell r="E25">
            <v>0</v>
          </cell>
          <cell r="G25">
            <v>0</v>
          </cell>
          <cell r="J25">
            <v>0</v>
          </cell>
          <cell r="M25">
            <v>121</v>
          </cell>
          <cell r="N25">
            <v>12</v>
          </cell>
        </row>
        <row r="26">
          <cell r="E26">
            <v>38480000000</v>
          </cell>
          <cell r="G26">
            <v>38480000000</v>
          </cell>
          <cell r="J26">
            <v>38480000000</v>
          </cell>
          <cell r="N26">
            <v>13</v>
          </cell>
        </row>
        <row r="27">
          <cell r="E27">
            <v>0</v>
          </cell>
          <cell r="G27">
            <v>0</v>
          </cell>
          <cell r="J27">
            <v>0</v>
          </cell>
          <cell r="M27">
            <v>121</v>
          </cell>
          <cell r="N27">
            <v>14</v>
          </cell>
        </row>
        <row r="28">
          <cell r="E28">
            <v>38480000000</v>
          </cell>
          <cell r="G28">
            <v>38480000000</v>
          </cell>
          <cell r="J28">
            <v>38480000000</v>
          </cell>
          <cell r="M28">
            <v>121</v>
          </cell>
          <cell r="N28">
            <v>15</v>
          </cell>
        </row>
        <row r="29">
          <cell r="C29">
            <v>129</v>
          </cell>
          <cell r="E29">
            <v>0</v>
          </cell>
          <cell r="G29">
            <v>0</v>
          </cell>
          <cell r="J29">
            <v>0</v>
          </cell>
          <cell r="M29">
            <v>129</v>
          </cell>
          <cell r="N29">
            <v>16</v>
          </cell>
        </row>
        <row r="30">
          <cell r="C30">
            <v>130</v>
          </cell>
          <cell r="E30">
            <v>50985519314</v>
          </cell>
          <cell r="G30">
            <v>50985519314</v>
          </cell>
          <cell r="J30">
            <v>50178115274</v>
          </cell>
          <cell r="N30">
            <v>17</v>
          </cell>
        </row>
        <row r="31">
          <cell r="C31">
            <v>131</v>
          </cell>
          <cell r="E31">
            <v>18883597134</v>
          </cell>
          <cell r="G31">
            <v>18883597134</v>
          </cell>
          <cell r="J31">
            <v>21952468369</v>
          </cell>
          <cell r="M31">
            <v>131</v>
          </cell>
          <cell r="N31">
            <v>18</v>
          </cell>
        </row>
        <row r="32">
          <cell r="C32">
            <v>132</v>
          </cell>
          <cell r="E32">
            <v>24653227160</v>
          </cell>
          <cell r="G32">
            <v>24653227160</v>
          </cell>
          <cell r="J32">
            <v>19126362596</v>
          </cell>
          <cell r="M32">
            <v>132</v>
          </cell>
          <cell r="N32">
            <v>19</v>
          </cell>
        </row>
        <row r="33">
          <cell r="C33">
            <v>133</v>
          </cell>
          <cell r="E33">
            <v>0</v>
          </cell>
          <cell r="G33">
            <v>0</v>
          </cell>
          <cell r="J33">
            <v>0</v>
          </cell>
          <cell r="M33">
            <v>133</v>
          </cell>
          <cell r="N33">
            <v>20</v>
          </cell>
        </row>
        <row r="34">
          <cell r="C34">
            <v>134</v>
          </cell>
          <cell r="E34">
            <v>0</v>
          </cell>
          <cell r="G34">
            <v>0</v>
          </cell>
          <cell r="J34">
            <v>0</v>
          </cell>
          <cell r="M34">
            <v>134</v>
          </cell>
          <cell r="N34">
            <v>21</v>
          </cell>
        </row>
        <row r="35">
          <cell r="C35" t="str">
            <v>135</v>
          </cell>
          <cell r="E35">
            <v>8124913441</v>
          </cell>
          <cell r="G35">
            <v>8124913441</v>
          </cell>
          <cell r="J35">
            <v>9775502730</v>
          </cell>
          <cell r="N35">
            <v>22</v>
          </cell>
        </row>
        <row r="36">
          <cell r="E36">
            <v>0</v>
          </cell>
          <cell r="G36">
            <v>0</v>
          </cell>
          <cell r="J36">
            <v>0</v>
          </cell>
          <cell r="M36">
            <v>135</v>
          </cell>
          <cell r="N36">
            <v>23</v>
          </cell>
        </row>
        <row r="37">
          <cell r="E37">
            <v>0</v>
          </cell>
          <cell r="G37">
            <v>0</v>
          </cell>
          <cell r="J37">
            <v>0</v>
          </cell>
          <cell r="M37">
            <v>135</v>
          </cell>
          <cell r="N37">
            <v>24</v>
          </cell>
        </row>
        <row r="38">
          <cell r="E38">
            <v>0</v>
          </cell>
          <cell r="G38">
            <v>0</v>
          </cell>
          <cell r="J38">
            <v>0</v>
          </cell>
          <cell r="M38">
            <v>135</v>
          </cell>
          <cell r="N38">
            <v>25</v>
          </cell>
        </row>
        <row r="39">
          <cell r="E39">
            <v>8124913441</v>
          </cell>
          <cell r="G39">
            <v>8124913441</v>
          </cell>
          <cell r="J39">
            <v>9775502730</v>
          </cell>
          <cell r="M39">
            <v>135</v>
          </cell>
          <cell r="N39">
            <v>26</v>
          </cell>
        </row>
        <row r="40">
          <cell r="C40">
            <v>139</v>
          </cell>
          <cell r="E40">
            <v>-676218421</v>
          </cell>
          <cell r="G40">
            <v>-676218421</v>
          </cell>
          <cell r="J40">
            <v>-676218421</v>
          </cell>
          <cell r="M40">
            <v>139</v>
          </cell>
          <cell r="N40">
            <v>27</v>
          </cell>
        </row>
        <row r="41">
          <cell r="C41">
            <v>140</v>
          </cell>
          <cell r="E41">
            <v>42625607603</v>
          </cell>
          <cell r="G41">
            <v>42625607603</v>
          </cell>
          <cell r="J41">
            <v>43424511971</v>
          </cell>
          <cell r="N41">
            <v>28</v>
          </cell>
        </row>
        <row r="42">
          <cell r="C42">
            <v>141</v>
          </cell>
          <cell r="E42">
            <v>42625607603</v>
          </cell>
          <cell r="G42">
            <v>42625607603</v>
          </cell>
          <cell r="J42">
            <v>43424511971</v>
          </cell>
          <cell r="N42">
            <v>29</v>
          </cell>
        </row>
        <row r="43">
          <cell r="E43">
            <v>0</v>
          </cell>
          <cell r="G43">
            <v>0</v>
          </cell>
          <cell r="J43">
            <v>0</v>
          </cell>
          <cell r="M43">
            <v>141</v>
          </cell>
          <cell r="N43">
            <v>30</v>
          </cell>
        </row>
        <row r="44">
          <cell r="E44">
            <v>16570511692</v>
          </cell>
          <cell r="G44">
            <v>16570511692</v>
          </cell>
          <cell r="J44">
            <v>10215348553</v>
          </cell>
          <cell r="M44">
            <v>141</v>
          </cell>
          <cell r="N44">
            <v>31</v>
          </cell>
        </row>
        <row r="45">
          <cell r="E45">
            <v>0</v>
          </cell>
          <cell r="G45">
            <v>0</v>
          </cell>
          <cell r="J45">
            <v>0</v>
          </cell>
          <cell r="M45">
            <v>141</v>
          </cell>
          <cell r="N45">
            <v>32</v>
          </cell>
        </row>
        <row r="46">
          <cell r="E46">
            <v>11583029159</v>
          </cell>
          <cell r="G46">
            <v>11583029159</v>
          </cell>
          <cell r="J46">
            <v>17950222830</v>
          </cell>
          <cell r="M46">
            <v>141</v>
          </cell>
          <cell r="N46">
            <v>33</v>
          </cell>
        </row>
        <row r="47">
          <cell r="E47">
            <v>6382357709</v>
          </cell>
          <cell r="G47">
            <v>6382357709</v>
          </cell>
          <cell r="J47">
            <v>806758359</v>
          </cell>
          <cell r="M47">
            <v>141</v>
          </cell>
          <cell r="N47">
            <v>34</v>
          </cell>
        </row>
        <row r="48">
          <cell r="E48">
            <v>8089709043</v>
          </cell>
          <cell r="G48">
            <v>8089709043</v>
          </cell>
          <cell r="J48">
            <v>14452182229</v>
          </cell>
          <cell r="M48">
            <v>141</v>
          </cell>
          <cell r="N48">
            <v>35</v>
          </cell>
        </row>
        <row r="49">
          <cell r="E49">
            <v>0</v>
          </cell>
          <cell r="G49">
            <v>0</v>
          </cell>
          <cell r="J49">
            <v>0</v>
          </cell>
          <cell r="M49">
            <v>141</v>
          </cell>
          <cell r="N49">
            <v>36</v>
          </cell>
        </row>
        <row r="50">
          <cell r="E50">
            <v>0</v>
          </cell>
          <cell r="G50">
            <v>0</v>
          </cell>
          <cell r="J50">
            <v>0</v>
          </cell>
          <cell r="M50">
            <v>141</v>
          </cell>
          <cell r="N50">
            <v>37</v>
          </cell>
        </row>
        <row r="51">
          <cell r="E51">
            <v>0</v>
          </cell>
          <cell r="G51">
            <v>0</v>
          </cell>
          <cell r="J51">
            <v>0</v>
          </cell>
          <cell r="M51">
            <v>141</v>
          </cell>
          <cell r="N51">
            <v>38</v>
          </cell>
        </row>
        <row r="52">
          <cell r="C52">
            <v>149</v>
          </cell>
          <cell r="E52">
            <v>0</v>
          </cell>
          <cell r="G52">
            <v>0</v>
          </cell>
          <cell r="J52">
            <v>0</v>
          </cell>
          <cell r="M52">
            <v>149</v>
          </cell>
          <cell r="N52">
            <v>39</v>
          </cell>
        </row>
        <row r="53">
          <cell r="C53">
            <v>150</v>
          </cell>
          <cell r="E53">
            <v>152731540290</v>
          </cell>
          <cell r="G53">
            <v>152731540290</v>
          </cell>
          <cell r="J53">
            <v>147285770934</v>
          </cell>
          <cell r="N53">
            <v>40</v>
          </cell>
        </row>
        <row r="54">
          <cell r="C54">
            <v>151</v>
          </cell>
          <cell r="E54">
            <v>0</v>
          </cell>
          <cell r="G54">
            <v>0</v>
          </cell>
          <cell r="J54">
            <v>31185445</v>
          </cell>
          <cell r="M54">
            <v>151</v>
          </cell>
          <cell r="N54">
            <v>41</v>
          </cell>
        </row>
        <row r="55">
          <cell r="C55">
            <v>152</v>
          </cell>
          <cell r="E55">
            <v>1867693724</v>
          </cell>
          <cell r="G55">
            <v>1867693724</v>
          </cell>
          <cell r="J55">
            <v>754585489</v>
          </cell>
          <cell r="M55">
            <v>152</v>
          </cell>
          <cell r="N55">
            <v>42</v>
          </cell>
        </row>
        <row r="56">
          <cell r="C56" t="str">
            <v>154</v>
          </cell>
          <cell r="E56">
            <v>0</v>
          </cell>
          <cell r="G56">
            <v>0</v>
          </cell>
          <cell r="J56">
            <v>0</v>
          </cell>
          <cell r="N56">
            <v>43</v>
          </cell>
        </row>
        <row r="57">
          <cell r="E57">
            <v>0</v>
          </cell>
          <cell r="G57">
            <v>0</v>
          </cell>
          <cell r="J57">
            <v>0</v>
          </cell>
          <cell r="M57">
            <v>154</v>
          </cell>
          <cell r="N57">
            <v>44</v>
          </cell>
        </row>
        <row r="58">
          <cell r="E58">
            <v>0</v>
          </cell>
          <cell r="G58">
            <v>0</v>
          </cell>
          <cell r="J58">
            <v>0</v>
          </cell>
          <cell r="M58">
            <v>154</v>
          </cell>
          <cell r="N58">
            <v>45</v>
          </cell>
        </row>
        <row r="59">
          <cell r="E59">
            <v>0</v>
          </cell>
          <cell r="G59">
            <v>0</v>
          </cell>
          <cell r="J59">
            <v>0</v>
          </cell>
          <cell r="M59">
            <v>154</v>
          </cell>
          <cell r="N59">
            <v>46</v>
          </cell>
        </row>
        <row r="60">
          <cell r="C60">
            <v>157</v>
          </cell>
          <cell r="E60">
            <v>0</v>
          </cell>
          <cell r="G60">
            <v>0</v>
          </cell>
          <cell r="J60">
            <v>0</v>
          </cell>
          <cell r="M60">
            <v>157</v>
          </cell>
          <cell r="N60">
            <v>47</v>
          </cell>
        </row>
        <row r="61">
          <cell r="C61">
            <v>158</v>
          </cell>
          <cell r="E61">
            <v>150863846566</v>
          </cell>
          <cell r="G61">
            <v>150863846566</v>
          </cell>
          <cell r="J61">
            <v>146500000000</v>
          </cell>
          <cell r="N61">
            <v>48</v>
          </cell>
        </row>
        <row r="62">
          <cell r="E62">
            <v>150863846566</v>
          </cell>
          <cell r="G62">
            <v>150863846566</v>
          </cell>
          <cell r="J62">
            <v>146500000000</v>
          </cell>
          <cell r="M62">
            <v>158</v>
          </cell>
          <cell r="N62">
            <v>49</v>
          </cell>
        </row>
        <row r="63">
          <cell r="E63">
            <v>0</v>
          </cell>
          <cell r="G63">
            <v>0</v>
          </cell>
          <cell r="J63">
            <v>0</v>
          </cell>
          <cell r="M63">
            <v>158</v>
          </cell>
          <cell r="N63">
            <v>50</v>
          </cell>
        </row>
        <row r="64">
          <cell r="E64">
            <v>0</v>
          </cell>
          <cell r="G64">
            <v>0</v>
          </cell>
          <cell r="J64">
            <v>0</v>
          </cell>
          <cell r="M64">
            <v>158</v>
          </cell>
          <cell r="N64">
            <v>51</v>
          </cell>
        </row>
        <row r="65">
          <cell r="E65">
            <v>0</v>
          </cell>
          <cell r="G65">
            <v>0</v>
          </cell>
          <cell r="J65">
            <v>0</v>
          </cell>
          <cell r="M65">
            <v>158</v>
          </cell>
          <cell r="N65">
            <v>52</v>
          </cell>
        </row>
        <row r="66">
          <cell r="N66" t="str">
            <v/>
          </cell>
        </row>
        <row r="67">
          <cell r="C67">
            <v>200</v>
          </cell>
          <cell r="E67">
            <v>168681624815</v>
          </cell>
          <cell r="G67">
            <v>164681624815</v>
          </cell>
          <cell r="J67">
            <v>163947018491</v>
          </cell>
          <cell r="N67">
            <v>53</v>
          </cell>
        </row>
        <row r="68">
          <cell r="C68">
            <v>210</v>
          </cell>
          <cell r="E68">
            <v>0</v>
          </cell>
          <cell r="G68">
            <v>0</v>
          </cell>
          <cell r="J68">
            <v>0</v>
          </cell>
          <cell r="N68">
            <v>54</v>
          </cell>
        </row>
        <row r="69">
          <cell r="C69">
            <v>211</v>
          </cell>
          <cell r="E69">
            <v>0</v>
          </cell>
          <cell r="G69">
            <v>0</v>
          </cell>
          <cell r="J69">
            <v>0</v>
          </cell>
          <cell r="M69">
            <v>211</v>
          </cell>
          <cell r="N69">
            <v>55</v>
          </cell>
        </row>
        <row r="70">
          <cell r="C70">
            <v>212</v>
          </cell>
          <cell r="E70">
            <v>0</v>
          </cell>
          <cell r="G70">
            <v>0</v>
          </cell>
          <cell r="J70">
            <v>0</v>
          </cell>
          <cell r="M70">
            <v>212</v>
          </cell>
          <cell r="N70">
            <v>56</v>
          </cell>
        </row>
        <row r="71">
          <cell r="C71">
            <v>213</v>
          </cell>
          <cell r="E71">
            <v>0</v>
          </cell>
          <cell r="G71">
            <v>0</v>
          </cell>
          <cell r="J71">
            <v>0</v>
          </cell>
          <cell r="N71">
            <v>57</v>
          </cell>
        </row>
        <row r="72">
          <cell r="E72">
            <v>0</v>
          </cell>
          <cell r="G72">
            <v>0</v>
          </cell>
          <cell r="J72">
            <v>0</v>
          </cell>
          <cell r="M72">
            <v>213</v>
          </cell>
          <cell r="N72">
            <v>58</v>
          </cell>
        </row>
        <row r="73">
          <cell r="E73">
            <v>0</v>
          </cell>
          <cell r="G73">
            <v>0</v>
          </cell>
          <cell r="J73">
            <v>0</v>
          </cell>
          <cell r="M73">
            <v>213</v>
          </cell>
          <cell r="N73">
            <v>59</v>
          </cell>
        </row>
        <row r="74">
          <cell r="C74" t="str">
            <v>218</v>
          </cell>
          <cell r="E74">
            <v>0</v>
          </cell>
          <cell r="G74">
            <v>0</v>
          </cell>
          <cell r="J74">
            <v>0</v>
          </cell>
          <cell r="N74">
            <v>60</v>
          </cell>
        </row>
        <row r="75">
          <cell r="E75">
            <v>0</v>
          </cell>
          <cell r="G75">
            <v>0</v>
          </cell>
          <cell r="J75">
            <v>0</v>
          </cell>
          <cell r="M75">
            <v>218</v>
          </cell>
          <cell r="N75">
            <v>61</v>
          </cell>
        </row>
        <row r="76">
          <cell r="E76">
            <v>0</v>
          </cell>
          <cell r="G76">
            <v>0</v>
          </cell>
          <cell r="J76">
            <v>0</v>
          </cell>
          <cell r="M76">
            <v>218</v>
          </cell>
          <cell r="N76">
            <v>62</v>
          </cell>
        </row>
        <row r="77">
          <cell r="E77">
            <v>0</v>
          </cell>
          <cell r="G77">
            <v>0</v>
          </cell>
          <cell r="J77">
            <v>0</v>
          </cell>
          <cell r="M77">
            <v>218</v>
          </cell>
          <cell r="N77">
            <v>63</v>
          </cell>
        </row>
        <row r="78">
          <cell r="E78">
            <v>0</v>
          </cell>
          <cell r="G78">
            <v>0</v>
          </cell>
          <cell r="J78">
            <v>0</v>
          </cell>
          <cell r="M78">
            <v>218</v>
          </cell>
          <cell r="N78">
            <v>64</v>
          </cell>
        </row>
        <row r="79">
          <cell r="C79">
            <v>219</v>
          </cell>
          <cell r="E79">
            <v>0</v>
          </cell>
          <cell r="G79">
            <v>0</v>
          </cell>
          <cell r="J79">
            <v>0</v>
          </cell>
          <cell r="M79">
            <v>219</v>
          </cell>
          <cell r="N79">
            <v>65</v>
          </cell>
        </row>
        <row r="80">
          <cell r="C80" t="str">
            <v>220</v>
          </cell>
          <cell r="E80">
            <v>56747926484</v>
          </cell>
          <cell r="G80">
            <v>56747926484</v>
          </cell>
          <cell r="J80">
            <v>51780668384</v>
          </cell>
          <cell r="N80">
            <v>66</v>
          </cell>
        </row>
        <row r="81">
          <cell r="C81">
            <v>221</v>
          </cell>
          <cell r="E81">
            <v>52047409413</v>
          </cell>
          <cell r="G81">
            <v>52047409413</v>
          </cell>
          <cell r="J81">
            <v>51780668384</v>
          </cell>
          <cell r="N81">
            <v>67</v>
          </cell>
        </row>
        <row r="82">
          <cell r="C82">
            <v>222</v>
          </cell>
          <cell r="E82">
            <v>74870278458</v>
          </cell>
          <cell r="G82">
            <v>74870278458</v>
          </cell>
          <cell r="J82">
            <v>73147629973</v>
          </cell>
          <cell r="N82">
            <v>68</v>
          </cell>
        </row>
        <row r="83">
          <cell r="C83">
            <v>223</v>
          </cell>
          <cell r="E83">
            <v>-22822869045</v>
          </cell>
          <cell r="G83">
            <v>-22822869045</v>
          </cell>
          <cell r="J83">
            <v>-21366961589</v>
          </cell>
          <cell r="M83">
            <v>223</v>
          </cell>
          <cell r="N83">
            <v>69</v>
          </cell>
        </row>
        <row r="84">
          <cell r="C84">
            <v>224</v>
          </cell>
          <cell r="E84">
            <v>0</v>
          </cell>
          <cell r="G84">
            <v>0</v>
          </cell>
          <cell r="J84">
            <v>0</v>
          </cell>
          <cell r="N84">
            <v>70</v>
          </cell>
        </row>
        <row r="85">
          <cell r="C85">
            <v>225</v>
          </cell>
          <cell r="E85">
            <v>0</v>
          </cell>
          <cell r="G85">
            <v>0</v>
          </cell>
          <cell r="J85">
            <v>0</v>
          </cell>
          <cell r="M85">
            <v>225</v>
          </cell>
          <cell r="N85">
            <v>71</v>
          </cell>
        </row>
        <row r="86">
          <cell r="C86">
            <v>226</v>
          </cell>
          <cell r="E86">
            <v>0</v>
          </cell>
          <cell r="G86">
            <v>0</v>
          </cell>
          <cell r="J86">
            <v>0</v>
          </cell>
          <cell r="M86">
            <v>226</v>
          </cell>
          <cell r="N86">
            <v>72</v>
          </cell>
        </row>
        <row r="87">
          <cell r="C87">
            <v>227</v>
          </cell>
          <cell r="E87">
            <v>0</v>
          </cell>
          <cell r="G87">
            <v>0</v>
          </cell>
          <cell r="J87">
            <v>0</v>
          </cell>
          <cell r="N87">
            <v>73</v>
          </cell>
        </row>
        <row r="88">
          <cell r="C88">
            <v>228</v>
          </cell>
          <cell r="E88">
            <v>0</v>
          </cell>
          <cell r="G88">
            <v>0</v>
          </cell>
          <cell r="J88">
            <v>0</v>
          </cell>
          <cell r="N88">
            <v>74</v>
          </cell>
        </row>
        <row r="89">
          <cell r="C89">
            <v>229</v>
          </cell>
          <cell r="E89">
            <v>0</v>
          </cell>
          <cell r="G89">
            <v>0</v>
          </cell>
          <cell r="J89">
            <v>0</v>
          </cell>
          <cell r="M89">
            <v>229</v>
          </cell>
          <cell r="N89">
            <v>75</v>
          </cell>
        </row>
        <row r="90">
          <cell r="C90">
            <v>230</v>
          </cell>
          <cell r="E90">
            <v>4700517071</v>
          </cell>
          <cell r="G90">
            <v>4700517071</v>
          </cell>
          <cell r="J90">
            <v>0</v>
          </cell>
          <cell r="N90">
            <v>76</v>
          </cell>
        </row>
        <row r="91">
          <cell r="E91">
            <v>0</v>
          </cell>
          <cell r="G91">
            <v>0</v>
          </cell>
          <cell r="J91">
            <v>0</v>
          </cell>
          <cell r="M91">
            <v>230</v>
          </cell>
          <cell r="N91">
            <v>77</v>
          </cell>
        </row>
        <row r="92">
          <cell r="E92">
            <v>4700517071</v>
          </cell>
          <cell r="G92">
            <v>4700517071</v>
          </cell>
          <cell r="J92">
            <v>0</v>
          </cell>
          <cell r="M92">
            <v>230</v>
          </cell>
          <cell r="N92">
            <v>78</v>
          </cell>
        </row>
        <row r="93">
          <cell r="E93">
            <v>0</v>
          </cell>
          <cell r="G93">
            <v>0</v>
          </cell>
          <cell r="J93">
            <v>0</v>
          </cell>
          <cell r="M93">
            <v>230</v>
          </cell>
          <cell r="N93">
            <v>79</v>
          </cell>
        </row>
        <row r="94">
          <cell r="C94">
            <v>240</v>
          </cell>
          <cell r="E94">
            <v>27768000000</v>
          </cell>
          <cell r="G94">
            <v>27768000000</v>
          </cell>
          <cell r="J94">
            <v>27768000000</v>
          </cell>
          <cell r="N94">
            <v>80</v>
          </cell>
        </row>
        <row r="95">
          <cell r="C95">
            <v>241</v>
          </cell>
          <cell r="E95">
            <v>27768000000</v>
          </cell>
          <cell r="G95">
            <v>27768000000</v>
          </cell>
          <cell r="J95">
            <v>27768000000</v>
          </cell>
          <cell r="M95">
            <v>241</v>
          </cell>
          <cell r="N95">
            <v>81</v>
          </cell>
        </row>
        <row r="96">
          <cell r="C96">
            <v>242</v>
          </cell>
          <cell r="E96">
            <v>0</v>
          </cell>
          <cell r="G96">
            <v>0</v>
          </cell>
          <cell r="J96">
            <v>0</v>
          </cell>
          <cell r="M96">
            <v>242</v>
          </cell>
          <cell r="N96">
            <v>82</v>
          </cell>
        </row>
        <row r="97">
          <cell r="C97">
            <v>250</v>
          </cell>
          <cell r="E97">
            <v>84165698331</v>
          </cell>
          <cell r="G97">
            <v>80165698331</v>
          </cell>
          <cell r="J97">
            <v>84398350107</v>
          </cell>
          <cell r="N97">
            <v>83</v>
          </cell>
        </row>
        <row r="98">
          <cell r="C98">
            <v>251</v>
          </cell>
          <cell r="E98">
            <v>4000000000</v>
          </cell>
          <cell r="G98">
            <v>0</v>
          </cell>
          <cell r="J98">
            <v>4000000000</v>
          </cell>
          <cell r="M98">
            <v>251</v>
          </cell>
          <cell r="N98">
            <v>84</v>
          </cell>
        </row>
        <row r="99">
          <cell r="C99">
            <v>252</v>
          </cell>
          <cell r="E99">
            <v>81000000000</v>
          </cell>
          <cell r="G99">
            <v>79898350107</v>
          </cell>
          <cell r="J99">
            <v>81000000000</v>
          </cell>
          <cell r="N99">
            <v>85</v>
          </cell>
        </row>
        <row r="100">
          <cell r="E100">
            <v>0</v>
          </cell>
          <cell r="G100">
            <v>0</v>
          </cell>
          <cell r="J100">
            <v>0</v>
          </cell>
          <cell r="M100">
            <v>252</v>
          </cell>
          <cell r="N100">
            <v>86</v>
          </cell>
        </row>
        <row r="101">
          <cell r="E101">
            <v>81000000000</v>
          </cell>
          <cell r="G101">
            <v>79898350107</v>
          </cell>
          <cell r="J101">
            <v>81000000000</v>
          </cell>
          <cell r="M101">
            <v>252</v>
          </cell>
          <cell r="N101">
            <v>87</v>
          </cell>
        </row>
        <row r="102">
          <cell r="C102">
            <v>258</v>
          </cell>
          <cell r="E102">
            <v>500000000</v>
          </cell>
          <cell r="G102">
            <v>500000000</v>
          </cell>
          <cell r="J102">
            <v>500000000</v>
          </cell>
          <cell r="N102">
            <v>88</v>
          </cell>
        </row>
        <row r="103">
          <cell r="E103">
            <v>0</v>
          </cell>
          <cell r="G103">
            <v>0</v>
          </cell>
          <cell r="J103">
            <v>0</v>
          </cell>
          <cell r="M103">
            <v>258</v>
          </cell>
          <cell r="N103">
            <v>89</v>
          </cell>
        </row>
        <row r="104">
          <cell r="E104">
            <v>0</v>
          </cell>
          <cell r="G104">
            <v>0</v>
          </cell>
          <cell r="J104">
            <v>0</v>
          </cell>
          <cell r="M104">
            <v>258</v>
          </cell>
          <cell r="N104">
            <v>90</v>
          </cell>
        </row>
        <row r="105">
          <cell r="E105">
            <v>0</v>
          </cell>
          <cell r="G105">
            <v>0</v>
          </cell>
          <cell r="J105">
            <v>0</v>
          </cell>
          <cell r="M105">
            <v>258</v>
          </cell>
          <cell r="N105">
            <v>91</v>
          </cell>
        </row>
        <row r="106">
          <cell r="E106">
            <v>0</v>
          </cell>
          <cell r="G106">
            <v>0</v>
          </cell>
          <cell r="J106">
            <v>0</v>
          </cell>
          <cell r="M106">
            <v>258</v>
          </cell>
          <cell r="N106">
            <v>92</v>
          </cell>
        </row>
        <row r="107">
          <cell r="E107">
            <v>500000000</v>
          </cell>
          <cell r="G107">
            <v>500000000</v>
          </cell>
          <cell r="J107">
            <v>500000000</v>
          </cell>
          <cell r="M107">
            <v>258</v>
          </cell>
          <cell r="N107">
            <v>93</v>
          </cell>
        </row>
        <row r="108">
          <cell r="C108">
            <v>259</v>
          </cell>
          <cell r="E108">
            <v>-1334301669</v>
          </cell>
          <cell r="G108">
            <v>-232651776</v>
          </cell>
          <cell r="J108">
            <v>-1101649893</v>
          </cell>
          <cell r="M108">
            <v>259</v>
          </cell>
          <cell r="N108">
            <v>94</v>
          </cell>
        </row>
        <row r="109">
          <cell r="C109">
            <v>260</v>
          </cell>
          <cell r="E109">
            <v>0</v>
          </cell>
          <cell r="G109">
            <v>0</v>
          </cell>
          <cell r="J109">
            <v>0</v>
          </cell>
          <cell r="N109">
            <v>95</v>
          </cell>
        </row>
        <row r="110">
          <cell r="C110">
            <v>261</v>
          </cell>
          <cell r="E110">
            <v>0</v>
          </cell>
          <cell r="G110">
            <v>0</v>
          </cell>
          <cell r="J110">
            <v>0</v>
          </cell>
          <cell r="M110">
            <v>261</v>
          </cell>
          <cell r="N110">
            <v>96</v>
          </cell>
        </row>
        <row r="111">
          <cell r="C111">
            <v>262</v>
          </cell>
          <cell r="E111">
            <v>0</v>
          </cell>
          <cell r="G111">
            <v>0</v>
          </cell>
          <cell r="J111">
            <v>0</v>
          </cell>
          <cell r="M111">
            <v>262</v>
          </cell>
          <cell r="N111">
            <v>97</v>
          </cell>
        </row>
        <row r="112">
          <cell r="C112">
            <v>268</v>
          </cell>
          <cell r="E112">
            <v>0</v>
          </cell>
          <cell r="G112">
            <v>0</v>
          </cell>
          <cell r="J112">
            <v>0</v>
          </cell>
          <cell r="N112">
            <v>98</v>
          </cell>
        </row>
        <row r="113">
          <cell r="E113">
            <v>0</v>
          </cell>
          <cell r="G113">
            <v>0</v>
          </cell>
          <cell r="J113">
            <v>0</v>
          </cell>
          <cell r="M113">
            <v>268</v>
          </cell>
          <cell r="N113">
            <v>99</v>
          </cell>
        </row>
        <row r="114">
          <cell r="E114">
            <v>0</v>
          </cell>
          <cell r="G114">
            <v>0</v>
          </cell>
          <cell r="J114">
            <v>0</v>
          </cell>
          <cell r="M114">
            <v>268</v>
          </cell>
          <cell r="N114">
            <v>100</v>
          </cell>
        </row>
        <row r="115">
          <cell r="C115" t="str">
            <v>269</v>
          </cell>
          <cell r="E115">
            <v>0</v>
          </cell>
          <cell r="G115">
            <v>0</v>
          </cell>
          <cell r="J115">
            <v>0</v>
          </cell>
          <cell r="M115">
            <v>269</v>
          </cell>
          <cell r="N115">
            <v>101</v>
          </cell>
        </row>
        <row r="116">
          <cell r="N116" t="str">
            <v/>
          </cell>
        </row>
        <row r="117">
          <cell r="C117">
            <v>270</v>
          </cell>
          <cell r="E117">
            <v>461325235211</v>
          </cell>
          <cell r="G117">
            <v>457325235211</v>
          </cell>
          <cell r="J117">
            <v>452716602240</v>
          </cell>
          <cell r="N117">
            <v>102</v>
          </cell>
        </row>
        <row r="118">
          <cell r="N118" t="str">
            <v/>
          </cell>
        </row>
        <row r="119">
          <cell r="N119" t="str">
            <v/>
          </cell>
        </row>
        <row r="120">
          <cell r="C120">
            <v>300</v>
          </cell>
          <cell r="E120">
            <v>61996746414</v>
          </cell>
          <cell r="G120">
            <v>61996746414</v>
          </cell>
          <cell r="J120">
            <v>63478905344</v>
          </cell>
          <cell r="N120">
            <v>103</v>
          </cell>
        </row>
        <row r="121">
          <cell r="C121">
            <v>310</v>
          </cell>
          <cell r="E121">
            <v>49935358474</v>
          </cell>
          <cell r="G121">
            <v>49935358474</v>
          </cell>
          <cell r="J121">
            <v>54165498228</v>
          </cell>
          <cell r="N121">
            <v>104</v>
          </cell>
        </row>
        <row r="122">
          <cell r="C122">
            <v>311</v>
          </cell>
          <cell r="E122">
            <v>27506604427</v>
          </cell>
          <cell r="G122">
            <v>27506604427</v>
          </cell>
          <cell r="J122">
            <v>40446951433</v>
          </cell>
          <cell r="N122">
            <v>105</v>
          </cell>
        </row>
        <row r="123">
          <cell r="E123">
            <v>25715373506</v>
          </cell>
          <cell r="G123">
            <v>25715373506</v>
          </cell>
          <cell r="J123">
            <v>32901986833</v>
          </cell>
          <cell r="M123">
            <v>311</v>
          </cell>
          <cell r="N123">
            <v>106</v>
          </cell>
        </row>
        <row r="124">
          <cell r="E124">
            <v>1791230921</v>
          </cell>
          <cell r="G124">
            <v>1791230921</v>
          </cell>
          <cell r="J124">
            <v>7544964600</v>
          </cell>
          <cell r="M124">
            <v>311</v>
          </cell>
          <cell r="N124">
            <v>107</v>
          </cell>
        </row>
        <row r="125">
          <cell r="C125">
            <v>312</v>
          </cell>
          <cell r="E125">
            <v>5731217306</v>
          </cell>
          <cell r="G125">
            <v>5731217306</v>
          </cell>
          <cell r="J125">
            <v>2561168799</v>
          </cell>
          <cell r="M125">
            <v>312</v>
          </cell>
          <cell r="N125">
            <v>108</v>
          </cell>
        </row>
        <row r="126">
          <cell r="C126">
            <v>313</v>
          </cell>
          <cell r="E126">
            <v>7588733048</v>
          </cell>
          <cell r="G126">
            <v>7588733048</v>
          </cell>
          <cell r="J126">
            <v>1890348753</v>
          </cell>
          <cell r="M126">
            <v>313</v>
          </cell>
          <cell r="N126">
            <v>109</v>
          </cell>
        </row>
        <row r="127">
          <cell r="C127">
            <v>314</v>
          </cell>
          <cell r="E127">
            <v>627121864</v>
          </cell>
          <cell r="G127">
            <v>627121864</v>
          </cell>
          <cell r="J127">
            <v>627121864</v>
          </cell>
          <cell r="N127">
            <v>110</v>
          </cell>
        </row>
        <row r="128">
          <cell r="E128">
            <v>156000000</v>
          </cell>
          <cell r="G128">
            <v>156000000</v>
          </cell>
          <cell r="J128">
            <v>156000000</v>
          </cell>
          <cell r="N128">
            <v>111</v>
          </cell>
        </row>
        <row r="129">
          <cell r="E129">
            <v>156000000</v>
          </cell>
          <cell r="G129">
            <v>156000000</v>
          </cell>
          <cell r="J129">
            <v>156000000</v>
          </cell>
          <cell r="M129">
            <v>314</v>
          </cell>
          <cell r="N129">
            <v>112</v>
          </cell>
        </row>
        <row r="130">
          <cell r="E130">
            <v>0</v>
          </cell>
          <cell r="G130">
            <v>0</v>
          </cell>
          <cell r="J130">
            <v>0</v>
          </cell>
          <cell r="M130">
            <v>314</v>
          </cell>
          <cell r="N130">
            <v>113</v>
          </cell>
        </row>
        <row r="131">
          <cell r="E131">
            <v>0</v>
          </cell>
          <cell r="G131">
            <v>0</v>
          </cell>
          <cell r="J131">
            <v>0</v>
          </cell>
          <cell r="M131">
            <v>314</v>
          </cell>
          <cell r="N131">
            <v>114</v>
          </cell>
        </row>
        <row r="132">
          <cell r="E132">
            <v>0</v>
          </cell>
          <cell r="G132">
            <v>0</v>
          </cell>
          <cell r="J132">
            <v>0</v>
          </cell>
          <cell r="M132">
            <v>314</v>
          </cell>
          <cell r="N132">
            <v>115</v>
          </cell>
        </row>
        <row r="133">
          <cell r="E133">
            <v>471121864</v>
          </cell>
          <cell r="G133">
            <v>471121864</v>
          </cell>
          <cell r="J133">
            <v>471121864</v>
          </cell>
          <cell r="M133">
            <v>314</v>
          </cell>
          <cell r="N133">
            <v>116</v>
          </cell>
        </row>
        <row r="134">
          <cell r="E134">
            <v>0</v>
          </cell>
          <cell r="G134">
            <v>0</v>
          </cell>
          <cell r="J134">
            <v>0</v>
          </cell>
          <cell r="M134">
            <v>314</v>
          </cell>
          <cell r="N134">
            <v>117</v>
          </cell>
        </row>
        <row r="135">
          <cell r="E135">
            <v>0</v>
          </cell>
          <cell r="G135">
            <v>0</v>
          </cell>
          <cell r="J135">
            <v>0</v>
          </cell>
          <cell r="M135">
            <v>314</v>
          </cell>
          <cell r="N135">
            <v>118</v>
          </cell>
        </row>
        <row r="136">
          <cell r="E136">
            <v>0</v>
          </cell>
          <cell r="G136">
            <v>0</v>
          </cell>
          <cell r="J136">
            <v>0</v>
          </cell>
          <cell r="M136">
            <v>314</v>
          </cell>
          <cell r="N136">
            <v>119</v>
          </cell>
        </row>
        <row r="137">
          <cell r="E137">
            <v>0</v>
          </cell>
          <cell r="G137">
            <v>0</v>
          </cell>
          <cell r="J137">
            <v>0</v>
          </cell>
          <cell r="M137">
            <v>314</v>
          </cell>
          <cell r="N137">
            <v>120</v>
          </cell>
        </row>
        <row r="138">
          <cell r="E138">
            <v>0</v>
          </cell>
          <cell r="G138">
            <v>0</v>
          </cell>
          <cell r="J138">
            <v>0</v>
          </cell>
          <cell r="M138">
            <v>314</v>
          </cell>
          <cell r="N138">
            <v>121</v>
          </cell>
        </row>
        <row r="139">
          <cell r="C139">
            <v>315</v>
          </cell>
          <cell r="E139">
            <v>233300134</v>
          </cell>
          <cell r="G139">
            <v>233300134</v>
          </cell>
          <cell r="J139">
            <v>339370630</v>
          </cell>
          <cell r="N139">
            <v>122</v>
          </cell>
        </row>
        <row r="140">
          <cell r="C140">
            <v>316</v>
          </cell>
          <cell r="E140">
            <v>50300397</v>
          </cell>
          <cell r="G140">
            <v>50300397</v>
          </cell>
          <cell r="J140">
            <v>89551466</v>
          </cell>
          <cell r="M140">
            <v>316</v>
          </cell>
          <cell r="N140">
            <v>123</v>
          </cell>
        </row>
        <row r="141">
          <cell r="C141">
            <v>317</v>
          </cell>
          <cell r="E141">
            <v>0</v>
          </cell>
          <cell r="G141">
            <v>0</v>
          </cell>
          <cell r="J141">
            <v>0</v>
          </cell>
          <cell r="M141">
            <v>317</v>
          </cell>
          <cell r="N141">
            <v>124</v>
          </cell>
        </row>
        <row r="142">
          <cell r="C142">
            <v>318</v>
          </cell>
          <cell r="E142">
            <v>0</v>
          </cell>
          <cell r="G142">
            <v>0</v>
          </cell>
          <cell r="J142">
            <v>0</v>
          </cell>
          <cell r="M142">
            <v>318</v>
          </cell>
          <cell r="N142">
            <v>125</v>
          </cell>
        </row>
        <row r="143">
          <cell r="C143">
            <v>319</v>
          </cell>
          <cell r="E143">
            <v>7623166733</v>
          </cell>
          <cell r="G143">
            <v>7623166733</v>
          </cell>
          <cell r="J143">
            <v>7607370718</v>
          </cell>
          <cell r="N143">
            <v>126</v>
          </cell>
        </row>
        <row r="144">
          <cell r="E144">
            <v>0</v>
          </cell>
          <cell r="G144">
            <v>0</v>
          </cell>
          <cell r="J144">
            <v>0</v>
          </cell>
          <cell r="M144">
            <v>319</v>
          </cell>
          <cell r="N144">
            <v>127</v>
          </cell>
        </row>
        <row r="145">
          <cell r="E145">
            <v>173277338</v>
          </cell>
          <cell r="G145">
            <v>173277338</v>
          </cell>
          <cell r="J145">
            <v>173277338</v>
          </cell>
          <cell r="M145">
            <v>319</v>
          </cell>
          <cell r="N145">
            <v>128</v>
          </cell>
        </row>
        <row r="146">
          <cell r="E146">
            <v>137549617</v>
          </cell>
          <cell r="G146">
            <v>137549617</v>
          </cell>
          <cell r="J146">
            <v>122985213</v>
          </cell>
          <cell r="M146">
            <v>319</v>
          </cell>
          <cell r="N146">
            <v>129</v>
          </cell>
        </row>
        <row r="147">
          <cell r="E147">
            <v>7047973</v>
          </cell>
          <cell r="G147">
            <v>7047973</v>
          </cell>
          <cell r="J147">
            <v>6061503</v>
          </cell>
          <cell r="M147">
            <v>319</v>
          </cell>
          <cell r="N147">
            <v>130</v>
          </cell>
        </row>
        <row r="148">
          <cell r="E148">
            <v>0</v>
          </cell>
          <cell r="G148">
            <v>0</v>
          </cell>
          <cell r="J148">
            <v>0</v>
          </cell>
          <cell r="M148">
            <v>319</v>
          </cell>
          <cell r="N148">
            <v>131</v>
          </cell>
        </row>
        <row r="149">
          <cell r="E149">
            <v>7302327480</v>
          </cell>
          <cell r="G149">
            <v>7302327480</v>
          </cell>
          <cell r="J149">
            <v>7302327480</v>
          </cell>
          <cell r="M149">
            <v>319</v>
          </cell>
          <cell r="N149">
            <v>132</v>
          </cell>
        </row>
        <row r="150">
          <cell r="E150">
            <v>0</v>
          </cell>
          <cell r="G150">
            <v>0</v>
          </cell>
          <cell r="J150">
            <v>0</v>
          </cell>
          <cell r="M150">
            <v>319</v>
          </cell>
          <cell r="N150">
            <v>133</v>
          </cell>
        </row>
        <row r="151">
          <cell r="E151">
            <v>0</v>
          </cell>
          <cell r="G151">
            <v>0</v>
          </cell>
          <cell r="J151">
            <v>0</v>
          </cell>
          <cell r="M151">
            <v>319</v>
          </cell>
          <cell r="N151">
            <v>134</v>
          </cell>
        </row>
        <row r="152">
          <cell r="E152">
            <v>2964325</v>
          </cell>
          <cell r="G152">
            <v>2964325</v>
          </cell>
          <cell r="J152">
            <v>2719184</v>
          </cell>
          <cell r="M152">
            <v>319</v>
          </cell>
          <cell r="N152">
            <v>135</v>
          </cell>
        </row>
        <row r="153">
          <cell r="C153" t="str">
            <v>320</v>
          </cell>
          <cell r="E153">
            <v>0</v>
          </cell>
          <cell r="G153">
            <v>0</v>
          </cell>
          <cell r="J153">
            <v>0</v>
          </cell>
          <cell r="M153">
            <v>320</v>
          </cell>
          <cell r="N153">
            <v>136</v>
          </cell>
        </row>
        <row r="154">
          <cell r="C154">
            <v>323</v>
          </cell>
          <cell r="E154">
            <v>574914565</v>
          </cell>
          <cell r="G154">
            <v>574914565</v>
          </cell>
          <cell r="J154">
            <v>603614565</v>
          </cell>
          <cell r="N154">
            <v>137</v>
          </cell>
        </row>
        <row r="155">
          <cell r="E155">
            <v>139678900</v>
          </cell>
          <cell r="G155">
            <v>139678900</v>
          </cell>
          <cell r="J155">
            <v>139678900</v>
          </cell>
          <cell r="M155">
            <v>323</v>
          </cell>
          <cell r="N155">
            <v>138</v>
          </cell>
        </row>
        <row r="156">
          <cell r="E156">
            <v>435235665</v>
          </cell>
          <cell r="G156">
            <v>435235665</v>
          </cell>
          <cell r="J156">
            <v>463935665</v>
          </cell>
          <cell r="M156">
            <v>323</v>
          </cell>
          <cell r="N156">
            <v>139</v>
          </cell>
        </row>
        <row r="157">
          <cell r="E157">
            <v>0</v>
          </cell>
          <cell r="G157">
            <v>0</v>
          </cell>
          <cell r="J157">
            <v>0</v>
          </cell>
          <cell r="M157">
            <v>323</v>
          </cell>
          <cell r="N157">
            <v>140</v>
          </cell>
        </row>
        <row r="158">
          <cell r="E158">
            <v>0</v>
          </cell>
          <cell r="G158">
            <v>0</v>
          </cell>
          <cell r="J158">
            <v>0</v>
          </cell>
          <cell r="M158">
            <v>323</v>
          </cell>
          <cell r="N158">
            <v>141</v>
          </cell>
        </row>
        <row r="159">
          <cell r="C159">
            <v>327</v>
          </cell>
          <cell r="E159">
            <v>0</v>
          </cell>
          <cell r="G159">
            <v>0</v>
          </cell>
          <cell r="J159">
            <v>0</v>
          </cell>
          <cell r="M159">
            <v>327</v>
          </cell>
          <cell r="N159">
            <v>142</v>
          </cell>
        </row>
        <row r="160">
          <cell r="C160" t="str">
            <v>330</v>
          </cell>
          <cell r="E160">
            <v>12061387940</v>
          </cell>
          <cell r="G160">
            <v>12061387940</v>
          </cell>
          <cell r="J160">
            <v>9313407116</v>
          </cell>
          <cell r="N160">
            <v>143</v>
          </cell>
        </row>
        <row r="161">
          <cell r="C161" t="str">
            <v>331</v>
          </cell>
          <cell r="E161">
            <v>0</v>
          </cell>
          <cell r="G161">
            <v>0</v>
          </cell>
          <cell r="J161">
            <v>0</v>
          </cell>
          <cell r="M161">
            <v>331</v>
          </cell>
          <cell r="N161">
            <v>144</v>
          </cell>
        </row>
        <row r="162">
          <cell r="C162" t="str">
            <v>332</v>
          </cell>
          <cell r="E162">
            <v>0</v>
          </cell>
          <cell r="G162">
            <v>0</v>
          </cell>
          <cell r="J162">
            <v>0</v>
          </cell>
          <cell r="N162">
            <v>145</v>
          </cell>
        </row>
        <row r="163">
          <cell r="E163">
            <v>0</v>
          </cell>
          <cell r="G163">
            <v>0</v>
          </cell>
          <cell r="J163">
            <v>0</v>
          </cell>
          <cell r="M163">
            <v>332</v>
          </cell>
          <cell r="N163">
            <v>146</v>
          </cell>
        </row>
        <row r="164">
          <cell r="E164">
            <v>0</v>
          </cell>
          <cell r="G164">
            <v>0</v>
          </cell>
          <cell r="J164">
            <v>0</v>
          </cell>
          <cell r="M164">
            <v>332</v>
          </cell>
          <cell r="N164">
            <v>147</v>
          </cell>
        </row>
        <row r="165">
          <cell r="C165" t="str">
            <v>333</v>
          </cell>
          <cell r="E165">
            <v>0</v>
          </cell>
          <cell r="G165">
            <v>0</v>
          </cell>
          <cell r="J165">
            <v>0</v>
          </cell>
          <cell r="N165">
            <v>148</v>
          </cell>
        </row>
        <row r="166">
          <cell r="E166">
            <v>0</v>
          </cell>
          <cell r="G166">
            <v>0</v>
          </cell>
          <cell r="J166">
            <v>0</v>
          </cell>
          <cell r="M166">
            <v>333</v>
          </cell>
          <cell r="N166">
            <v>149</v>
          </cell>
        </row>
        <row r="167">
          <cell r="E167">
            <v>0</v>
          </cell>
          <cell r="G167">
            <v>0</v>
          </cell>
          <cell r="J167">
            <v>0</v>
          </cell>
          <cell r="M167">
            <v>333</v>
          </cell>
          <cell r="N167">
            <v>150</v>
          </cell>
        </row>
        <row r="168">
          <cell r="C168" t="str">
            <v>334</v>
          </cell>
          <cell r="E168">
            <v>7869505467</v>
          </cell>
          <cell r="G168">
            <v>7869505467</v>
          </cell>
          <cell r="J168">
            <v>9313407116</v>
          </cell>
          <cell r="N168">
            <v>151</v>
          </cell>
        </row>
        <row r="169">
          <cell r="E169">
            <v>7869505467</v>
          </cell>
          <cell r="G169">
            <v>7869505467</v>
          </cell>
          <cell r="J169">
            <v>9313407116</v>
          </cell>
          <cell r="M169">
            <v>334</v>
          </cell>
          <cell r="N169">
            <v>152</v>
          </cell>
        </row>
        <row r="170">
          <cell r="E170">
            <v>0</v>
          </cell>
          <cell r="G170">
            <v>0</v>
          </cell>
          <cell r="J170">
            <v>0</v>
          </cell>
          <cell r="M170">
            <v>334</v>
          </cell>
          <cell r="N170">
            <v>153</v>
          </cell>
        </row>
        <row r="171">
          <cell r="E171">
            <v>0</v>
          </cell>
          <cell r="G171">
            <v>0</v>
          </cell>
          <cell r="J171">
            <v>0</v>
          </cell>
          <cell r="N171">
            <v>154</v>
          </cell>
        </row>
        <row r="172">
          <cell r="E172">
            <v>0</v>
          </cell>
          <cell r="G172">
            <v>0</v>
          </cell>
          <cell r="J172">
            <v>0</v>
          </cell>
          <cell r="M172">
            <v>334</v>
          </cell>
          <cell r="N172">
            <v>155</v>
          </cell>
        </row>
        <row r="173">
          <cell r="E173">
            <v>0</v>
          </cell>
          <cell r="G173">
            <v>0</v>
          </cell>
          <cell r="J173">
            <v>0</v>
          </cell>
          <cell r="M173">
            <v>334</v>
          </cell>
          <cell r="N173">
            <v>156</v>
          </cell>
        </row>
        <row r="174">
          <cell r="E174">
            <v>0</v>
          </cell>
          <cell r="G174">
            <v>0</v>
          </cell>
          <cell r="J174">
            <v>0</v>
          </cell>
          <cell r="M174">
            <v>334</v>
          </cell>
          <cell r="N174">
            <v>157</v>
          </cell>
        </row>
        <row r="175">
          <cell r="C175" t="str">
            <v>335</v>
          </cell>
          <cell r="E175">
            <v>0</v>
          </cell>
          <cell r="G175">
            <v>0</v>
          </cell>
          <cell r="J175">
            <v>0</v>
          </cell>
          <cell r="M175">
            <v>335</v>
          </cell>
          <cell r="N175">
            <v>158</v>
          </cell>
        </row>
        <row r="176">
          <cell r="C176" t="str">
            <v>336</v>
          </cell>
          <cell r="E176">
            <v>0</v>
          </cell>
          <cell r="G176">
            <v>0</v>
          </cell>
          <cell r="J176">
            <v>0</v>
          </cell>
          <cell r="M176">
            <v>336</v>
          </cell>
          <cell r="N176">
            <v>159</v>
          </cell>
        </row>
        <row r="177">
          <cell r="C177" t="str">
            <v>337</v>
          </cell>
          <cell r="E177">
            <v>0</v>
          </cell>
          <cell r="G177">
            <v>0</v>
          </cell>
          <cell r="J177">
            <v>0</v>
          </cell>
          <cell r="M177">
            <v>337</v>
          </cell>
          <cell r="N177">
            <v>160</v>
          </cell>
        </row>
        <row r="178">
          <cell r="C178">
            <v>338</v>
          </cell>
          <cell r="E178">
            <v>4191882473</v>
          </cell>
          <cell r="G178">
            <v>4191882473</v>
          </cell>
          <cell r="J178">
            <v>0</v>
          </cell>
          <cell r="M178">
            <v>338</v>
          </cell>
          <cell r="N178">
            <v>161</v>
          </cell>
        </row>
        <row r="179">
          <cell r="C179">
            <v>339</v>
          </cell>
          <cell r="E179">
            <v>0</v>
          </cell>
          <cell r="G179">
            <v>0</v>
          </cell>
          <cell r="J179">
            <v>0</v>
          </cell>
          <cell r="N179">
            <v>162</v>
          </cell>
        </row>
        <row r="180">
          <cell r="E180">
            <v>0</v>
          </cell>
          <cell r="G180">
            <v>0</v>
          </cell>
          <cell r="J180">
            <v>0</v>
          </cell>
          <cell r="M180">
            <v>339</v>
          </cell>
          <cell r="N180">
            <v>163</v>
          </cell>
        </row>
        <row r="181">
          <cell r="E181">
            <v>0</v>
          </cell>
          <cell r="G181">
            <v>0</v>
          </cell>
          <cell r="J181">
            <v>0</v>
          </cell>
          <cell r="M181">
            <v>339</v>
          </cell>
          <cell r="N181">
            <v>164</v>
          </cell>
        </row>
        <row r="183">
          <cell r="C183">
            <v>400</v>
          </cell>
          <cell r="E183">
            <v>399214838564</v>
          </cell>
          <cell r="G183">
            <v>394214838564</v>
          </cell>
          <cell r="J183">
            <v>389237696896</v>
          </cell>
          <cell r="N183">
            <v>165</v>
          </cell>
        </row>
        <row r="184">
          <cell r="C184">
            <v>410</v>
          </cell>
          <cell r="E184">
            <v>399214838564</v>
          </cell>
          <cell r="G184">
            <v>394214838564</v>
          </cell>
          <cell r="J184">
            <v>389237696896</v>
          </cell>
          <cell r="N184">
            <v>166</v>
          </cell>
        </row>
        <row r="185">
          <cell r="C185">
            <v>411</v>
          </cell>
          <cell r="E185">
            <v>388109880000</v>
          </cell>
          <cell r="G185">
            <v>383109880000</v>
          </cell>
          <cell r="J185">
            <v>367730000000</v>
          </cell>
          <cell r="M185">
            <v>411</v>
          </cell>
          <cell r="N185">
            <v>167</v>
          </cell>
        </row>
        <row r="186">
          <cell r="C186">
            <v>412</v>
          </cell>
          <cell r="E186">
            <v>8351176600</v>
          </cell>
          <cell r="G186">
            <v>8351176600</v>
          </cell>
          <cell r="J186">
            <v>20609176600</v>
          </cell>
          <cell r="M186">
            <v>412</v>
          </cell>
          <cell r="N186">
            <v>168</v>
          </cell>
        </row>
        <row r="187">
          <cell r="C187">
            <v>413</v>
          </cell>
          <cell r="E187">
            <v>0</v>
          </cell>
          <cell r="G187">
            <v>0</v>
          </cell>
          <cell r="J187">
            <v>0</v>
          </cell>
          <cell r="M187">
            <v>413</v>
          </cell>
          <cell r="N187">
            <v>169</v>
          </cell>
        </row>
        <row r="188">
          <cell r="C188">
            <v>414</v>
          </cell>
          <cell r="E188">
            <v>-14550000</v>
          </cell>
          <cell r="G188">
            <v>-14550000</v>
          </cell>
          <cell r="J188">
            <v>-14550000</v>
          </cell>
          <cell r="M188">
            <v>414</v>
          </cell>
          <cell r="N188">
            <v>170</v>
          </cell>
        </row>
        <row r="189">
          <cell r="C189">
            <v>415</v>
          </cell>
          <cell r="E189">
            <v>0</v>
          </cell>
          <cell r="G189">
            <v>0</v>
          </cell>
          <cell r="J189">
            <v>0</v>
          </cell>
          <cell r="M189">
            <v>415</v>
          </cell>
          <cell r="N189">
            <v>171</v>
          </cell>
        </row>
        <row r="190">
          <cell r="C190">
            <v>416</v>
          </cell>
          <cell r="E190">
            <v>0</v>
          </cell>
          <cell r="G190">
            <v>0</v>
          </cell>
          <cell r="J190">
            <v>0</v>
          </cell>
          <cell r="N190">
            <v>172</v>
          </cell>
        </row>
        <row r="191">
          <cell r="C191">
            <v>417</v>
          </cell>
          <cell r="E191">
            <v>3451978627</v>
          </cell>
          <cell r="G191">
            <v>3451978627</v>
          </cell>
          <cell r="J191">
            <v>3451978627</v>
          </cell>
          <cell r="M191">
            <v>417</v>
          </cell>
          <cell r="N191">
            <v>173</v>
          </cell>
        </row>
        <row r="192">
          <cell r="C192">
            <v>418</v>
          </cell>
          <cell r="E192">
            <v>841858713</v>
          </cell>
          <cell r="G192">
            <v>841858713</v>
          </cell>
          <cell r="J192">
            <v>841858713</v>
          </cell>
          <cell r="M192">
            <v>418</v>
          </cell>
          <cell r="N192">
            <v>174</v>
          </cell>
        </row>
        <row r="193">
          <cell r="C193">
            <v>419</v>
          </cell>
          <cell r="E193">
            <v>0</v>
          </cell>
          <cell r="G193">
            <v>0</v>
          </cell>
          <cell r="J193">
            <v>0</v>
          </cell>
          <cell r="M193">
            <v>419</v>
          </cell>
          <cell r="N193">
            <v>175</v>
          </cell>
        </row>
        <row r="194">
          <cell r="C194" t="str">
            <v>420</v>
          </cell>
          <cell r="E194">
            <v>-1525505376</v>
          </cell>
          <cell r="G194">
            <v>-1525505376</v>
          </cell>
          <cell r="J194">
            <v>-3380767044</v>
          </cell>
          <cell r="N194">
            <v>176</v>
          </cell>
        </row>
        <row r="195">
          <cell r="E195">
            <v>-56000000</v>
          </cell>
          <cell r="G195">
            <v>-56000000</v>
          </cell>
          <cell r="J195">
            <v>-56000000</v>
          </cell>
          <cell r="M195">
            <v>420</v>
          </cell>
          <cell r="N195">
            <v>177</v>
          </cell>
        </row>
        <row r="196">
          <cell r="E196">
            <v>-1469505376</v>
          </cell>
          <cell r="G196">
            <v>-1469505376</v>
          </cell>
          <cell r="J196">
            <v>-3324767044</v>
          </cell>
          <cell r="M196">
            <v>420</v>
          </cell>
          <cell r="N196">
            <v>178</v>
          </cell>
        </row>
        <row r="197">
          <cell r="C197" t="str">
            <v>421</v>
          </cell>
          <cell r="E197">
            <v>0</v>
          </cell>
          <cell r="G197">
            <v>0</v>
          </cell>
          <cell r="J197">
            <v>0</v>
          </cell>
          <cell r="M197">
            <v>421</v>
          </cell>
          <cell r="N197">
            <v>179</v>
          </cell>
        </row>
        <row r="198">
          <cell r="C198">
            <v>422</v>
          </cell>
          <cell r="E198">
            <v>0</v>
          </cell>
          <cell r="G198">
            <v>0</v>
          </cell>
          <cell r="J198">
            <v>0</v>
          </cell>
          <cell r="M198">
            <v>422</v>
          </cell>
          <cell r="N198">
            <v>180</v>
          </cell>
        </row>
        <row r="199">
          <cell r="C199" t="str">
            <v>430</v>
          </cell>
          <cell r="E199">
            <v>0</v>
          </cell>
          <cell r="G199">
            <v>0</v>
          </cell>
          <cell r="J199">
            <v>0</v>
          </cell>
          <cell r="N199">
            <v>181</v>
          </cell>
        </row>
        <row r="200">
          <cell r="C200" t="str">
            <v>432</v>
          </cell>
          <cell r="E200">
            <v>0</v>
          </cell>
          <cell r="G200">
            <v>0</v>
          </cell>
          <cell r="J200">
            <v>0</v>
          </cell>
          <cell r="N200">
            <v>182</v>
          </cell>
        </row>
        <row r="201">
          <cell r="E201">
            <v>0</v>
          </cell>
          <cell r="G201">
            <v>0</v>
          </cell>
          <cell r="J201">
            <v>0</v>
          </cell>
          <cell r="N201">
            <v>183</v>
          </cell>
        </row>
        <row r="202">
          <cell r="E202">
            <v>0</v>
          </cell>
          <cell r="G202">
            <v>0</v>
          </cell>
          <cell r="J202">
            <v>0</v>
          </cell>
          <cell r="M202">
            <v>432</v>
          </cell>
          <cell r="N202">
            <v>184</v>
          </cell>
        </row>
        <row r="203">
          <cell r="E203">
            <v>0</v>
          </cell>
          <cell r="G203">
            <v>0</v>
          </cell>
          <cell r="J203">
            <v>0</v>
          </cell>
          <cell r="M203">
            <v>432</v>
          </cell>
          <cell r="N203">
            <v>185</v>
          </cell>
        </row>
        <row r="204">
          <cell r="E204">
            <v>0</v>
          </cell>
          <cell r="G204">
            <v>0</v>
          </cell>
          <cell r="J204">
            <v>0</v>
          </cell>
          <cell r="N204">
            <v>186</v>
          </cell>
        </row>
        <row r="205">
          <cell r="E205">
            <v>0</v>
          </cell>
          <cell r="G205">
            <v>0</v>
          </cell>
          <cell r="J205">
            <v>0</v>
          </cell>
          <cell r="M205">
            <v>432</v>
          </cell>
          <cell r="N205">
            <v>187</v>
          </cell>
        </row>
        <row r="206">
          <cell r="E206">
            <v>0</v>
          </cell>
          <cell r="G206">
            <v>0</v>
          </cell>
          <cell r="J206">
            <v>0</v>
          </cell>
          <cell r="M206">
            <v>432</v>
          </cell>
          <cell r="N206">
            <v>188</v>
          </cell>
        </row>
        <row r="207">
          <cell r="C207" t="str">
            <v>433</v>
          </cell>
          <cell r="E207">
            <v>0</v>
          </cell>
          <cell r="G207">
            <v>0</v>
          </cell>
          <cell r="J207">
            <v>0</v>
          </cell>
          <cell r="M207">
            <v>433</v>
          </cell>
          <cell r="N207">
            <v>189</v>
          </cell>
        </row>
        <row r="208">
          <cell r="C208" t="str">
            <v>439</v>
          </cell>
          <cell r="E208">
            <v>0</v>
          </cell>
          <cell r="G208">
            <v>1113650233</v>
          </cell>
          <cell r="J208">
            <v>0</v>
          </cell>
          <cell r="M208">
            <v>439</v>
          </cell>
          <cell r="N208">
            <v>190</v>
          </cell>
        </row>
        <row r="210">
          <cell r="C210" t="str">
            <v>440</v>
          </cell>
          <cell r="E210">
            <v>461211584978</v>
          </cell>
          <cell r="G210">
            <v>457325235211</v>
          </cell>
          <cell r="J210">
            <v>452716602240</v>
          </cell>
          <cell r="N210">
            <v>191</v>
          </cell>
        </row>
        <row r="211">
          <cell r="E211">
            <v>-113650233</v>
          </cell>
          <cell r="G211">
            <v>0</v>
          </cell>
          <cell r="J211">
            <v>0</v>
          </cell>
          <cell r="N211" t="str">
            <v/>
          </cell>
        </row>
        <row r="212">
          <cell r="N212" t="str">
            <v/>
          </cell>
        </row>
        <row r="213">
          <cell r="N213" t="str">
            <v/>
          </cell>
        </row>
        <row r="214">
          <cell r="C214" t="str">
            <v>nb1</v>
          </cell>
          <cell r="E214">
            <v>0</v>
          </cell>
          <cell r="G214">
            <v>0</v>
          </cell>
          <cell r="J214">
            <v>0</v>
          </cell>
          <cell r="N214">
            <v>192</v>
          </cell>
        </row>
        <row r="215">
          <cell r="C215" t="str">
            <v>nb2</v>
          </cell>
          <cell r="E215">
            <v>0</v>
          </cell>
          <cell r="G215">
            <v>0</v>
          </cell>
          <cell r="J215">
            <v>0</v>
          </cell>
          <cell r="N215">
            <v>193</v>
          </cell>
        </row>
        <row r="216">
          <cell r="C216" t="str">
            <v>nb3</v>
          </cell>
          <cell r="E216">
            <v>0</v>
          </cell>
          <cell r="G216">
            <v>0</v>
          </cell>
          <cell r="J216">
            <v>0</v>
          </cell>
          <cell r="N216">
            <v>194</v>
          </cell>
        </row>
        <row r="217">
          <cell r="C217" t="str">
            <v>nb4</v>
          </cell>
          <cell r="E217">
            <v>3048300</v>
          </cell>
          <cell r="G217">
            <v>3048300</v>
          </cell>
          <cell r="J217">
            <v>3048300</v>
          </cell>
          <cell r="N217">
            <v>195</v>
          </cell>
        </row>
        <row r="218">
          <cell r="N218">
            <v>196</v>
          </cell>
        </row>
        <row r="219">
          <cell r="C219" t="str">
            <v>nb51</v>
          </cell>
          <cell r="E219">
            <v>512.15</v>
          </cell>
          <cell r="G219">
            <v>512.15</v>
          </cell>
          <cell r="J219">
            <v>1051.74</v>
          </cell>
          <cell r="N219">
            <v>197</v>
          </cell>
        </row>
        <row r="220">
          <cell r="C220" t="str">
            <v>nb52</v>
          </cell>
          <cell r="E220">
            <v>0</v>
          </cell>
          <cell r="G220">
            <v>0</v>
          </cell>
          <cell r="J220">
            <v>0</v>
          </cell>
          <cell r="N220">
            <v>198</v>
          </cell>
        </row>
        <row r="221">
          <cell r="C221" t="str">
            <v>nb53</v>
          </cell>
          <cell r="E221">
            <v>0</v>
          </cell>
          <cell r="G221">
            <v>0</v>
          </cell>
          <cell r="J221">
            <v>0</v>
          </cell>
          <cell r="N221">
            <v>199</v>
          </cell>
        </row>
        <row r="222">
          <cell r="C222" t="str">
            <v>nb54</v>
          </cell>
          <cell r="E222">
            <v>0</v>
          </cell>
          <cell r="G222">
            <v>0</v>
          </cell>
          <cell r="J222">
            <v>0</v>
          </cell>
          <cell r="N222">
            <v>200</v>
          </cell>
        </row>
        <row r="223">
          <cell r="C223" t="str">
            <v>nb55</v>
          </cell>
          <cell r="E223">
            <v>0</v>
          </cell>
          <cell r="G223">
            <v>0</v>
          </cell>
          <cell r="J223">
            <v>0</v>
          </cell>
          <cell r="N223">
            <v>201</v>
          </cell>
        </row>
        <row r="224">
          <cell r="C224" t="str">
            <v>nb56</v>
          </cell>
          <cell r="E224">
            <v>0</v>
          </cell>
          <cell r="G224">
            <v>0</v>
          </cell>
          <cell r="J224">
            <v>0</v>
          </cell>
          <cell r="N224">
            <v>202</v>
          </cell>
        </row>
        <row r="225">
          <cell r="C225" t="str">
            <v>nb57</v>
          </cell>
          <cell r="E225">
            <v>0</v>
          </cell>
          <cell r="G225">
            <v>0</v>
          </cell>
          <cell r="J225">
            <v>0</v>
          </cell>
          <cell r="N225">
            <v>203</v>
          </cell>
        </row>
        <row r="226">
          <cell r="C226" t="str">
            <v>nb58</v>
          </cell>
          <cell r="E226">
            <v>0</v>
          </cell>
          <cell r="G226">
            <v>0</v>
          </cell>
          <cell r="J226">
            <v>0</v>
          </cell>
          <cell r="N226">
            <v>204</v>
          </cell>
        </row>
        <row r="227">
          <cell r="C227" t="str">
            <v>nb6</v>
          </cell>
          <cell r="E227">
            <v>0</v>
          </cell>
          <cell r="G227">
            <v>0</v>
          </cell>
          <cell r="J227">
            <v>0</v>
          </cell>
          <cell r="N227">
            <v>205</v>
          </cell>
        </row>
        <row r="228">
          <cell r="N228" t="str">
            <v/>
          </cell>
        </row>
        <row r="229">
          <cell r="N229" t="str">
            <v/>
          </cell>
        </row>
        <row r="230">
          <cell r="N230" t="str">
            <v/>
          </cell>
        </row>
        <row r="231">
          <cell r="N231" t="str">
            <v/>
          </cell>
        </row>
        <row r="232">
          <cell r="C232" t="str">
            <v>01</v>
          </cell>
          <cell r="E232">
            <v>20718017465</v>
          </cell>
          <cell r="G232">
            <v>20718017465</v>
          </cell>
          <cell r="J232">
            <v>153658390018</v>
          </cell>
          <cell r="N232">
            <v>206</v>
          </cell>
        </row>
        <row r="233">
          <cell r="E233">
            <v>20718017465</v>
          </cell>
          <cell r="G233">
            <v>20718017465</v>
          </cell>
          <cell r="J233">
            <v>130359014460</v>
          </cell>
          <cell r="M233" t="str">
            <v>01</v>
          </cell>
          <cell r="N233">
            <v>207</v>
          </cell>
        </row>
        <row r="234">
          <cell r="E234">
            <v>0</v>
          </cell>
          <cell r="G234">
            <v>0</v>
          </cell>
          <cell r="J234">
            <v>23299375558</v>
          </cell>
          <cell r="M234" t="str">
            <v>01</v>
          </cell>
          <cell r="N234">
            <v>208</v>
          </cell>
        </row>
        <row r="235">
          <cell r="E235">
            <v>0</v>
          </cell>
          <cell r="G235">
            <v>0</v>
          </cell>
          <cell r="J235">
            <v>0</v>
          </cell>
          <cell r="M235" t="str">
            <v>01</v>
          </cell>
          <cell r="N235">
            <v>209</v>
          </cell>
        </row>
        <row r="236">
          <cell r="E236">
            <v>0</v>
          </cell>
          <cell r="G236">
            <v>0</v>
          </cell>
          <cell r="J236">
            <v>0</v>
          </cell>
          <cell r="M236" t="str">
            <v>01</v>
          </cell>
          <cell r="N236">
            <v>210</v>
          </cell>
        </row>
        <row r="237">
          <cell r="E237">
            <v>0</v>
          </cell>
          <cell r="G237">
            <v>0</v>
          </cell>
          <cell r="J237">
            <v>0</v>
          </cell>
          <cell r="M237" t="str">
            <v>01</v>
          </cell>
          <cell r="N237">
            <v>211</v>
          </cell>
        </row>
        <row r="238">
          <cell r="E238">
            <v>0</v>
          </cell>
          <cell r="G238">
            <v>0</v>
          </cell>
          <cell r="J238">
            <v>0</v>
          </cell>
          <cell r="M238" t="str">
            <v>01</v>
          </cell>
          <cell r="N238">
            <v>212</v>
          </cell>
        </row>
        <row r="239">
          <cell r="E239">
            <v>0</v>
          </cell>
          <cell r="G239">
            <v>0</v>
          </cell>
          <cell r="J239">
            <v>0</v>
          </cell>
          <cell r="M239" t="str">
            <v>01</v>
          </cell>
          <cell r="N239">
            <v>213</v>
          </cell>
        </row>
        <row r="240">
          <cell r="E240">
            <v>0</v>
          </cell>
          <cell r="G240">
            <v>0</v>
          </cell>
          <cell r="J240">
            <v>0</v>
          </cell>
          <cell r="M240" t="str">
            <v>01</v>
          </cell>
          <cell r="N240">
            <v>214</v>
          </cell>
        </row>
        <row r="241">
          <cell r="C241" t="str">
            <v>02</v>
          </cell>
          <cell r="E241">
            <v>0</v>
          </cell>
          <cell r="G241">
            <v>0</v>
          </cell>
          <cell r="J241">
            <v>251674000</v>
          </cell>
          <cell r="N241">
            <v>215</v>
          </cell>
        </row>
        <row r="242">
          <cell r="E242">
            <v>0</v>
          </cell>
          <cell r="G242">
            <v>0</v>
          </cell>
          <cell r="J242">
            <v>0</v>
          </cell>
          <cell r="M242" t="str">
            <v>02</v>
          </cell>
          <cell r="N242">
            <v>216</v>
          </cell>
        </row>
        <row r="243">
          <cell r="E243">
            <v>0</v>
          </cell>
          <cell r="G243">
            <v>0</v>
          </cell>
          <cell r="J243">
            <v>251674000</v>
          </cell>
          <cell r="M243" t="str">
            <v>02</v>
          </cell>
          <cell r="N243">
            <v>217</v>
          </cell>
        </row>
        <row r="244">
          <cell r="E244">
            <v>0</v>
          </cell>
          <cell r="G244">
            <v>0</v>
          </cell>
          <cell r="J244">
            <v>0</v>
          </cell>
          <cell r="M244" t="str">
            <v>02</v>
          </cell>
          <cell r="N244">
            <v>218</v>
          </cell>
        </row>
        <row r="245">
          <cell r="E245">
            <v>0</v>
          </cell>
          <cell r="G245">
            <v>0</v>
          </cell>
          <cell r="J245">
            <v>0</v>
          </cell>
          <cell r="M245" t="str">
            <v>02</v>
          </cell>
          <cell r="N245">
            <v>219</v>
          </cell>
        </row>
        <row r="246">
          <cell r="E246">
            <v>0</v>
          </cell>
          <cell r="G246">
            <v>0</v>
          </cell>
          <cell r="J246">
            <v>0</v>
          </cell>
          <cell r="M246" t="str">
            <v>02</v>
          </cell>
          <cell r="N246">
            <v>220</v>
          </cell>
        </row>
        <row r="247">
          <cell r="E247">
            <v>0</v>
          </cell>
          <cell r="G247">
            <v>0</v>
          </cell>
          <cell r="J247">
            <v>0</v>
          </cell>
          <cell r="M247" t="str">
            <v>02</v>
          </cell>
          <cell r="N247">
            <v>221</v>
          </cell>
        </row>
        <row r="248">
          <cell r="C248">
            <v>10</v>
          </cell>
          <cell r="E248">
            <v>20718017465</v>
          </cell>
          <cell r="G248">
            <v>20718017465</v>
          </cell>
          <cell r="J248">
            <v>153406716018</v>
          </cell>
          <cell r="N248">
            <v>222</v>
          </cell>
        </row>
        <row r="249">
          <cell r="C249">
            <v>11</v>
          </cell>
          <cell r="E249">
            <v>18325942163</v>
          </cell>
          <cell r="G249">
            <v>18325942163</v>
          </cell>
          <cell r="J249">
            <v>138088858911</v>
          </cell>
          <cell r="N249">
            <v>223</v>
          </cell>
        </row>
        <row r="250">
          <cell r="E250">
            <v>18325942163</v>
          </cell>
          <cell r="G250">
            <v>18325942163</v>
          </cell>
          <cell r="J250">
            <v>118434735042</v>
          </cell>
          <cell r="M250">
            <v>11</v>
          </cell>
          <cell r="N250">
            <v>224</v>
          </cell>
        </row>
        <row r="251">
          <cell r="E251">
            <v>0</v>
          </cell>
          <cell r="G251">
            <v>0</v>
          </cell>
          <cell r="J251">
            <v>19687667677</v>
          </cell>
          <cell r="M251">
            <v>11</v>
          </cell>
          <cell r="N251">
            <v>225</v>
          </cell>
        </row>
        <row r="252">
          <cell r="E252">
            <v>0</v>
          </cell>
          <cell r="G252">
            <v>0</v>
          </cell>
          <cell r="J252">
            <v>0</v>
          </cell>
          <cell r="M252">
            <v>11</v>
          </cell>
          <cell r="N252">
            <v>226</v>
          </cell>
        </row>
        <row r="253">
          <cell r="E253">
            <v>0</v>
          </cell>
          <cell r="G253">
            <v>0</v>
          </cell>
          <cell r="J253">
            <v>0</v>
          </cell>
          <cell r="M253">
            <v>11</v>
          </cell>
          <cell r="N253">
            <v>227</v>
          </cell>
        </row>
        <row r="254">
          <cell r="E254">
            <v>0</v>
          </cell>
          <cell r="G254">
            <v>0</v>
          </cell>
          <cell r="J254">
            <v>0</v>
          </cell>
          <cell r="M254">
            <v>11</v>
          </cell>
          <cell r="N254">
            <v>228</v>
          </cell>
        </row>
        <row r="255">
          <cell r="E255">
            <v>0</v>
          </cell>
          <cell r="G255">
            <v>0</v>
          </cell>
          <cell r="J255">
            <v>0</v>
          </cell>
          <cell r="M255">
            <v>11</v>
          </cell>
          <cell r="N255">
            <v>229</v>
          </cell>
        </row>
        <row r="256">
          <cell r="E256">
            <v>0</v>
          </cell>
          <cell r="G256">
            <v>0</v>
          </cell>
          <cell r="J256">
            <v>0</v>
          </cell>
          <cell r="M256">
            <v>11</v>
          </cell>
          <cell r="N256">
            <v>230</v>
          </cell>
        </row>
        <row r="257">
          <cell r="E257">
            <v>0</v>
          </cell>
          <cell r="G257">
            <v>0</v>
          </cell>
          <cell r="J257">
            <v>0</v>
          </cell>
          <cell r="M257">
            <v>11</v>
          </cell>
          <cell r="N257">
            <v>231</v>
          </cell>
        </row>
        <row r="258">
          <cell r="E258">
            <v>0</v>
          </cell>
          <cell r="G258">
            <v>0</v>
          </cell>
          <cell r="J258">
            <v>-33543808</v>
          </cell>
          <cell r="M258">
            <v>11</v>
          </cell>
          <cell r="N258">
            <v>232</v>
          </cell>
        </row>
        <row r="259">
          <cell r="C259">
            <v>20</v>
          </cell>
          <cell r="E259">
            <v>2392075302</v>
          </cell>
          <cell r="G259">
            <v>2392075302</v>
          </cell>
          <cell r="J259">
            <v>15317857107</v>
          </cell>
          <cell r="N259">
            <v>233</v>
          </cell>
        </row>
        <row r="260">
          <cell r="C260">
            <v>21</v>
          </cell>
          <cell r="E260">
            <v>1048945901</v>
          </cell>
          <cell r="G260">
            <v>1048945901</v>
          </cell>
          <cell r="J260">
            <v>4772781413</v>
          </cell>
          <cell r="N260">
            <v>234</v>
          </cell>
        </row>
        <row r="261">
          <cell r="E261">
            <v>1048945901</v>
          </cell>
          <cell r="G261">
            <v>1048945901</v>
          </cell>
          <cell r="J261">
            <v>4703313568</v>
          </cell>
          <cell r="M261">
            <v>21</v>
          </cell>
          <cell r="N261">
            <v>235</v>
          </cell>
        </row>
        <row r="262">
          <cell r="E262">
            <v>0</v>
          </cell>
          <cell r="G262">
            <v>0</v>
          </cell>
          <cell r="J262">
            <v>0</v>
          </cell>
          <cell r="M262">
            <v>21</v>
          </cell>
          <cell r="N262">
            <v>236</v>
          </cell>
        </row>
        <row r="263">
          <cell r="E263">
            <v>0</v>
          </cell>
          <cell r="G263">
            <v>0</v>
          </cell>
          <cell r="J263">
            <v>0</v>
          </cell>
          <cell r="M263">
            <v>21</v>
          </cell>
          <cell r="N263">
            <v>237</v>
          </cell>
        </row>
        <row r="264">
          <cell r="E264">
            <v>0</v>
          </cell>
          <cell r="G264">
            <v>0</v>
          </cell>
          <cell r="J264">
            <v>0</v>
          </cell>
          <cell r="M264">
            <v>21</v>
          </cell>
          <cell r="N264">
            <v>238</v>
          </cell>
        </row>
        <row r="265">
          <cell r="E265">
            <v>0</v>
          </cell>
          <cell r="G265">
            <v>0</v>
          </cell>
          <cell r="J265">
            <v>68561869</v>
          </cell>
          <cell r="M265">
            <v>21</v>
          </cell>
          <cell r="N265">
            <v>239</v>
          </cell>
        </row>
        <row r="266">
          <cell r="E266">
            <v>0</v>
          </cell>
          <cell r="G266">
            <v>0</v>
          </cell>
          <cell r="J266">
            <v>0</v>
          </cell>
          <cell r="M266">
            <v>21</v>
          </cell>
          <cell r="N266">
            <v>240</v>
          </cell>
        </row>
        <row r="267">
          <cell r="E267">
            <v>0</v>
          </cell>
          <cell r="G267">
            <v>0</v>
          </cell>
          <cell r="J267">
            <v>0</v>
          </cell>
          <cell r="M267">
            <v>21</v>
          </cell>
          <cell r="N267">
            <v>241</v>
          </cell>
        </row>
        <row r="268">
          <cell r="E268">
            <v>0</v>
          </cell>
          <cell r="G268">
            <v>0</v>
          </cell>
          <cell r="J268">
            <v>905976</v>
          </cell>
          <cell r="M268">
            <v>21</v>
          </cell>
          <cell r="N268">
            <v>242</v>
          </cell>
        </row>
        <row r="269">
          <cell r="C269">
            <v>22</v>
          </cell>
          <cell r="E269">
            <v>1134264311</v>
          </cell>
          <cell r="G269">
            <v>1134264311</v>
          </cell>
          <cell r="J269">
            <v>4712651171</v>
          </cell>
          <cell r="N269">
            <v>243</v>
          </cell>
        </row>
        <row r="270">
          <cell r="C270">
            <v>23</v>
          </cell>
          <cell r="E270">
            <v>1134264311</v>
          </cell>
          <cell r="G270">
            <v>1134264311</v>
          </cell>
          <cell r="J270">
            <v>6308800266</v>
          </cell>
          <cell r="M270">
            <v>22</v>
          </cell>
          <cell r="N270">
            <v>244</v>
          </cell>
        </row>
        <row r="271">
          <cell r="E271">
            <v>0</v>
          </cell>
          <cell r="G271">
            <v>0</v>
          </cell>
          <cell r="J271">
            <v>0</v>
          </cell>
          <cell r="M271">
            <v>22</v>
          </cell>
          <cell r="N271">
            <v>245</v>
          </cell>
        </row>
        <row r="272">
          <cell r="E272">
            <v>0</v>
          </cell>
          <cell r="G272">
            <v>0</v>
          </cell>
          <cell r="J272">
            <v>0</v>
          </cell>
          <cell r="M272">
            <v>22</v>
          </cell>
          <cell r="N272">
            <v>246</v>
          </cell>
        </row>
        <row r="273">
          <cell r="E273">
            <v>0</v>
          </cell>
          <cell r="G273">
            <v>0</v>
          </cell>
          <cell r="J273">
            <v>3069000000</v>
          </cell>
          <cell r="M273">
            <v>22</v>
          </cell>
          <cell r="N273">
            <v>247</v>
          </cell>
        </row>
        <row r="274">
          <cell r="E274">
            <v>0</v>
          </cell>
          <cell r="G274">
            <v>0</v>
          </cell>
          <cell r="J274">
            <v>19744853</v>
          </cell>
          <cell r="M274">
            <v>22</v>
          </cell>
          <cell r="N274">
            <v>248</v>
          </cell>
        </row>
        <row r="275">
          <cell r="E275">
            <v>0</v>
          </cell>
          <cell r="G275">
            <v>0</v>
          </cell>
          <cell r="J275">
            <v>149466442</v>
          </cell>
          <cell r="M275">
            <v>22</v>
          </cell>
          <cell r="N275">
            <v>249</v>
          </cell>
        </row>
        <row r="276">
          <cell r="E276">
            <v>0</v>
          </cell>
          <cell r="G276">
            <v>0</v>
          </cell>
          <cell r="J276">
            <v>-4838460508</v>
          </cell>
          <cell r="M276">
            <v>22</v>
          </cell>
          <cell r="N276">
            <v>250</v>
          </cell>
        </row>
        <row r="277">
          <cell r="E277">
            <v>0</v>
          </cell>
          <cell r="G277">
            <v>0</v>
          </cell>
          <cell r="J277">
            <v>4100118</v>
          </cell>
          <cell r="M277">
            <v>22</v>
          </cell>
          <cell r="N277">
            <v>251</v>
          </cell>
        </row>
        <row r="278">
          <cell r="C278">
            <v>24</v>
          </cell>
          <cell r="E278">
            <v>507582662</v>
          </cell>
          <cell r="G278">
            <v>507582662</v>
          </cell>
          <cell r="J278">
            <v>9104579246</v>
          </cell>
          <cell r="N278">
            <v>252</v>
          </cell>
        </row>
        <row r="279">
          <cell r="E279">
            <v>507582662</v>
          </cell>
          <cell r="G279">
            <v>507582662</v>
          </cell>
          <cell r="J279">
            <v>519005061</v>
          </cell>
          <cell r="M279">
            <v>24</v>
          </cell>
          <cell r="N279">
            <v>253</v>
          </cell>
        </row>
        <row r="280">
          <cell r="E280">
            <v>0</v>
          </cell>
          <cell r="G280">
            <v>0</v>
          </cell>
          <cell r="J280">
            <v>0</v>
          </cell>
          <cell r="M280">
            <v>24</v>
          </cell>
          <cell r="N280">
            <v>254</v>
          </cell>
        </row>
        <row r="281">
          <cell r="E281">
            <v>0</v>
          </cell>
          <cell r="G281">
            <v>0</v>
          </cell>
          <cell r="J281">
            <v>0</v>
          </cell>
          <cell r="M281">
            <v>24</v>
          </cell>
          <cell r="N281">
            <v>255</v>
          </cell>
        </row>
        <row r="282">
          <cell r="E282">
            <v>0</v>
          </cell>
          <cell r="G282">
            <v>0</v>
          </cell>
          <cell r="J282">
            <v>0</v>
          </cell>
          <cell r="M282">
            <v>24</v>
          </cell>
          <cell r="N282">
            <v>256</v>
          </cell>
        </row>
        <row r="283">
          <cell r="E283">
            <v>0</v>
          </cell>
          <cell r="G283">
            <v>0</v>
          </cell>
          <cell r="J283">
            <v>0</v>
          </cell>
          <cell r="M283">
            <v>24</v>
          </cell>
          <cell r="N283">
            <v>257</v>
          </cell>
        </row>
        <row r="284">
          <cell r="E284">
            <v>0</v>
          </cell>
          <cell r="G284">
            <v>0</v>
          </cell>
          <cell r="J284">
            <v>7650198126</v>
          </cell>
          <cell r="M284">
            <v>24</v>
          </cell>
          <cell r="N284">
            <v>258</v>
          </cell>
        </row>
        <row r="285">
          <cell r="E285">
            <v>0</v>
          </cell>
          <cell r="G285">
            <v>0</v>
          </cell>
          <cell r="J285">
            <v>935376059</v>
          </cell>
          <cell r="M285">
            <v>24</v>
          </cell>
          <cell r="N285">
            <v>259</v>
          </cell>
        </row>
        <row r="286">
          <cell r="C286">
            <v>25</v>
          </cell>
          <cell r="E286">
            <v>1050819155</v>
          </cell>
          <cell r="G286">
            <v>1050819155</v>
          </cell>
          <cell r="J286">
            <v>3871758338</v>
          </cell>
          <cell r="N286">
            <v>260</v>
          </cell>
        </row>
        <row r="287">
          <cell r="E287">
            <v>1050606155</v>
          </cell>
          <cell r="G287">
            <v>1050606155</v>
          </cell>
          <cell r="J287">
            <v>2084680310</v>
          </cell>
          <cell r="M287">
            <v>25</v>
          </cell>
          <cell r="N287">
            <v>261</v>
          </cell>
        </row>
        <row r="288">
          <cell r="E288">
            <v>0</v>
          </cell>
          <cell r="G288">
            <v>0</v>
          </cell>
          <cell r="J288">
            <v>9000005</v>
          </cell>
          <cell r="M288">
            <v>25</v>
          </cell>
          <cell r="N288">
            <v>262</v>
          </cell>
        </row>
        <row r="289">
          <cell r="E289">
            <v>0</v>
          </cell>
          <cell r="G289">
            <v>0</v>
          </cell>
          <cell r="J289">
            <v>24890273</v>
          </cell>
          <cell r="M289">
            <v>25</v>
          </cell>
          <cell r="N289">
            <v>263</v>
          </cell>
        </row>
        <row r="290">
          <cell r="E290">
            <v>0</v>
          </cell>
          <cell r="G290">
            <v>0</v>
          </cell>
          <cell r="J290">
            <v>545394098</v>
          </cell>
          <cell r="M290">
            <v>25</v>
          </cell>
          <cell r="N290">
            <v>264</v>
          </cell>
        </row>
        <row r="291">
          <cell r="E291">
            <v>0</v>
          </cell>
          <cell r="G291">
            <v>0</v>
          </cell>
          <cell r="J291">
            <v>279944982</v>
          </cell>
          <cell r="M291">
            <v>25</v>
          </cell>
          <cell r="N291">
            <v>265</v>
          </cell>
        </row>
        <row r="292">
          <cell r="E292">
            <v>0</v>
          </cell>
          <cell r="G292">
            <v>0</v>
          </cell>
          <cell r="J292">
            <v>63391921</v>
          </cell>
          <cell r="M292">
            <v>25</v>
          </cell>
          <cell r="N292">
            <v>266</v>
          </cell>
        </row>
        <row r="293">
          <cell r="E293">
            <v>0</v>
          </cell>
          <cell r="G293">
            <v>0</v>
          </cell>
          <cell r="J293">
            <v>433916572</v>
          </cell>
          <cell r="M293">
            <v>25</v>
          </cell>
          <cell r="N293">
            <v>267</v>
          </cell>
        </row>
        <row r="294">
          <cell r="E294">
            <v>213000</v>
          </cell>
          <cell r="G294">
            <v>213000</v>
          </cell>
          <cell r="J294">
            <v>430540177</v>
          </cell>
          <cell r="M294">
            <v>25</v>
          </cell>
          <cell r="N294">
            <v>268</v>
          </cell>
        </row>
        <row r="295">
          <cell r="C295">
            <v>30</v>
          </cell>
          <cell r="E295">
            <v>748355075</v>
          </cell>
          <cell r="G295">
            <v>748355075</v>
          </cell>
          <cell r="J295">
            <v>2401649765</v>
          </cell>
          <cell r="N295">
            <v>269</v>
          </cell>
        </row>
        <row r="296">
          <cell r="C296">
            <v>31</v>
          </cell>
          <cell r="E296">
            <v>12847176</v>
          </cell>
          <cell r="G296">
            <v>12847176</v>
          </cell>
          <cell r="J296">
            <v>1378280361</v>
          </cell>
          <cell r="M296">
            <v>31</v>
          </cell>
          <cell r="N296">
            <v>270</v>
          </cell>
        </row>
        <row r="297">
          <cell r="C297">
            <v>32</v>
          </cell>
          <cell r="E297">
            <v>43684930</v>
          </cell>
          <cell r="G297">
            <v>43684930</v>
          </cell>
          <cell r="J297">
            <v>990412783</v>
          </cell>
          <cell r="M297">
            <v>32</v>
          </cell>
          <cell r="N297">
            <v>271</v>
          </cell>
        </row>
        <row r="298">
          <cell r="C298">
            <v>40</v>
          </cell>
          <cell r="E298">
            <v>-30837754</v>
          </cell>
          <cell r="G298">
            <v>-30837754</v>
          </cell>
          <cell r="J298">
            <v>387867578</v>
          </cell>
          <cell r="N298">
            <v>272</v>
          </cell>
        </row>
        <row r="299">
          <cell r="C299">
            <v>45</v>
          </cell>
          <cell r="E299">
            <v>0</v>
          </cell>
          <cell r="G299">
            <v>0</v>
          </cell>
          <cell r="J299">
            <v>0</v>
          </cell>
          <cell r="M299">
            <v>45</v>
          </cell>
          <cell r="N299">
            <v>273</v>
          </cell>
        </row>
        <row r="300">
          <cell r="C300">
            <v>50</v>
          </cell>
          <cell r="E300">
            <v>717517321</v>
          </cell>
          <cell r="G300">
            <v>717517321</v>
          </cell>
          <cell r="J300">
            <v>2789517343</v>
          </cell>
          <cell r="N300">
            <v>274</v>
          </cell>
        </row>
        <row r="301">
          <cell r="C301">
            <v>51</v>
          </cell>
          <cell r="E301">
            <v>0</v>
          </cell>
          <cell r="G301">
            <v>0</v>
          </cell>
          <cell r="J301">
            <v>32606063</v>
          </cell>
          <cell r="M301">
            <v>51</v>
          </cell>
          <cell r="N301">
            <v>275</v>
          </cell>
        </row>
        <row r="302">
          <cell r="C302">
            <v>52</v>
          </cell>
          <cell r="E302">
            <v>0</v>
          </cell>
          <cell r="G302">
            <v>0</v>
          </cell>
          <cell r="J302">
            <v>0</v>
          </cell>
          <cell r="M302">
            <v>52</v>
          </cell>
          <cell r="N302">
            <v>276</v>
          </cell>
        </row>
        <row r="303">
          <cell r="C303">
            <v>60</v>
          </cell>
          <cell r="E303">
            <v>717517321</v>
          </cell>
          <cell r="G303">
            <v>717517321</v>
          </cell>
          <cell r="J303">
            <v>2756911280</v>
          </cell>
          <cell r="N303">
            <v>277</v>
          </cell>
        </row>
        <row r="304">
          <cell r="C304">
            <v>61</v>
          </cell>
          <cell r="E304">
            <v>0</v>
          </cell>
          <cell r="G304">
            <v>-40305</v>
          </cell>
          <cell r="J304">
            <v>0</v>
          </cell>
          <cell r="M304">
            <v>61</v>
          </cell>
          <cell r="N304">
            <v>278</v>
          </cell>
        </row>
        <row r="305">
          <cell r="C305">
            <v>62</v>
          </cell>
          <cell r="E305">
            <v>717517321</v>
          </cell>
          <cell r="G305">
            <v>717557626</v>
          </cell>
          <cell r="J305">
            <v>2756911280</v>
          </cell>
          <cell r="N305">
            <v>279</v>
          </cell>
        </row>
        <row r="306">
          <cell r="C306">
            <v>70</v>
          </cell>
          <cell r="E306">
            <v>21</v>
          </cell>
          <cell r="G306">
            <v>21</v>
          </cell>
          <cell r="J306">
            <v>245</v>
          </cell>
          <cell r="M306">
            <v>70</v>
          </cell>
          <cell r="N306">
            <v>280</v>
          </cell>
        </row>
        <row r="307">
          <cell r="N307" t="str">
            <v/>
          </cell>
        </row>
      </sheetData>
      <sheetData sheetId="11"/>
      <sheetData sheetId="12"/>
      <sheetData sheetId="13"/>
      <sheetData sheetId="14"/>
      <sheetData sheetId="15"/>
      <sheetData sheetId="16"/>
      <sheetData sheetId="17"/>
      <sheetData sheetId="18">
        <row r="13">
          <cell r="E13" t="str">
            <v>Số phản ánh trên LCTT</v>
          </cell>
        </row>
        <row r="14">
          <cell r="E14">
            <v>0</v>
          </cell>
        </row>
        <row r="16">
          <cell r="E16">
            <v>0</v>
          </cell>
        </row>
        <row r="17">
          <cell r="E17">
            <v>0</v>
          </cell>
        </row>
        <row r="18">
          <cell r="E18" t="e">
            <v>#REF!</v>
          </cell>
        </row>
        <row r="19">
          <cell r="E19">
            <v>0</v>
          </cell>
        </row>
        <row r="21">
          <cell r="E21" t="e">
            <v>#REF!</v>
          </cell>
        </row>
        <row r="25">
          <cell r="E25" t="e">
            <v>#REF!</v>
          </cell>
          <cell r="H25" t="str">
            <v>01</v>
          </cell>
        </row>
        <row r="26">
          <cell r="E26" t="e">
            <v>#REF!</v>
          </cell>
        </row>
        <row r="28">
          <cell r="E28" t="str">
            <v>Số phản ánh trên LCTT</v>
          </cell>
        </row>
        <row r="29">
          <cell r="E29">
            <v>0</v>
          </cell>
        </row>
        <row r="34">
          <cell r="E34">
            <v>0</v>
          </cell>
          <cell r="H34" t="str">
            <v>02</v>
          </cell>
        </row>
        <row r="35">
          <cell r="E35">
            <v>0</v>
          </cell>
        </row>
        <row r="37">
          <cell r="E37" t="str">
            <v>Số phản ánh trên LCTT</v>
          </cell>
        </row>
        <row r="38">
          <cell r="E38">
            <v>0</v>
          </cell>
        </row>
        <row r="39">
          <cell r="E39">
            <v>0</v>
          </cell>
        </row>
        <row r="42">
          <cell r="E42">
            <v>0</v>
          </cell>
          <cell r="H42" t="str">
            <v>03</v>
          </cell>
        </row>
        <row r="43">
          <cell r="E43">
            <v>0</v>
          </cell>
        </row>
        <row r="45">
          <cell r="E45" t="str">
            <v>Số phản ánh trên LCTT</v>
          </cell>
        </row>
        <row r="46">
          <cell r="E46">
            <v>0</v>
          </cell>
        </row>
        <row r="48">
          <cell r="E48">
            <v>0</v>
          </cell>
        </row>
        <row r="49">
          <cell r="E49">
            <v>0</v>
          </cell>
        </row>
        <row r="56">
          <cell r="E56">
            <v>0</v>
          </cell>
          <cell r="H56" t="str">
            <v>04</v>
          </cell>
        </row>
        <row r="57">
          <cell r="E57">
            <v>0</v>
          </cell>
        </row>
        <row r="59">
          <cell r="E59" t="str">
            <v>Số phản ánh trên LCTT</v>
          </cell>
        </row>
        <row r="60">
          <cell r="E60">
            <v>0</v>
          </cell>
        </row>
        <row r="85">
          <cell r="E85">
            <v>0</v>
          </cell>
          <cell r="H85" t="str">
            <v>05</v>
          </cell>
        </row>
        <row r="86">
          <cell r="E86">
            <v>0</v>
          </cell>
        </row>
        <row r="88">
          <cell r="E88" t="str">
            <v>Số phản ánh trên LCTT</v>
          </cell>
        </row>
        <row r="89">
          <cell r="E89">
            <v>1134264311</v>
          </cell>
        </row>
        <row r="93">
          <cell r="E93">
            <v>1134264311</v>
          </cell>
          <cell r="H93" t="str">
            <v>06</v>
          </cell>
        </row>
        <row r="94">
          <cell r="E94">
            <v>0</v>
          </cell>
        </row>
        <row r="96">
          <cell r="E96" t="str">
            <v>Số phản ánh trên LCTT</v>
          </cell>
        </row>
        <row r="97">
          <cell r="E97">
            <v>-1134264311</v>
          </cell>
        </row>
        <row r="98">
          <cell r="E98">
            <v>0</v>
          </cell>
        </row>
        <row r="99">
          <cell r="E99">
            <v>0</v>
          </cell>
        </row>
        <row r="100">
          <cell r="E100">
            <v>0</v>
          </cell>
        </row>
        <row r="104">
          <cell r="E104">
            <v>-1134264311</v>
          </cell>
          <cell r="H104" t="str">
            <v>13</v>
          </cell>
        </row>
        <row r="105">
          <cell r="E105">
            <v>-1134264311</v>
          </cell>
        </row>
        <row r="107">
          <cell r="E107" t="str">
            <v>Số phản ánh trên LCTT</v>
          </cell>
        </row>
        <row r="108">
          <cell r="E108" t="e">
            <v>#REF!</v>
          </cell>
        </row>
        <row r="112">
          <cell r="E112" t="e">
            <v>#REF!</v>
          </cell>
          <cell r="H112" t="str">
            <v>14</v>
          </cell>
        </row>
        <row r="113">
          <cell r="E113" t="e">
            <v>#REF!</v>
          </cell>
        </row>
        <row r="115">
          <cell r="E115" t="str">
            <v>Số phản ánh trên LCTT</v>
          </cell>
        </row>
        <row r="116">
          <cell r="E116">
            <v>0</v>
          </cell>
        </row>
        <row r="119">
          <cell r="E119">
            <v>3045466322</v>
          </cell>
        </row>
        <row r="120">
          <cell r="E120">
            <v>0</v>
          </cell>
        </row>
        <row r="121">
          <cell r="E121">
            <v>0</v>
          </cell>
        </row>
        <row r="122">
          <cell r="E122">
            <v>0</v>
          </cell>
        </row>
        <row r="123">
          <cell r="E123">
            <v>0</v>
          </cell>
        </row>
        <row r="126">
          <cell r="E126">
            <v>0</v>
          </cell>
        </row>
        <row r="127">
          <cell r="E127">
            <v>0</v>
          </cell>
        </row>
        <row r="128">
          <cell r="E128">
            <v>0</v>
          </cell>
        </row>
        <row r="129">
          <cell r="E129">
            <v>0</v>
          </cell>
        </row>
        <row r="130">
          <cell r="E130">
            <v>0</v>
          </cell>
        </row>
        <row r="133">
          <cell r="E133">
            <v>2373875829</v>
          </cell>
          <cell r="H133" t="str">
            <v>15</v>
          </cell>
        </row>
        <row r="134">
          <cell r="E134">
            <v>2373875829</v>
          </cell>
        </row>
        <row r="136">
          <cell r="E136" t="str">
            <v>Số phản ánh trên LCTT</v>
          </cell>
        </row>
        <row r="137">
          <cell r="E137">
            <v>0</v>
          </cell>
        </row>
        <row r="139">
          <cell r="E139">
            <v>-3045466322</v>
          </cell>
        </row>
        <row r="144">
          <cell r="E144">
            <v>0</v>
          </cell>
        </row>
        <row r="148">
          <cell r="E148">
            <v>-2373875829</v>
          </cell>
          <cell r="H148" t="str">
            <v>16</v>
          </cell>
        </row>
        <row r="149">
          <cell r="E149">
            <v>-2373875829</v>
          </cell>
        </row>
        <row r="151">
          <cell r="E151" t="str">
            <v>Số phản ánh trên LCTT</v>
          </cell>
        </row>
        <row r="152">
          <cell r="E152">
            <v>0</v>
          </cell>
        </row>
        <row r="158">
          <cell r="E158">
            <v>0</v>
          </cell>
        </row>
        <row r="159">
          <cell r="E159">
            <v>0</v>
          </cell>
        </row>
        <row r="160">
          <cell r="E160">
            <v>0</v>
          </cell>
        </row>
        <row r="164">
          <cell r="E164">
            <v>0</v>
          </cell>
          <cell r="H164" t="str">
            <v>21</v>
          </cell>
        </row>
        <row r="165">
          <cell r="E165">
            <v>0</v>
          </cell>
        </row>
        <row r="167">
          <cell r="E167" t="str">
            <v>Số phản ánh trên LCTT</v>
          </cell>
        </row>
        <row r="168">
          <cell r="E168">
            <v>0</v>
          </cell>
        </row>
        <row r="171">
          <cell r="E171">
            <v>0</v>
          </cell>
        </row>
        <row r="174">
          <cell r="E174">
            <v>0</v>
          </cell>
        </row>
        <row r="176">
          <cell r="E176">
            <v>0</v>
          </cell>
        </row>
        <row r="179">
          <cell r="E179">
            <v>0</v>
          </cell>
        </row>
        <row r="181">
          <cell r="E181">
            <v>0</v>
          </cell>
          <cell r="H181" t="str">
            <v>22</v>
          </cell>
        </row>
        <row r="182">
          <cell r="E182">
            <v>0</v>
          </cell>
        </row>
        <row r="184">
          <cell r="E184" t="str">
            <v>Số phản ánh trên LCTT</v>
          </cell>
        </row>
        <row r="185">
          <cell r="E185">
            <v>0</v>
          </cell>
        </row>
        <row r="190">
          <cell r="E190">
            <v>0</v>
          </cell>
          <cell r="H190" t="str">
            <v>23</v>
          </cell>
        </row>
        <row r="191">
          <cell r="E191">
            <v>0</v>
          </cell>
        </row>
        <row r="193">
          <cell r="E193" t="str">
            <v>Số phản ánh trên LCTT</v>
          </cell>
        </row>
        <row r="194">
          <cell r="E194">
            <v>0</v>
          </cell>
        </row>
        <row r="196">
          <cell r="E196">
            <v>0</v>
          </cell>
        </row>
        <row r="197">
          <cell r="E197">
            <v>0</v>
          </cell>
        </row>
        <row r="201">
          <cell r="E201">
            <v>0</v>
          </cell>
          <cell r="H201" t="str">
            <v>24</v>
          </cell>
        </row>
        <row r="202">
          <cell r="E202">
            <v>0</v>
          </cell>
        </row>
        <row r="204">
          <cell r="E204" t="str">
            <v>Số phản ánh trên LCTT</v>
          </cell>
        </row>
        <row r="205">
          <cell r="E205">
            <v>0</v>
          </cell>
        </row>
        <row r="211">
          <cell r="E211">
            <v>0</v>
          </cell>
        </row>
        <row r="213">
          <cell r="E213">
            <v>0</v>
          </cell>
          <cell r="H213" t="str">
            <v>25</v>
          </cell>
        </row>
        <row r="214">
          <cell r="E214">
            <v>0</v>
          </cell>
        </row>
        <row r="216">
          <cell r="E216" t="str">
            <v>Số phản ánh trên LCTT</v>
          </cell>
        </row>
        <row r="217">
          <cell r="E217">
            <v>0</v>
          </cell>
        </row>
        <row r="220">
          <cell r="E220">
            <v>0</v>
          </cell>
        </row>
        <row r="221">
          <cell r="E221">
            <v>0</v>
          </cell>
        </row>
        <row r="222">
          <cell r="E222">
            <v>0</v>
          </cell>
        </row>
        <row r="223">
          <cell r="E223">
            <v>0</v>
          </cell>
        </row>
        <row r="224">
          <cell r="E224">
            <v>0</v>
          </cell>
        </row>
        <row r="226">
          <cell r="E226">
            <v>0</v>
          </cell>
          <cell r="H226" t="str">
            <v>26</v>
          </cell>
        </row>
        <row r="227">
          <cell r="E227">
            <v>0</v>
          </cell>
        </row>
        <row r="230">
          <cell r="E230">
            <v>0</v>
          </cell>
        </row>
        <row r="232">
          <cell r="E232">
            <v>0</v>
          </cell>
        </row>
        <row r="234">
          <cell r="E234">
            <v>0</v>
          </cell>
        </row>
        <row r="236">
          <cell r="E236">
            <v>0</v>
          </cell>
        </row>
        <row r="237">
          <cell r="E237">
            <v>0</v>
          </cell>
        </row>
        <row r="239">
          <cell r="E239">
            <v>0</v>
          </cell>
          <cell r="H239" t="str">
            <v>27</v>
          </cell>
        </row>
        <row r="240">
          <cell r="E240">
            <v>0</v>
          </cell>
        </row>
        <row r="243">
          <cell r="E243">
            <v>0</v>
          </cell>
        </row>
        <row r="244">
          <cell r="E244">
            <v>0</v>
          </cell>
        </row>
        <row r="246">
          <cell r="E246">
            <v>0</v>
          </cell>
        </row>
        <row r="249">
          <cell r="E249">
            <v>0</v>
          </cell>
        </row>
        <row r="252">
          <cell r="E252">
            <v>0</v>
          </cell>
          <cell r="H252" t="str">
            <v>31</v>
          </cell>
        </row>
        <row r="253">
          <cell r="E253">
            <v>0</v>
          </cell>
        </row>
        <row r="256">
          <cell r="E256">
            <v>0</v>
          </cell>
        </row>
        <row r="259">
          <cell r="E259">
            <v>0</v>
          </cell>
        </row>
        <row r="261">
          <cell r="E261">
            <v>0</v>
          </cell>
          <cell r="H261" t="str">
            <v>32</v>
          </cell>
        </row>
        <row r="262">
          <cell r="E262">
            <v>0</v>
          </cell>
        </row>
        <row r="265">
          <cell r="E265">
            <v>0</v>
          </cell>
        </row>
        <row r="267">
          <cell r="E267">
            <v>0</v>
          </cell>
        </row>
        <row r="268">
          <cell r="E268">
            <v>0</v>
          </cell>
        </row>
        <row r="269">
          <cell r="E269">
            <v>0</v>
          </cell>
        </row>
        <row r="270">
          <cell r="E270">
            <v>0</v>
          </cell>
          <cell r="H270" t="str">
            <v>33</v>
          </cell>
        </row>
        <row r="271">
          <cell r="E271">
            <v>0</v>
          </cell>
        </row>
        <row r="274">
          <cell r="E274">
            <v>0</v>
          </cell>
        </row>
        <row r="276">
          <cell r="E276">
            <v>0</v>
          </cell>
        </row>
        <row r="283">
          <cell r="E283">
            <v>0</v>
          </cell>
          <cell r="H283" t="str">
            <v>34</v>
          </cell>
        </row>
        <row r="284">
          <cell r="E284">
            <v>0</v>
          </cell>
        </row>
        <row r="287">
          <cell r="E287">
            <v>0</v>
          </cell>
        </row>
        <row r="289">
          <cell r="E289">
            <v>0</v>
          </cell>
        </row>
        <row r="290">
          <cell r="E290">
            <v>0</v>
          </cell>
        </row>
        <row r="292">
          <cell r="E292">
            <v>0</v>
          </cell>
          <cell r="H292" t="str">
            <v>35</v>
          </cell>
        </row>
        <row r="293">
          <cell r="E293">
            <v>0</v>
          </cell>
        </row>
        <row r="296">
          <cell r="E296">
            <v>0</v>
          </cell>
        </row>
        <row r="301">
          <cell r="E301">
            <v>0</v>
          </cell>
          <cell r="H301" t="str">
            <v>36</v>
          </cell>
        </row>
        <row r="302">
          <cell r="E302">
            <v>0</v>
          </cell>
        </row>
        <row r="305">
          <cell r="E305">
            <v>0</v>
          </cell>
        </row>
        <row r="306">
          <cell r="E306">
            <v>0</v>
          </cell>
        </row>
        <row r="307">
          <cell r="E307">
            <v>0</v>
          </cell>
          <cell r="H307" t="str">
            <v>61</v>
          </cell>
        </row>
        <row r="308">
          <cell r="E308">
            <v>0</v>
          </cell>
        </row>
        <row r="325">
          <cell r="E325">
            <v>0</v>
          </cell>
        </row>
        <row r="328">
          <cell r="E328">
            <v>0</v>
          </cell>
        </row>
        <row r="329">
          <cell r="E329">
            <v>0</v>
          </cell>
        </row>
        <row r="330">
          <cell r="E330">
            <v>0</v>
          </cell>
        </row>
        <row r="332">
          <cell r="E332">
            <v>0</v>
          </cell>
        </row>
        <row r="334">
          <cell r="E334">
            <v>0</v>
          </cell>
        </row>
        <row r="336">
          <cell r="E336">
            <v>0</v>
          </cell>
        </row>
        <row r="339">
          <cell r="E339">
            <v>0</v>
          </cell>
        </row>
        <row r="340">
          <cell r="E340">
            <v>0</v>
          </cell>
        </row>
        <row r="341">
          <cell r="E341">
            <v>0</v>
          </cell>
        </row>
        <row r="344">
          <cell r="E344">
            <v>0</v>
          </cell>
          <cell r="H344" t="str">
            <v>09</v>
          </cell>
        </row>
        <row r="345">
          <cell r="E345">
            <v>0</v>
          </cell>
        </row>
        <row r="349">
          <cell r="E349">
            <v>0</v>
          </cell>
        </row>
        <row r="351">
          <cell r="E351">
            <v>0</v>
          </cell>
          <cell r="H351" t="str">
            <v>10</v>
          </cell>
        </row>
        <row r="352">
          <cell r="E352">
            <v>0</v>
          </cell>
        </row>
        <row r="359">
          <cell r="E359">
            <v>0</v>
          </cell>
        </row>
        <row r="361">
          <cell r="E361" t="e">
            <v>#REF!</v>
          </cell>
        </row>
        <row r="362">
          <cell r="E362">
            <v>0</v>
          </cell>
        </row>
        <row r="366">
          <cell r="E366">
            <v>0</v>
          </cell>
        </row>
        <row r="367">
          <cell r="E367">
            <v>0</v>
          </cell>
        </row>
        <row r="369">
          <cell r="E369">
            <v>0</v>
          </cell>
        </row>
        <row r="372">
          <cell r="E372" t="e">
            <v>#REF!</v>
          </cell>
        </row>
        <row r="373">
          <cell r="E373" t="e">
            <v>#REF!</v>
          </cell>
        </row>
        <row r="374">
          <cell r="E374">
            <v>0</v>
          </cell>
        </row>
        <row r="375">
          <cell r="E375" t="e">
            <v>#REF!</v>
          </cell>
        </row>
        <row r="376">
          <cell r="E376">
            <v>0</v>
          </cell>
        </row>
        <row r="379">
          <cell r="E379" t="e">
            <v>#REF!</v>
          </cell>
          <cell r="H379" t="str">
            <v>11</v>
          </cell>
        </row>
        <row r="380">
          <cell r="E380" t="e">
            <v>#REF!</v>
          </cell>
        </row>
        <row r="383">
          <cell r="E383">
            <v>0</v>
          </cell>
        </row>
        <row r="386">
          <cell r="E386">
            <v>0</v>
          </cell>
          <cell r="H386" t="str">
            <v>12</v>
          </cell>
        </row>
        <row r="387">
          <cell r="E387">
            <v>0</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enu"/>
      <sheetName val="PAJE"/>
      <sheetName val="INFOR"/>
      <sheetName val="BS"/>
      <sheetName val="PL"/>
      <sheetName val="CF1"/>
      <sheetName val="WK"/>
      <sheetName val="TM CF1"/>
      <sheetName val="TM"/>
      <sheetName val="142+242"/>
      <sheetName val="TM thue"/>
      <sheetName val="TM(TSCD)"/>
      <sheetName val="TM(NV)"/>
      <sheetName val="KQKD bo phan"/>
      <sheetName val="Tai san bo phan"/>
      <sheetName val="TM(Lienquan)"/>
      <sheetName val="CP binh quan Lideco 1"/>
      <sheetName val="CTPT"/>
      <sheetName val="BSPL"/>
      <sheetName val="BSPL2"/>
      <sheetName val="BSPL3"/>
      <sheetName val="BSPL4"/>
      <sheetName val="CF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Menu"/>
      <sheetName val="INFOR"/>
      <sheetName val="PAJE"/>
      <sheetName val="Hop nhat"/>
      <sheetName val="giaodichnoibo"/>
      <sheetName val="BS"/>
      <sheetName val="PL (2)"/>
      <sheetName val="PL"/>
      <sheetName val="CF1- Hop nhat"/>
      <sheetName val="CF1- WP"/>
      <sheetName val="WK"/>
      <sheetName val="TM"/>
      <sheetName val="TM(NV)"/>
      <sheetName val="TM(TSCD)"/>
      <sheetName val="WP hop nhat"/>
      <sheetName val="Lai chua thuc hien"/>
      <sheetName val="CF1- CTy con"/>
      <sheetName val="CF2"/>
      <sheetName val="TM CF1"/>
      <sheetName val="BSPL"/>
      <sheetName val="BSPL2"/>
      <sheetName val="BSPL3"/>
      <sheetName val="BSPL4"/>
      <sheetName val="TM(Lienquan)"/>
      <sheetName val="KQKD bo phan"/>
      <sheetName val="Tai san bo phan"/>
      <sheetName val="Gia tri hop ly"/>
      <sheetName val="Thoi han thanh toan"/>
      <sheetName val="CTPT"/>
    </sheetNames>
    <sheetDataSet>
      <sheetData sheetId="0">
        <row r="2">
          <cell r="B2" t="str">
            <v>CÔNG TY CỔ PHẦN TẬP ĐOÀN ĐẠI CHÂU</v>
          </cell>
        </row>
        <row r="3">
          <cell r="B3" t="str">
            <v>Tổ 23, cụm 4, phường Nhật Tân, quận Tây Hồ, thành phố Hà Nội</v>
          </cell>
        </row>
        <row r="4">
          <cell r="B4" t="str">
            <v>BÁO CÁO TÀI CHÍNH HỢP NHẤT</v>
          </cell>
        </row>
        <row r="12">
          <cell r="A12" t="str">
            <v>Người lập biểu</v>
          </cell>
        </row>
        <row r="14">
          <cell r="A14" t="str">
            <v>Tổng Giám đốc</v>
          </cell>
          <cell r="B14" t="str">
            <v>Đường Đức Hóa</v>
          </cell>
        </row>
      </sheetData>
      <sheetData sheetId="1">
        <row r="5">
          <cell r="A5">
            <v>111</v>
          </cell>
          <cell r="B5" t="str">
            <v>Tiền mặt</v>
          </cell>
          <cell r="C5" t="str">
            <v>Y</v>
          </cell>
          <cell r="E5" t="str">
            <v>BA</v>
          </cell>
          <cell r="G5" t="str">
            <v>Công ty mẹ (Đại Châu)</v>
          </cell>
          <cell r="H5" t="str">
            <v>Công ty mẹ (Đại Châu)</v>
          </cell>
          <cell r="I5">
            <v>1</v>
          </cell>
        </row>
        <row r="6">
          <cell r="A6">
            <v>112</v>
          </cell>
          <cell r="C6" t="str">
            <v>N</v>
          </cell>
          <cell r="H6">
            <v>0</v>
          </cell>
          <cell r="I6" t="str">
            <v/>
          </cell>
        </row>
        <row r="7">
          <cell r="A7">
            <v>113</v>
          </cell>
          <cell r="C7" t="str">
            <v>Có</v>
          </cell>
          <cell r="H7">
            <v>0</v>
          </cell>
          <cell r="I7" t="str">
            <v/>
          </cell>
        </row>
        <row r="8">
          <cell r="A8" t="str">
            <v>121nh</v>
          </cell>
          <cell r="C8" t="str">
            <v>DK</v>
          </cell>
          <cell r="H8">
            <v>0</v>
          </cell>
          <cell r="I8" t="str">
            <v/>
          </cell>
        </row>
        <row r="9">
          <cell r="A9">
            <v>1211</v>
          </cell>
          <cell r="C9" t="str">
            <v>6.04 &amp; 3.14</v>
          </cell>
          <cell r="H9" t="str">
            <v>Công ty con (DC Phú Hà)</v>
          </cell>
          <cell r="I9">
            <v>2</v>
          </cell>
        </row>
        <row r="10">
          <cell r="A10">
            <v>1212</v>
          </cell>
          <cell r="C10" t="str">
            <v>6.04</v>
          </cell>
          <cell r="H10">
            <v>0</v>
          </cell>
          <cell r="I10" t="str">
            <v/>
          </cell>
        </row>
        <row r="11">
          <cell r="A11">
            <v>1281</v>
          </cell>
          <cell r="C11" t="str">
            <v>3.14</v>
          </cell>
          <cell r="H11">
            <v>0</v>
          </cell>
          <cell r="I11" t="str">
            <v/>
          </cell>
        </row>
        <row r="12">
          <cell r="A12">
            <v>1288</v>
          </cell>
          <cell r="H12">
            <v>0</v>
          </cell>
          <cell r="I12" t="str">
            <v/>
          </cell>
        </row>
        <row r="13">
          <cell r="A13">
            <v>129</v>
          </cell>
          <cell r="H13">
            <v>0</v>
          </cell>
          <cell r="I13" t="str">
            <v/>
          </cell>
        </row>
        <row r="14">
          <cell r="A14">
            <v>131</v>
          </cell>
          <cell r="H14">
            <v>0</v>
          </cell>
          <cell r="I14" t="str">
            <v/>
          </cell>
        </row>
        <row r="15">
          <cell r="A15" t="str">
            <v>331N</v>
          </cell>
          <cell r="H15">
            <v>0</v>
          </cell>
          <cell r="I15" t="str">
            <v/>
          </cell>
        </row>
        <row r="16">
          <cell r="A16">
            <v>1368</v>
          </cell>
          <cell r="H16">
            <v>0</v>
          </cell>
          <cell r="I16" t="str">
            <v/>
          </cell>
        </row>
        <row r="17">
          <cell r="A17" t="str">
            <v>337N</v>
          </cell>
          <cell r="H17">
            <v>0</v>
          </cell>
          <cell r="I17" t="str">
            <v/>
          </cell>
        </row>
        <row r="18">
          <cell r="A18">
            <v>1385</v>
          </cell>
          <cell r="H18">
            <v>0</v>
          </cell>
          <cell r="I18" t="str">
            <v/>
          </cell>
        </row>
        <row r="19">
          <cell r="A19" t="str">
            <v>138ctln</v>
          </cell>
          <cell r="H19">
            <v>0</v>
          </cell>
          <cell r="I19" t="str">
            <v/>
          </cell>
        </row>
        <row r="20">
          <cell r="A20" t="str">
            <v>334N</v>
          </cell>
          <cell r="H20">
            <v>0</v>
          </cell>
          <cell r="I20" t="str">
            <v/>
          </cell>
        </row>
        <row r="21">
          <cell r="A21">
            <v>1388</v>
          </cell>
          <cell r="H21">
            <v>0</v>
          </cell>
          <cell r="I21" t="str">
            <v/>
          </cell>
        </row>
        <row r="22">
          <cell r="A22">
            <v>139</v>
          </cell>
          <cell r="H22">
            <v>0</v>
          </cell>
          <cell r="I22" t="str">
            <v/>
          </cell>
        </row>
        <row r="23">
          <cell r="A23">
            <v>151</v>
          </cell>
          <cell r="H23">
            <v>0</v>
          </cell>
          <cell r="I23" t="str">
            <v/>
          </cell>
        </row>
        <row r="24">
          <cell r="A24">
            <v>152</v>
          </cell>
          <cell r="H24">
            <v>0</v>
          </cell>
          <cell r="I24" t="str">
            <v/>
          </cell>
        </row>
        <row r="25">
          <cell r="A25">
            <v>153</v>
          </cell>
          <cell r="H25" t="str">
            <v>Công ty ABC</v>
          </cell>
          <cell r="I25">
            <v>3</v>
          </cell>
        </row>
        <row r="26">
          <cell r="A26">
            <v>154</v>
          </cell>
          <cell r="H26">
            <v>0</v>
          </cell>
          <cell r="I26" t="str">
            <v/>
          </cell>
        </row>
        <row r="27">
          <cell r="A27">
            <v>155</v>
          </cell>
          <cell r="H27">
            <v>0</v>
          </cell>
          <cell r="I27" t="str">
            <v/>
          </cell>
        </row>
        <row r="28">
          <cell r="A28">
            <v>156</v>
          </cell>
          <cell r="H28">
            <v>0</v>
          </cell>
          <cell r="I28" t="str">
            <v/>
          </cell>
        </row>
        <row r="29">
          <cell r="A29">
            <v>157</v>
          </cell>
          <cell r="H29" t="str">
            <v>Công ty ABC</v>
          </cell>
          <cell r="I29" t="str">
            <v/>
          </cell>
        </row>
        <row r="30">
          <cell r="A30">
            <v>158</v>
          </cell>
          <cell r="H30">
            <v>0</v>
          </cell>
          <cell r="I30" t="str">
            <v/>
          </cell>
        </row>
        <row r="31">
          <cell r="A31">
            <v>1567</v>
          </cell>
          <cell r="H31">
            <v>0</v>
          </cell>
          <cell r="I31" t="str">
            <v/>
          </cell>
        </row>
        <row r="32">
          <cell r="A32">
            <v>159</v>
          </cell>
          <cell r="H32">
            <v>0</v>
          </cell>
          <cell r="I32" t="str">
            <v/>
          </cell>
        </row>
        <row r="33">
          <cell r="A33">
            <v>142</v>
          </cell>
          <cell r="H33" t="str">
            <v>Công ty ABC</v>
          </cell>
          <cell r="I33" t="str">
            <v/>
          </cell>
        </row>
        <row r="34">
          <cell r="A34">
            <v>133</v>
          </cell>
          <cell r="H34">
            <v>0</v>
          </cell>
          <cell r="I34" t="str">
            <v/>
          </cell>
        </row>
        <row r="35">
          <cell r="A35" t="str">
            <v>3331N</v>
          </cell>
          <cell r="H35">
            <v>0</v>
          </cell>
          <cell r="I35" t="str">
            <v/>
          </cell>
        </row>
        <row r="36">
          <cell r="A36" t="str">
            <v>3334N</v>
          </cell>
          <cell r="H36">
            <v>0</v>
          </cell>
          <cell r="I36" t="str">
            <v/>
          </cell>
        </row>
        <row r="37">
          <cell r="A37" t="str">
            <v>3338N</v>
          </cell>
          <cell r="H37" t="str">
            <v>Công ty ABC</v>
          </cell>
          <cell r="I37" t="str">
            <v/>
          </cell>
        </row>
        <row r="38">
          <cell r="A38" t="str">
            <v>171N</v>
          </cell>
          <cell r="H38">
            <v>0</v>
          </cell>
          <cell r="I38" t="str">
            <v/>
          </cell>
        </row>
        <row r="39">
          <cell r="A39" t="str">
            <v>171C</v>
          </cell>
          <cell r="H39">
            <v>0</v>
          </cell>
          <cell r="I39" t="str">
            <v/>
          </cell>
        </row>
        <row r="40">
          <cell r="A40">
            <v>141</v>
          </cell>
          <cell r="H40">
            <v>0</v>
          </cell>
          <cell r="I40" t="str">
            <v/>
          </cell>
        </row>
        <row r="41">
          <cell r="A41">
            <v>144</v>
          </cell>
          <cell r="H41" t="str">
            <v>Công ty ABC</v>
          </cell>
          <cell r="I41" t="str">
            <v/>
          </cell>
        </row>
        <row r="42">
          <cell r="A42">
            <v>1381</v>
          </cell>
          <cell r="H42">
            <v>0</v>
          </cell>
          <cell r="I42" t="str">
            <v/>
          </cell>
        </row>
        <row r="43">
          <cell r="A43">
            <v>148</v>
          </cell>
          <cell r="H43">
            <v>0</v>
          </cell>
          <cell r="I43" t="str">
            <v/>
          </cell>
        </row>
        <row r="44">
          <cell r="A44" t="str">
            <v>131dh</v>
          </cell>
          <cell r="H44">
            <v>0</v>
          </cell>
          <cell r="I44" t="str">
            <v/>
          </cell>
        </row>
        <row r="45">
          <cell r="A45">
            <v>1361</v>
          </cell>
          <cell r="H45" t="str">
            <v>Công ty ABC</v>
          </cell>
          <cell r="I45" t="str">
            <v/>
          </cell>
        </row>
        <row r="46">
          <cell r="A46" t="str">
            <v>1368cvdh</v>
          </cell>
          <cell r="H46">
            <v>0</v>
          </cell>
          <cell r="I46" t="str">
            <v/>
          </cell>
        </row>
        <row r="47">
          <cell r="A47" t="str">
            <v>1368dh</v>
          </cell>
          <cell r="H47">
            <v>0</v>
          </cell>
          <cell r="I47" t="str">
            <v/>
          </cell>
        </row>
        <row r="48">
          <cell r="A48" t="str">
            <v>144dh</v>
          </cell>
          <cell r="H48">
            <v>0</v>
          </cell>
          <cell r="I48" t="str">
            <v/>
          </cell>
        </row>
        <row r="49">
          <cell r="A49" t="str">
            <v>138utdh</v>
          </cell>
          <cell r="H49" t="str">
            <v>Công ty ABC</v>
          </cell>
          <cell r="I49" t="str">
            <v/>
          </cell>
        </row>
        <row r="50">
          <cell r="A50" t="str">
            <v>138cvkl</v>
          </cell>
          <cell r="H50">
            <v>0</v>
          </cell>
          <cell r="I50" t="str">
            <v/>
          </cell>
        </row>
        <row r="51">
          <cell r="A51" t="str">
            <v>1388dh</v>
          </cell>
          <cell r="H51">
            <v>0</v>
          </cell>
          <cell r="I51" t="str">
            <v/>
          </cell>
        </row>
        <row r="52">
          <cell r="A52" t="str">
            <v>139dh</v>
          </cell>
          <cell r="H52">
            <v>0</v>
          </cell>
          <cell r="I52" t="str">
            <v/>
          </cell>
        </row>
        <row r="53">
          <cell r="A53">
            <v>211</v>
          </cell>
          <cell r="H53" t="str">
            <v>Công ty ABC</v>
          </cell>
          <cell r="I53" t="str">
            <v/>
          </cell>
        </row>
        <row r="54">
          <cell r="A54">
            <v>2141</v>
          </cell>
          <cell r="H54">
            <v>0</v>
          </cell>
          <cell r="I54" t="str">
            <v/>
          </cell>
        </row>
        <row r="55">
          <cell r="A55">
            <v>212</v>
          </cell>
          <cell r="H55">
            <v>0</v>
          </cell>
          <cell r="I55" t="str">
            <v/>
          </cell>
        </row>
        <row r="56">
          <cell r="A56">
            <v>2142</v>
          </cell>
          <cell r="H56">
            <v>0</v>
          </cell>
          <cell r="I56" t="str">
            <v/>
          </cell>
        </row>
        <row r="57">
          <cell r="A57">
            <v>213</v>
          </cell>
          <cell r="H57" t="str">
            <v>Công ty ABC</v>
          </cell>
          <cell r="I57" t="str">
            <v/>
          </cell>
        </row>
        <row r="58">
          <cell r="A58">
            <v>2143</v>
          </cell>
          <cell r="H58">
            <v>0</v>
          </cell>
          <cell r="I58" t="str">
            <v/>
          </cell>
        </row>
        <row r="59">
          <cell r="A59">
            <v>2411</v>
          </cell>
          <cell r="H59">
            <v>0</v>
          </cell>
          <cell r="I59" t="str">
            <v/>
          </cell>
        </row>
        <row r="60">
          <cell r="A60">
            <v>2412</v>
          </cell>
          <cell r="H60">
            <v>0</v>
          </cell>
          <cell r="I60" t="str">
            <v/>
          </cell>
        </row>
        <row r="61">
          <cell r="A61">
            <v>2413</v>
          </cell>
          <cell r="H61" t="str">
            <v>Công ty ABC</v>
          </cell>
          <cell r="I61" t="str">
            <v/>
          </cell>
        </row>
        <row r="62">
          <cell r="A62">
            <v>217</v>
          </cell>
          <cell r="H62">
            <v>0</v>
          </cell>
          <cell r="I62" t="str">
            <v/>
          </cell>
        </row>
        <row r="63">
          <cell r="A63">
            <v>2147</v>
          </cell>
          <cell r="H63">
            <v>0</v>
          </cell>
          <cell r="I63" t="str">
            <v/>
          </cell>
        </row>
        <row r="64">
          <cell r="A64">
            <v>221</v>
          </cell>
          <cell r="H64">
            <v>0</v>
          </cell>
          <cell r="I64" t="str">
            <v/>
          </cell>
        </row>
        <row r="65">
          <cell r="A65">
            <v>222</v>
          </cell>
          <cell r="H65" t="str">
            <v>Công ty ABC</v>
          </cell>
          <cell r="I65" t="str">
            <v/>
          </cell>
        </row>
        <row r="66">
          <cell r="A66">
            <v>223</v>
          </cell>
          <cell r="H66">
            <v>0</v>
          </cell>
          <cell r="I66" t="str">
            <v/>
          </cell>
        </row>
        <row r="67">
          <cell r="A67">
            <v>2281</v>
          </cell>
          <cell r="H67">
            <v>0</v>
          </cell>
          <cell r="I67" t="str">
            <v/>
          </cell>
        </row>
        <row r="68">
          <cell r="A68">
            <v>2282</v>
          </cell>
          <cell r="H68">
            <v>0</v>
          </cell>
          <cell r="I68" t="str">
            <v/>
          </cell>
        </row>
        <row r="69">
          <cell r="A69" t="str">
            <v>228tpkp</v>
          </cell>
          <cell r="H69" t="str">
            <v>Công ty ABC</v>
          </cell>
          <cell r="I69" t="str">
            <v/>
          </cell>
        </row>
        <row r="70">
          <cell r="A70" t="str">
            <v>228cv</v>
          </cell>
          <cell r="H70">
            <v>0</v>
          </cell>
          <cell r="I70" t="str">
            <v/>
          </cell>
        </row>
        <row r="71">
          <cell r="A71">
            <v>2288</v>
          </cell>
          <cell r="H71">
            <v>0</v>
          </cell>
          <cell r="I71" t="str">
            <v/>
          </cell>
        </row>
        <row r="72">
          <cell r="A72">
            <v>229</v>
          </cell>
          <cell r="H72">
            <v>0</v>
          </cell>
          <cell r="I72" t="str">
            <v/>
          </cell>
        </row>
        <row r="73">
          <cell r="A73">
            <v>242</v>
          </cell>
          <cell r="H73" t="str">
            <v>Công ty con (XNK Đại Châu)</v>
          </cell>
          <cell r="I73">
            <v>4</v>
          </cell>
        </row>
        <row r="74">
          <cell r="A74">
            <v>243</v>
          </cell>
          <cell r="H74">
            <v>0</v>
          </cell>
          <cell r="I74" t="str">
            <v/>
          </cell>
        </row>
        <row r="75">
          <cell r="A75">
            <v>244</v>
          </cell>
          <cell r="H75">
            <v>0</v>
          </cell>
          <cell r="I75" t="str">
            <v/>
          </cell>
        </row>
        <row r="76">
          <cell r="A76">
            <v>248</v>
          </cell>
          <cell r="H76">
            <v>0</v>
          </cell>
          <cell r="I76" t="str">
            <v/>
          </cell>
        </row>
        <row r="77">
          <cell r="A77">
            <v>269</v>
          </cell>
          <cell r="H77" t="str">
            <v>Bút toán Hợp nhất</v>
          </cell>
          <cell r="I77">
            <v>5</v>
          </cell>
        </row>
        <row r="78">
          <cell r="A78">
            <v>311</v>
          </cell>
          <cell r="H78">
            <v>0</v>
          </cell>
          <cell r="I78" t="str">
            <v/>
          </cell>
        </row>
        <row r="79">
          <cell r="A79">
            <v>315</v>
          </cell>
          <cell r="H79">
            <v>0</v>
          </cell>
          <cell r="I79" t="str">
            <v/>
          </cell>
        </row>
        <row r="80">
          <cell r="A80">
            <v>331</v>
          </cell>
          <cell r="H80">
            <v>0</v>
          </cell>
          <cell r="I80" t="str">
            <v/>
          </cell>
        </row>
        <row r="81">
          <cell r="A81" t="str">
            <v>131C</v>
          </cell>
          <cell r="H81">
            <v>0</v>
          </cell>
          <cell r="I81" t="str">
            <v/>
          </cell>
        </row>
        <row r="82">
          <cell r="A82">
            <v>3387</v>
          </cell>
          <cell r="H82" t="e">
            <v>#N/A</v>
          </cell>
          <cell r="I82" t="str">
            <v/>
          </cell>
        </row>
        <row r="83">
          <cell r="A83">
            <v>33311</v>
          </cell>
          <cell r="H83" t="e">
            <v>#N/A</v>
          </cell>
          <cell r="I83" t="str">
            <v/>
          </cell>
        </row>
        <row r="84">
          <cell r="A84">
            <v>33312</v>
          </cell>
          <cell r="H84" t="e">
            <v>#N/A</v>
          </cell>
          <cell r="I84" t="str">
            <v/>
          </cell>
        </row>
        <row r="85">
          <cell r="A85">
            <v>3332</v>
          </cell>
          <cell r="H85" t="e">
            <v>#N/A</v>
          </cell>
          <cell r="I85" t="str">
            <v/>
          </cell>
        </row>
        <row r="86">
          <cell r="A86">
            <v>3333</v>
          </cell>
          <cell r="H86" t="e">
            <v>#N/A</v>
          </cell>
          <cell r="I86" t="str">
            <v/>
          </cell>
        </row>
        <row r="87">
          <cell r="A87">
            <v>3334</v>
          </cell>
          <cell r="H87" t="e">
            <v>#N/A</v>
          </cell>
          <cell r="I87" t="str">
            <v/>
          </cell>
        </row>
        <row r="88">
          <cell r="A88">
            <v>3335</v>
          </cell>
          <cell r="H88" t="e">
            <v>#N/A</v>
          </cell>
          <cell r="I88" t="str">
            <v/>
          </cell>
        </row>
        <row r="89">
          <cell r="A89">
            <v>3336</v>
          </cell>
          <cell r="H89" t="e">
            <v>#N/A</v>
          </cell>
          <cell r="I89" t="str">
            <v/>
          </cell>
        </row>
        <row r="90">
          <cell r="A90">
            <v>3337</v>
          </cell>
          <cell r="H90" t="e">
            <v>#N/A</v>
          </cell>
          <cell r="I90" t="str">
            <v/>
          </cell>
        </row>
        <row r="91">
          <cell r="A91">
            <v>3338</v>
          </cell>
          <cell r="H91" t="e">
            <v>#N/A</v>
          </cell>
          <cell r="I91" t="str">
            <v/>
          </cell>
        </row>
        <row r="92">
          <cell r="A92">
            <v>3339</v>
          </cell>
          <cell r="H92" t="e">
            <v>#N/A</v>
          </cell>
          <cell r="I92" t="str">
            <v/>
          </cell>
        </row>
        <row r="93">
          <cell r="A93">
            <v>334</v>
          </cell>
          <cell r="H93" t="e">
            <v>#N/A</v>
          </cell>
          <cell r="I93" t="str">
            <v/>
          </cell>
        </row>
        <row r="94">
          <cell r="A94">
            <v>335</v>
          </cell>
          <cell r="H94" t="e">
            <v>#N/A</v>
          </cell>
          <cell r="I94" t="str">
            <v/>
          </cell>
        </row>
        <row r="95">
          <cell r="A95">
            <v>336</v>
          </cell>
          <cell r="H95" t="e">
            <v>#N/A</v>
          </cell>
          <cell r="I95" t="str">
            <v/>
          </cell>
        </row>
        <row r="96">
          <cell r="A96">
            <v>337</v>
          </cell>
          <cell r="H96" t="e">
            <v>#N/A</v>
          </cell>
          <cell r="I96" t="str">
            <v/>
          </cell>
        </row>
        <row r="97">
          <cell r="A97">
            <v>3381</v>
          </cell>
          <cell r="H97" t="e">
            <v>#N/A</v>
          </cell>
          <cell r="I97" t="str">
            <v/>
          </cell>
        </row>
        <row r="98">
          <cell r="A98">
            <v>3382</v>
          </cell>
          <cell r="H98" t="e">
            <v>#N/A</v>
          </cell>
          <cell r="I98" t="str">
            <v/>
          </cell>
        </row>
        <row r="99">
          <cell r="A99">
            <v>3383</v>
          </cell>
          <cell r="H99" t="e">
            <v>#N/A</v>
          </cell>
          <cell r="I99" t="str">
            <v/>
          </cell>
        </row>
        <row r="100">
          <cell r="A100">
            <v>3384</v>
          </cell>
          <cell r="H100" t="e">
            <v>#N/A</v>
          </cell>
          <cell r="I100" t="str">
            <v/>
          </cell>
        </row>
        <row r="101">
          <cell r="A101">
            <v>3385</v>
          </cell>
          <cell r="H101" t="e">
            <v>#N/A</v>
          </cell>
          <cell r="I101" t="str">
            <v/>
          </cell>
        </row>
        <row r="102">
          <cell r="A102" t="str">
            <v>338ct</v>
          </cell>
          <cell r="H102" t="e">
            <v>#N/A</v>
          </cell>
          <cell r="I102" t="str">
            <v/>
          </cell>
        </row>
        <row r="103">
          <cell r="A103">
            <v>3386</v>
          </cell>
          <cell r="H103" t="e">
            <v>#N/A</v>
          </cell>
          <cell r="I103" t="str">
            <v/>
          </cell>
        </row>
        <row r="104">
          <cell r="A104">
            <v>3388</v>
          </cell>
          <cell r="H104" t="e">
            <v>#N/A</v>
          </cell>
          <cell r="I104" t="str">
            <v/>
          </cell>
        </row>
        <row r="105">
          <cell r="A105">
            <v>3389</v>
          </cell>
          <cell r="H105" t="e">
            <v>#N/A</v>
          </cell>
          <cell r="I105" t="str">
            <v/>
          </cell>
        </row>
        <row r="106">
          <cell r="A106">
            <v>352</v>
          </cell>
          <cell r="H106" t="e">
            <v>#N/A</v>
          </cell>
          <cell r="I106" t="str">
            <v/>
          </cell>
        </row>
        <row r="107">
          <cell r="A107" t="str">
            <v>331dh</v>
          </cell>
          <cell r="H107" t="e">
            <v>#N/A</v>
          </cell>
          <cell r="I107" t="str">
            <v/>
          </cell>
        </row>
        <row r="108">
          <cell r="A108" t="str">
            <v>336vdh</v>
          </cell>
          <cell r="H108" t="e">
            <v>#N/A</v>
          </cell>
          <cell r="I108" t="str">
            <v/>
          </cell>
        </row>
        <row r="109">
          <cell r="A109" t="str">
            <v>336dh</v>
          </cell>
          <cell r="H109" t="e">
            <v>#N/A</v>
          </cell>
          <cell r="I109" t="str">
            <v/>
          </cell>
        </row>
        <row r="110">
          <cell r="A110">
            <v>344</v>
          </cell>
          <cell r="H110" t="e">
            <v>#N/A</v>
          </cell>
          <cell r="I110" t="str">
            <v/>
          </cell>
        </row>
        <row r="111">
          <cell r="A111" t="str">
            <v>3388dh</v>
          </cell>
          <cell r="H111" t="e">
            <v>#N/A</v>
          </cell>
          <cell r="I111" t="str">
            <v/>
          </cell>
        </row>
        <row r="112">
          <cell r="A112">
            <v>341</v>
          </cell>
          <cell r="H112" t="e">
            <v>#N/A</v>
          </cell>
          <cell r="I112" t="str">
            <v/>
          </cell>
        </row>
        <row r="113">
          <cell r="A113">
            <v>342</v>
          </cell>
          <cell r="H113" t="e">
            <v>#N/A</v>
          </cell>
          <cell r="I113" t="str">
            <v/>
          </cell>
        </row>
        <row r="114">
          <cell r="A114">
            <v>3431</v>
          </cell>
          <cell r="H114" t="e">
            <v>#N/A</v>
          </cell>
          <cell r="I114" t="str">
            <v/>
          </cell>
        </row>
        <row r="115">
          <cell r="A115">
            <v>3432</v>
          </cell>
          <cell r="H115" t="e">
            <v>#N/A</v>
          </cell>
          <cell r="I115" t="str">
            <v/>
          </cell>
        </row>
        <row r="116">
          <cell r="A116">
            <v>3433</v>
          </cell>
          <cell r="H116" t="e">
            <v>#N/A</v>
          </cell>
          <cell r="I116" t="str">
            <v/>
          </cell>
        </row>
        <row r="117">
          <cell r="A117">
            <v>347</v>
          </cell>
          <cell r="H117" t="e">
            <v>#N/A</v>
          </cell>
          <cell r="I117" t="str">
            <v/>
          </cell>
        </row>
        <row r="118">
          <cell r="A118">
            <v>351</v>
          </cell>
          <cell r="H118" t="e">
            <v>#N/A</v>
          </cell>
          <cell r="I118" t="str">
            <v/>
          </cell>
        </row>
        <row r="119">
          <cell r="A119" t="str">
            <v>352dh</v>
          </cell>
          <cell r="H119" t="e">
            <v>#N/A</v>
          </cell>
          <cell r="I119" t="str">
            <v/>
          </cell>
        </row>
        <row r="120">
          <cell r="A120">
            <v>3531</v>
          </cell>
          <cell r="H120" t="e">
            <v>#N/A</v>
          </cell>
          <cell r="I120" t="str">
            <v/>
          </cell>
        </row>
        <row r="121">
          <cell r="A121">
            <v>3532</v>
          </cell>
          <cell r="H121" t="e">
            <v>#N/A</v>
          </cell>
          <cell r="I121" t="str">
            <v/>
          </cell>
        </row>
        <row r="122">
          <cell r="A122">
            <v>3533</v>
          </cell>
          <cell r="H122" t="e">
            <v>#N/A</v>
          </cell>
          <cell r="I122" t="str">
            <v/>
          </cell>
        </row>
        <row r="123">
          <cell r="A123">
            <v>3534</v>
          </cell>
          <cell r="H123" t="e">
            <v>#N/A</v>
          </cell>
          <cell r="I123" t="str">
            <v/>
          </cell>
        </row>
        <row r="124">
          <cell r="A124">
            <v>3561</v>
          </cell>
          <cell r="H124" t="e">
            <v>#N/A</v>
          </cell>
          <cell r="I124" t="str">
            <v/>
          </cell>
        </row>
        <row r="125">
          <cell r="A125">
            <v>3562</v>
          </cell>
          <cell r="H125" t="e">
            <v>#N/A</v>
          </cell>
          <cell r="I125" t="str">
            <v/>
          </cell>
        </row>
        <row r="126">
          <cell r="A126">
            <v>4111</v>
          </cell>
          <cell r="H126" t="e">
            <v>#N/A</v>
          </cell>
          <cell r="I126" t="str">
            <v/>
          </cell>
        </row>
        <row r="127">
          <cell r="A127">
            <v>4112</v>
          </cell>
          <cell r="H127" t="e">
            <v>#N/A</v>
          </cell>
          <cell r="I127" t="str">
            <v/>
          </cell>
        </row>
        <row r="128">
          <cell r="A128">
            <v>4118</v>
          </cell>
          <cell r="H128" t="e">
            <v>#N/A</v>
          </cell>
          <cell r="I128" t="str">
            <v/>
          </cell>
        </row>
        <row r="129">
          <cell r="A129">
            <v>419</v>
          </cell>
          <cell r="H129" t="e">
            <v>#N/A</v>
          </cell>
          <cell r="I129" t="str">
            <v/>
          </cell>
        </row>
        <row r="130">
          <cell r="A130">
            <v>412</v>
          </cell>
          <cell r="H130" t="e">
            <v>#N/A</v>
          </cell>
          <cell r="I130" t="str">
            <v/>
          </cell>
        </row>
        <row r="131">
          <cell r="A131">
            <v>413</v>
          </cell>
          <cell r="H131" t="e">
            <v>#N/A</v>
          </cell>
          <cell r="I131" t="str">
            <v/>
          </cell>
        </row>
        <row r="132">
          <cell r="A132">
            <v>414</v>
          </cell>
          <cell r="H132" t="e">
            <v>#N/A</v>
          </cell>
          <cell r="I132" t="str">
            <v/>
          </cell>
        </row>
        <row r="133">
          <cell r="A133">
            <v>415</v>
          </cell>
          <cell r="H133" t="e">
            <v>#N/A</v>
          </cell>
          <cell r="I133" t="str">
            <v/>
          </cell>
        </row>
        <row r="134">
          <cell r="A134">
            <v>417</v>
          </cell>
          <cell r="H134" t="e">
            <v>#N/A</v>
          </cell>
          <cell r="I134" t="str">
            <v/>
          </cell>
        </row>
        <row r="135">
          <cell r="A135">
            <v>418</v>
          </cell>
          <cell r="H135" t="e">
            <v>#N/A</v>
          </cell>
          <cell r="I135" t="str">
            <v/>
          </cell>
        </row>
        <row r="136">
          <cell r="A136">
            <v>4211</v>
          </cell>
          <cell r="H136" t="e">
            <v>#N/A</v>
          </cell>
          <cell r="I136" t="str">
            <v/>
          </cell>
        </row>
        <row r="137">
          <cell r="A137">
            <v>4212</v>
          </cell>
          <cell r="H137" t="e">
            <v>#N/A</v>
          </cell>
          <cell r="I137" t="str">
            <v/>
          </cell>
        </row>
        <row r="138">
          <cell r="A138">
            <v>441</v>
          </cell>
          <cell r="H138" t="e">
            <v>#N/A</v>
          </cell>
          <cell r="I138" t="str">
            <v/>
          </cell>
        </row>
        <row r="139">
          <cell r="A139">
            <v>4611</v>
          </cell>
          <cell r="H139" t="e">
            <v>#N/A</v>
          </cell>
          <cell r="I139" t="str">
            <v/>
          </cell>
        </row>
        <row r="140">
          <cell r="A140">
            <v>4612</v>
          </cell>
          <cell r="H140" t="e">
            <v>#N/A</v>
          </cell>
          <cell r="I140" t="str">
            <v/>
          </cell>
        </row>
        <row r="141">
          <cell r="A141">
            <v>1611</v>
          </cell>
          <cell r="H141" t="e">
            <v>#N/A</v>
          </cell>
          <cell r="I141" t="str">
            <v/>
          </cell>
        </row>
        <row r="142">
          <cell r="A142">
            <v>1612</v>
          </cell>
          <cell r="H142" t="e">
            <v>#N/A</v>
          </cell>
          <cell r="I142" t="str">
            <v/>
          </cell>
        </row>
        <row r="143">
          <cell r="A143">
            <v>466</v>
          </cell>
          <cell r="H143" t="e">
            <v>#N/A</v>
          </cell>
          <cell r="I143" t="str">
            <v/>
          </cell>
        </row>
        <row r="144">
          <cell r="A144">
            <v>439</v>
          </cell>
          <cell r="H144" t="e">
            <v>#N/A</v>
          </cell>
          <cell r="I144" t="str">
            <v/>
          </cell>
        </row>
        <row r="145">
          <cell r="A145">
            <v>5111</v>
          </cell>
          <cell r="H145" t="e">
            <v>#N/A</v>
          </cell>
          <cell r="I145" t="str">
            <v/>
          </cell>
        </row>
        <row r="146">
          <cell r="A146">
            <v>5112</v>
          </cell>
          <cell r="H146" t="e">
            <v>#N/A</v>
          </cell>
          <cell r="I146" t="str">
            <v/>
          </cell>
        </row>
        <row r="147">
          <cell r="A147">
            <v>5113</v>
          </cell>
          <cell r="H147" t="e">
            <v>#N/A</v>
          </cell>
          <cell r="I147" t="str">
            <v/>
          </cell>
        </row>
        <row r="148">
          <cell r="A148">
            <v>5114</v>
          </cell>
          <cell r="H148" t="e">
            <v>#N/A</v>
          </cell>
          <cell r="I148" t="str">
            <v/>
          </cell>
        </row>
        <row r="149">
          <cell r="A149">
            <v>5115</v>
          </cell>
          <cell r="H149" t="e">
            <v>#N/A</v>
          </cell>
          <cell r="I149" t="str">
            <v/>
          </cell>
        </row>
        <row r="150">
          <cell r="A150">
            <v>5116</v>
          </cell>
          <cell r="H150" t="e">
            <v>#N/A</v>
          </cell>
          <cell r="I150" t="str">
            <v/>
          </cell>
        </row>
        <row r="151">
          <cell r="A151">
            <v>5118</v>
          </cell>
          <cell r="H151" t="e">
            <v>#N/A</v>
          </cell>
          <cell r="I151" t="str">
            <v/>
          </cell>
        </row>
        <row r="152">
          <cell r="A152">
            <v>512</v>
          </cell>
          <cell r="H152" t="e">
            <v>#N/A</v>
          </cell>
          <cell r="I152" t="str">
            <v/>
          </cell>
        </row>
        <row r="153">
          <cell r="A153">
            <v>521</v>
          </cell>
          <cell r="H153" t="e">
            <v>#N/A</v>
          </cell>
          <cell r="I153" t="str">
            <v/>
          </cell>
        </row>
        <row r="154">
          <cell r="A154">
            <v>531</v>
          </cell>
          <cell r="H154" t="e">
            <v>#N/A</v>
          </cell>
          <cell r="I154" t="str">
            <v/>
          </cell>
        </row>
        <row r="155">
          <cell r="A155">
            <v>532</v>
          </cell>
          <cell r="H155" t="e">
            <v>#N/A</v>
          </cell>
          <cell r="I155" t="str">
            <v/>
          </cell>
        </row>
        <row r="156">
          <cell r="A156" t="str">
            <v>33311pl</v>
          </cell>
          <cell r="H156" t="e">
            <v>#N/A</v>
          </cell>
          <cell r="I156" t="str">
            <v/>
          </cell>
        </row>
        <row r="157">
          <cell r="A157" t="str">
            <v>3332pl</v>
          </cell>
          <cell r="H157" t="e">
            <v>#N/A</v>
          </cell>
          <cell r="I157" t="str">
            <v/>
          </cell>
        </row>
        <row r="158">
          <cell r="A158" t="str">
            <v>3333pl</v>
          </cell>
          <cell r="H158" t="e">
            <v>#N/A</v>
          </cell>
          <cell r="I158" t="str">
            <v/>
          </cell>
        </row>
        <row r="159">
          <cell r="A159">
            <v>6321</v>
          </cell>
          <cell r="H159" t="e">
            <v>#N/A</v>
          </cell>
          <cell r="I159" t="str">
            <v/>
          </cell>
        </row>
        <row r="160">
          <cell r="A160">
            <v>6322</v>
          </cell>
          <cell r="H160" t="e">
            <v>#N/A</v>
          </cell>
          <cell r="I160" t="str">
            <v/>
          </cell>
        </row>
        <row r="161">
          <cell r="A161">
            <v>6323</v>
          </cell>
          <cell r="H161" t="e">
            <v>#N/A</v>
          </cell>
          <cell r="I161" t="str">
            <v/>
          </cell>
        </row>
        <row r="162">
          <cell r="A162">
            <v>6324</v>
          </cell>
          <cell r="H162" t="e">
            <v>#N/A</v>
          </cell>
          <cell r="I162" t="str">
            <v/>
          </cell>
        </row>
        <row r="163">
          <cell r="A163">
            <v>6325</v>
          </cell>
          <cell r="H163" t="e">
            <v>#N/A</v>
          </cell>
          <cell r="I163" t="str">
            <v/>
          </cell>
        </row>
        <row r="164">
          <cell r="A164">
            <v>6326</v>
          </cell>
          <cell r="H164" t="e">
            <v>#N/A</v>
          </cell>
          <cell r="I164" t="str">
            <v/>
          </cell>
        </row>
        <row r="165">
          <cell r="A165">
            <v>6327</v>
          </cell>
          <cell r="H165" t="e">
            <v>#N/A</v>
          </cell>
          <cell r="I165" t="str">
            <v/>
          </cell>
        </row>
        <row r="166">
          <cell r="A166">
            <v>6328</v>
          </cell>
          <cell r="H166" t="e">
            <v>#N/A</v>
          </cell>
          <cell r="I166" t="str">
            <v/>
          </cell>
        </row>
        <row r="167">
          <cell r="A167">
            <v>6329</v>
          </cell>
          <cell r="H167" t="e">
            <v>#N/A</v>
          </cell>
          <cell r="I167" t="str">
            <v/>
          </cell>
        </row>
        <row r="168">
          <cell r="A168">
            <v>5151</v>
          </cell>
          <cell r="H168" t="e">
            <v>#N/A</v>
          </cell>
          <cell r="I168" t="str">
            <v/>
          </cell>
        </row>
        <row r="169">
          <cell r="A169">
            <v>5152</v>
          </cell>
          <cell r="H169" t="e">
            <v>#N/A</v>
          </cell>
          <cell r="I169" t="str">
            <v/>
          </cell>
        </row>
        <row r="170">
          <cell r="A170">
            <v>5153</v>
          </cell>
          <cell r="H170" t="e">
            <v>#N/A</v>
          </cell>
          <cell r="I170" t="str">
            <v/>
          </cell>
        </row>
        <row r="171">
          <cell r="A171">
            <v>5154</v>
          </cell>
          <cell r="H171" t="e">
            <v>#N/A</v>
          </cell>
          <cell r="I171" t="str">
            <v/>
          </cell>
        </row>
        <row r="172">
          <cell r="A172">
            <v>5155</v>
          </cell>
          <cell r="H172" t="e">
            <v>#N/A</v>
          </cell>
          <cell r="I172" t="str">
            <v/>
          </cell>
        </row>
        <row r="173">
          <cell r="A173">
            <v>5156</v>
          </cell>
          <cell r="H173" t="e">
            <v>#N/A</v>
          </cell>
          <cell r="I173" t="str">
            <v/>
          </cell>
        </row>
        <row r="174">
          <cell r="A174">
            <v>5157</v>
          </cell>
          <cell r="H174" t="e">
            <v>#N/A</v>
          </cell>
          <cell r="I174" t="str">
            <v/>
          </cell>
        </row>
        <row r="175">
          <cell r="A175">
            <v>5158</v>
          </cell>
          <cell r="H175" t="e">
            <v>#N/A</v>
          </cell>
          <cell r="I175" t="str">
            <v/>
          </cell>
        </row>
        <row r="176">
          <cell r="A176">
            <v>6351</v>
          </cell>
          <cell r="H176" t="e">
            <v>#N/A</v>
          </cell>
          <cell r="I176" t="str">
            <v/>
          </cell>
        </row>
        <row r="177">
          <cell r="A177">
            <v>6352</v>
          </cell>
          <cell r="H177" t="e">
            <v>#N/A</v>
          </cell>
          <cell r="I177" t="str">
            <v/>
          </cell>
        </row>
        <row r="178">
          <cell r="A178">
            <v>6353</v>
          </cell>
          <cell r="H178" t="e">
            <v>#N/A</v>
          </cell>
          <cell r="I178" t="str">
            <v/>
          </cell>
        </row>
        <row r="179">
          <cell r="A179">
            <v>6354</v>
          </cell>
          <cell r="H179" t="e">
            <v>#N/A</v>
          </cell>
          <cell r="I179" t="str">
            <v/>
          </cell>
        </row>
        <row r="180">
          <cell r="A180">
            <v>6355</v>
          </cell>
          <cell r="H180" t="e">
            <v>#N/A</v>
          </cell>
          <cell r="I180" t="str">
            <v/>
          </cell>
        </row>
        <row r="181">
          <cell r="A181">
            <v>6356</v>
          </cell>
          <cell r="H181" t="e">
            <v>#N/A</v>
          </cell>
          <cell r="I181" t="str">
            <v/>
          </cell>
        </row>
        <row r="182">
          <cell r="A182">
            <v>6359</v>
          </cell>
          <cell r="H182" t="e">
            <v>#N/A</v>
          </cell>
          <cell r="I182" t="str">
            <v/>
          </cell>
        </row>
        <row r="183">
          <cell r="A183">
            <v>6358</v>
          </cell>
          <cell r="H183" t="e">
            <v>#N/A</v>
          </cell>
          <cell r="I183" t="str">
            <v/>
          </cell>
        </row>
        <row r="184">
          <cell r="A184">
            <v>6411</v>
          </cell>
          <cell r="H184" t="e">
            <v>#N/A</v>
          </cell>
          <cell r="I184" t="str">
            <v/>
          </cell>
        </row>
        <row r="185">
          <cell r="A185">
            <v>6412</v>
          </cell>
          <cell r="H185" t="e">
            <v>#N/A</v>
          </cell>
          <cell r="I185" t="str">
            <v/>
          </cell>
        </row>
        <row r="186">
          <cell r="A186">
            <v>6413</v>
          </cell>
          <cell r="H186" t="e">
            <v>#N/A</v>
          </cell>
          <cell r="I186" t="str">
            <v/>
          </cell>
        </row>
        <row r="187">
          <cell r="A187">
            <v>6414</v>
          </cell>
          <cell r="H187" t="e">
            <v>#N/A</v>
          </cell>
          <cell r="I187" t="str">
            <v/>
          </cell>
        </row>
        <row r="188">
          <cell r="A188">
            <v>6415</v>
          </cell>
          <cell r="H188" t="e">
            <v>#N/A</v>
          </cell>
          <cell r="I188" t="str">
            <v/>
          </cell>
        </row>
        <row r="189">
          <cell r="A189">
            <v>6417</v>
          </cell>
          <cell r="H189" t="e">
            <v>#N/A</v>
          </cell>
          <cell r="I189" t="str">
            <v/>
          </cell>
        </row>
        <row r="190">
          <cell r="A190">
            <v>6418</v>
          </cell>
          <cell r="H190" t="e">
            <v>#N/A</v>
          </cell>
          <cell r="I190" t="str">
            <v/>
          </cell>
        </row>
        <row r="191">
          <cell r="A191">
            <v>6421</v>
          </cell>
          <cell r="H191" t="e">
            <v>#N/A</v>
          </cell>
          <cell r="I191" t="str">
            <v/>
          </cell>
        </row>
        <row r="192">
          <cell r="A192">
            <v>6422</v>
          </cell>
          <cell r="H192" t="e">
            <v>#N/A</v>
          </cell>
          <cell r="I192" t="str">
            <v/>
          </cell>
        </row>
        <row r="193">
          <cell r="A193">
            <v>6423</v>
          </cell>
          <cell r="H193" t="e">
            <v>#N/A</v>
          </cell>
          <cell r="I193" t="str">
            <v/>
          </cell>
        </row>
        <row r="194">
          <cell r="A194">
            <v>6424</v>
          </cell>
          <cell r="H194" t="e">
            <v>#N/A</v>
          </cell>
          <cell r="I194" t="str">
            <v/>
          </cell>
        </row>
        <row r="195">
          <cell r="A195">
            <v>6425</v>
          </cell>
          <cell r="H195" t="e">
            <v>#N/A</v>
          </cell>
          <cell r="I195" t="str">
            <v/>
          </cell>
        </row>
        <row r="196">
          <cell r="A196">
            <v>6426</v>
          </cell>
          <cell r="H196" t="e">
            <v>#N/A</v>
          </cell>
          <cell r="I196" t="str">
            <v/>
          </cell>
        </row>
        <row r="197">
          <cell r="A197">
            <v>6427</v>
          </cell>
          <cell r="H197" t="e">
            <v>#N/A</v>
          </cell>
          <cell r="I197" t="str">
            <v/>
          </cell>
        </row>
        <row r="198">
          <cell r="A198">
            <v>6428</v>
          </cell>
          <cell r="H198" t="e">
            <v>#N/A</v>
          </cell>
          <cell r="I198" t="str">
            <v/>
          </cell>
        </row>
        <row r="199">
          <cell r="A199">
            <v>711</v>
          </cell>
          <cell r="H199" t="e">
            <v>#N/A</v>
          </cell>
          <cell r="I199" t="str">
            <v/>
          </cell>
        </row>
        <row r="200">
          <cell r="A200">
            <v>811</v>
          </cell>
          <cell r="H200" t="e">
            <v>#N/A</v>
          </cell>
          <cell r="I200" t="str">
            <v/>
          </cell>
        </row>
        <row r="201">
          <cell r="A201">
            <v>700</v>
          </cell>
          <cell r="H201" t="e">
            <v>#N/A</v>
          </cell>
          <cell r="I201" t="str">
            <v/>
          </cell>
        </row>
        <row r="202">
          <cell r="A202">
            <v>8211</v>
          </cell>
          <cell r="H202" t="e">
            <v>#N/A</v>
          </cell>
          <cell r="I202" t="str">
            <v/>
          </cell>
        </row>
        <row r="203">
          <cell r="A203">
            <v>8212</v>
          </cell>
          <cell r="H203" t="e">
            <v>#N/A</v>
          </cell>
          <cell r="I203" t="str">
            <v/>
          </cell>
        </row>
        <row r="204">
          <cell r="A204">
            <v>500</v>
          </cell>
          <cell r="H204" t="e">
            <v>#N/A</v>
          </cell>
          <cell r="I204" t="str">
            <v/>
          </cell>
        </row>
        <row r="205">
          <cell r="H205" t="e">
            <v>#N/A</v>
          </cell>
          <cell r="I205" t="str">
            <v/>
          </cell>
        </row>
        <row r="206">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 sheetId="2">
        <row r="7">
          <cell r="O7">
            <v>1</v>
          </cell>
        </row>
      </sheetData>
      <sheetData sheetId="3"/>
      <sheetData sheetId="4"/>
      <sheetData sheetId="5">
        <row r="17">
          <cell r="F17">
            <v>3909527785</v>
          </cell>
          <cell r="H17">
            <v>9401185570</v>
          </cell>
        </row>
      </sheetData>
      <sheetData sheetId="6"/>
      <sheetData sheetId="7">
        <row r="44">
          <cell r="F44">
            <v>3480721185</v>
          </cell>
        </row>
      </sheetData>
      <sheetData sheetId="8"/>
      <sheetData sheetId="9"/>
      <sheetData sheetId="10">
        <row r="7">
          <cell r="R7" t="str">
            <v>Công ty mẹ (Đại Châu)</v>
          </cell>
          <cell r="V7" t="str">
            <v>Công ty con (DC Phú Hà)</v>
          </cell>
          <cell r="AL7" t="str">
            <v>Công ty ABC</v>
          </cell>
          <cell r="AP7" t="str">
            <v>Công ty ABC</v>
          </cell>
          <cell r="AT7" t="str">
            <v>Công ty ABC</v>
          </cell>
          <cell r="AX7" t="str">
            <v>Công ty ABC</v>
          </cell>
          <cell r="BB7" t="str">
            <v>Công ty ABC</v>
          </cell>
          <cell r="BF7" t="str">
            <v>Công ty ABC</v>
          </cell>
          <cell r="BJ7" t="str">
            <v>Công ty ABC</v>
          </cell>
          <cell r="BN7" t="str">
            <v>Công ty ABC</v>
          </cell>
          <cell r="BR7" t="str">
            <v>Công ty ABC</v>
          </cell>
          <cell r="BV7" t="str">
            <v>Công ty ABC</v>
          </cell>
          <cell r="BZ7" t="str">
            <v>Công ty ABC</v>
          </cell>
          <cell r="CD7" t="str">
            <v>Công ty ABC</v>
          </cell>
          <cell r="CH7" t="str">
            <v>Công ty con (XNK Đại Châu)</v>
          </cell>
          <cell r="CL7" t="str">
            <v>Bút toán Hợp nhất</v>
          </cell>
        </row>
        <row r="9">
          <cell r="J9" t="str">
            <v>Đơn vị tính: VND</v>
          </cell>
        </row>
        <row r="12">
          <cell r="C12" t="str">
            <v xml:space="preserve">Mã 
số </v>
          </cell>
          <cell r="E12" t="str">
            <v>Số cuối năm
(Số đơn vị)</v>
          </cell>
          <cell r="G12" t="str">
            <v>Số cuối năm
(Số kiểm toán)</v>
          </cell>
          <cell r="H12" t="str">
            <v>Số đầu năm 
(Số đơn vị)</v>
          </cell>
          <cell r="J12" t="str">
            <v>Số đầu năm 
(Số kiểm toán)</v>
          </cell>
          <cell r="N12" t="str">
            <v>Sort
TK</v>
          </cell>
          <cell r="R12" t="str">
            <v>Số cuối năm
(Số đơn vị)</v>
          </cell>
          <cell r="S12" t="str">
            <v>Số cuối năm
(Số kiểm toán)</v>
          </cell>
          <cell r="T12" t="str">
            <v>Số đầu năm 
(Số đơn vị)</v>
          </cell>
          <cell r="U12" t="str">
            <v>Số đầu năm 
(Số kiểm toán)</v>
          </cell>
          <cell r="V12" t="str">
            <v>Số cuối năm
(Số đơn vị)</v>
          </cell>
          <cell r="W12" t="str">
            <v>Số cuối năm
(Số kiểm toán)</v>
          </cell>
          <cell r="X12" t="str">
            <v>Số đầu năm 
(Số đơn vị)</v>
          </cell>
          <cell r="Y12" t="str">
            <v>Số đầu năm 
(Số kiểm toán)</v>
          </cell>
          <cell r="Z12" t="str">
            <v>Số cuối năm
(Số đơn vị)</v>
          </cell>
          <cell r="AA12" t="str">
            <v>Số cuối năm
(Số kiểm toán)</v>
          </cell>
          <cell r="AB12" t="str">
            <v>Số đầu năm 
(Số đơn vị)</v>
          </cell>
          <cell r="AC12" t="str">
            <v>Số đầu năm 
(Số kiểm toán)</v>
          </cell>
          <cell r="AD12" t="str">
            <v>Số cuối năm
(Số đơn vị)</v>
          </cell>
          <cell r="AE12" t="str">
            <v>Số cuối năm
(Số kiểm toán)</v>
          </cell>
          <cell r="AF12" t="str">
            <v>Số đầu năm 
(Số đơn vị)</v>
          </cell>
          <cell r="AG12" t="str">
            <v>Số đầu năm 
(Số kiểm toán)</v>
          </cell>
          <cell r="AH12" t="str">
            <v>Số cuối năm
(Số đơn vị)</v>
          </cell>
          <cell r="AI12" t="str">
            <v>Số cuối năm
(Số kiểm toán)</v>
          </cell>
          <cell r="AJ12" t="str">
            <v>Số đầu năm 
(Số đơn vị)</v>
          </cell>
          <cell r="AK12" t="str">
            <v>Số đầu năm 
(Số kiểm toán)</v>
          </cell>
          <cell r="AL12" t="str">
            <v>Số cuối năm
(Số đơn vị)</v>
          </cell>
          <cell r="AM12" t="str">
            <v>Số cuối năm
(Số kiểm toán)</v>
          </cell>
          <cell r="AN12" t="str">
            <v>Số đầu năm 
(Số đơn vị)</v>
          </cell>
          <cell r="AO12" t="str">
            <v>Số đầu năm 
(Số kiểm toán)</v>
          </cell>
          <cell r="AP12" t="str">
            <v>Số cuối năm
(Số đơn vị)</v>
          </cell>
          <cell r="AQ12" t="str">
            <v>Số cuối năm
(Số kiểm toán)</v>
          </cell>
          <cell r="AR12" t="str">
            <v>Số đầu năm 
(Số đơn vị)</v>
          </cell>
          <cell r="AS12" t="str">
            <v>Số đầu năm 
(Số kiểm toán)</v>
          </cell>
          <cell r="AT12" t="str">
            <v>Số cuối năm
(Số đơn vị)</v>
          </cell>
          <cell r="AU12" t="str">
            <v>Số cuối năm
(Số kiểm toán)</v>
          </cell>
          <cell r="AV12" t="str">
            <v>Số đầu năm 
(Số đơn vị)</v>
          </cell>
          <cell r="AW12" t="str">
            <v>Số đầu năm 
(Số kiểm toán)</v>
          </cell>
          <cell r="AX12" t="str">
            <v>Số cuối năm
(Số đơn vị)</v>
          </cell>
          <cell r="AY12" t="str">
            <v>Số cuối năm
(Số kiểm toán)</v>
          </cell>
          <cell r="AZ12" t="str">
            <v>Số đầu năm 
(Số đơn vị)</v>
          </cell>
          <cell r="BA12" t="str">
            <v>Số đầu năm 
(Số kiểm toán)</v>
          </cell>
          <cell r="BB12" t="str">
            <v>Số cuối năm
(Số đơn vị)</v>
          </cell>
          <cell r="BC12" t="str">
            <v>Số cuối năm
(Số kiểm toán)</v>
          </cell>
          <cell r="BD12" t="str">
            <v>Số đầu năm 
(Số đơn vị)</v>
          </cell>
          <cell r="BE12" t="str">
            <v>Số đầu năm 
(Số kiểm toán)</v>
          </cell>
          <cell r="BF12" t="str">
            <v>Số cuối năm
(Số đơn vị)</v>
          </cell>
          <cell r="BG12" t="str">
            <v>Số cuối năm
(Số kiểm toán)</v>
          </cell>
          <cell r="BH12" t="str">
            <v>Số đầu năm 
(Số đơn vị)</v>
          </cell>
          <cell r="BI12" t="str">
            <v>Số đầu năm 
(Số kiểm toán)</v>
          </cell>
          <cell r="BJ12" t="str">
            <v>Số cuối năm
(Số đơn vị)</v>
          </cell>
          <cell r="BK12" t="str">
            <v>Số cuối năm
(Số kiểm toán)</v>
          </cell>
          <cell r="BL12" t="str">
            <v>Số đầu năm 
(Số đơn vị)</v>
          </cell>
          <cell r="BM12" t="str">
            <v>Số đầu năm 
(Số kiểm toán)</v>
          </cell>
          <cell r="BN12" t="str">
            <v>Số cuối năm
(Số đơn vị)</v>
          </cell>
          <cell r="BO12" t="str">
            <v>Số cuối năm
(Số kiểm toán)</v>
          </cell>
          <cell r="BP12" t="str">
            <v>Số đầu năm 
(Số đơn vị)</v>
          </cell>
          <cell r="BQ12" t="str">
            <v>Số đầu năm 
(Số kiểm toán)</v>
          </cell>
          <cell r="BR12" t="str">
            <v>Số cuối năm
(Số đơn vị)</v>
          </cell>
          <cell r="BS12" t="str">
            <v>Số cuối năm
(Số kiểm toán)</v>
          </cell>
          <cell r="BT12" t="str">
            <v>Số đầu năm 
(Số đơn vị)</v>
          </cell>
          <cell r="BU12" t="str">
            <v>Số đầu năm 
(Số kiểm toán)</v>
          </cell>
          <cell r="BV12" t="str">
            <v>Số cuối năm
(Số đơn vị)</v>
          </cell>
          <cell r="BW12" t="str">
            <v>Số cuối năm
(Số kiểm toán)</v>
          </cell>
          <cell r="BX12" t="str">
            <v>Số đầu năm 
(Số đơn vị)</v>
          </cell>
          <cell r="BY12" t="str">
            <v>Số đầu năm 
(Số kiểm toán)</v>
          </cell>
          <cell r="BZ12" t="str">
            <v>Số cuối năm
(Số đơn vị)</v>
          </cell>
          <cell r="CA12" t="str">
            <v>Số cuối năm
(Số kiểm toán)</v>
          </cell>
          <cell r="CB12" t="str">
            <v>Số đầu năm 
(Số đơn vị)</v>
          </cell>
          <cell r="CC12" t="str">
            <v>Số đầu năm 
(Số kiểm toán)</v>
          </cell>
          <cell r="CD12" t="str">
            <v>Số cuối năm
(Số đơn vị)</v>
          </cell>
          <cell r="CE12" t="str">
            <v>Số cuối năm
(Số kiểm toán)</v>
          </cell>
          <cell r="CF12" t="str">
            <v>Số đầu năm 
(Số đơn vị)</v>
          </cell>
          <cell r="CG12" t="str">
            <v>Số đầu năm 
(Số kiểm toán)</v>
          </cell>
          <cell r="CH12" t="str">
            <v>Số cuối năm
(Số đơn vị)</v>
          </cell>
          <cell r="CI12" t="str">
            <v>Số cuối năm
(Số kiểm toán)</v>
          </cell>
          <cell r="CJ12" t="str">
            <v>Số đầu năm 
(Số đơn vị)</v>
          </cell>
          <cell r="CK12" t="str">
            <v>Số đầu năm 
(Số kiểm toán)</v>
          </cell>
          <cell r="CL12" t="str">
            <v>Số cuối năm
(Số đơn vị)</v>
          </cell>
          <cell r="CM12" t="str">
            <v>Số cuối năm
(Số kiểm toán)</v>
          </cell>
          <cell r="CN12" t="str">
            <v>Số đầu năm 
(Số đơn vị)</v>
          </cell>
          <cell r="CO12" t="str">
            <v>Số đầu năm 
(Số kiểm toán)</v>
          </cell>
        </row>
        <row r="14">
          <cell r="C14">
            <v>100</v>
          </cell>
          <cell r="E14">
            <v>298597827986</v>
          </cell>
          <cell r="G14">
            <v>298597827986</v>
          </cell>
          <cell r="J14">
            <v>288769583749</v>
          </cell>
          <cell r="N14">
            <v>1</v>
          </cell>
        </row>
        <row r="15">
          <cell r="C15">
            <v>110</v>
          </cell>
          <cell r="E15">
            <v>3909527785</v>
          </cell>
          <cell r="G15">
            <v>3909527785</v>
          </cell>
          <cell r="J15">
            <v>9401185570</v>
          </cell>
          <cell r="N15">
            <v>2</v>
          </cell>
        </row>
        <row r="16">
          <cell r="C16">
            <v>111</v>
          </cell>
          <cell r="E16">
            <v>3909527785</v>
          </cell>
          <cell r="G16">
            <v>3909527785</v>
          </cell>
          <cell r="J16">
            <v>9401185570</v>
          </cell>
          <cell r="N16">
            <v>3</v>
          </cell>
        </row>
        <row r="17">
          <cell r="E17">
            <v>3733395606</v>
          </cell>
          <cell r="G17">
            <v>3733395606</v>
          </cell>
          <cell r="J17">
            <v>122714883</v>
          </cell>
          <cell r="M17">
            <v>111</v>
          </cell>
          <cell r="N17">
            <v>4</v>
          </cell>
        </row>
        <row r="18">
          <cell r="E18">
            <v>176132179</v>
          </cell>
          <cell r="G18">
            <v>176132179</v>
          </cell>
          <cell r="J18">
            <v>9278470687</v>
          </cell>
          <cell r="M18">
            <v>111</v>
          </cell>
          <cell r="N18">
            <v>5</v>
          </cell>
        </row>
        <row r="19">
          <cell r="E19">
            <v>0</v>
          </cell>
          <cell r="G19">
            <v>0</v>
          </cell>
          <cell r="J19">
            <v>0</v>
          </cell>
          <cell r="M19">
            <v>111</v>
          </cell>
          <cell r="N19">
            <v>6</v>
          </cell>
        </row>
        <row r="20">
          <cell r="C20">
            <v>112</v>
          </cell>
          <cell r="E20">
            <v>0</v>
          </cell>
          <cell r="G20">
            <v>0</v>
          </cell>
          <cell r="J20">
            <v>0</v>
          </cell>
          <cell r="M20">
            <v>112</v>
          </cell>
          <cell r="N20">
            <v>7</v>
          </cell>
        </row>
        <row r="21">
          <cell r="C21">
            <v>120</v>
          </cell>
          <cell r="E21">
            <v>38480000000</v>
          </cell>
          <cell r="G21">
            <v>38480000000</v>
          </cell>
          <cell r="J21">
            <v>38480000000</v>
          </cell>
          <cell r="N21">
            <v>8</v>
          </cell>
        </row>
        <row r="22">
          <cell r="C22">
            <v>121</v>
          </cell>
          <cell r="E22">
            <v>38480000000</v>
          </cell>
          <cell r="G22">
            <v>38480000000</v>
          </cell>
          <cell r="J22">
            <v>38480000000</v>
          </cell>
          <cell r="N22">
            <v>9</v>
          </cell>
        </row>
        <row r="23">
          <cell r="E23">
            <v>0</v>
          </cell>
          <cell r="G23">
            <v>0</v>
          </cell>
          <cell r="J23">
            <v>0</v>
          </cell>
          <cell r="N23">
            <v>10</v>
          </cell>
        </row>
        <row r="24">
          <cell r="E24">
            <v>0</v>
          </cell>
          <cell r="G24">
            <v>0</v>
          </cell>
          <cell r="J24">
            <v>0</v>
          </cell>
          <cell r="M24">
            <v>121</v>
          </cell>
          <cell r="N24">
            <v>11</v>
          </cell>
        </row>
        <row r="25">
          <cell r="E25">
            <v>0</v>
          </cell>
          <cell r="G25">
            <v>0</v>
          </cell>
          <cell r="J25">
            <v>0</v>
          </cell>
          <cell r="M25">
            <v>121</v>
          </cell>
          <cell r="N25">
            <v>12</v>
          </cell>
        </row>
        <row r="26">
          <cell r="E26">
            <v>38480000000</v>
          </cell>
          <cell r="G26">
            <v>38480000000</v>
          </cell>
          <cell r="J26">
            <v>38480000000</v>
          </cell>
          <cell r="N26">
            <v>13</v>
          </cell>
        </row>
        <row r="27">
          <cell r="E27">
            <v>0</v>
          </cell>
          <cell r="G27">
            <v>0</v>
          </cell>
          <cell r="J27">
            <v>0</v>
          </cell>
          <cell r="M27">
            <v>121</v>
          </cell>
          <cell r="N27">
            <v>14</v>
          </cell>
        </row>
        <row r="28">
          <cell r="E28">
            <v>38480000000</v>
          </cell>
          <cell r="G28">
            <v>38480000000</v>
          </cell>
          <cell r="J28">
            <v>38480000000</v>
          </cell>
          <cell r="M28">
            <v>121</v>
          </cell>
          <cell r="N28">
            <v>15</v>
          </cell>
        </row>
        <row r="29">
          <cell r="C29">
            <v>129</v>
          </cell>
          <cell r="E29">
            <v>0</v>
          </cell>
          <cell r="G29">
            <v>0</v>
          </cell>
          <cell r="J29">
            <v>0</v>
          </cell>
          <cell r="M29">
            <v>129</v>
          </cell>
          <cell r="N29">
            <v>16</v>
          </cell>
        </row>
        <row r="30">
          <cell r="C30">
            <v>130</v>
          </cell>
          <cell r="E30">
            <v>49071100434</v>
          </cell>
          <cell r="G30">
            <v>49071100434</v>
          </cell>
          <cell r="J30">
            <v>50178115274</v>
          </cell>
          <cell r="N30">
            <v>17</v>
          </cell>
        </row>
        <row r="31">
          <cell r="C31">
            <v>131</v>
          </cell>
          <cell r="E31">
            <v>20340249256</v>
          </cell>
          <cell r="G31">
            <v>20340249256</v>
          </cell>
          <cell r="J31">
            <v>21952468369</v>
          </cell>
          <cell r="M31">
            <v>131</v>
          </cell>
          <cell r="N31">
            <v>18</v>
          </cell>
        </row>
        <row r="32">
          <cell r="C32">
            <v>132</v>
          </cell>
          <cell r="E32">
            <v>22291340160</v>
          </cell>
          <cell r="G32">
            <v>22291340160</v>
          </cell>
          <cell r="J32">
            <v>19126362596</v>
          </cell>
          <cell r="M32">
            <v>132</v>
          </cell>
          <cell r="N32">
            <v>19</v>
          </cell>
        </row>
        <row r="33">
          <cell r="C33">
            <v>133</v>
          </cell>
          <cell r="E33">
            <v>0</v>
          </cell>
          <cell r="G33">
            <v>0</v>
          </cell>
          <cell r="J33">
            <v>0</v>
          </cell>
          <cell r="M33">
            <v>133</v>
          </cell>
          <cell r="N33">
            <v>20</v>
          </cell>
        </row>
        <row r="34">
          <cell r="C34">
            <v>134</v>
          </cell>
          <cell r="E34">
            <v>0</v>
          </cell>
          <cell r="G34">
            <v>0</v>
          </cell>
          <cell r="J34">
            <v>0</v>
          </cell>
          <cell r="M34">
            <v>134</v>
          </cell>
          <cell r="N34">
            <v>21</v>
          </cell>
        </row>
        <row r="35">
          <cell r="C35" t="str">
            <v>135</v>
          </cell>
          <cell r="E35">
            <v>7115729439</v>
          </cell>
          <cell r="G35">
            <v>7115729439</v>
          </cell>
          <cell r="J35">
            <v>9775502730</v>
          </cell>
          <cell r="N35">
            <v>22</v>
          </cell>
        </row>
        <row r="36">
          <cell r="E36">
            <v>0</v>
          </cell>
          <cell r="G36">
            <v>0</v>
          </cell>
          <cell r="J36">
            <v>0</v>
          </cell>
          <cell r="M36">
            <v>135</v>
          </cell>
          <cell r="N36">
            <v>23</v>
          </cell>
        </row>
        <row r="37">
          <cell r="E37">
            <v>0</v>
          </cell>
          <cell r="G37">
            <v>0</v>
          </cell>
          <cell r="J37">
            <v>0</v>
          </cell>
          <cell r="M37">
            <v>135</v>
          </cell>
          <cell r="N37">
            <v>24</v>
          </cell>
        </row>
        <row r="38">
          <cell r="E38">
            <v>0</v>
          </cell>
          <cell r="G38">
            <v>0</v>
          </cell>
          <cell r="J38">
            <v>0</v>
          </cell>
          <cell r="M38">
            <v>135</v>
          </cell>
          <cell r="N38">
            <v>25</v>
          </cell>
        </row>
        <row r="39">
          <cell r="E39">
            <v>7115729439</v>
          </cell>
          <cell r="G39">
            <v>7115729439</v>
          </cell>
          <cell r="J39">
            <v>9775502730</v>
          </cell>
          <cell r="M39">
            <v>135</v>
          </cell>
          <cell r="N39">
            <v>26</v>
          </cell>
        </row>
        <row r="40">
          <cell r="C40">
            <v>139</v>
          </cell>
          <cell r="E40">
            <v>-676218421</v>
          </cell>
          <cell r="G40">
            <v>-676218421</v>
          </cell>
          <cell r="J40">
            <v>-676218421</v>
          </cell>
          <cell r="M40">
            <v>139</v>
          </cell>
          <cell r="N40">
            <v>27</v>
          </cell>
        </row>
        <row r="41">
          <cell r="C41">
            <v>140</v>
          </cell>
          <cell r="E41">
            <v>43287964657</v>
          </cell>
          <cell r="G41">
            <v>43287964657</v>
          </cell>
          <cell r="J41">
            <v>43424511971</v>
          </cell>
          <cell r="N41">
            <v>28</v>
          </cell>
        </row>
        <row r="42">
          <cell r="C42">
            <v>141</v>
          </cell>
          <cell r="E42">
            <v>43287964657</v>
          </cell>
          <cell r="G42">
            <v>43287964657</v>
          </cell>
          <cell r="J42">
            <v>43424511971</v>
          </cell>
          <cell r="N42">
            <v>29</v>
          </cell>
        </row>
        <row r="43">
          <cell r="E43">
            <v>3780000000</v>
          </cell>
          <cell r="G43">
            <v>3780000000</v>
          </cell>
          <cell r="J43">
            <v>0</v>
          </cell>
          <cell r="M43">
            <v>141</v>
          </cell>
          <cell r="N43">
            <v>30</v>
          </cell>
        </row>
        <row r="44">
          <cell r="E44">
            <v>15754984048</v>
          </cell>
          <cell r="G44">
            <v>15754984048</v>
          </cell>
          <cell r="J44">
            <v>10215348553</v>
          </cell>
          <cell r="M44">
            <v>141</v>
          </cell>
          <cell r="N44">
            <v>31</v>
          </cell>
        </row>
        <row r="45">
          <cell r="E45">
            <v>0</v>
          </cell>
          <cell r="G45">
            <v>0</v>
          </cell>
          <cell r="J45">
            <v>0</v>
          </cell>
          <cell r="M45">
            <v>141</v>
          </cell>
          <cell r="N45">
            <v>32</v>
          </cell>
        </row>
        <row r="46">
          <cell r="E46">
            <v>9303067611</v>
          </cell>
          <cell r="G46">
            <v>9303067611</v>
          </cell>
          <cell r="J46">
            <v>17950222830</v>
          </cell>
          <cell r="M46">
            <v>141</v>
          </cell>
          <cell r="N46">
            <v>33</v>
          </cell>
        </row>
        <row r="47">
          <cell r="E47">
            <v>8297552627</v>
          </cell>
          <cell r="G47">
            <v>8297552627</v>
          </cell>
          <cell r="J47">
            <v>806758359</v>
          </cell>
          <cell r="M47">
            <v>141</v>
          </cell>
          <cell r="N47">
            <v>34</v>
          </cell>
        </row>
        <row r="48">
          <cell r="E48">
            <v>6152360371</v>
          </cell>
          <cell r="G48">
            <v>6152360371</v>
          </cell>
          <cell r="J48">
            <v>14452182229</v>
          </cell>
          <cell r="M48">
            <v>141</v>
          </cell>
          <cell r="N48">
            <v>35</v>
          </cell>
        </row>
        <row r="49">
          <cell r="E49">
            <v>0</v>
          </cell>
          <cell r="G49">
            <v>0</v>
          </cell>
          <cell r="J49">
            <v>0</v>
          </cell>
          <cell r="M49">
            <v>141</v>
          </cell>
          <cell r="N49">
            <v>36</v>
          </cell>
        </row>
        <row r="50">
          <cell r="E50">
            <v>0</v>
          </cell>
          <cell r="G50">
            <v>0</v>
          </cell>
          <cell r="J50">
            <v>0</v>
          </cell>
          <cell r="M50">
            <v>141</v>
          </cell>
          <cell r="N50">
            <v>37</v>
          </cell>
        </row>
        <row r="51">
          <cell r="E51">
            <v>0</v>
          </cell>
          <cell r="G51">
            <v>0</v>
          </cell>
          <cell r="J51">
            <v>0</v>
          </cell>
          <cell r="M51">
            <v>141</v>
          </cell>
          <cell r="N51">
            <v>38</v>
          </cell>
        </row>
        <row r="52">
          <cell r="C52">
            <v>149</v>
          </cell>
          <cell r="E52">
            <v>0</v>
          </cell>
          <cell r="G52">
            <v>0</v>
          </cell>
          <cell r="J52">
            <v>0</v>
          </cell>
          <cell r="M52">
            <v>149</v>
          </cell>
          <cell r="N52">
            <v>39</v>
          </cell>
        </row>
        <row r="53">
          <cell r="C53">
            <v>150</v>
          </cell>
          <cell r="E53">
            <v>163849235110</v>
          </cell>
          <cell r="G53">
            <v>163849235110</v>
          </cell>
          <cell r="J53">
            <v>147285770934</v>
          </cell>
          <cell r="N53">
            <v>40</v>
          </cell>
        </row>
        <row r="54">
          <cell r="C54">
            <v>151</v>
          </cell>
          <cell r="E54">
            <v>0</v>
          </cell>
          <cell r="G54">
            <v>0</v>
          </cell>
          <cell r="J54">
            <v>31185445</v>
          </cell>
          <cell r="M54">
            <v>151</v>
          </cell>
          <cell r="N54">
            <v>41</v>
          </cell>
        </row>
        <row r="55">
          <cell r="C55">
            <v>152</v>
          </cell>
          <cell r="E55">
            <v>985388544</v>
          </cell>
          <cell r="G55">
            <v>985388544</v>
          </cell>
          <cell r="J55">
            <v>754585489</v>
          </cell>
          <cell r="M55">
            <v>152</v>
          </cell>
          <cell r="N55">
            <v>42</v>
          </cell>
        </row>
        <row r="56">
          <cell r="C56" t="str">
            <v>154</v>
          </cell>
          <cell r="E56">
            <v>0</v>
          </cell>
          <cell r="G56">
            <v>0</v>
          </cell>
          <cell r="J56">
            <v>0</v>
          </cell>
          <cell r="N56">
            <v>43</v>
          </cell>
        </row>
        <row r="57">
          <cell r="E57">
            <v>0</v>
          </cell>
          <cell r="G57">
            <v>0</v>
          </cell>
          <cell r="J57">
            <v>0</v>
          </cell>
          <cell r="M57">
            <v>154</v>
          </cell>
          <cell r="N57">
            <v>44</v>
          </cell>
        </row>
        <row r="58">
          <cell r="E58">
            <v>0</v>
          </cell>
          <cell r="G58">
            <v>0</v>
          </cell>
          <cell r="J58">
            <v>0</v>
          </cell>
          <cell r="M58">
            <v>154</v>
          </cell>
          <cell r="N58">
            <v>45</v>
          </cell>
        </row>
        <row r="59">
          <cell r="E59">
            <v>0</v>
          </cell>
          <cell r="G59">
            <v>0</v>
          </cell>
          <cell r="J59">
            <v>0</v>
          </cell>
          <cell r="M59">
            <v>154</v>
          </cell>
          <cell r="N59">
            <v>46</v>
          </cell>
        </row>
        <row r="60">
          <cell r="C60">
            <v>157</v>
          </cell>
          <cell r="E60">
            <v>0</v>
          </cell>
          <cell r="G60">
            <v>0</v>
          </cell>
          <cell r="J60">
            <v>0</v>
          </cell>
          <cell r="M60">
            <v>157</v>
          </cell>
          <cell r="N60">
            <v>47</v>
          </cell>
        </row>
        <row r="61">
          <cell r="C61">
            <v>158</v>
          </cell>
          <cell r="E61">
            <v>162863846566</v>
          </cell>
          <cell r="G61">
            <v>162863846566</v>
          </cell>
          <cell r="J61">
            <v>146500000000</v>
          </cell>
          <cell r="N61">
            <v>48</v>
          </cell>
        </row>
        <row r="62">
          <cell r="E62">
            <v>162863846566</v>
          </cell>
          <cell r="G62">
            <v>162863846566</v>
          </cell>
          <cell r="J62">
            <v>146500000000</v>
          </cell>
          <cell r="M62">
            <v>158</v>
          </cell>
          <cell r="N62">
            <v>49</v>
          </cell>
        </row>
        <row r="63">
          <cell r="E63">
            <v>0</v>
          </cell>
          <cell r="G63">
            <v>0</v>
          </cell>
          <cell r="J63">
            <v>0</v>
          </cell>
          <cell r="M63">
            <v>158</v>
          </cell>
          <cell r="N63">
            <v>50</v>
          </cell>
        </row>
        <row r="64">
          <cell r="E64">
            <v>0</v>
          </cell>
          <cell r="G64">
            <v>0</v>
          </cell>
          <cell r="J64">
            <v>0</v>
          </cell>
          <cell r="M64">
            <v>158</v>
          </cell>
          <cell r="N64">
            <v>51</v>
          </cell>
        </row>
        <row r="65">
          <cell r="E65">
            <v>0</v>
          </cell>
          <cell r="G65">
            <v>0</v>
          </cell>
          <cell r="J65">
            <v>0</v>
          </cell>
          <cell r="M65">
            <v>158</v>
          </cell>
          <cell r="N65">
            <v>52</v>
          </cell>
        </row>
        <row r="66">
          <cell r="N66" t="str">
            <v/>
          </cell>
        </row>
        <row r="67">
          <cell r="C67">
            <v>200</v>
          </cell>
          <cell r="E67">
            <v>167894835389</v>
          </cell>
          <cell r="G67">
            <v>163894835389</v>
          </cell>
          <cell r="J67">
            <v>163947018491</v>
          </cell>
          <cell r="N67">
            <v>53</v>
          </cell>
        </row>
        <row r="68">
          <cell r="C68">
            <v>210</v>
          </cell>
          <cell r="E68">
            <v>0</v>
          </cell>
          <cell r="G68">
            <v>0</v>
          </cell>
          <cell r="J68">
            <v>0</v>
          </cell>
          <cell r="N68">
            <v>54</v>
          </cell>
        </row>
        <row r="69">
          <cell r="C69">
            <v>211</v>
          </cell>
          <cell r="E69">
            <v>0</v>
          </cell>
          <cell r="G69">
            <v>0</v>
          </cell>
          <cell r="J69">
            <v>0</v>
          </cell>
          <cell r="M69">
            <v>211</v>
          </cell>
          <cell r="N69">
            <v>55</v>
          </cell>
        </row>
        <row r="70">
          <cell r="C70">
            <v>212</v>
          </cell>
          <cell r="E70">
            <v>0</v>
          </cell>
          <cell r="G70">
            <v>0</v>
          </cell>
          <cell r="J70">
            <v>0</v>
          </cell>
          <cell r="M70">
            <v>212</v>
          </cell>
          <cell r="N70">
            <v>56</v>
          </cell>
        </row>
        <row r="71">
          <cell r="C71">
            <v>213</v>
          </cell>
          <cell r="E71">
            <v>0</v>
          </cell>
          <cell r="G71">
            <v>0</v>
          </cell>
          <cell r="J71">
            <v>0</v>
          </cell>
          <cell r="N71">
            <v>57</v>
          </cell>
        </row>
        <row r="72">
          <cell r="E72">
            <v>0</v>
          </cell>
          <cell r="G72">
            <v>0</v>
          </cell>
          <cell r="J72">
            <v>0</v>
          </cell>
          <cell r="M72">
            <v>213</v>
          </cell>
          <cell r="N72">
            <v>58</v>
          </cell>
        </row>
        <row r="73">
          <cell r="E73">
            <v>0</v>
          </cell>
          <cell r="G73">
            <v>0</v>
          </cell>
          <cell r="J73">
            <v>0</v>
          </cell>
          <cell r="M73">
            <v>213</v>
          </cell>
          <cell r="N73">
            <v>59</v>
          </cell>
        </row>
        <row r="74">
          <cell r="C74" t="str">
            <v>218</v>
          </cell>
          <cell r="E74">
            <v>0</v>
          </cell>
          <cell r="G74">
            <v>0</v>
          </cell>
          <cell r="J74">
            <v>0</v>
          </cell>
          <cell r="N74">
            <v>60</v>
          </cell>
        </row>
        <row r="75">
          <cell r="E75">
            <v>0</v>
          </cell>
          <cell r="G75">
            <v>0</v>
          </cell>
          <cell r="J75">
            <v>0</v>
          </cell>
          <cell r="M75">
            <v>218</v>
          </cell>
          <cell r="N75">
            <v>61</v>
          </cell>
        </row>
        <row r="76">
          <cell r="E76">
            <v>0</v>
          </cell>
          <cell r="G76">
            <v>0</v>
          </cell>
          <cell r="J76">
            <v>0</v>
          </cell>
          <cell r="M76">
            <v>218</v>
          </cell>
          <cell r="N76">
            <v>62</v>
          </cell>
        </row>
        <row r="77">
          <cell r="E77">
            <v>0</v>
          </cell>
          <cell r="G77">
            <v>0</v>
          </cell>
          <cell r="J77">
            <v>0</v>
          </cell>
          <cell r="M77">
            <v>218</v>
          </cell>
          <cell r="N77">
            <v>63</v>
          </cell>
        </row>
        <row r="78">
          <cell r="E78">
            <v>0</v>
          </cell>
          <cell r="G78">
            <v>0</v>
          </cell>
          <cell r="J78">
            <v>0</v>
          </cell>
          <cell r="M78">
            <v>218</v>
          </cell>
          <cell r="N78">
            <v>64</v>
          </cell>
        </row>
        <row r="79">
          <cell r="C79">
            <v>219</v>
          </cell>
          <cell r="E79">
            <v>0</v>
          </cell>
          <cell r="G79">
            <v>0</v>
          </cell>
          <cell r="J79">
            <v>0</v>
          </cell>
          <cell r="M79">
            <v>219</v>
          </cell>
          <cell r="N79">
            <v>65</v>
          </cell>
        </row>
        <row r="80">
          <cell r="C80" t="str">
            <v>220</v>
          </cell>
          <cell r="E80">
            <v>55961137058</v>
          </cell>
          <cell r="G80">
            <v>55961137058</v>
          </cell>
          <cell r="J80">
            <v>51780668384</v>
          </cell>
          <cell r="N80">
            <v>66</v>
          </cell>
        </row>
        <row r="81">
          <cell r="C81">
            <v>221</v>
          </cell>
          <cell r="E81">
            <v>51260619987</v>
          </cell>
          <cell r="G81">
            <v>51260619987</v>
          </cell>
          <cell r="J81">
            <v>51780668384</v>
          </cell>
          <cell r="N81">
            <v>67</v>
          </cell>
        </row>
        <row r="82">
          <cell r="C82">
            <v>222</v>
          </cell>
          <cell r="E82">
            <v>74870278458</v>
          </cell>
          <cell r="G82">
            <v>74870278458</v>
          </cell>
          <cell r="J82">
            <v>73147629973</v>
          </cell>
          <cell r="N82">
            <v>68</v>
          </cell>
        </row>
        <row r="83">
          <cell r="C83">
            <v>223</v>
          </cell>
          <cell r="E83">
            <v>-23609658471</v>
          </cell>
          <cell r="G83">
            <v>-23609658471</v>
          </cell>
          <cell r="J83">
            <v>-21366961589</v>
          </cell>
          <cell r="M83">
            <v>223</v>
          </cell>
          <cell r="N83">
            <v>69</v>
          </cell>
        </row>
        <row r="84">
          <cell r="C84">
            <v>224</v>
          </cell>
          <cell r="E84">
            <v>0</v>
          </cell>
          <cell r="G84">
            <v>0</v>
          </cell>
          <cell r="J84">
            <v>0</v>
          </cell>
          <cell r="N84">
            <v>70</v>
          </cell>
        </row>
        <row r="85">
          <cell r="C85">
            <v>225</v>
          </cell>
          <cell r="E85">
            <v>0</v>
          </cell>
          <cell r="G85">
            <v>0</v>
          </cell>
          <cell r="J85">
            <v>0</v>
          </cell>
          <cell r="M85">
            <v>225</v>
          </cell>
          <cell r="N85">
            <v>71</v>
          </cell>
        </row>
        <row r="86">
          <cell r="C86">
            <v>226</v>
          </cell>
          <cell r="E86">
            <v>0</v>
          </cell>
          <cell r="G86">
            <v>0</v>
          </cell>
          <cell r="J86">
            <v>0</v>
          </cell>
          <cell r="M86">
            <v>226</v>
          </cell>
          <cell r="N86">
            <v>72</v>
          </cell>
        </row>
        <row r="87">
          <cell r="C87">
            <v>227</v>
          </cell>
          <cell r="E87">
            <v>0</v>
          </cell>
          <cell r="G87">
            <v>0</v>
          </cell>
          <cell r="J87">
            <v>0</v>
          </cell>
          <cell r="N87">
            <v>73</v>
          </cell>
        </row>
        <row r="88">
          <cell r="C88">
            <v>228</v>
          </cell>
          <cell r="E88">
            <v>0</v>
          </cell>
          <cell r="G88">
            <v>0</v>
          </cell>
          <cell r="J88">
            <v>0</v>
          </cell>
          <cell r="N88">
            <v>74</v>
          </cell>
        </row>
        <row r="89">
          <cell r="C89">
            <v>229</v>
          </cell>
          <cell r="E89">
            <v>0</v>
          </cell>
          <cell r="G89">
            <v>0</v>
          </cell>
          <cell r="J89">
            <v>0</v>
          </cell>
          <cell r="M89">
            <v>229</v>
          </cell>
          <cell r="N89">
            <v>75</v>
          </cell>
        </row>
        <row r="90">
          <cell r="C90">
            <v>230</v>
          </cell>
          <cell r="E90">
            <v>4700517071</v>
          </cell>
          <cell r="G90">
            <v>4700517071</v>
          </cell>
          <cell r="J90">
            <v>0</v>
          </cell>
          <cell r="N90">
            <v>76</v>
          </cell>
        </row>
        <row r="91">
          <cell r="E91">
            <v>0</v>
          </cell>
          <cell r="G91">
            <v>0</v>
          </cell>
          <cell r="J91">
            <v>0</v>
          </cell>
          <cell r="M91">
            <v>230</v>
          </cell>
          <cell r="N91">
            <v>77</v>
          </cell>
        </row>
        <row r="92">
          <cell r="E92">
            <v>4700517071</v>
          </cell>
          <cell r="G92">
            <v>4700517071</v>
          </cell>
          <cell r="J92">
            <v>0</v>
          </cell>
          <cell r="M92">
            <v>230</v>
          </cell>
          <cell r="N92">
            <v>78</v>
          </cell>
        </row>
        <row r="93">
          <cell r="E93">
            <v>0</v>
          </cell>
          <cell r="G93">
            <v>0</v>
          </cell>
          <cell r="J93">
            <v>0</v>
          </cell>
          <cell r="M93">
            <v>230</v>
          </cell>
          <cell r="N93">
            <v>79</v>
          </cell>
        </row>
        <row r="94">
          <cell r="C94">
            <v>240</v>
          </cell>
          <cell r="E94">
            <v>27768000000</v>
          </cell>
          <cell r="G94">
            <v>27768000000</v>
          </cell>
          <cell r="J94">
            <v>27768000000</v>
          </cell>
          <cell r="N94">
            <v>80</v>
          </cell>
        </row>
        <row r="95">
          <cell r="C95">
            <v>241</v>
          </cell>
          <cell r="E95">
            <v>27768000000</v>
          </cell>
          <cell r="G95">
            <v>27768000000</v>
          </cell>
          <cell r="J95">
            <v>27768000000</v>
          </cell>
          <cell r="M95">
            <v>241</v>
          </cell>
          <cell r="N95">
            <v>81</v>
          </cell>
        </row>
        <row r="96">
          <cell r="C96">
            <v>242</v>
          </cell>
          <cell r="E96">
            <v>0</v>
          </cell>
          <cell r="G96">
            <v>0</v>
          </cell>
          <cell r="J96">
            <v>0</v>
          </cell>
          <cell r="M96">
            <v>242</v>
          </cell>
          <cell r="N96">
            <v>82</v>
          </cell>
        </row>
        <row r="97">
          <cell r="C97">
            <v>250</v>
          </cell>
          <cell r="E97">
            <v>84165698331</v>
          </cell>
          <cell r="G97">
            <v>80165698331</v>
          </cell>
          <cell r="J97">
            <v>84398350107</v>
          </cell>
          <cell r="N97">
            <v>83</v>
          </cell>
        </row>
        <row r="98">
          <cell r="C98">
            <v>251</v>
          </cell>
          <cell r="E98">
            <v>4000000000</v>
          </cell>
          <cell r="G98">
            <v>0</v>
          </cell>
          <cell r="J98">
            <v>4000000000</v>
          </cell>
          <cell r="M98">
            <v>251</v>
          </cell>
          <cell r="N98">
            <v>84</v>
          </cell>
        </row>
        <row r="99">
          <cell r="C99">
            <v>252</v>
          </cell>
          <cell r="E99">
            <v>81000000000</v>
          </cell>
          <cell r="G99">
            <v>79665698331</v>
          </cell>
          <cell r="J99">
            <v>81000000000</v>
          </cell>
          <cell r="N99">
            <v>85</v>
          </cell>
        </row>
        <row r="100">
          <cell r="E100">
            <v>0</v>
          </cell>
          <cell r="G100">
            <v>0</v>
          </cell>
          <cell r="J100">
            <v>0</v>
          </cell>
          <cell r="M100">
            <v>252</v>
          </cell>
          <cell r="N100">
            <v>86</v>
          </cell>
        </row>
        <row r="101">
          <cell r="E101">
            <v>81000000000</v>
          </cell>
          <cell r="G101">
            <v>79665698331</v>
          </cell>
          <cell r="J101">
            <v>81000000000</v>
          </cell>
          <cell r="M101">
            <v>252</v>
          </cell>
          <cell r="N101">
            <v>87</v>
          </cell>
        </row>
        <row r="102">
          <cell r="C102">
            <v>258</v>
          </cell>
          <cell r="E102">
            <v>500000000</v>
          </cell>
          <cell r="G102">
            <v>500000000</v>
          </cell>
          <cell r="J102">
            <v>500000000</v>
          </cell>
          <cell r="N102">
            <v>88</v>
          </cell>
        </row>
        <row r="103">
          <cell r="E103">
            <v>0</v>
          </cell>
          <cell r="G103">
            <v>0</v>
          </cell>
          <cell r="J103">
            <v>0</v>
          </cell>
          <cell r="M103">
            <v>258</v>
          </cell>
          <cell r="N103">
            <v>89</v>
          </cell>
        </row>
        <row r="104">
          <cell r="E104">
            <v>0</v>
          </cell>
          <cell r="G104">
            <v>0</v>
          </cell>
          <cell r="J104">
            <v>0</v>
          </cell>
          <cell r="M104">
            <v>258</v>
          </cell>
          <cell r="N104">
            <v>90</v>
          </cell>
        </row>
        <row r="105">
          <cell r="E105">
            <v>0</v>
          </cell>
          <cell r="G105">
            <v>0</v>
          </cell>
          <cell r="J105">
            <v>0</v>
          </cell>
          <cell r="M105">
            <v>258</v>
          </cell>
          <cell r="N105">
            <v>91</v>
          </cell>
        </row>
        <row r="106">
          <cell r="E106">
            <v>0</v>
          </cell>
          <cell r="G106">
            <v>0</v>
          </cell>
          <cell r="J106">
            <v>0</v>
          </cell>
          <cell r="M106">
            <v>258</v>
          </cell>
          <cell r="N106">
            <v>92</v>
          </cell>
        </row>
        <row r="107">
          <cell r="E107">
            <v>500000000</v>
          </cell>
          <cell r="G107">
            <v>500000000</v>
          </cell>
          <cell r="J107">
            <v>500000000</v>
          </cell>
          <cell r="M107">
            <v>258</v>
          </cell>
          <cell r="N107">
            <v>93</v>
          </cell>
        </row>
        <row r="108">
          <cell r="C108">
            <v>259</v>
          </cell>
          <cell r="E108">
            <v>-1334301669</v>
          </cell>
          <cell r="G108">
            <v>0</v>
          </cell>
          <cell r="J108">
            <v>-1101649893</v>
          </cell>
          <cell r="M108">
            <v>259</v>
          </cell>
          <cell r="N108">
            <v>94</v>
          </cell>
        </row>
        <row r="109">
          <cell r="C109">
            <v>260</v>
          </cell>
          <cell r="E109">
            <v>0</v>
          </cell>
          <cell r="G109">
            <v>0</v>
          </cell>
          <cell r="J109">
            <v>0</v>
          </cell>
          <cell r="N109">
            <v>95</v>
          </cell>
        </row>
        <row r="110">
          <cell r="C110">
            <v>261</v>
          </cell>
          <cell r="E110">
            <v>0</v>
          </cell>
          <cell r="G110">
            <v>0</v>
          </cell>
          <cell r="J110">
            <v>0</v>
          </cell>
          <cell r="M110">
            <v>261</v>
          </cell>
          <cell r="N110">
            <v>96</v>
          </cell>
        </row>
        <row r="111">
          <cell r="C111">
            <v>262</v>
          </cell>
          <cell r="E111">
            <v>0</v>
          </cell>
          <cell r="G111">
            <v>0</v>
          </cell>
          <cell r="J111">
            <v>0</v>
          </cell>
          <cell r="M111">
            <v>262</v>
          </cell>
          <cell r="N111">
            <v>97</v>
          </cell>
        </row>
        <row r="112">
          <cell r="C112">
            <v>268</v>
          </cell>
          <cell r="E112">
            <v>0</v>
          </cell>
          <cell r="G112">
            <v>0</v>
          </cell>
          <cell r="J112">
            <v>0</v>
          </cell>
          <cell r="N112">
            <v>98</v>
          </cell>
        </row>
        <row r="113">
          <cell r="E113">
            <v>0</v>
          </cell>
          <cell r="G113">
            <v>0</v>
          </cell>
          <cell r="J113">
            <v>0</v>
          </cell>
          <cell r="M113">
            <v>268</v>
          </cell>
          <cell r="N113">
            <v>99</v>
          </cell>
        </row>
        <row r="114">
          <cell r="E114">
            <v>0</v>
          </cell>
          <cell r="G114">
            <v>0</v>
          </cell>
          <cell r="J114">
            <v>0</v>
          </cell>
          <cell r="M114">
            <v>268</v>
          </cell>
          <cell r="N114">
            <v>100</v>
          </cell>
        </row>
        <row r="115">
          <cell r="C115" t="str">
            <v>269</v>
          </cell>
          <cell r="E115">
            <v>0</v>
          </cell>
          <cell r="G115">
            <v>0</v>
          </cell>
          <cell r="J115">
            <v>0</v>
          </cell>
          <cell r="M115">
            <v>269</v>
          </cell>
          <cell r="N115">
            <v>101</v>
          </cell>
        </row>
        <row r="116">
          <cell r="N116" t="str">
            <v/>
          </cell>
        </row>
        <row r="117">
          <cell r="C117">
            <v>270</v>
          </cell>
          <cell r="E117">
            <v>466492663375</v>
          </cell>
          <cell r="G117">
            <v>462492663375</v>
          </cell>
          <cell r="J117">
            <v>452716602240</v>
          </cell>
          <cell r="N117">
            <v>102</v>
          </cell>
        </row>
        <row r="118">
          <cell r="N118" t="str">
            <v/>
          </cell>
        </row>
        <row r="119">
          <cell r="N119" t="str">
            <v/>
          </cell>
        </row>
        <row r="120">
          <cell r="C120">
            <v>300</v>
          </cell>
          <cell r="E120">
            <v>65667245294</v>
          </cell>
          <cell r="G120">
            <v>65667245294</v>
          </cell>
          <cell r="J120">
            <v>63478905344</v>
          </cell>
          <cell r="N120">
            <v>103</v>
          </cell>
        </row>
        <row r="121">
          <cell r="C121">
            <v>310</v>
          </cell>
          <cell r="E121">
            <v>41871887950</v>
          </cell>
          <cell r="G121">
            <v>41871887950</v>
          </cell>
          <cell r="J121">
            <v>54165498228</v>
          </cell>
          <cell r="N121">
            <v>104</v>
          </cell>
        </row>
        <row r="122">
          <cell r="C122">
            <v>311</v>
          </cell>
          <cell r="E122">
            <v>27976382350</v>
          </cell>
          <cell r="G122">
            <v>27976382350</v>
          </cell>
          <cell r="J122">
            <v>40446951433</v>
          </cell>
          <cell r="N122">
            <v>105</v>
          </cell>
        </row>
        <row r="123">
          <cell r="E123">
            <v>27697721600</v>
          </cell>
          <cell r="G123">
            <v>27697721600</v>
          </cell>
          <cell r="J123">
            <v>32901986833</v>
          </cell>
          <cell r="M123">
            <v>311</v>
          </cell>
          <cell r="N123">
            <v>106</v>
          </cell>
        </row>
        <row r="124">
          <cell r="E124">
            <v>278660750</v>
          </cell>
          <cell r="G124">
            <v>278660750</v>
          </cell>
          <cell r="J124">
            <v>7544964600</v>
          </cell>
          <cell r="M124">
            <v>311</v>
          </cell>
          <cell r="N124">
            <v>107</v>
          </cell>
        </row>
        <row r="125">
          <cell r="C125">
            <v>312</v>
          </cell>
          <cell r="E125">
            <v>3631348168</v>
          </cell>
          <cell r="G125">
            <v>3631348168</v>
          </cell>
          <cell r="J125">
            <v>2561168799</v>
          </cell>
          <cell r="M125">
            <v>312</v>
          </cell>
          <cell r="N125">
            <v>108</v>
          </cell>
        </row>
        <row r="126">
          <cell r="C126">
            <v>313</v>
          </cell>
          <cell r="E126">
            <v>1250000000</v>
          </cell>
          <cell r="G126">
            <v>1250000000</v>
          </cell>
          <cell r="J126">
            <v>1890348753</v>
          </cell>
          <cell r="M126">
            <v>313</v>
          </cell>
          <cell r="N126">
            <v>109</v>
          </cell>
        </row>
        <row r="127">
          <cell r="C127">
            <v>314</v>
          </cell>
          <cell r="E127">
            <v>627121864</v>
          </cell>
          <cell r="G127">
            <v>627121864</v>
          </cell>
          <cell r="J127">
            <v>627121864</v>
          </cell>
          <cell r="N127">
            <v>110</v>
          </cell>
        </row>
        <row r="128">
          <cell r="E128">
            <v>156000000</v>
          </cell>
          <cell r="G128">
            <v>156000000</v>
          </cell>
          <cell r="J128">
            <v>156000000</v>
          </cell>
          <cell r="N128">
            <v>111</v>
          </cell>
        </row>
        <row r="129">
          <cell r="E129">
            <v>156000000</v>
          </cell>
          <cell r="G129">
            <v>156000000</v>
          </cell>
          <cell r="J129">
            <v>156000000</v>
          </cell>
          <cell r="M129">
            <v>314</v>
          </cell>
          <cell r="N129">
            <v>112</v>
          </cell>
        </row>
        <row r="130">
          <cell r="E130">
            <v>0</v>
          </cell>
          <cell r="G130">
            <v>0</v>
          </cell>
          <cell r="J130">
            <v>0</v>
          </cell>
          <cell r="M130">
            <v>314</v>
          </cell>
          <cell r="N130">
            <v>113</v>
          </cell>
        </row>
        <row r="131">
          <cell r="E131">
            <v>0</v>
          </cell>
          <cell r="G131">
            <v>0</v>
          </cell>
          <cell r="J131">
            <v>0</v>
          </cell>
          <cell r="M131">
            <v>314</v>
          </cell>
          <cell r="N131">
            <v>114</v>
          </cell>
        </row>
        <row r="132">
          <cell r="E132">
            <v>0</v>
          </cell>
          <cell r="G132">
            <v>0</v>
          </cell>
          <cell r="J132">
            <v>0</v>
          </cell>
          <cell r="M132">
            <v>314</v>
          </cell>
          <cell r="N132">
            <v>115</v>
          </cell>
        </row>
        <row r="133">
          <cell r="E133">
            <v>471121864</v>
          </cell>
          <cell r="G133">
            <v>471121864</v>
          </cell>
          <cell r="J133">
            <v>471121864</v>
          </cell>
          <cell r="M133">
            <v>314</v>
          </cell>
          <cell r="N133">
            <v>116</v>
          </cell>
        </row>
        <row r="134">
          <cell r="E134">
            <v>0</v>
          </cell>
          <cell r="G134">
            <v>0</v>
          </cell>
          <cell r="J134">
            <v>0</v>
          </cell>
          <cell r="M134">
            <v>314</v>
          </cell>
          <cell r="N134">
            <v>117</v>
          </cell>
        </row>
        <row r="135">
          <cell r="E135">
            <v>0</v>
          </cell>
          <cell r="G135">
            <v>0</v>
          </cell>
          <cell r="J135">
            <v>0</v>
          </cell>
          <cell r="M135">
            <v>314</v>
          </cell>
          <cell r="N135">
            <v>118</v>
          </cell>
        </row>
        <row r="136">
          <cell r="E136">
            <v>0</v>
          </cell>
          <cell r="G136">
            <v>0</v>
          </cell>
          <cell r="J136">
            <v>0</v>
          </cell>
          <cell r="M136">
            <v>314</v>
          </cell>
          <cell r="N136">
            <v>119</v>
          </cell>
        </row>
        <row r="137">
          <cell r="E137">
            <v>0</v>
          </cell>
          <cell r="G137">
            <v>0</v>
          </cell>
          <cell r="J137">
            <v>0</v>
          </cell>
          <cell r="M137">
            <v>314</v>
          </cell>
          <cell r="N137">
            <v>120</v>
          </cell>
        </row>
        <row r="138">
          <cell r="E138">
            <v>0</v>
          </cell>
          <cell r="G138">
            <v>0</v>
          </cell>
          <cell r="J138">
            <v>0</v>
          </cell>
          <cell r="M138">
            <v>314</v>
          </cell>
          <cell r="N138">
            <v>121</v>
          </cell>
        </row>
        <row r="139">
          <cell r="C139">
            <v>315</v>
          </cell>
          <cell r="E139">
            <v>257471444</v>
          </cell>
          <cell r="G139">
            <v>257471444</v>
          </cell>
          <cell r="J139">
            <v>339370630</v>
          </cell>
          <cell r="N139">
            <v>122</v>
          </cell>
        </row>
        <row r="140">
          <cell r="C140">
            <v>316</v>
          </cell>
          <cell r="E140">
            <v>0</v>
          </cell>
          <cell r="G140">
            <v>0</v>
          </cell>
          <cell r="J140">
            <v>89551466</v>
          </cell>
          <cell r="M140">
            <v>316</v>
          </cell>
          <cell r="N140">
            <v>123</v>
          </cell>
        </row>
        <row r="141">
          <cell r="C141">
            <v>317</v>
          </cell>
          <cell r="E141">
            <v>0</v>
          </cell>
          <cell r="G141">
            <v>0</v>
          </cell>
          <cell r="J141">
            <v>0</v>
          </cell>
          <cell r="M141">
            <v>317</v>
          </cell>
          <cell r="N141">
            <v>124</v>
          </cell>
        </row>
        <row r="142">
          <cell r="C142">
            <v>318</v>
          </cell>
          <cell r="E142">
            <v>0</v>
          </cell>
          <cell r="G142">
            <v>0</v>
          </cell>
          <cell r="J142">
            <v>0</v>
          </cell>
          <cell r="M142">
            <v>318</v>
          </cell>
          <cell r="N142">
            <v>125</v>
          </cell>
        </row>
        <row r="143">
          <cell r="C143">
            <v>319</v>
          </cell>
          <cell r="E143">
            <v>7563449559</v>
          </cell>
          <cell r="G143">
            <v>7563449559</v>
          </cell>
          <cell r="J143">
            <v>7607370718</v>
          </cell>
          <cell r="N143">
            <v>126</v>
          </cell>
        </row>
        <row r="144">
          <cell r="E144">
            <v>0</v>
          </cell>
          <cell r="G144">
            <v>0</v>
          </cell>
          <cell r="J144">
            <v>0</v>
          </cell>
          <cell r="M144">
            <v>319</v>
          </cell>
          <cell r="N144">
            <v>127</v>
          </cell>
        </row>
        <row r="145">
          <cell r="E145">
            <v>173277338</v>
          </cell>
          <cell r="G145">
            <v>173277338</v>
          </cell>
          <cell r="J145">
            <v>173277338</v>
          </cell>
          <cell r="M145">
            <v>319</v>
          </cell>
          <cell r="N145">
            <v>128</v>
          </cell>
        </row>
        <row r="146">
          <cell r="E146">
            <v>79413553</v>
          </cell>
          <cell r="G146">
            <v>79413553</v>
          </cell>
          <cell r="J146">
            <v>122985213</v>
          </cell>
          <cell r="M146">
            <v>319</v>
          </cell>
          <cell r="N146">
            <v>129</v>
          </cell>
        </row>
        <row r="147">
          <cell r="E147">
            <v>5836943</v>
          </cell>
          <cell r="G147">
            <v>5836943</v>
          </cell>
          <cell r="J147">
            <v>6061503</v>
          </cell>
          <cell r="M147">
            <v>319</v>
          </cell>
          <cell r="N147">
            <v>130</v>
          </cell>
        </row>
        <row r="148">
          <cell r="E148">
            <v>0</v>
          </cell>
          <cell r="G148">
            <v>0</v>
          </cell>
          <cell r="J148">
            <v>0</v>
          </cell>
          <cell r="M148">
            <v>319</v>
          </cell>
          <cell r="N148">
            <v>131</v>
          </cell>
        </row>
        <row r="149">
          <cell r="E149">
            <v>7302327480</v>
          </cell>
          <cell r="G149">
            <v>7302327480</v>
          </cell>
          <cell r="J149">
            <v>7302327480</v>
          </cell>
          <cell r="M149">
            <v>319</v>
          </cell>
          <cell r="N149">
            <v>132</v>
          </cell>
        </row>
        <row r="150">
          <cell r="E150">
            <v>0</v>
          </cell>
          <cell r="G150">
            <v>0</v>
          </cell>
          <cell r="J150">
            <v>0</v>
          </cell>
          <cell r="M150">
            <v>319</v>
          </cell>
          <cell r="N150">
            <v>133</v>
          </cell>
        </row>
        <row r="151">
          <cell r="E151">
            <v>0</v>
          </cell>
          <cell r="G151">
            <v>0</v>
          </cell>
          <cell r="J151">
            <v>0</v>
          </cell>
          <cell r="M151">
            <v>319</v>
          </cell>
          <cell r="N151">
            <v>134</v>
          </cell>
        </row>
        <row r="152">
          <cell r="E152">
            <v>2594245</v>
          </cell>
          <cell r="G152">
            <v>2594245</v>
          </cell>
          <cell r="J152">
            <v>2719184</v>
          </cell>
          <cell r="M152">
            <v>319</v>
          </cell>
          <cell r="N152">
            <v>135</v>
          </cell>
        </row>
        <row r="153">
          <cell r="C153" t="str">
            <v>320</v>
          </cell>
          <cell r="E153">
            <v>0</v>
          </cell>
          <cell r="G153">
            <v>0</v>
          </cell>
          <cell r="J153">
            <v>0</v>
          </cell>
          <cell r="M153">
            <v>320</v>
          </cell>
          <cell r="N153">
            <v>136</v>
          </cell>
        </row>
        <row r="154">
          <cell r="C154">
            <v>323</v>
          </cell>
          <cell r="E154">
            <v>566114565</v>
          </cell>
          <cell r="G154">
            <v>566114565</v>
          </cell>
          <cell r="J154">
            <v>603614565</v>
          </cell>
          <cell r="N154">
            <v>137</v>
          </cell>
        </row>
        <row r="155">
          <cell r="E155">
            <v>139678900</v>
          </cell>
          <cell r="G155">
            <v>139678900</v>
          </cell>
          <cell r="J155">
            <v>139678900</v>
          </cell>
          <cell r="M155">
            <v>323</v>
          </cell>
          <cell r="N155">
            <v>138</v>
          </cell>
        </row>
        <row r="156">
          <cell r="E156">
            <v>426435665</v>
          </cell>
          <cell r="G156">
            <v>426435665</v>
          </cell>
          <cell r="J156">
            <v>463935665</v>
          </cell>
          <cell r="M156">
            <v>323</v>
          </cell>
          <cell r="N156">
            <v>139</v>
          </cell>
        </row>
        <row r="157">
          <cell r="E157">
            <v>0</v>
          </cell>
          <cell r="G157">
            <v>0</v>
          </cell>
          <cell r="J157">
            <v>0</v>
          </cell>
          <cell r="M157">
            <v>323</v>
          </cell>
          <cell r="N157">
            <v>140</v>
          </cell>
        </row>
        <row r="158">
          <cell r="E158">
            <v>0</v>
          </cell>
          <cell r="G158">
            <v>0</v>
          </cell>
          <cell r="J158">
            <v>0</v>
          </cell>
          <cell r="M158">
            <v>323</v>
          </cell>
          <cell r="N158">
            <v>141</v>
          </cell>
        </row>
        <row r="159">
          <cell r="C159">
            <v>327</v>
          </cell>
          <cell r="E159">
            <v>0</v>
          </cell>
          <cell r="G159">
            <v>0</v>
          </cell>
          <cell r="J159">
            <v>0</v>
          </cell>
          <cell r="M159">
            <v>327</v>
          </cell>
          <cell r="N159">
            <v>142</v>
          </cell>
        </row>
        <row r="160">
          <cell r="C160" t="str">
            <v>330</v>
          </cell>
          <cell r="E160">
            <v>23795357344</v>
          </cell>
          <cell r="G160">
            <v>23795357344</v>
          </cell>
          <cell r="J160">
            <v>9313407116</v>
          </cell>
          <cell r="N160">
            <v>143</v>
          </cell>
        </row>
        <row r="161">
          <cell r="C161" t="str">
            <v>331</v>
          </cell>
          <cell r="E161">
            <v>0</v>
          </cell>
          <cell r="G161">
            <v>0</v>
          </cell>
          <cell r="J161">
            <v>0</v>
          </cell>
          <cell r="M161">
            <v>331</v>
          </cell>
          <cell r="N161">
            <v>144</v>
          </cell>
        </row>
        <row r="162">
          <cell r="C162" t="str">
            <v>332</v>
          </cell>
          <cell r="E162">
            <v>0</v>
          </cell>
          <cell r="G162">
            <v>0</v>
          </cell>
          <cell r="J162">
            <v>0</v>
          </cell>
          <cell r="N162">
            <v>145</v>
          </cell>
        </row>
        <row r="163">
          <cell r="E163">
            <v>0</v>
          </cell>
          <cell r="G163">
            <v>0</v>
          </cell>
          <cell r="J163">
            <v>0</v>
          </cell>
          <cell r="M163">
            <v>332</v>
          </cell>
          <cell r="N163">
            <v>146</v>
          </cell>
        </row>
        <row r="164">
          <cell r="E164">
            <v>0</v>
          </cell>
          <cell r="G164">
            <v>0</v>
          </cell>
          <cell r="J164">
            <v>0</v>
          </cell>
          <cell r="M164">
            <v>332</v>
          </cell>
          <cell r="N164">
            <v>147</v>
          </cell>
        </row>
        <row r="165">
          <cell r="C165" t="str">
            <v>333</v>
          </cell>
          <cell r="E165">
            <v>0</v>
          </cell>
          <cell r="G165">
            <v>0</v>
          </cell>
          <cell r="J165">
            <v>0</v>
          </cell>
          <cell r="N165">
            <v>148</v>
          </cell>
        </row>
        <row r="166">
          <cell r="E166">
            <v>0</v>
          </cell>
          <cell r="G166">
            <v>0</v>
          </cell>
          <cell r="J166">
            <v>0</v>
          </cell>
          <cell r="M166">
            <v>333</v>
          </cell>
          <cell r="N166">
            <v>149</v>
          </cell>
        </row>
        <row r="167">
          <cell r="E167">
            <v>0</v>
          </cell>
          <cell r="G167">
            <v>0</v>
          </cell>
          <cell r="J167">
            <v>0</v>
          </cell>
          <cell r="M167">
            <v>333</v>
          </cell>
          <cell r="N167">
            <v>150</v>
          </cell>
        </row>
        <row r="168">
          <cell r="C168" t="str">
            <v>334</v>
          </cell>
          <cell r="E168">
            <v>7439879417</v>
          </cell>
          <cell r="G168">
            <v>7439879417</v>
          </cell>
          <cell r="J168">
            <v>9313407116</v>
          </cell>
          <cell r="N168">
            <v>151</v>
          </cell>
        </row>
        <row r="169">
          <cell r="E169">
            <v>7439879417</v>
          </cell>
          <cell r="G169">
            <v>7439879417</v>
          </cell>
          <cell r="J169">
            <v>9313407116</v>
          </cell>
          <cell r="M169">
            <v>334</v>
          </cell>
          <cell r="N169">
            <v>152</v>
          </cell>
        </row>
        <row r="170">
          <cell r="E170">
            <v>0</v>
          </cell>
          <cell r="G170">
            <v>0</v>
          </cell>
          <cell r="J170">
            <v>0</v>
          </cell>
          <cell r="M170">
            <v>334</v>
          </cell>
          <cell r="N170">
            <v>153</v>
          </cell>
        </row>
        <row r="171">
          <cell r="E171">
            <v>0</v>
          </cell>
          <cell r="G171">
            <v>0</v>
          </cell>
          <cell r="J171">
            <v>0</v>
          </cell>
          <cell r="N171">
            <v>154</v>
          </cell>
        </row>
        <row r="172">
          <cell r="E172">
            <v>0</v>
          </cell>
          <cell r="G172">
            <v>0</v>
          </cell>
          <cell r="J172">
            <v>0</v>
          </cell>
          <cell r="M172">
            <v>334</v>
          </cell>
          <cell r="N172">
            <v>155</v>
          </cell>
        </row>
        <row r="173">
          <cell r="E173">
            <v>0</v>
          </cell>
          <cell r="G173">
            <v>0</v>
          </cell>
          <cell r="J173">
            <v>0</v>
          </cell>
          <cell r="M173">
            <v>334</v>
          </cell>
          <cell r="N173">
            <v>156</v>
          </cell>
        </row>
        <row r="174">
          <cell r="E174">
            <v>0</v>
          </cell>
          <cell r="G174">
            <v>0</v>
          </cell>
          <cell r="J174">
            <v>0</v>
          </cell>
          <cell r="M174">
            <v>334</v>
          </cell>
          <cell r="N174">
            <v>157</v>
          </cell>
        </row>
        <row r="175">
          <cell r="C175" t="str">
            <v>335</v>
          </cell>
          <cell r="E175">
            <v>0</v>
          </cell>
          <cell r="G175">
            <v>0</v>
          </cell>
          <cell r="J175">
            <v>0</v>
          </cell>
          <cell r="M175">
            <v>335</v>
          </cell>
          <cell r="N175">
            <v>158</v>
          </cell>
        </row>
        <row r="176">
          <cell r="C176" t="str">
            <v>336</v>
          </cell>
          <cell r="E176">
            <v>0</v>
          </cell>
          <cell r="G176">
            <v>0</v>
          </cell>
          <cell r="J176">
            <v>0</v>
          </cell>
          <cell r="M176">
            <v>336</v>
          </cell>
          <cell r="N176">
            <v>159</v>
          </cell>
        </row>
        <row r="177">
          <cell r="C177" t="str">
            <v>337</v>
          </cell>
          <cell r="E177">
            <v>0</v>
          </cell>
          <cell r="G177">
            <v>0</v>
          </cell>
          <cell r="J177">
            <v>0</v>
          </cell>
          <cell r="M177">
            <v>337</v>
          </cell>
          <cell r="N177">
            <v>160</v>
          </cell>
        </row>
        <row r="178">
          <cell r="C178">
            <v>338</v>
          </cell>
          <cell r="E178">
            <v>16355477927</v>
          </cell>
          <cell r="G178">
            <v>16355477927</v>
          </cell>
          <cell r="J178">
            <v>0</v>
          </cell>
          <cell r="M178">
            <v>338</v>
          </cell>
          <cell r="N178">
            <v>161</v>
          </cell>
        </row>
        <row r="179">
          <cell r="C179">
            <v>339</v>
          </cell>
          <cell r="E179">
            <v>0</v>
          </cell>
          <cell r="G179">
            <v>0</v>
          </cell>
          <cell r="J179">
            <v>0</v>
          </cell>
          <cell r="N179">
            <v>162</v>
          </cell>
        </row>
        <row r="180">
          <cell r="E180">
            <v>0</v>
          </cell>
          <cell r="G180">
            <v>0</v>
          </cell>
          <cell r="J180">
            <v>0</v>
          </cell>
          <cell r="M180">
            <v>339</v>
          </cell>
          <cell r="N180">
            <v>163</v>
          </cell>
        </row>
        <row r="181">
          <cell r="E181">
            <v>0</v>
          </cell>
          <cell r="G181">
            <v>0</v>
          </cell>
          <cell r="J181">
            <v>0</v>
          </cell>
          <cell r="M181">
            <v>339</v>
          </cell>
          <cell r="N181">
            <v>164</v>
          </cell>
        </row>
        <row r="183">
          <cell r="C183">
            <v>400</v>
          </cell>
          <cell r="E183">
            <v>400825418081</v>
          </cell>
          <cell r="G183">
            <v>395825418081</v>
          </cell>
          <cell r="J183">
            <v>389237696896</v>
          </cell>
          <cell r="N183">
            <v>165</v>
          </cell>
        </row>
        <row r="184">
          <cell r="C184">
            <v>410</v>
          </cell>
          <cell r="E184">
            <v>400825418081</v>
          </cell>
          <cell r="G184">
            <v>395825418081</v>
          </cell>
          <cell r="J184">
            <v>389237696896</v>
          </cell>
          <cell r="N184">
            <v>166</v>
          </cell>
        </row>
        <row r="185">
          <cell r="C185">
            <v>411</v>
          </cell>
          <cell r="E185">
            <v>388110000000</v>
          </cell>
          <cell r="G185">
            <v>383110000000</v>
          </cell>
          <cell r="J185">
            <v>367730000000</v>
          </cell>
          <cell r="M185">
            <v>411</v>
          </cell>
          <cell r="N185">
            <v>167</v>
          </cell>
        </row>
        <row r="186">
          <cell r="C186">
            <v>412</v>
          </cell>
          <cell r="E186">
            <v>8336176600</v>
          </cell>
          <cell r="G186">
            <v>8336176600</v>
          </cell>
          <cell r="J186">
            <v>20609176600</v>
          </cell>
          <cell r="M186">
            <v>412</v>
          </cell>
          <cell r="N186">
            <v>168</v>
          </cell>
        </row>
        <row r="187">
          <cell r="C187">
            <v>413</v>
          </cell>
          <cell r="E187">
            <v>0</v>
          </cell>
          <cell r="G187">
            <v>0</v>
          </cell>
          <cell r="J187">
            <v>0</v>
          </cell>
          <cell r="M187">
            <v>413</v>
          </cell>
          <cell r="N187">
            <v>169</v>
          </cell>
        </row>
        <row r="188">
          <cell r="C188">
            <v>414</v>
          </cell>
          <cell r="E188">
            <v>-14550000</v>
          </cell>
          <cell r="G188">
            <v>-14550000</v>
          </cell>
          <cell r="J188">
            <v>-14550000</v>
          </cell>
          <cell r="M188">
            <v>414</v>
          </cell>
          <cell r="N188">
            <v>170</v>
          </cell>
        </row>
        <row r="189">
          <cell r="C189">
            <v>415</v>
          </cell>
          <cell r="E189">
            <v>0</v>
          </cell>
          <cell r="G189">
            <v>0</v>
          </cell>
          <cell r="J189">
            <v>0</v>
          </cell>
          <cell r="M189">
            <v>415</v>
          </cell>
          <cell r="N189">
            <v>171</v>
          </cell>
        </row>
        <row r="190">
          <cell r="C190">
            <v>416</v>
          </cell>
          <cell r="E190">
            <v>0</v>
          </cell>
          <cell r="G190">
            <v>0</v>
          </cell>
          <cell r="J190">
            <v>0</v>
          </cell>
          <cell r="N190">
            <v>172</v>
          </cell>
        </row>
        <row r="191">
          <cell r="C191">
            <v>417</v>
          </cell>
          <cell r="E191">
            <v>3451978627</v>
          </cell>
          <cell r="G191">
            <v>3451978627</v>
          </cell>
          <cell r="J191">
            <v>3451978627</v>
          </cell>
          <cell r="M191">
            <v>417</v>
          </cell>
          <cell r="N191">
            <v>173</v>
          </cell>
        </row>
        <row r="192">
          <cell r="C192">
            <v>418</v>
          </cell>
          <cell r="E192">
            <v>841858713</v>
          </cell>
          <cell r="G192">
            <v>841858713</v>
          </cell>
          <cell r="J192">
            <v>841858713</v>
          </cell>
          <cell r="M192">
            <v>418</v>
          </cell>
          <cell r="N192">
            <v>174</v>
          </cell>
        </row>
        <row r="193">
          <cell r="C193">
            <v>419</v>
          </cell>
          <cell r="E193">
            <v>0</v>
          </cell>
          <cell r="G193">
            <v>0</v>
          </cell>
          <cell r="J193">
            <v>0</v>
          </cell>
          <cell r="M193">
            <v>419</v>
          </cell>
          <cell r="N193">
            <v>175</v>
          </cell>
        </row>
        <row r="194">
          <cell r="C194" t="str">
            <v>420</v>
          </cell>
          <cell r="E194">
            <v>99954141</v>
          </cell>
          <cell r="G194">
            <v>99954141</v>
          </cell>
          <cell r="J194">
            <v>-3380767044</v>
          </cell>
          <cell r="N194">
            <v>176</v>
          </cell>
        </row>
        <row r="195">
          <cell r="E195">
            <v>0</v>
          </cell>
          <cell r="G195">
            <v>0</v>
          </cell>
          <cell r="J195">
            <v>-56000000</v>
          </cell>
          <cell r="M195">
            <v>420</v>
          </cell>
          <cell r="N195">
            <v>177</v>
          </cell>
        </row>
        <row r="196">
          <cell r="E196">
            <v>99954141</v>
          </cell>
          <cell r="G196">
            <v>99954141</v>
          </cell>
          <cell r="J196">
            <v>-3324767044</v>
          </cell>
          <cell r="M196">
            <v>420</v>
          </cell>
          <cell r="N196">
            <v>178</v>
          </cell>
        </row>
        <row r="197">
          <cell r="C197" t="str">
            <v>421</v>
          </cell>
          <cell r="E197">
            <v>0</v>
          </cell>
          <cell r="G197">
            <v>0</v>
          </cell>
          <cell r="J197">
            <v>0</v>
          </cell>
          <cell r="M197">
            <v>421</v>
          </cell>
          <cell r="N197">
            <v>179</v>
          </cell>
        </row>
        <row r="198">
          <cell r="C198">
            <v>422</v>
          </cell>
          <cell r="E198">
            <v>0</v>
          </cell>
          <cell r="G198">
            <v>0</v>
          </cell>
          <cell r="J198">
            <v>0</v>
          </cell>
          <cell r="M198">
            <v>422</v>
          </cell>
          <cell r="N198">
            <v>180</v>
          </cell>
        </row>
        <row r="199">
          <cell r="C199" t="str">
            <v>430</v>
          </cell>
          <cell r="E199">
            <v>0</v>
          </cell>
          <cell r="G199">
            <v>0</v>
          </cell>
          <cell r="J199">
            <v>0</v>
          </cell>
          <cell r="N199">
            <v>181</v>
          </cell>
        </row>
        <row r="200">
          <cell r="C200" t="str">
            <v>432</v>
          </cell>
          <cell r="E200">
            <v>0</v>
          </cell>
          <cell r="G200">
            <v>0</v>
          </cell>
          <cell r="J200">
            <v>0</v>
          </cell>
          <cell r="N200">
            <v>182</v>
          </cell>
        </row>
        <row r="201">
          <cell r="E201">
            <v>0</v>
          </cell>
          <cell r="G201">
            <v>0</v>
          </cell>
          <cell r="J201">
            <v>0</v>
          </cell>
          <cell r="N201">
            <v>183</v>
          </cell>
        </row>
        <row r="202">
          <cell r="E202">
            <v>0</v>
          </cell>
          <cell r="G202">
            <v>0</v>
          </cell>
          <cell r="J202">
            <v>0</v>
          </cell>
          <cell r="M202">
            <v>432</v>
          </cell>
          <cell r="N202">
            <v>184</v>
          </cell>
        </row>
        <row r="203">
          <cell r="E203">
            <v>0</v>
          </cell>
          <cell r="G203">
            <v>0</v>
          </cell>
          <cell r="J203">
            <v>0</v>
          </cell>
          <cell r="M203">
            <v>432</v>
          </cell>
          <cell r="N203">
            <v>185</v>
          </cell>
        </row>
        <row r="204">
          <cell r="E204">
            <v>0</v>
          </cell>
          <cell r="G204">
            <v>0</v>
          </cell>
          <cell r="J204">
            <v>0</v>
          </cell>
          <cell r="N204">
            <v>186</v>
          </cell>
        </row>
        <row r="205">
          <cell r="E205">
            <v>0</v>
          </cell>
          <cell r="G205">
            <v>0</v>
          </cell>
          <cell r="J205">
            <v>0</v>
          </cell>
          <cell r="M205">
            <v>432</v>
          </cell>
          <cell r="N205">
            <v>187</v>
          </cell>
        </row>
        <row r="206">
          <cell r="E206">
            <v>0</v>
          </cell>
          <cell r="G206">
            <v>0</v>
          </cell>
          <cell r="J206">
            <v>0</v>
          </cell>
          <cell r="M206">
            <v>432</v>
          </cell>
          <cell r="N206">
            <v>188</v>
          </cell>
        </row>
        <row r="207">
          <cell r="C207" t="str">
            <v>433</v>
          </cell>
          <cell r="E207">
            <v>0</v>
          </cell>
          <cell r="G207">
            <v>0</v>
          </cell>
          <cell r="J207">
            <v>0</v>
          </cell>
          <cell r="M207">
            <v>433</v>
          </cell>
          <cell r="N207">
            <v>189</v>
          </cell>
        </row>
        <row r="208">
          <cell r="C208" t="str">
            <v>439</v>
          </cell>
          <cell r="E208">
            <v>0</v>
          </cell>
          <cell r="G208">
            <v>1000000000</v>
          </cell>
          <cell r="J208">
            <v>0</v>
          </cell>
          <cell r="M208">
            <v>439</v>
          </cell>
          <cell r="N208">
            <v>190</v>
          </cell>
        </row>
        <row r="210">
          <cell r="C210" t="str">
            <v>440</v>
          </cell>
          <cell r="E210">
            <v>466492663375</v>
          </cell>
          <cell r="G210">
            <v>462492663375</v>
          </cell>
          <cell r="J210">
            <v>452716602240</v>
          </cell>
          <cell r="N210">
            <v>191</v>
          </cell>
        </row>
        <row r="211">
          <cell r="E211">
            <v>0</v>
          </cell>
          <cell r="G211">
            <v>0</v>
          </cell>
          <cell r="J211">
            <v>0</v>
          </cell>
          <cell r="N211" t="str">
            <v/>
          </cell>
        </row>
        <row r="212">
          <cell r="N212" t="str">
            <v/>
          </cell>
        </row>
        <row r="213">
          <cell r="N213" t="str">
            <v/>
          </cell>
        </row>
        <row r="214">
          <cell r="C214" t="str">
            <v>nb1</v>
          </cell>
          <cell r="E214">
            <v>0</v>
          </cell>
          <cell r="G214">
            <v>0</v>
          </cell>
          <cell r="J214">
            <v>0</v>
          </cell>
          <cell r="N214">
            <v>192</v>
          </cell>
        </row>
        <row r="215">
          <cell r="C215" t="str">
            <v>nb2</v>
          </cell>
          <cell r="E215">
            <v>0</v>
          </cell>
          <cell r="G215">
            <v>0</v>
          </cell>
          <cell r="J215">
            <v>0</v>
          </cell>
          <cell r="N215">
            <v>193</v>
          </cell>
        </row>
        <row r="216">
          <cell r="C216" t="str">
            <v>nb3</v>
          </cell>
          <cell r="E216">
            <v>0</v>
          </cell>
          <cell r="G216">
            <v>0</v>
          </cell>
          <cell r="J216">
            <v>0</v>
          </cell>
          <cell r="N216">
            <v>194</v>
          </cell>
        </row>
        <row r="217">
          <cell r="C217" t="str">
            <v>nb4</v>
          </cell>
          <cell r="E217">
            <v>3048300</v>
          </cell>
          <cell r="G217">
            <v>3048300</v>
          </cell>
          <cell r="J217">
            <v>3048300</v>
          </cell>
          <cell r="N217">
            <v>195</v>
          </cell>
        </row>
        <row r="218">
          <cell r="N218">
            <v>196</v>
          </cell>
        </row>
        <row r="219">
          <cell r="C219" t="str">
            <v>nb51</v>
          </cell>
          <cell r="E219">
            <v>512.15</v>
          </cell>
          <cell r="G219">
            <v>512.15</v>
          </cell>
          <cell r="J219">
            <v>1051.74</v>
          </cell>
          <cell r="N219">
            <v>197</v>
          </cell>
        </row>
        <row r="220">
          <cell r="C220" t="str">
            <v>nb52</v>
          </cell>
          <cell r="E220">
            <v>0</v>
          </cell>
          <cell r="G220">
            <v>0</v>
          </cell>
          <cell r="J220">
            <v>0</v>
          </cell>
          <cell r="N220">
            <v>198</v>
          </cell>
        </row>
        <row r="221">
          <cell r="C221" t="str">
            <v>nb53</v>
          </cell>
          <cell r="E221">
            <v>0</v>
          </cell>
          <cell r="G221">
            <v>0</v>
          </cell>
          <cell r="J221">
            <v>0</v>
          </cell>
          <cell r="N221">
            <v>199</v>
          </cell>
        </row>
        <row r="222">
          <cell r="C222" t="str">
            <v>nb54</v>
          </cell>
          <cell r="E222">
            <v>0</v>
          </cell>
          <cell r="G222">
            <v>0</v>
          </cell>
          <cell r="J222">
            <v>0</v>
          </cell>
          <cell r="N222">
            <v>200</v>
          </cell>
        </row>
        <row r="223">
          <cell r="C223" t="str">
            <v>nb55</v>
          </cell>
          <cell r="E223">
            <v>0</v>
          </cell>
          <cell r="G223">
            <v>0</v>
          </cell>
          <cell r="J223">
            <v>0</v>
          </cell>
          <cell r="N223">
            <v>201</v>
          </cell>
        </row>
        <row r="224">
          <cell r="C224" t="str">
            <v>nb56</v>
          </cell>
          <cell r="E224">
            <v>0</v>
          </cell>
          <cell r="G224">
            <v>0</v>
          </cell>
          <cell r="J224">
            <v>0</v>
          </cell>
          <cell r="N224">
            <v>202</v>
          </cell>
        </row>
        <row r="225">
          <cell r="C225" t="str">
            <v>nb57</v>
          </cell>
          <cell r="E225">
            <v>0</v>
          </cell>
          <cell r="G225">
            <v>0</v>
          </cell>
          <cell r="J225">
            <v>0</v>
          </cell>
          <cell r="N225">
            <v>203</v>
          </cell>
        </row>
        <row r="226">
          <cell r="C226" t="str">
            <v>nb58</v>
          </cell>
          <cell r="E226">
            <v>0</v>
          </cell>
          <cell r="G226">
            <v>0</v>
          </cell>
          <cell r="J226">
            <v>0</v>
          </cell>
          <cell r="N226">
            <v>204</v>
          </cell>
        </row>
        <row r="227">
          <cell r="C227" t="str">
            <v>nb6</v>
          </cell>
          <cell r="E227">
            <v>0</v>
          </cell>
          <cell r="G227">
            <v>0</v>
          </cell>
          <cell r="J227">
            <v>0</v>
          </cell>
          <cell r="N227">
            <v>205</v>
          </cell>
        </row>
        <row r="228">
          <cell r="N228" t="str">
            <v/>
          </cell>
        </row>
        <row r="229">
          <cell r="N229" t="str">
            <v/>
          </cell>
        </row>
        <row r="230">
          <cell r="N230" t="str">
            <v/>
          </cell>
        </row>
        <row r="231">
          <cell r="N231" t="str">
            <v/>
          </cell>
        </row>
        <row r="232">
          <cell r="C232" t="str">
            <v>01</v>
          </cell>
          <cell r="E232">
            <v>62016829946</v>
          </cell>
          <cell r="G232">
            <v>62016829946</v>
          </cell>
          <cell r="J232">
            <v>153658390018</v>
          </cell>
          <cell r="N232">
            <v>206</v>
          </cell>
        </row>
        <row r="233">
          <cell r="E233">
            <v>47313116693</v>
          </cell>
          <cell r="G233">
            <v>47313116693</v>
          </cell>
          <cell r="J233">
            <v>130359014460</v>
          </cell>
          <cell r="M233" t="str">
            <v>01</v>
          </cell>
          <cell r="N233">
            <v>207</v>
          </cell>
        </row>
        <row r="234">
          <cell r="E234">
            <v>11594622344</v>
          </cell>
          <cell r="G234">
            <v>11594622344</v>
          </cell>
          <cell r="J234">
            <v>23299375558</v>
          </cell>
          <cell r="M234" t="str">
            <v>01</v>
          </cell>
          <cell r="N234">
            <v>208</v>
          </cell>
        </row>
        <row r="235">
          <cell r="E235">
            <v>3109090909</v>
          </cell>
          <cell r="G235">
            <v>3109090909</v>
          </cell>
          <cell r="J235">
            <v>0</v>
          </cell>
          <cell r="M235" t="str">
            <v>01</v>
          </cell>
          <cell r="N235">
            <v>209</v>
          </cell>
        </row>
        <row r="236">
          <cell r="E236">
            <v>0</v>
          </cell>
          <cell r="G236">
            <v>0</v>
          </cell>
          <cell r="J236">
            <v>0</v>
          </cell>
          <cell r="M236" t="str">
            <v>01</v>
          </cell>
          <cell r="N236">
            <v>210</v>
          </cell>
        </row>
        <row r="237">
          <cell r="E237">
            <v>0</v>
          </cell>
          <cell r="G237">
            <v>0</v>
          </cell>
          <cell r="J237">
            <v>0</v>
          </cell>
          <cell r="M237" t="str">
            <v>01</v>
          </cell>
          <cell r="N237">
            <v>211</v>
          </cell>
        </row>
        <row r="238">
          <cell r="E238">
            <v>0</v>
          </cell>
          <cell r="G238">
            <v>0</v>
          </cell>
          <cell r="J238">
            <v>0</v>
          </cell>
          <cell r="M238" t="str">
            <v>01</v>
          </cell>
          <cell r="N238">
            <v>212</v>
          </cell>
        </row>
        <row r="239">
          <cell r="E239">
            <v>0</v>
          </cell>
          <cell r="G239">
            <v>0</v>
          </cell>
          <cell r="J239">
            <v>0</v>
          </cell>
          <cell r="M239" t="str">
            <v>01</v>
          </cell>
          <cell r="N239">
            <v>213</v>
          </cell>
        </row>
        <row r="240">
          <cell r="E240">
            <v>0</v>
          </cell>
          <cell r="G240">
            <v>0</v>
          </cell>
          <cell r="J240">
            <v>0</v>
          </cell>
          <cell r="M240" t="str">
            <v>01</v>
          </cell>
          <cell r="N240">
            <v>214</v>
          </cell>
        </row>
        <row r="241">
          <cell r="C241" t="str">
            <v>02</v>
          </cell>
          <cell r="E241">
            <v>0</v>
          </cell>
          <cell r="G241">
            <v>0</v>
          </cell>
          <cell r="J241">
            <v>251674000</v>
          </cell>
          <cell r="N241">
            <v>215</v>
          </cell>
        </row>
        <row r="242">
          <cell r="E242">
            <v>0</v>
          </cell>
          <cell r="G242">
            <v>0</v>
          </cell>
          <cell r="J242">
            <v>0</v>
          </cell>
          <cell r="M242" t="str">
            <v>02</v>
          </cell>
          <cell r="N242">
            <v>216</v>
          </cell>
        </row>
        <row r="243">
          <cell r="E243">
            <v>0</v>
          </cell>
          <cell r="G243">
            <v>0</v>
          </cell>
          <cell r="J243">
            <v>251674000</v>
          </cell>
          <cell r="M243" t="str">
            <v>02</v>
          </cell>
          <cell r="N243">
            <v>217</v>
          </cell>
        </row>
        <row r="244">
          <cell r="E244">
            <v>0</v>
          </cell>
          <cell r="G244">
            <v>0</v>
          </cell>
          <cell r="J244">
            <v>0</v>
          </cell>
          <cell r="M244" t="str">
            <v>02</v>
          </cell>
          <cell r="N244">
            <v>218</v>
          </cell>
        </row>
        <row r="245">
          <cell r="E245">
            <v>0</v>
          </cell>
          <cell r="G245">
            <v>0</v>
          </cell>
          <cell r="J245">
            <v>0</v>
          </cell>
          <cell r="M245" t="str">
            <v>02</v>
          </cell>
          <cell r="N245">
            <v>219</v>
          </cell>
        </row>
        <row r="246">
          <cell r="E246">
            <v>0</v>
          </cell>
          <cell r="G246">
            <v>0</v>
          </cell>
          <cell r="J246">
            <v>0</v>
          </cell>
          <cell r="M246" t="str">
            <v>02</v>
          </cell>
          <cell r="N246">
            <v>220</v>
          </cell>
        </row>
        <row r="247">
          <cell r="E247">
            <v>0</v>
          </cell>
          <cell r="G247">
            <v>0</v>
          </cell>
          <cell r="J247">
            <v>0</v>
          </cell>
          <cell r="M247" t="str">
            <v>02</v>
          </cell>
          <cell r="N247">
            <v>221</v>
          </cell>
        </row>
        <row r="248">
          <cell r="C248">
            <v>10</v>
          </cell>
          <cell r="E248">
            <v>62016829946</v>
          </cell>
          <cell r="G248">
            <v>62016829946</v>
          </cell>
          <cell r="J248">
            <v>153406716018</v>
          </cell>
          <cell r="N248">
            <v>222</v>
          </cell>
        </row>
        <row r="249">
          <cell r="C249">
            <v>11</v>
          </cell>
          <cell r="E249">
            <v>51255724645</v>
          </cell>
          <cell r="G249">
            <v>51255724645</v>
          </cell>
          <cell r="J249">
            <v>138088858911</v>
          </cell>
          <cell r="N249">
            <v>223</v>
          </cell>
        </row>
        <row r="250">
          <cell r="E250">
            <v>41041826457</v>
          </cell>
          <cell r="G250">
            <v>41041826457</v>
          </cell>
          <cell r="J250">
            <v>118434735042</v>
          </cell>
          <cell r="M250">
            <v>11</v>
          </cell>
          <cell r="N250">
            <v>224</v>
          </cell>
        </row>
        <row r="251">
          <cell r="E251">
            <v>10048421161</v>
          </cell>
          <cell r="G251">
            <v>10048421161</v>
          </cell>
          <cell r="J251">
            <v>19687667677</v>
          </cell>
          <cell r="M251">
            <v>11</v>
          </cell>
          <cell r="N251">
            <v>225</v>
          </cell>
        </row>
        <row r="252">
          <cell r="E252">
            <v>165477027</v>
          </cell>
          <cell r="G252">
            <v>165477027</v>
          </cell>
          <cell r="J252">
            <v>0</v>
          </cell>
          <cell r="M252">
            <v>11</v>
          </cell>
          <cell r="N252">
            <v>226</v>
          </cell>
        </row>
        <row r="253">
          <cell r="E253">
            <v>0</v>
          </cell>
          <cell r="G253">
            <v>0</v>
          </cell>
          <cell r="J253">
            <v>0</v>
          </cell>
          <cell r="M253">
            <v>11</v>
          </cell>
          <cell r="N253">
            <v>227</v>
          </cell>
        </row>
        <row r="254">
          <cell r="E254">
            <v>0</v>
          </cell>
          <cell r="G254">
            <v>0</v>
          </cell>
          <cell r="J254">
            <v>0</v>
          </cell>
          <cell r="M254">
            <v>11</v>
          </cell>
          <cell r="N254">
            <v>228</v>
          </cell>
        </row>
        <row r="255">
          <cell r="E255">
            <v>0</v>
          </cell>
          <cell r="G255">
            <v>0</v>
          </cell>
          <cell r="J255">
            <v>0</v>
          </cell>
          <cell r="M255">
            <v>11</v>
          </cell>
          <cell r="N255">
            <v>229</v>
          </cell>
        </row>
        <row r="256">
          <cell r="E256">
            <v>0</v>
          </cell>
          <cell r="G256">
            <v>0</v>
          </cell>
          <cell r="J256">
            <v>0</v>
          </cell>
          <cell r="M256">
            <v>11</v>
          </cell>
          <cell r="N256">
            <v>230</v>
          </cell>
        </row>
        <row r="257">
          <cell r="E257">
            <v>0</v>
          </cell>
          <cell r="G257">
            <v>0</v>
          </cell>
          <cell r="J257">
            <v>0</v>
          </cell>
          <cell r="M257">
            <v>11</v>
          </cell>
          <cell r="N257">
            <v>231</v>
          </cell>
        </row>
        <row r="258">
          <cell r="E258">
            <v>0</v>
          </cell>
          <cell r="G258">
            <v>0</v>
          </cell>
          <cell r="J258">
            <v>-33543808</v>
          </cell>
          <cell r="M258">
            <v>11</v>
          </cell>
          <cell r="N258">
            <v>232</v>
          </cell>
        </row>
        <row r="259">
          <cell r="C259">
            <v>20</v>
          </cell>
          <cell r="E259">
            <v>10761105301</v>
          </cell>
          <cell r="G259">
            <v>10761105301</v>
          </cell>
          <cell r="J259">
            <v>15317857107</v>
          </cell>
          <cell r="N259">
            <v>233</v>
          </cell>
        </row>
        <row r="260">
          <cell r="C260">
            <v>21</v>
          </cell>
          <cell r="E260">
            <v>3117515187</v>
          </cell>
          <cell r="G260">
            <v>3117515187</v>
          </cell>
          <cell r="J260">
            <v>4772781413</v>
          </cell>
          <cell r="N260">
            <v>234</v>
          </cell>
        </row>
        <row r="261">
          <cell r="E261">
            <v>3117515187</v>
          </cell>
          <cell r="G261">
            <v>3117515187</v>
          </cell>
          <cell r="J261">
            <v>4703313568</v>
          </cell>
          <cell r="M261">
            <v>21</v>
          </cell>
          <cell r="N261">
            <v>235</v>
          </cell>
        </row>
        <row r="262">
          <cell r="E262">
            <v>0</v>
          </cell>
          <cell r="G262">
            <v>0</v>
          </cell>
          <cell r="J262">
            <v>0</v>
          </cell>
          <cell r="M262">
            <v>21</v>
          </cell>
          <cell r="N262">
            <v>236</v>
          </cell>
        </row>
        <row r="263">
          <cell r="E263">
            <v>0</v>
          </cell>
          <cell r="G263">
            <v>0</v>
          </cell>
          <cell r="J263">
            <v>0</v>
          </cell>
          <cell r="M263">
            <v>21</v>
          </cell>
          <cell r="N263">
            <v>237</v>
          </cell>
        </row>
        <row r="264">
          <cell r="E264">
            <v>0</v>
          </cell>
          <cell r="G264">
            <v>0</v>
          </cell>
          <cell r="J264">
            <v>0</v>
          </cell>
          <cell r="M264">
            <v>21</v>
          </cell>
          <cell r="N264">
            <v>238</v>
          </cell>
        </row>
        <row r="265">
          <cell r="E265">
            <v>0</v>
          </cell>
          <cell r="G265">
            <v>0</v>
          </cell>
          <cell r="J265">
            <v>68561869</v>
          </cell>
          <cell r="M265">
            <v>21</v>
          </cell>
          <cell r="N265">
            <v>239</v>
          </cell>
        </row>
        <row r="266">
          <cell r="E266">
            <v>0</v>
          </cell>
          <cell r="G266">
            <v>0</v>
          </cell>
          <cell r="J266">
            <v>0</v>
          </cell>
          <cell r="M266">
            <v>21</v>
          </cell>
          <cell r="N266">
            <v>240</v>
          </cell>
        </row>
        <row r="267">
          <cell r="E267">
            <v>0</v>
          </cell>
          <cell r="G267">
            <v>0</v>
          </cell>
          <cell r="J267">
            <v>0</v>
          </cell>
          <cell r="M267">
            <v>21</v>
          </cell>
          <cell r="N267">
            <v>241</v>
          </cell>
        </row>
        <row r="268">
          <cell r="E268">
            <v>0</v>
          </cell>
          <cell r="G268">
            <v>0</v>
          </cell>
          <cell r="J268">
            <v>905976</v>
          </cell>
          <cell r="M268">
            <v>21</v>
          </cell>
          <cell r="N268">
            <v>242</v>
          </cell>
        </row>
        <row r="269">
          <cell r="C269">
            <v>22</v>
          </cell>
          <cell r="E269">
            <v>3068269073</v>
          </cell>
          <cell r="G269">
            <v>3068269073</v>
          </cell>
          <cell r="J269">
            <v>4712651171</v>
          </cell>
          <cell r="N269">
            <v>243</v>
          </cell>
        </row>
        <row r="270">
          <cell r="C270">
            <v>23</v>
          </cell>
          <cell r="E270">
            <v>2825297762</v>
          </cell>
          <cell r="G270">
            <v>2825297762</v>
          </cell>
          <cell r="J270">
            <v>6308800266</v>
          </cell>
          <cell r="M270">
            <v>22</v>
          </cell>
          <cell r="N270">
            <v>244</v>
          </cell>
        </row>
        <row r="271">
          <cell r="E271">
            <v>0</v>
          </cell>
          <cell r="G271">
            <v>0</v>
          </cell>
          <cell r="J271">
            <v>0</v>
          </cell>
          <cell r="M271">
            <v>22</v>
          </cell>
          <cell r="N271">
            <v>245</v>
          </cell>
        </row>
        <row r="272">
          <cell r="E272">
            <v>0</v>
          </cell>
          <cell r="G272">
            <v>0</v>
          </cell>
          <cell r="J272">
            <v>0</v>
          </cell>
          <cell r="M272">
            <v>22</v>
          </cell>
          <cell r="N272">
            <v>246</v>
          </cell>
        </row>
        <row r="273">
          <cell r="E273">
            <v>0</v>
          </cell>
          <cell r="G273">
            <v>0</v>
          </cell>
          <cell r="J273">
            <v>3069000000</v>
          </cell>
          <cell r="M273">
            <v>22</v>
          </cell>
          <cell r="N273">
            <v>247</v>
          </cell>
        </row>
        <row r="274">
          <cell r="E274">
            <v>37699432</v>
          </cell>
          <cell r="G274">
            <v>37699432</v>
          </cell>
          <cell r="J274">
            <v>19744853</v>
          </cell>
          <cell r="M274">
            <v>22</v>
          </cell>
          <cell r="N274">
            <v>248</v>
          </cell>
        </row>
        <row r="275">
          <cell r="E275">
            <v>0</v>
          </cell>
          <cell r="G275">
            <v>0</v>
          </cell>
          <cell r="J275">
            <v>149466442</v>
          </cell>
          <cell r="M275">
            <v>22</v>
          </cell>
          <cell r="N275">
            <v>249</v>
          </cell>
        </row>
        <row r="276">
          <cell r="E276">
            <v>0</v>
          </cell>
          <cell r="G276">
            <v>0</v>
          </cell>
          <cell r="J276">
            <v>-4838460508</v>
          </cell>
          <cell r="M276">
            <v>22</v>
          </cell>
          <cell r="N276">
            <v>250</v>
          </cell>
        </row>
        <row r="277">
          <cell r="E277">
            <v>205271879</v>
          </cell>
          <cell r="G277">
            <v>205271879</v>
          </cell>
          <cell r="J277">
            <v>4100118</v>
          </cell>
          <cell r="M277">
            <v>22</v>
          </cell>
          <cell r="N277">
            <v>251</v>
          </cell>
        </row>
        <row r="278">
          <cell r="C278">
            <v>24</v>
          </cell>
          <cell r="E278">
            <v>4832993355</v>
          </cell>
          <cell r="G278">
            <v>4832993355</v>
          </cell>
          <cell r="J278">
            <v>9104579246</v>
          </cell>
          <cell r="N278">
            <v>252</v>
          </cell>
        </row>
        <row r="279">
          <cell r="E279">
            <v>4832993355</v>
          </cell>
          <cell r="G279">
            <v>4832993355</v>
          </cell>
          <cell r="J279">
            <v>519005061</v>
          </cell>
          <cell r="M279">
            <v>24</v>
          </cell>
          <cell r="N279">
            <v>253</v>
          </cell>
        </row>
        <row r="280">
          <cell r="E280">
            <v>0</v>
          </cell>
          <cell r="G280">
            <v>0</v>
          </cell>
          <cell r="J280">
            <v>0</v>
          </cell>
          <cell r="M280">
            <v>24</v>
          </cell>
          <cell r="N280">
            <v>254</v>
          </cell>
        </row>
        <row r="281">
          <cell r="E281">
            <v>0</v>
          </cell>
          <cell r="G281">
            <v>0</v>
          </cell>
          <cell r="J281">
            <v>0</v>
          </cell>
          <cell r="M281">
            <v>24</v>
          </cell>
          <cell r="N281">
            <v>255</v>
          </cell>
        </row>
        <row r="282">
          <cell r="E282">
            <v>0</v>
          </cell>
          <cell r="G282">
            <v>0</v>
          </cell>
          <cell r="J282">
            <v>0</v>
          </cell>
          <cell r="M282">
            <v>24</v>
          </cell>
          <cell r="N282">
            <v>256</v>
          </cell>
        </row>
        <row r="283">
          <cell r="E283">
            <v>0</v>
          </cell>
          <cell r="G283">
            <v>0</v>
          </cell>
          <cell r="J283">
            <v>0</v>
          </cell>
          <cell r="M283">
            <v>24</v>
          </cell>
          <cell r="N283">
            <v>257</v>
          </cell>
        </row>
        <row r="284">
          <cell r="E284">
            <v>0</v>
          </cell>
          <cell r="G284">
            <v>0</v>
          </cell>
          <cell r="J284">
            <v>7650198126</v>
          </cell>
          <cell r="M284">
            <v>24</v>
          </cell>
          <cell r="N284">
            <v>258</v>
          </cell>
        </row>
        <row r="285">
          <cell r="E285">
            <v>0</v>
          </cell>
          <cell r="G285">
            <v>0</v>
          </cell>
          <cell r="J285">
            <v>935376059</v>
          </cell>
          <cell r="M285">
            <v>24</v>
          </cell>
          <cell r="N285">
            <v>259</v>
          </cell>
        </row>
        <row r="286">
          <cell r="C286">
            <v>25</v>
          </cell>
          <cell r="E286">
            <v>2465239544</v>
          </cell>
          <cell r="G286">
            <v>2465239544</v>
          </cell>
          <cell r="J286">
            <v>3871758338</v>
          </cell>
          <cell r="N286">
            <v>260</v>
          </cell>
        </row>
        <row r="287">
          <cell r="E287">
            <v>2462644544</v>
          </cell>
          <cell r="G287">
            <v>2462644544</v>
          </cell>
          <cell r="J287">
            <v>2084680310</v>
          </cell>
          <cell r="M287">
            <v>25</v>
          </cell>
          <cell r="N287">
            <v>261</v>
          </cell>
        </row>
        <row r="288">
          <cell r="E288">
            <v>0</v>
          </cell>
          <cell r="G288">
            <v>0</v>
          </cell>
          <cell r="J288">
            <v>9000005</v>
          </cell>
          <cell r="M288">
            <v>25</v>
          </cell>
          <cell r="N288">
            <v>262</v>
          </cell>
        </row>
        <row r="289">
          <cell r="E289">
            <v>0</v>
          </cell>
          <cell r="G289">
            <v>0</v>
          </cell>
          <cell r="J289">
            <v>24890273</v>
          </cell>
          <cell r="M289">
            <v>25</v>
          </cell>
          <cell r="N289">
            <v>263</v>
          </cell>
        </row>
        <row r="290">
          <cell r="E290">
            <v>0</v>
          </cell>
          <cell r="G290">
            <v>0</v>
          </cell>
          <cell r="J290">
            <v>545394098</v>
          </cell>
          <cell r="M290">
            <v>25</v>
          </cell>
          <cell r="N290">
            <v>264</v>
          </cell>
        </row>
        <row r="291">
          <cell r="E291">
            <v>0</v>
          </cell>
          <cell r="G291">
            <v>0</v>
          </cell>
          <cell r="J291">
            <v>279944982</v>
          </cell>
          <cell r="M291">
            <v>25</v>
          </cell>
          <cell r="N291">
            <v>265</v>
          </cell>
        </row>
        <row r="292">
          <cell r="E292">
            <v>0</v>
          </cell>
          <cell r="G292">
            <v>0</v>
          </cell>
          <cell r="J292">
            <v>63391921</v>
          </cell>
          <cell r="M292">
            <v>25</v>
          </cell>
          <cell r="N292">
            <v>266</v>
          </cell>
        </row>
        <row r="293">
          <cell r="E293">
            <v>0</v>
          </cell>
          <cell r="G293">
            <v>0</v>
          </cell>
          <cell r="J293">
            <v>433916572</v>
          </cell>
          <cell r="M293">
            <v>25</v>
          </cell>
          <cell r="N293">
            <v>267</v>
          </cell>
        </row>
        <row r="294">
          <cell r="E294">
            <v>2595000</v>
          </cell>
          <cell r="G294">
            <v>2595000</v>
          </cell>
          <cell r="J294">
            <v>430540177</v>
          </cell>
          <cell r="M294">
            <v>25</v>
          </cell>
          <cell r="N294">
            <v>268</v>
          </cell>
        </row>
        <row r="295">
          <cell r="C295">
            <v>30</v>
          </cell>
          <cell r="E295">
            <v>3512118516</v>
          </cell>
          <cell r="G295">
            <v>3512118516</v>
          </cell>
          <cell r="J295">
            <v>2401649765</v>
          </cell>
          <cell r="N295">
            <v>269</v>
          </cell>
        </row>
        <row r="296">
          <cell r="C296">
            <v>31</v>
          </cell>
          <cell r="E296">
            <v>12909176</v>
          </cell>
          <cell r="G296">
            <v>12909176</v>
          </cell>
          <cell r="J296">
            <v>1378280361</v>
          </cell>
          <cell r="M296">
            <v>31</v>
          </cell>
          <cell r="N296">
            <v>270</v>
          </cell>
        </row>
        <row r="297">
          <cell r="C297">
            <v>32</v>
          </cell>
          <cell r="E297">
            <v>44306507</v>
          </cell>
          <cell r="G297">
            <v>44306507</v>
          </cell>
          <cell r="J297">
            <v>990412783</v>
          </cell>
          <cell r="M297">
            <v>32</v>
          </cell>
          <cell r="N297">
            <v>271</v>
          </cell>
        </row>
        <row r="298">
          <cell r="C298">
            <v>40</v>
          </cell>
          <cell r="E298">
            <v>-31397331</v>
          </cell>
          <cell r="G298">
            <v>-31397331</v>
          </cell>
          <cell r="J298">
            <v>387867578</v>
          </cell>
          <cell r="N298">
            <v>272</v>
          </cell>
        </row>
        <row r="299">
          <cell r="C299">
            <v>45</v>
          </cell>
          <cell r="E299">
            <v>0</v>
          </cell>
          <cell r="G299">
            <v>0</v>
          </cell>
          <cell r="J299">
            <v>0</v>
          </cell>
          <cell r="M299">
            <v>45</v>
          </cell>
          <cell r="N299">
            <v>273</v>
          </cell>
        </row>
        <row r="300">
          <cell r="C300">
            <v>50</v>
          </cell>
          <cell r="E300">
            <v>3480721185</v>
          </cell>
          <cell r="G300">
            <v>3480721185</v>
          </cell>
          <cell r="J300">
            <v>2789517343</v>
          </cell>
          <cell r="N300">
            <v>274</v>
          </cell>
        </row>
        <row r="301">
          <cell r="C301">
            <v>51</v>
          </cell>
          <cell r="E301">
            <v>0</v>
          </cell>
          <cell r="G301">
            <v>0</v>
          </cell>
          <cell r="J301">
            <v>32606063</v>
          </cell>
          <cell r="M301">
            <v>51</v>
          </cell>
          <cell r="N301">
            <v>275</v>
          </cell>
        </row>
        <row r="302">
          <cell r="C302">
            <v>52</v>
          </cell>
          <cell r="E302">
            <v>0</v>
          </cell>
          <cell r="G302">
            <v>0</v>
          </cell>
          <cell r="J302">
            <v>0</v>
          </cell>
          <cell r="M302">
            <v>52</v>
          </cell>
          <cell r="N302">
            <v>276</v>
          </cell>
        </row>
        <row r="303">
          <cell r="C303">
            <v>60</v>
          </cell>
          <cell r="E303">
            <v>3480721185</v>
          </cell>
          <cell r="G303">
            <v>3480721185</v>
          </cell>
          <cell r="J303">
            <v>2756911280</v>
          </cell>
          <cell r="N303">
            <v>277</v>
          </cell>
        </row>
        <row r="304">
          <cell r="C304">
            <v>61</v>
          </cell>
          <cell r="E304">
            <v>0</v>
          </cell>
          <cell r="G304">
            <v>-513329.4</v>
          </cell>
          <cell r="J304">
            <v>0</v>
          </cell>
          <cell r="M304">
            <v>61</v>
          </cell>
          <cell r="N304">
            <v>278</v>
          </cell>
        </row>
        <row r="305">
          <cell r="C305">
            <v>62</v>
          </cell>
          <cell r="E305">
            <v>3480721185</v>
          </cell>
          <cell r="G305">
            <v>3481234514.4000001</v>
          </cell>
          <cell r="J305">
            <v>2756911280</v>
          </cell>
          <cell r="N305">
            <v>279</v>
          </cell>
        </row>
        <row r="306">
          <cell r="C306">
            <v>70</v>
          </cell>
          <cell r="E306">
            <v>100</v>
          </cell>
          <cell r="G306">
            <v>100</v>
          </cell>
          <cell r="J306">
            <v>245</v>
          </cell>
          <cell r="M306">
            <v>70</v>
          </cell>
          <cell r="N306">
            <v>280</v>
          </cell>
        </row>
        <row r="307">
          <cell r="N307" t="str">
            <v/>
          </cell>
        </row>
      </sheetData>
      <sheetData sheetId="11">
        <row r="24">
          <cell r="F24">
            <v>1450000000</v>
          </cell>
        </row>
        <row r="791">
          <cell r="B791">
            <v>4197252</v>
          </cell>
        </row>
        <row r="792">
          <cell r="B792">
            <v>2529220000</v>
          </cell>
        </row>
      </sheetData>
      <sheetData sheetId="12"/>
      <sheetData sheetId="13">
        <row r="20">
          <cell r="M20">
            <v>2370038173</v>
          </cell>
        </row>
        <row r="47">
          <cell r="M47">
            <v>111440628</v>
          </cell>
        </row>
      </sheetData>
      <sheetData sheetId="14"/>
      <sheetData sheetId="15"/>
      <sheetData sheetId="16"/>
      <sheetData sheetId="17"/>
      <sheetData sheetId="18">
        <row r="13">
          <cell r="E13" t="str">
            <v>Số phản ánh trên LCTT</v>
          </cell>
        </row>
        <row r="14">
          <cell r="E14">
            <v>0</v>
          </cell>
        </row>
        <row r="16">
          <cell r="E16">
            <v>0</v>
          </cell>
        </row>
        <row r="17">
          <cell r="E17">
            <v>0</v>
          </cell>
        </row>
        <row r="18">
          <cell r="E18" t="e">
            <v>#REF!</v>
          </cell>
        </row>
        <row r="19">
          <cell r="E19">
            <v>0</v>
          </cell>
        </row>
        <row r="21">
          <cell r="E21" t="e">
            <v>#REF!</v>
          </cell>
        </row>
        <row r="25">
          <cell r="E25" t="e">
            <v>#REF!</v>
          </cell>
          <cell r="H25" t="str">
            <v>01</v>
          </cell>
        </row>
        <row r="26">
          <cell r="E26" t="e">
            <v>#REF!</v>
          </cell>
        </row>
        <row r="28">
          <cell r="E28" t="str">
            <v>Số phản ánh trên LCTT</v>
          </cell>
        </row>
        <row r="29">
          <cell r="E29">
            <v>0</v>
          </cell>
        </row>
        <row r="34">
          <cell r="E34">
            <v>0</v>
          </cell>
          <cell r="H34" t="str">
            <v>02</v>
          </cell>
        </row>
        <row r="35">
          <cell r="E35">
            <v>0</v>
          </cell>
        </row>
        <row r="37">
          <cell r="E37" t="str">
            <v>Số phản ánh trên LCTT</v>
          </cell>
        </row>
        <row r="38">
          <cell r="E38">
            <v>0</v>
          </cell>
        </row>
        <row r="39">
          <cell r="E39">
            <v>0</v>
          </cell>
        </row>
        <row r="42">
          <cell r="E42">
            <v>0</v>
          </cell>
          <cell r="H42" t="str">
            <v>03</v>
          </cell>
        </row>
        <row r="43">
          <cell r="E43">
            <v>0</v>
          </cell>
        </row>
        <row r="45">
          <cell r="E45" t="str">
            <v>Số phản ánh trên LCTT</v>
          </cell>
        </row>
        <row r="46">
          <cell r="E46">
            <v>0</v>
          </cell>
        </row>
        <row r="48">
          <cell r="E48">
            <v>0</v>
          </cell>
        </row>
        <row r="49">
          <cell r="E49">
            <v>0</v>
          </cell>
        </row>
        <row r="56">
          <cell r="E56">
            <v>0</v>
          </cell>
          <cell r="H56" t="str">
            <v>04</v>
          </cell>
        </row>
        <row r="57">
          <cell r="E57">
            <v>0</v>
          </cell>
        </row>
        <row r="59">
          <cell r="E59" t="str">
            <v>Số phản ánh trên LCTT</v>
          </cell>
        </row>
        <row r="60">
          <cell r="E60">
            <v>0</v>
          </cell>
        </row>
        <row r="85">
          <cell r="E85">
            <v>0</v>
          </cell>
          <cell r="H85" t="str">
            <v>05</v>
          </cell>
        </row>
        <row r="86">
          <cell r="E86">
            <v>0</v>
          </cell>
        </row>
        <row r="88">
          <cell r="E88" t="str">
            <v>Số phản ánh trên LCTT</v>
          </cell>
        </row>
        <row r="89">
          <cell r="E89">
            <v>3068269073</v>
          </cell>
        </row>
        <row r="93">
          <cell r="E93">
            <v>3068269073</v>
          </cell>
          <cell r="H93" t="str">
            <v>06</v>
          </cell>
        </row>
        <row r="94">
          <cell r="E94">
            <v>0</v>
          </cell>
        </row>
        <row r="96">
          <cell r="E96" t="str">
            <v>Số phản ánh trên LCTT</v>
          </cell>
        </row>
        <row r="97">
          <cell r="E97">
            <v>-3068269073</v>
          </cell>
        </row>
        <row r="98">
          <cell r="E98">
            <v>0</v>
          </cell>
        </row>
        <row r="99">
          <cell r="E99">
            <v>0</v>
          </cell>
        </row>
        <row r="100">
          <cell r="E100">
            <v>0</v>
          </cell>
        </row>
        <row r="104">
          <cell r="E104">
            <v>-3068269073</v>
          </cell>
          <cell r="H104" t="str">
            <v>13</v>
          </cell>
        </row>
        <row r="105">
          <cell r="E105">
            <v>-3068269073</v>
          </cell>
        </row>
        <row r="107">
          <cell r="E107" t="str">
            <v>Số phản ánh trên LCTT</v>
          </cell>
        </row>
        <row r="108">
          <cell r="E108" t="e">
            <v>#REF!</v>
          </cell>
        </row>
        <row r="112">
          <cell r="E112" t="e">
            <v>#REF!</v>
          </cell>
          <cell r="H112" t="str">
            <v>14</v>
          </cell>
        </row>
        <row r="113">
          <cell r="E113" t="e">
            <v>#REF!</v>
          </cell>
        </row>
        <row r="115">
          <cell r="E115" t="str">
            <v>Số phản ánh trên LCTT</v>
          </cell>
        </row>
        <row r="116">
          <cell r="E116">
            <v>0</v>
          </cell>
        </row>
        <row r="119">
          <cell r="E119">
            <v>3045466322</v>
          </cell>
        </row>
        <row r="120">
          <cell r="E120">
            <v>0</v>
          </cell>
        </row>
        <row r="121">
          <cell r="E121">
            <v>0</v>
          </cell>
        </row>
        <row r="122">
          <cell r="E122">
            <v>0</v>
          </cell>
        </row>
        <row r="123">
          <cell r="E123">
            <v>0</v>
          </cell>
        </row>
        <row r="126">
          <cell r="E126">
            <v>0</v>
          </cell>
        </row>
        <row r="127">
          <cell r="E127">
            <v>0</v>
          </cell>
        </row>
        <row r="128">
          <cell r="E128">
            <v>0</v>
          </cell>
        </row>
        <row r="129">
          <cell r="E129">
            <v>0</v>
          </cell>
        </row>
        <row r="130">
          <cell r="E130">
            <v>0</v>
          </cell>
        </row>
        <row r="133">
          <cell r="E133">
            <v>2373875829</v>
          </cell>
          <cell r="H133" t="str">
            <v>15</v>
          </cell>
        </row>
        <row r="134">
          <cell r="E134">
            <v>2373875829</v>
          </cell>
        </row>
        <row r="136">
          <cell r="E136" t="str">
            <v>Số phản ánh trên LCTT</v>
          </cell>
        </row>
        <row r="137">
          <cell r="E137">
            <v>0</v>
          </cell>
        </row>
        <row r="139">
          <cell r="E139">
            <v>-3045466322</v>
          </cell>
        </row>
        <row r="144">
          <cell r="E144">
            <v>0</v>
          </cell>
        </row>
        <row r="148">
          <cell r="E148">
            <v>-2373875829</v>
          </cell>
          <cell r="H148" t="str">
            <v>16</v>
          </cell>
        </row>
        <row r="149">
          <cell r="E149">
            <v>-2373875829</v>
          </cell>
        </row>
        <row r="151">
          <cell r="E151" t="str">
            <v>Số phản ánh trên LCTT</v>
          </cell>
        </row>
        <row r="152">
          <cell r="E152">
            <v>0</v>
          </cell>
        </row>
        <row r="158">
          <cell r="E158">
            <v>0</v>
          </cell>
        </row>
        <row r="159">
          <cell r="E159">
            <v>0</v>
          </cell>
        </row>
        <row r="160">
          <cell r="E160">
            <v>0</v>
          </cell>
        </row>
        <row r="164">
          <cell r="E164">
            <v>0</v>
          </cell>
          <cell r="H164" t="str">
            <v>21</v>
          </cell>
        </row>
        <row r="165">
          <cell r="E165">
            <v>0</v>
          </cell>
        </row>
        <row r="167">
          <cell r="E167" t="str">
            <v>Số phản ánh trên LCTT</v>
          </cell>
        </row>
        <row r="168">
          <cell r="E168">
            <v>0</v>
          </cell>
        </row>
        <row r="171">
          <cell r="E171">
            <v>0</v>
          </cell>
        </row>
        <row r="174">
          <cell r="E174">
            <v>0</v>
          </cell>
        </row>
        <row r="176">
          <cell r="E176">
            <v>0</v>
          </cell>
        </row>
        <row r="179">
          <cell r="E179">
            <v>0</v>
          </cell>
        </row>
        <row r="181">
          <cell r="E181">
            <v>0</v>
          </cell>
          <cell r="H181" t="str">
            <v>22</v>
          </cell>
        </row>
        <row r="182">
          <cell r="E182">
            <v>0</v>
          </cell>
        </row>
        <row r="184">
          <cell r="E184" t="str">
            <v>Số phản ánh trên LCTT</v>
          </cell>
        </row>
        <row r="185">
          <cell r="E185">
            <v>0</v>
          </cell>
        </row>
        <row r="190">
          <cell r="E190">
            <v>0</v>
          </cell>
          <cell r="H190" t="str">
            <v>23</v>
          </cell>
        </row>
        <row r="191">
          <cell r="E191">
            <v>0</v>
          </cell>
        </row>
        <row r="193">
          <cell r="E193" t="str">
            <v>Số phản ánh trên LCTT</v>
          </cell>
        </row>
        <row r="194">
          <cell r="E194">
            <v>0</v>
          </cell>
        </row>
        <row r="196">
          <cell r="E196">
            <v>0</v>
          </cell>
        </row>
        <row r="197">
          <cell r="E197">
            <v>0</v>
          </cell>
        </row>
        <row r="201">
          <cell r="E201">
            <v>0</v>
          </cell>
          <cell r="H201" t="str">
            <v>24</v>
          </cell>
        </row>
        <row r="202">
          <cell r="E202">
            <v>0</v>
          </cell>
        </row>
        <row r="204">
          <cell r="E204" t="str">
            <v>Số phản ánh trên LCTT</v>
          </cell>
        </row>
        <row r="205">
          <cell r="E205">
            <v>0</v>
          </cell>
        </row>
        <row r="211">
          <cell r="E211">
            <v>0</v>
          </cell>
        </row>
        <row r="213">
          <cell r="E213">
            <v>0</v>
          </cell>
          <cell r="H213" t="str">
            <v>25</v>
          </cell>
        </row>
        <row r="214">
          <cell r="E214">
            <v>0</v>
          </cell>
        </row>
        <row r="216">
          <cell r="E216" t="str">
            <v>Số phản ánh trên LCTT</v>
          </cell>
        </row>
        <row r="217">
          <cell r="E217">
            <v>0</v>
          </cell>
        </row>
        <row r="220">
          <cell r="E220">
            <v>0</v>
          </cell>
        </row>
        <row r="221">
          <cell r="E221">
            <v>0</v>
          </cell>
        </row>
        <row r="222">
          <cell r="E222">
            <v>0</v>
          </cell>
        </row>
        <row r="223">
          <cell r="E223">
            <v>0</v>
          </cell>
        </row>
        <row r="224">
          <cell r="E224">
            <v>0</v>
          </cell>
        </row>
        <row r="226">
          <cell r="E226">
            <v>0</v>
          </cell>
          <cell r="H226" t="str">
            <v>26</v>
          </cell>
        </row>
        <row r="227">
          <cell r="E227">
            <v>0</v>
          </cell>
        </row>
        <row r="230">
          <cell r="E230">
            <v>0</v>
          </cell>
        </row>
        <row r="232">
          <cell r="E232">
            <v>0</v>
          </cell>
        </row>
        <row r="234">
          <cell r="E234">
            <v>0</v>
          </cell>
        </row>
        <row r="236">
          <cell r="E236">
            <v>0</v>
          </cell>
        </row>
        <row r="237">
          <cell r="E237">
            <v>0</v>
          </cell>
        </row>
        <row r="239">
          <cell r="E239">
            <v>0</v>
          </cell>
          <cell r="H239" t="str">
            <v>27</v>
          </cell>
        </row>
        <row r="240">
          <cell r="E240">
            <v>0</v>
          </cell>
        </row>
        <row r="243">
          <cell r="E243">
            <v>0</v>
          </cell>
        </row>
        <row r="244">
          <cell r="E244">
            <v>0</v>
          </cell>
        </row>
        <row r="246">
          <cell r="E246">
            <v>0</v>
          </cell>
        </row>
        <row r="249">
          <cell r="E249">
            <v>0</v>
          </cell>
        </row>
        <row r="252">
          <cell r="E252">
            <v>0</v>
          </cell>
          <cell r="H252" t="str">
            <v>31</v>
          </cell>
        </row>
        <row r="253">
          <cell r="E253">
            <v>0</v>
          </cell>
        </row>
        <row r="256">
          <cell r="E256">
            <v>0</v>
          </cell>
        </row>
        <row r="259">
          <cell r="E259">
            <v>0</v>
          </cell>
        </row>
        <row r="261">
          <cell r="E261">
            <v>0</v>
          </cell>
          <cell r="H261" t="str">
            <v>32</v>
          </cell>
        </row>
        <row r="262">
          <cell r="E262">
            <v>0</v>
          </cell>
        </row>
        <row r="265">
          <cell r="E265">
            <v>0</v>
          </cell>
        </row>
        <row r="267">
          <cell r="E267">
            <v>0</v>
          </cell>
        </row>
        <row r="268">
          <cell r="E268">
            <v>0</v>
          </cell>
        </row>
        <row r="269">
          <cell r="E269">
            <v>0</v>
          </cell>
        </row>
        <row r="270">
          <cell r="E270">
            <v>0</v>
          </cell>
          <cell r="H270" t="str">
            <v>33</v>
          </cell>
        </row>
        <row r="271">
          <cell r="E271">
            <v>0</v>
          </cell>
        </row>
        <row r="274">
          <cell r="E274">
            <v>0</v>
          </cell>
        </row>
        <row r="276">
          <cell r="E276">
            <v>0</v>
          </cell>
        </row>
        <row r="283">
          <cell r="E283">
            <v>0</v>
          </cell>
          <cell r="H283" t="str">
            <v>34</v>
          </cell>
        </row>
        <row r="284">
          <cell r="E284">
            <v>0</v>
          </cell>
        </row>
        <row r="287">
          <cell r="E287">
            <v>0</v>
          </cell>
        </row>
        <row r="289">
          <cell r="E289">
            <v>0</v>
          </cell>
        </row>
        <row r="290">
          <cell r="E290">
            <v>0</v>
          </cell>
        </row>
        <row r="292">
          <cell r="E292">
            <v>0</v>
          </cell>
          <cell r="H292" t="str">
            <v>35</v>
          </cell>
        </row>
        <row r="293">
          <cell r="E293">
            <v>0</v>
          </cell>
        </row>
        <row r="296">
          <cell r="E296">
            <v>0</v>
          </cell>
        </row>
        <row r="301">
          <cell r="E301">
            <v>0</v>
          </cell>
          <cell r="H301" t="str">
            <v>36</v>
          </cell>
        </row>
        <row r="302">
          <cell r="E302">
            <v>0</v>
          </cell>
        </row>
        <row r="305">
          <cell r="E305">
            <v>0</v>
          </cell>
        </row>
        <row r="306">
          <cell r="E306">
            <v>0</v>
          </cell>
        </row>
        <row r="307">
          <cell r="E307">
            <v>0</v>
          </cell>
          <cell r="H307" t="str">
            <v>61</v>
          </cell>
        </row>
        <row r="308">
          <cell r="E308">
            <v>0</v>
          </cell>
        </row>
        <row r="325">
          <cell r="E325">
            <v>0</v>
          </cell>
        </row>
        <row r="328">
          <cell r="E328">
            <v>0</v>
          </cell>
        </row>
        <row r="329">
          <cell r="E329">
            <v>0</v>
          </cell>
        </row>
        <row r="330">
          <cell r="E330">
            <v>0</v>
          </cell>
        </row>
        <row r="332">
          <cell r="E332">
            <v>0</v>
          </cell>
        </row>
        <row r="334">
          <cell r="E334">
            <v>0</v>
          </cell>
        </row>
        <row r="336">
          <cell r="E336">
            <v>0</v>
          </cell>
        </row>
        <row r="339">
          <cell r="E339">
            <v>0</v>
          </cell>
        </row>
        <row r="340">
          <cell r="E340">
            <v>0</v>
          </cell>
        </row>
        <row r="341">
          <cell r="E341">
            <v>0</v>
          </cell>
        </row>
        <row r="344">
          <cell r="E344">
            <v>0</v>
          </cell>
          <cell r="H344" t="str">
            <v>09</v>
          </cell>
        </row>
        <row r="345">
          <cell r="E345">
            <v>0</v>
          </cell>
        </row>
        <row r="349">
          <cell r="E349">
            <v>0</v>
          </cell>
        </row>
        <row r="351">
          <cell r="E351">
            <v>0</v>
          </cell>
          <cell r="H351" t="str">
            <v>10</v>
          </cell>
        </row>
        <row r="352">
          <cell r="E352">
            <v>0</v>
          </cell>
        </row>
        <row r="359">
          <cell r="E359">
            <v>0</v>
          </cell>
        </row>
        <row r="361">
          <cell r="E361" t="e">
            <v>#REF!</v>
          </cell>
        </row>
        <row r="362">
          <cell r="E362">
            <v>0</v>
          </cell>
        </row>
        <row r="366">
          <cell r="E366">
            <v>0</v>
          </cell>
        </row>
        <row r="367">
          <cell r="E367">
            <v>0</v>
          </cell>
        </row>
        <row r="369">
          <cell r="E369">
            <v>0</v>
          </cell>
        </row>
        <row r="372">
          <cell r="E372" t="e">
            <v>#REF!</v>
          </cell>
        </row>
        <row r="373">
          <cell r="E373" t="e">
            <v>#REF!</v>
          </cell>
        </row>
        <row r="374">
          <cell r="E374">
            <v>0</v>
          </cell>
        </row>
        <row r="375">
          <cell r="E375" t="e">
            <v>#REF!</v>
          </cell>
        </row>
        <row r="376">
          <cell r="E376">
            <v>0</v>
          </cell>
        </row>
        <row r="379">
          <cell r="E379" t="e">
            <v>#REF!</v>
          </cell>
          <cell r="H379" t="str">
            <v>11</v>
          </cell>
        </row>
        <row r="380">
          <cell r="E380" t="e">
            <v>#REF!</v>
          </cell>
        </row>
        <row r="383">
          <cell r="E383">
            <v>0</v>
          </cell>
        </row>
        <row r="386">
          <cell r="E386">
            <v>0</v>
          </cell>
          <cell r="H386" t="str">
            <v>12</v>
          </cell>
        </row>
        <row r="387">
          <cell r="E387">
            <v>0</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BIA"/>
      <sheetName val="BGD"/>
      <sheetName val="BCKT"/>
      <sheetName val="BS"/>
      <sheetName val="PL"/>
      <sheetName val="CF1"/>
      <sheetName val="TM_E"/>
      <sheetName val="Menu"/>
      <sheetName val="PAJE"/>
      <sheetName val="WK"/>
      <sheetName val="CF2"/>
      <sheetName val="TM_W"/>
      <sheetName val="TM_NGANG"/>
      <sheetName val="TM CF1"/>
      <sheetName val="BSPL"/>
      <sheetName val="BSPL2"/>
      <sheetName val="BSPL3"/>
      <sheetName val="BSPL4"/>
      <sheetName val="TRANS"/>
      <sheetName val="DF"/>
      <sheetName val="INFOR"/>
      <sheetName val="WPs HN"/>
    </sheetNames>
    <sheetDataSet>
      <sheetData sheetId="0"/>
      <sheetData sheetId="1"/>
      <sheetData sheetId="2"/>
      <sheetData sheetId="3"/>
      <sheetData sheetId="4"/>
      <sheetData sheetId="5"/>
      <sheetData sheetId="6"/>
      <sheetData sheetId="7">
        <row r="2">
          <cell r="B2" t="str">
            <v>CÔNG TY CỔ PHẦN TẬP ĐOÀN ĐẠI CHÂU</v>
          </cell>
        </row>
        <row r="3">
          <cell r="B3" t="str">
            <v>Địa chỉ: Tổ 23, cụm 4, phường Nhật Tân, quận Tây Hồ, thành phố Hà Nội</v>
          </cell>
        </row>
        <row r="4">
          <cell r="B4" t="str">
            <v>BÁO CÁO TÀI CHÍNH HỢP NHẤT</v>
          </cell>
        </row>
        <row r="5">
          <cell r="B5" t="str">
            <v>Cho năm tài chính kết thúc ngày 31 tháng 12 năm 2015</v>
          </cell>
        </row>
        <row r="6">
          <cell r="B6" t="str">
            <v>Tại ngày 31 tháng 12 năm 2015</v>
          </cell>
        </row>
        <row r="8">
          <cell r="B8" t="str">
            <v>Đơn vị tính: VND</v>
          </cell>
        </row>
        <row r="9">
          <cell r="B9" t="str">
            <v>Lập, ngày 26 tháng 3 năm 2016</v>
          </cell>
        </row>
        <row r="12">
          <cell r="A12" t="str">
            <v>Người lập biểu</v>
          </cell>
          <cell r="B12" t="str">
            <v>Vương Thị Ánh Duyên</v>
          </cell>
        </row>
        <row r="13">
          <cell r="A13" t="str">
            <v>Kế toán trưởng</v>
          </cell>
        </row>
        <row r="14">
          <cell r="A14" t="str">
            <v>Giám đốc</v>
          </cell>
          <cell r="B14" t="str">
            <v>Đường Đức Hóa</v>
          </cell>
        </row>
        <row r="53">
          <cell r="B53" t="str">
            <v>Số cuối năm</v>
          </cell>
        </row>
        <row r="54">
          <cell r="B54" t="str">
            <v>Số đầu năm</v>
          </cell>
        </row>
        <row r="55">
          <cell r="B55" t="str">
            <v xml:space="preserve">Mã số </v>
          </cell>
        </row>
        <row r="56">
          <cell r="B56" t="str">
            <v>Thuyết minh</v>
          </cell>
        </row>
        <row r="60">
          <cell r="B60" t="str">
            <v>TÀI SẢN</v>
          </cell>
        </row>
        <row r="61">
          <cell r="B61" t="str">
            <v>NGUỒN VỐN</v>
          </cell>
        </row>
        <row r="62">
          <cell r="B62" t="str">
            <v>BẢNG CÂN ĐỐI KẾ TOÁN</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FOR"/>
      <sheetName val="Menu"/>
      <sheetName val="PAJE"/>
      <sheetName val="WK"/>
      <sheetName val="BSPL"/>
      <sheetName val="BS"/>
      <sheetName val="PL"/>
      <sheetName val="CF1"/>
      <sheetName val="TM CF1"/>
      <sheetName val="CF2"/>
      <sheetName val="TMLCTT"/>
      <sheetName val="TM"/>
      <sheetName val="TM(TSCD)"/>
      <sheetName val="TM(NV)"/>
      <sheetName val="CP Binh quan"/>
      <sheetName val="CP Binh quan CP quy"/>
      <sheetName val="TM(Lienquan)"/>
      <sheetName val="Ty le von hoa"/>
      <sheetName val="CTPT"/>
    </sheetNames>
    <sheetDataSet>
      <sheetData sheetId="0"/>
      <sheetData sheetId="1" refreshError="1"/>
      <sheetData sheetId="2">
        <row r="15">
          <cell r="D15">
            <v>4131</v>
          </cell>
          <cell r="E15">
            <v>1122</v>
          </cell>
          <cell r="F15">
            <v>-1143025</v>
          </cell>
          <cell r="G15">
            <v>-1143025</v>
          </cell>
          <cell r="J15" t="str">
            <v>Dam San</v>
          </cell>
          <cell r="K15" t="str">
            <v>Y</v>
          </cell>
        </row>
        <row r="16">
          <cell r="D16">
            <v>4131</v>
          </cell>
          <cell r="E16">
            <v>1122</v>
          </cell>
          <cell r="F16">
            <v>-56610762</v>
          </cell>
          <cell r="G16">
            <v>-56610762</v>
          </cell>
          <cell r="J16" t="str">
            <v>Dam San</v>
          </cell>
          <cell r="K16" t="str">
            <v>Y</v>
          </cell>
        </row>
        <row r="17">
          <cell r="D17">
            <v>4131</v>
          </cell>
          <cell r="E17">
            <v>1122</v>
          </cell>
          <cell r="F17">
            <v>-348538</v>
          </cell>
          <cell r="G17">
            <v>-348538</v>
          </cell>
          <cell r="J17" t="str">
            <v>Dam San</v>
          </cell>
          <cell r="K17" t="str">
            <v>Y</v>
          </cell>
        </row>
        <row r="21">
          <cell r="D21">
            <v>1122</v>
          </cell>
          <cell r="E21">
            <v>4131</v>
          </cell>
          <cell r="F21">
            <v>-102263</v>
          </cell>
          <cell r="G21">
            <v>-102263</v>
          </cell>
          <cell r="J21" t="str">
            <v>Dam San</v>
          </cell>
          <cell r="K21" t="str">
            <v>Y</v>
          </cell>
        </row>
        <row r="22">
          <cell r="D22">
            <v>1122</v>
          </cell>
          <cell r="E22">
            <v>4131</v>
          </cell>
          <cell r="F22">
            <v>-29036918</v>
          </cell>
          <cell r="G22">
            <v>-29036918</v>
          </cell>
          <cell r="J22" t="str">
            <v>Dam San</v>
          </cell>
          <cell r="K22" t="str">
            <v>Y</v>
          </cell>
        </row>
        <row r="23">
          <cell r="D23">
            <v>1122</v>
          </cell>
          <cell r="E23">
            <v>4131</v>
          </cell>
          <cell r="F23">
            <v>-598408</v>
          </cell>
          <cell r="G23">
            <v>-598408</v>
          </cell>
          <cell r="J23" t="str">
            <v>Dam San</v>
          </cell>
          <cell r="K23" t="str">
            <v>Y</v>
          </cell>
        </row>
        <row r="24">
          <cell r="D24">
            <v>1122</v>
          </cell>
          <cell r="E24">
            <v>4131</v>
          </cell>
          <cell r="F24">
            <v>-44336643</v>
          </cell>
          <cell r="G24">
            <v>-44336643</v>
          </cell>
          <cell r="J24" t="str">
            <v>Dam San</v>
          </cell>
          <cell r="K24" t="str">
            <v>Y</v>
          </cell>
        </row>
        <row r="25">
          <cell r="D25">
            <v>1122</v>
          </cell>
          <cell r="E25">
            <v>4131</v>
          </cell>
          <cell r="F25">
            <v>-4751714</v>
          </cell>
          <cell r="G25">
            <v>-4751714</v>
          </cell>
          <cell r="J25" t="str">
            <v>Dam San</v>
          </cell>
          <cell r="K25" t="str">
            <v>Y</v>
          </cell>
        </row>
        <row r="29">
          <cell r="D29">
            <v>1122</v>
          </cell>
          <cell r="E29">
            <v>515</v>
          </cell>
          <cell r="F29">
            <v>8067417</v>
          </cell>
          <cell r="I29">
            <v>8067417</v>
          </cell>
          <cell r="J29" t="str">
            <v>Dam San</v>
          </cell>
          <cell r="K29" t="str">
            <v>Y</v>
          </cell>
        </row>
        <row r="30">
          <cell r="D30">
            <v>1122</v>
          </cell>
          <cell r="E30">
            <v>515</v>
          </cell>
          <cell r="F30">
            <v>29579528</v>
          </cell>
          <cell r="I30">
            <v>29579528</v>
          </cell>
          <cell r="J30" t="str">
            <v>Dam San</v>
          </cell>
          <cell r="K30" t="str">
            <v>Y</v>
          </cell>
        </row>
        <row r="31">
          <cell r="D31">
            <v>1122</v>
          </cell>
          <cell r="E31">
            <v>515</v>
          </cell>
          <cell r="F31">
            <v>253715</v>
          </cell>
          <cell r="I31">
            <v>253715</v>
          </cell>
          <cell r="J31" t="str">
            <v>Dam San</v>
          </cell>
          <cell r="K31" t="str">
            <v>Y</v>
          </cell>
        </row>
        <row r="32">
          <cell r="D32">
            <v>1122</v>
          </cell>
          <cell r="E32">
            <v>515</v>
          </cell>
          <cell r="F32">
            <v>45955786</v>
          </cell>
          <cell r="I32">
            <v>45955786</v>
          </cell>
          <cell r="J32" t="str">
            <v>Dam San</v>
          </cell>
          <cell r="K32" t="str">
            <v>Y</v>
          </cell>
        </row>
        <row r="33">
          <cell r="D33">
            <v>1122</v>
          </cell>
          <cell r="E33">
            <v>515</v>
          </cell>
          <cell r="F33">
            <v>5183690</v>
          </cell>
          <cell r="I33">
            <v>5183690</v>
          </cell>
          <cell r="J33" t="str">
            <v>Dam San</v>
          </cell>
          <cell r="K33" t="str">
            <v>Y</v>
          </cell>
        </row>
        <row r="37">
          <cell r="D37">
            <v>635</v>
          </cell>
          <cell r="E37">
            <v>1122</v>
          </cell>
          <cell r="G37">
            <v>423063</v>
          </cell>
          <cell r="H37">
            <v>423063</v>
          </cell>
          <cell r="J37" t="str">
            <v>Dam San</v>
          </cell>
          <cell r="K37" t="str">
            <v>Y</v>
          </cell>
        </row>
        <row r="38">
          <cell r="D38">
            <v>635</v>
          </cell>
          <cell r="E38">
            <v>1122</v>
          </cell>
          <cell r="G38">
            <v>280089</v>
          </cell>
          <cell r="H38">
            <v>280089</v>
          </cell>
          <cell r="J38" t="str">
            <v>Dam San</v>
          </cell>
          <cell r="K38" t="str">
            <v>Y</v>
          </cell>
        </row>
        <row r="42">
          <cell r="D42">
            <v>1122</v>
          </cell>
          <cell r="E42">
            <v>4131</v>
          </cell>
          <cell r="F42">
            <v>102263</v>
          </cell>
          <cell r="G42">
            <v>102263</v>
          </cell>
          <cell r="J42" t="str">
            <v>Dam San</v>
          </cell>
          <cell r="K42" t="str">
            <v>Y</v>
          </cell>
        </row>
        <row r="43">
          <cell r="D43">
            <v>1122</v>
          </cell>
          <cell r="E43">
            <v>4131</v>
          </cell>
          <cell r="F43">
            <v>344693</v>
          </cell>
          <cell r="G43">
            <v>344693</v>
          </cell>
          <cell r="J43" t="str">
            <v>Dam San</v>
          </cell>
          <cell r="K43" t="str">
            <v>Y</v>
          </cell>
        </row>
        <row r="47">
          <cell r="D47">
            <v>4131</v>
          </cell>
          <cell r="E47">
            <v>1122</v>
          </cell>
          <cell r="F47">
            <v>9210441</v>
          </cell>
          <cell r="G47">
            <v>9210441</v>
          </cell>
          <cell r="J47" t="str">
            <v>Dam San</v>
          </cell>
          <cell r="K47" t="str">
            <v>Y</v>
          </cell>
        </row>
        <row r="48">
          <cell r="D48">
            <v>4131</v>
          </cell>
          <cell r="E48">
            <v>1122</v>
          </cell>
          <cell r="F48">
            <v>542610</v>
          </cell>
          <cell r="G48">
            <v>542610</v>
          </cell>
          <cell r="J48" t="str">
            <v>Dam San</v>
          </cell>
          <cell r="K48" t="str">
            <v>Y</v>
          </cell>
        </row>
        <row r="49">
          <cell r="D49">
            <v>4131</v>
          </cell>
          <cell r="E49">
            <v>1122</v>
          </cell>
          <cell r="F49">
            <v>1619143</v>
          </cell>
          <cell r="G49">
            <v>1619143</v>
          </cell>
          <cell r="J49" t="str">
            <v>Dam San</v>
          </cell>
          <cell r="K49" t="str">
            <v>Y</v>
          </cell>
        </row>
        <row r="50">
          <cell r="D50">
            <v>4131</v>
          </cell>
          <cell r="E50">
            <v>1122</v>
          </cell>
          <cell r="F50">
            <v>434935</v>
          </cell>
          <cell r="G50">
            <v>434935</v>
          </cell>
          <cell r="J50" t="str">
            <v>Dam San</v>
          </cell>
          <cell r="K50" t="str">
            <v>Y</v>
          </cell>
        </row>
        <row r="51">
          <cell r="D51">
            <v>4131</v>
          </cell>
          <cell r="E51">
            <v>1122</v>
          </cell>
          <cell r="F51">
            <v>56187700</v>
          </cell>
          <cell r="G51">
            <v>56187700</v>
          </cell>
          <cell r="J51" t="str">
            <v>Dam San</v>
          </cell>
          <cell r="K51" t="str">
            <v>Y</v>
          </cell>
        </row>
        <row r="52">
          <cell r="D52">
            <v>4131</v>
          </cell>
          <cell r="E52">
            <v>1122</v>
          </cell>
          <cell r="F52">
            <v>68449</v>
          </cell>
          <cell r="G52">
            <v>68449</v>
          </cell>
          <cell r="J52" t="str">
            <v>Dam San</v>
          </cell>
          <cell r="K52" t="str">
            <v>Y</v>
          </cell>
        </row>
        <row r="56">
          <cell r="D56">
            <v>1388</v>
          </cell>
          <cell r="E56">
            <v>1288</v>
          </cell>
          <cell r="F56">
            <v>300000000</v>
          </cell>
          <cell r="G56">
            <v>300000000</v>
          </cell>
          <cell r="J56" t="str">
            <v>Dam San</v>
          </cell>
          <cell r="K56" t="str">
            <v>Y</v>
          </cell>
        </row>
        <row r="60">
          <cell r="D60">
            <v>131</v>
          </cell>
          <cell r="E60">
            <v>515</v>
          </cell>
          <cell r="F60">
            <v>12442928</v>
          </cell>
          <cell r="I60">
            <v>12442928</v>
          </cell>
          <cell r="J60" t="str">
            <v>Dam San</v>
          </cell>
          <cell r="K60" t="str">
            <v>Y</v>
          </cell>
        </row>
        <row r="63">
          <cell r="D63">
            <v>131</v>
          </cell>
          <cell r="E63">
            <v>515</v>
          </cell>
          <cell r="F63">
            <v>253469</v>
          </cell>
          <cell r="I63">
            <v>253469</v>
          </cell>
          <cell r="J63" t="str">
            <v>Dam San</v>
          </cell>
          <cell r="K63" t="str">
            <v>Y</v>
          </cell>
        </row>
        <row r="64">
          <cell r="D64">
            <v>131</v>
          </cell>
          <cell r="E64">
            <v>515</v>
          </cell>
          <cell r="F64">
            <v>781372</v>
          </cell>
          <cell r="I64">
            <v>781372</v>
          </cell>
          <cell r="J64" t="str">
            <v>Dam San</v>
          </cell>
          <cell r="K64" t="str">
            <v>Y</v>
          </cell>
        </row>
        <row r="65">
          <cell r="D65">
            <v>131</v>
          </cell>
          <cell r="E65">
            <v>515</v>
          </cell>
          <cell r="F65">
            <v>9127314</v>
          </cell>
          <cell r="I65">
            <v>9127314</v>
          </cell>
          <cell r="J65" t="str">
            <v>Dam San</v>
          </cell>
          <cell r="K65" t="str">
            <v>Y</v>
          </cell>
        </row>
        <row r="66">
          <cell r="D66">
            <v>131</v>
          </cell>
          <cell r="E66">
            <v>515</v>
          </cell>
          <cell r="F66">
            <v>95705930</v>
          </cell>
          <cell r="I66">
            <v>95705930</v>
          </cell>
          <cell r="J66" t="str">
            <v>Dam San</v>
          </cell>
          <cell r="K66" t="str">
            <v>Y</v>
          </cell>
        </row>
        <row r="67">
          <cell r="D67">
            <v>131</v>
          </cell>
          <cell r="E67">
            <v>515</v>
          </cell>
          <cell r="F67">
            <v>49403569</v>
          </cell>
          <cell r="I67">
            <v>49403569</v>
          </cell>
          <cell r="J67" t="str">
            <v>Dam San</v>
          </cell>
          <cell r="K67" t="str">
            <v>Y</v>
          </cell>
        </row>
        <row r="70">
          <cell r="D70">
            <v>4131</v>
          </cell>
          <cell r="E70">
            <v>131</v>
          </cell>
          <cell r="F70">
            <v>-4003379</v>
          </cell>
          <cell r="G70">
            <v>-4003379</v>
          </cell>
          <cell r="J70" t="str">
            <v>Dam San</v>
          </cell>
          <cell r="K70" t="str">
            <v>Y</v>
          </cell>
        </row>
        <row r="71">
          <cell r="D71">
            <v>4131</v>
          </cell>
          <cell r="E71">
            <v>131</v>
          </cell>
          <cell r="F71">
            <v>-46928304</v>
          </cell>
          <cell r="G71">
            <v>-46928304</v>
          </cell>
          <cell r="J71" t="str">
            <v>Dam San</v>
          </cell>
          <cell r="K71" t="str">
            <v>Y</v>
          </cell>
        </row>
        <row r="72">
          <cell r="D72">
            <v>4131</v>
          </cell>
          <cell r="E72">
            <v>131</v>
          </cell>
          <cell r="F72">
            <v>-47382113</v>
          </cell>
          <cell r="G72">
            <v>-47382113</v>
          </cell>
          <cell r="J72" t="str">
            <v>Dam San</v>
          </cell>
          <cell r="K72" t="str">
            <v>Y</v>
          </cell>
        </row>
        <row r="73">
          <cell r="D73">
            <v>4131</v>
          </cell>
          <cell r="E73">
            <v>131</v>
          </cell>
          <cell r="F73">
            <v>-6480529</v>
          </cell>
          <cell r="G73">
            <v>-6480529</v>
          </cell>
          <cell r="J73" t="str">
            <v>Dam San</v>
          </cell>
          <cell r="K73" t="str">
            <v>Y</v>
          </cell>
        </row>
        <row r="74">
          <cell r="D74">
            <v>4131</v>
          </cell>
          <cell r="E74">
            <v>131</v>
          </cell>
          <cell r="F74">
            <v>-60985958</v>
          </cell>
          <cell r="G74">
            <v>-60985958</v>
          </cell>
          <cell r="J74" t="str">
            <v>Dam San</v>
          </cell>
          <cell r="K74" t="str">
            <v>Y</v>
          </cell>
        </row>
        <row r="75">
          <cell r="D75">
            <v>4131</v>
          </cell>
          <cell r="E75">
            <v>131</v>
          </cell>
          <cell r="F75">
            <v>-25922063</v>
          </cell>
          <cell r="G75">
            <v>-25922063</v>
          </cell>
          <cell r="J75" t="str">
            <v>Dam San</v>
          </cell>
          <cell r="K75" t="str">
            <v>Y</v>
          </cell>
        </row>
        <row r="76">
          <cell r="D76">
            <v>4131</v>
          </cell>
          <cell r="E76">
            <v>131</v>
          </cell>
          <cell r="F76">
            <v>-147749643</v>
          </cell>
          <cell r="G76">
            <v>-147749643</v>
          </cell>
          <cell r="J76" t="str">
            <v>Dam San</v>
          </cell>
          <cell r="K76" t="str">
            <v>Y</v>
          </cell>
        </row>
        <row r="77">
          <cell r="D77">
            <v>4131</v>
          </cell>
          <cell r="E77">
            <v>131</v>
          </cell>
          <cell r="F77">
            <v>-18823409</v>
          </cell>
          <cell r="G77">
            <v>-18823409</v>
          </cell>
          <cell r="J77" t="str">
            <v>Dam San</v>
          </cell>
          <cell r="K77" t="str">
            <v>Y</v>
          </cell>
        </row>
        <row r="78">
          <cell r="D78">
            <v>4131</v>
          </cell>
          <cell r="E78">
            <v>131</v>
          </cell>
          <cell r="G78">
            <v>0</v>
          </cell>
          <cell r="J78" t="str">
            <v>Dam San</v>
          </cell>
          <cell r="K78" t="str">
            <v>Y</v>
          </cell>
        </row>
        <row r="80">
          <cell r="D80">
            <v>131</v>
          </cell>
          <cell r="E80">
            <v>4131</v>
          </cell>
          <cell r="F80">
            <v>-1288047</v>
          </cell>
          <cell r="G80">
            <v>-1288047</v>
          </cell>
          <cell r="J80" t="str">
            <v>Dam San</v>
          </cell>
          <cell r="K80" t="str">
            <v>Y</v>
          </cell>
        </row>
        <row r="81">
          <cell r="D81">
            <v>131</v>
          </cell>
          <cell r="E81">
            <v>4131</v>
          </cell>
          <cell r="F81">
            <v>-79206170</v>
          </cell>
          <cell r="G81">
            <v>-79206170</v>
          </cell>
          <cell r="J81" t="str">
            <v>Dam San</v>
          </cell>
          <cell r="K81" t="str">
            <v>Y</v>
          </cell>
        </row>
        <row r="82">
          <cell r="D82">
            <v>131</v>
          </cell>
          <cell r="E82">
            <v>4131</v>
          </cell>
          <cell r="F82">
            <v>-12442928</v>
          </cell>
          <cell r="G82">
            <v>-12442928</v>
          </cell>
          <cell r="J82" t="str">
            <v>Dam San</v>
          </cell>
          <cell r="K82" t="str">
            <v>Y</v>
          </cell>
        </row>
        <row r="85">
          <cell r="D85">
            <v>635</v>
          </cell>
          <cell r="E85">
            <v>131</v>
          </cell>
          <cell r="G85">
            <v>17261425</v>
          </cell>
          <cell r="H85">
            <v>17261425</v>
          </cell>
          <cell r="J85" t="str">
            <v>Dam San</v>
          </cell>
          <cell r="K85" t="str">
            <v>Y</v>
          </cell>
        </row>
        <row r="87">
          <cell r="G87">
            <v>2891225</v>
          </cell>
        </row>
        <row r="88">
          <cell r="G88">
            <v>14370200</v>
          </cell>
        </row>
        <row r="90">
          <cell r="D90">
            <v>131</v>
          </cell>
          <cell r="E90">
            <v>4131</v>
          </cell>
          <cell r="F90">
            <v>506675</v>
          </cell>
          <cell r="G90">
            <v>506675</v>
          </cell>
          <cell r="J90" t="str">
            <v>Dam San</v>
          </cell>
          <cell r="K90" t="str">
            <v>Y</v>
          </cell>
        </row>
        <row r="92">
          <cell r="F92">
            <v>506675</v>
          </cell>
        </row>
        <row r="96">
          <cell r="D96">
            <v>4131</v>
          </cell>
          <cell r="E96">
            <v>131</v>
          </cell>
          <cell r="F96">
            <v>1112154</v>
          </cell>
          <cell r="G96">
            <v>1112154</v>
          </cell>
          <cell r="J96" t="str">
            <v>Dam San</v>
          </cell>
          <cell r="K96" t="str">
            <v>Y</v>
          </cell>
        </row>
        <row r="97">
          <cell r="D97">
            <v>4131</v>
          </cell>
          <cell r="E97">
            <v>131</v>
          </cell>
          <cell r="F97">
            <v>47181773</v>
          </cell>
          <cell r="G97">
            <v>47181773</v>
          </cell>
          <cell r="J97" t="str">
            <v>Dam San</v>
          </cell>
          <cell r="K97" t="str">
            <v>Y</v>
          </cell>
        </row>
        <row r="98">
          <cell r="D98">
            <v>4131</v>
          </cell>
          <cell r="E98">
            <v>131</v>
          </cell>
          <cell r="F98">
            <v>47382113</v>
          </cell>
          <cell r="G98">
            <v>47382113</v>
          </cell>
          <cell r="J98" t="str">
            <v>Dam San</v>
          </cell>
          <cell r="K98" t="str">
            <v>Y</v>
          </cell>
        </row>
        <row r="99">
          <cell r="D99">
            <v>4131</v>
          </cell>
          <cell r="E99">
            <v>131</v>
          </cell>
          <cell r="F99">
            <v>15607843</v>
          </cell>
          <cell r="G99">
            <v>15607843</v>
          </cell>
          <cell r="J99" t="str">
            <v>Dam San</v>
          </cell>
          <cell r="K99" t="str">
            <v>Y</v>
          </cell>
        </row>
        <row r="100">
          <cell r="D100">
            <v>4131</v>
          </cell>
          <cell r="E100">
            <v>131</v>
          </cell>
          <cell r="F100">
            <v>4453209</v>
          </cell>
          <cell r="G100">
            <v>4453209</v>
          </cell>
          <cell r="J100" t="str">
            <v>Dam San</v>
          </cell>
          <cell r="K100" t="str">
            <v>Y</v>
          </cell>
        </row>
        <row r="101">
          <cell r="D101">
            <v>4131</v>
          </cell>
          <cell r="E101">
            <v>131</v>
          </cell>
          <cell r="F101">
            <v>16499760</v>
          </cell>
          <cell r="G101">
            <v>16499760</v>
          </cell>
          <cell r="J101" t="str">
            <v>Dam San</v>
          </cell>
          <cell r="K101" t="str">
            <v>Y</v>
          </cell>
        </row>
        <row r="102">
          <cell r="D102">
            <v>4131</v>
          </cell>
          <cell r="E102">
            <v>131</v>
          </cell>
          <cell r="F102">
            <v>60985958</v>
          </cell>
          <cell r="G102">
            <v>60985958</v>
          </cell>
          <cell r="J102" t="str">
            <v>Dam San</v>
          </cell>
          <cell r="K102" t="str">
            <v>Y</v>
          </cell>
        </row>
        <row r="103">
          <cell r="D103">
            <v>4131</v>
          </cell>
          <cell r="E103">
            <v>131</v>
          </cell>
          <cell r="F103">
            <v>25922063</v>
          </cell>
          <cell r="G103">
            <v>25922063</v>
          </cell>
          <cell r="J103" t="str">
            <v>Dam San</v>
          </cell>
          <cell r="K103" t="str">
            <v>Y</v>
          </cell>
        </row>
        <row r="104">
          <cell r="D104">
            <v>4131</v>
          </cell>
          <cell r="E104">
            <v>131</v>
          </cell>
          <cell r="F104">
            <v>197153212</v>
          </cell>
          <cell r="G104">
            <v>197153212</v>
          </cell>
          <cell r="J104" t="str">
            <v>Dam San</v>
          </cell>
          <cell r="K104" t="str">
            <v>Y</v>
          </cell>
        </row>
        <row r="108">
          <cell r="D108" t="str">
            <v>131C</v>
          </cell>
          <cell r="E108">
            <v>4131</v>
          </cell>
          <cell r="F108">
            <v>-32822683</v>
          </cell>
          <cell r="G108">
            <v>-32822683</v>
          </cell>
          <cell r="J108" t="str">
            <v>Dam San</v>
          </cell>
          <cell r="K108" t="str">
            <v>Y</v>
          </cell>
        </row>
        <row r="109">
          <cell r="D109" t="str">
            <v>131C</v>
          </cell>
          <cell r="E109">
            <v>515</v>
          </cell>
          <cell r="F109">
            <v>33254902</v>
          </cell>
          <cell r="I109">
            <v>33254902</v>
          </cell>
          <cell r="J109" t="str">
            <v>Dam San</v>
          </cell>
          <cell r="K109" t="str">
            <v>Y</v>
          </cell>
        </row>
        <row r="111">
          <cell r="F111">
            <v>33254902</v>
          </cell>
        </row>
        <row r="113">
          <cell r="D113">
            <v>4131</v>
          </cell>
          <cell r="E113" t="str">
            <v>131C</v>
          </cell>
          <cell r="F113">
            <v>432220</v>
          </cell>
          <cell r="G113">
            <v>432220</v>
          </cell>
          <cell r="J113" t="str">
            <v>Dam San</v>
          </cell>
          <cell r="K113" t="str">
            <v>Y</v>
          </cell>
        </row>
        <row r="115">
          <cell r="F115">
            <v>432220</v>
          </cell>
        </row>
        <row r="119">
          <cell r="D119">
            <v>1388</v>
          </cell>
          <cell r="E119">
            <v>141</v>
          </cell>
          <cell r="F119">
            <v>13164893</v>
          </cell>
          <cell r="G119">
            <v>13164893</v>
          </cell>
          <cell r="J119" t="str">
            <v>Dam San</v>
          </cell>
          <cell r="K119" t="str">
            <v>Y</v>
          </cell>
        </row>
        <row r="122">
          <cell r="D122">
            <v>1331</v>
          </cell>
          <cell r="E122">
            <v>1388</v>
          </cell>
          <cell r="G122">
            <v>0</v>
          </cell>
          <cell r="J122" t="str">
            <v>Dam San</v>
          </cell>
          <cell r="K122" t="str">
            <v>Y</v>
          </cell>
        </row>
        <row r="126">
          <cell r="D126">
            <v>632</v>
          </cell>
          <cell r="E126">
            <v>242</v>
          </cell>
          <cell r="G126">
            <v>-9888333</v>
          </cell>
          <cell r="H126">
            <v>-9888333</v>
          </cell>
          <cell r="J126" t="str">
            <v>Dam San</v>
          </cell>
          <cell r="K126" t="str">
            <v>Y</v>
          </cell>
        </row>
        <row r="129">
          <cell r="D129">
            <v>635</v>
          </cell>
          <cell r="E129">
            <v>2113</v>
          </cell>
          <cell r="G129">
            <v>3569395</v>
          </cell>
          <cell r="H129">
            <v>3569395</v>
          </cell>
          <cell r="J129" t="str">
            <v>Dam San</v>
          </cell>
          <cell r="K129" t="str">
            <v>Y</v>
          </cell>
        </row>
        <row r="130">
          <cell r="D130">
            <v>2141</v>
          </cell>
          <cell r="E130">
            <v>6424</v>
          </cell>
          <cell r="F130">
            <v>382435</v>
          </cell>
          <cell r="I130">
            <v>382435</v>
          </cell>
          <cell r="J130" t="str">
            <v>Dam San</v>
          </cell>
          <cell r="K130" t="str">
            <v>Y</v>
          </cell>
        </row>
        <row r="134">
          <cell r="D134">
            <v>635</v>
          </cell>
          <cell r="E134">
            <v>335</v>
          </cell>
          <cell r="G134">
            <v>53178163</v>
          </cell>
          <cell r="H134">
            <v>53178163</v>
          </cell>
          <cell r="J134" t="str">
            <v>Dam San</v>
          </cell>
          <cell r="K134" t="str">
            <v>N</v>
          </cell>
        </row>
        <row r="135">
          <cell r="D135">
            <v>635</v>
          </cell>
          <cell r="E135">
            <v>335</v>
          </cell>
          <cell r="G135">
            <v>4823245</v>
          </cell>
          <cell r="H135">
            <v>4823245</v>
          </cell>
          <cell r="J135" t="str">
            <v>Dam San</v>
          </cell>
          <cell r="K135" t="str">
            <v>N</v>
          </cell>
        </row>
        <row r="136">
          <cell r="D136">
            <v>311</v>
          </cell>
          <cell r="E136">
            <v>3388</v>
          </cell>
          <cell r="F136">
            <v>200000000</v>
          </cell>
          <cell r="G136">
            <v>200000000</v>
          </cell>
          <cell r="J136" t="str">
            <v>Dam San</v>
          </cell>
          <cell r="K136" t="str">
            <v>Y</v>
          </cell>
        </row>
        <row r="139">
          <cell r="D139">
            <v>311</v>
          </cell>
          <cell r="E139">
            <v>4131</v>
          </cell>
          <cell r="F139">
            <v>-113043884</v>
          </cell>
          <cell r="G139">
            <v>-113043884</v>
          </cell>
          <cell r="J139" t="str">
            <v>Dam San</v>
          </cell>
          <cell r="K139" t="str">
            <v>Y</v>
          </cell>
        </row>
        <row r="140">
          <cell r="D140">
            <v>311</v>
          </cell>
          <cell r="E140">
            <v>4131</v>
          </cell>
          <cell r="F140">
            <v>-94988652</v>
          </cell>
          <cell r="G140">
            <v>-94988652</v>
          </cell>
          <cell r="J140" t="str">
            <v>Dam San</v>
          </cell>
          <cell r="K140" t="str">
            <v>Y</v>
          </cell>
        </row>
        <row r="141">
          <cell r="D141">
            <v>311</v>
          </cell>
          <cell r="E141">
            <v>4131</v>
          </cell>
          <cell r="F141">
            <v>-61560896</v>
          </cell>
          <cell r="G141">
            <v>-61560896</v>
          </cell>
          <cell r="J141" t="str">
            <v>Dam San</v>
          </cell>
          <cell r="K141" t="str">
            <v>Y</v>
          </cell>
        </row>
        <row r="143">
          <cell r="D143">
            <v>4131</v>
          </cell>
          <cell r="E143">
            <v>311</v>
          </cell>
          <cell r="F143">
            <v>-63537600</v>
          </cell>
          <cell r="G143">
            <v>-63537600</v>
          </cell>
          <cell r="J143" t="str">
            <v>Dam San</v>
          </cell>
          <cell r="K143" t="str">
            <v>Y</v>
          </cell>
        </row>
        <row r="145">
          <cell r="D145">
            <v>635</v>
          </cell>
          <cell r="E145">
            <v>311</v>
          </cell>
          <cell r="G145">
            <v>108344100</v>
          </cell>
          <cell r="H145">
            <v>108344100</v>
          </cell>
          <cell r="J145" t="str">
            <v>Dam San</v>
          </cell>
          <cell r="K145" t="str">
            <v>Y</v>
          </cell>
        </row>
        <row r="147">
          <cell r="G147">
            <v>23447900</v>
          </cell>
        </row>
        <row r="148">
          <cell r="G148">
            <v>84896200</v>
          </cell>
        </row>
        <row r="150">
          <cell r="D150">
            <v>311</v>
          </cell>
          <cell r="E150">
            <v>515</v>
          </cell>
          <cell r="F150">
            <v>11769589</v>
          </cell>
          <cell r="I150">
            <v>11769589</v>
          </cell>
          <cell r="J150" t="str">
            <v>Dam San</v>
          </cell>
          <cell r="K150" t="str">
            <v>Y</v>
          </cell>
        </row>
        <row r="152">
          <cell r="D152">
            <v>311</v>
          </cell>
          <cell r="E152">
            <v>4131</v>
          </cell>
          <cell r="F152">
            <v>302630342</v>
          </cell>
          <cell r="G152">
            <v>302630342</v>
          </cell>
          <cell r="J152" t="str">
            <v>Dam San</v>
          </cell>
          <cell r="K152" t="str">
            <v>Y</v>
          </cell>
        </row>
        <row r="154">
          <cell r="F154">
            <v>136491784</v>
          </cell>
        </row>
        <row r="155">
          <cell r="F155">
            <v>94988652</v>
          </cell>
        </row>
        <row r="156">
          <cell r="F156">
            <v>21358600</v>
          </cell>
        </row>
        <row r="157">
          <cell r="F157">
            <v>49791306</v>
          </cell>
        </row>
        <row r="159">
          <cell r="D159">
            <v>4131</v>
          </cell>
          <cell r="E159">
            <v>515</v>
          </cell>
          <cell r="F159">
            <v>30966653</v>
          </cell>
          <cell r="I159">
            <v>30966653</v>
          </cell>
          <cell r="J159" t="str">
            <v>Dam San</v>
          </cell>
          <cell r="K159" t="str">
            <v>N</v>
          </cell>
        </row>
        <row r="161">
          <cell r="F161">
            <v>2473625</v>
          </cell>
        </row>
        <row r="162">
          <cell r="F162">
            <v>2080000</v>
          </cell>
        </row>
        <row r="163">
          <cell r="F163">
            <v>26413028</v>
          </cell>
        </row>
        <row r="165">
          <cell r="D165">
            <v>315</v>
          </cell>
          <cell r="E165">
            <v>341</v>
          </cell>
          <cell r="F165">
            <v>6244400932</v>
          </cell>
          <cell r="G165">
            <v>6244400932</v>
          </cell>
          <cell r="J165" t="str">
            <v>Dam San</v>
          </cell>
          <cell r="K165" t="str">
            <v>Y</v>
          </cell>
        </row>
        <row r="166">
          <cell r="D166">
            <v>341</v>
          </cell>
          <cell r="E166">
            <v>315</v>
          </cell>
          <cell r="F166">
            <v>5561659045</v>
          </cell>
          <cell r="G166">
            <v>5561659045</v>
          </cell>
          <cell r="J166" t="str">
            <v>Dam San</v>
          </cell>
          <cell r="K166" t="str">
            <v>Y</v>
          </cell>
        </row>
        <row r="167">
          <cell r="D167">
            <v>4131</v>
          </cell>
          <cell r="E167">
            <v>341</v>
          </cell>
          <cell r="F167">
            <v>-4608452397</v>
          </cell>
          <cell r="G167">
            <v>-4608452397</v>
          </cell>
          <cell r="J167" t="str">
            <v>Dam San</v>
          </cell>
          <cell r="K167" t="str">
            <v>Y</v>
          </cell>
        </row>
        <row r="169">
          <cell r="D169">
            <v>4131</v>
          </cell>
          <cell r="E169">
            <v>341</v>
          </cell>
          <cell r="F169">
            <v>3925710510</v>
          </cell>
          <cell r="G169">
            <v>3925710510</v>
          </cell>
          <cell r="J169" t="str">
            <v>Dam San</v>
          </cell>
          <cell r="K169" t="str">
            <v>Y</v>
          </cell>
        </row>
        <row r="170">
          <cell r="D170">
            <v>4131</v>
          </cell>
          <cell r="E170">
            <v>315</v>
          </cell>
          <cell r="F170">
            <v>682741887</v>
          </cell>
          <cell r="G170">
            <v>682741887</v>
          </cell>
          <cell r="J170" t="str">
            <v>Dam San</v>
          </cell>
          <cell r="K170" t="str">
            <v>Y</v>
          </cell>
        </row>
        <row r="176">
          <cell r="D176">
            <v>4131</v>
          </cell>
          <cell r="E176">
            <v>331</v>
          </cell>
          <cell r="F176">
            <v>-94296</v>
          </cell>
          <cell r="G176">
            <v>-94296</v>
          </cell>
          <cell r="J176" t="str">
            <v>Dam San</v>
          </cell>
          <cell r="K176" t="str">
            <v>Y</v>
          </cell>
        </row>
        <row r="177">
          <cell r="D177">
            <v>4131</v>
          </cell>
          <cell r="E177">
            <v>331</v>
          </cell>
          <cell r="F177">
            <v>-10562594</v>
          </cell>
          <cell r="G177">
            <v>-10562594</v>
          </cell>
          <cell r="J177" t="str">
            <v>Dam San</v>
          </cell>
          <cell r="K177" t="str">
            <v>Y</v>
          </cell>
        </row>
        <row r="178">
          <cell r="D178">
            <v>4131</v>
          </cell>
          <cell r="E178">
            <v>331</v>
          </cell>
          <cell r="F178">
            <v>-132751490</v>
          </cell>
          <cell r="G178">
            <v>-132751490</v>
          </cell>
          <cell r="J178" t="str">
            <v>Dam San</v>
          </cell>
          <cell r="K178" t="str">
            <v>Y</v>
          </cell>
        </row>
        <row r="182">
          <cell r="D182">
            <v>331</v>
          </cell>
          <cell r="E182">
            <v>4131</v>
          </cell>
          <cell r="F182">
            <v>-70207476</v>
          </cell>
          <cell r="G182">
            <v>-70207476</v>
          </cell>
          <cell r="J182" t="str">
            <v>Dam San</v>
          </cell>
          <cell r="K182" t="str">
            <v>Y</v>
          </cell>
        </row>
        <row r="183">
          <cell r="D183">
            <v>331</v>
          </cell>
          <cell r="E183">
            <v>4131</v>
          </cell>
          <cell r="F183">
            <v>-2635000</v>
          </cell>
          <cell r="G183">
            <v>-2635000</v>
          </cell>
          <cell r="J183" t="str">
            <v>Dam San</v>
          </cell>
          <cell r="K183" t="str">
            <v>Y</v>
          </cell>
        </row>
        <row r="184">
          <cell r="D184">
            <v>331</v>
          </cell>
          <cell r="E184">
            <v>4131</v>
          </cell>
          <cell r="F184">
            <v>-817403</v>
          </cell>
          <cell r="G184">
            <v>-817403</v>
          </cell>
          <cell r="J184" t="str">
            <v>Dam San</v>
          </cell>
          <cell r="K184" t="str">
            <v>Y</v>
          </cell>
        </row>
        <row r="188">
          <cell r="D188">
            <v>635</v>
          </cell>
          <cell r="E188">
            <v>331</v>
          </cell>
          <cell r="G188">
            <v>92413074</v>
          </cell>
          <cell r="H188">
            <v>92413074</v>
          </cell>
          <cell r="J188" t="str">
            <v>Dam San</v>
          </cell>
          <cell r="K188" t="str">
            <v>Y</v>
          </cell>
        </row>
        <row r="192">
          <cell r="D192">
            <v>331</v>
          </cell>
          <cell r="E192">
            <v>4131</v>
          </cell>
          <cell r="F192">
            <v>46871260</v>
          </cell>
          <cell r="G192">
            <v>46871260</v>
          </cell>
          <cell r="J192" t="str">
            <v>Dam San</v>
          </cell>
          <cell r="K192" t="str">
            <v>Y</v>
          </cell>
        </row>
        <row r="193">
          <cell r="D193">
            <v>331</v>
          </cell>
          <cell r="E193">
            <v>4131</v>
          </cell>
          <cell r="F193">
            <v>93620412</v>
          </cell>
          <cell r="G193">
            <v>93620412</v>
          </cell>
          <cell r="J193" t="str">
            <v>Dam San</v>
          </cell>
          <cell r="K193" t="str">
            <v>Y</v>
          </cell>
        </row>
        <row r="194">
          <cell r="D194">
            <v>331</v>
          </cell>
          <cell r="E194">
            <v>4131</v>
          </cell>
          <cell r="F194">
            <v>3148092</v>
          </cell>
          <cell r="G194">
            <v>3148092</v>
          </cell>
          <cell r="J194" t="str">
            <v>Dam San</v>
          </cell>
          <cell r="K194" t="str">
            <v>Y</v>
          </cell>
        </row>
        <row r="196">
          <cell r="D196">
            <v>331</v>
          </cell>
          <cell r="E196">
            <v>515</v>
          </cell>
          <cell r="F196">
            <v>741051</v>
          </cell>
          <cell r="I196">
            <v>741051</v>
          </cell>
          <cell r="J196" t="str">
            <v>Dam San</v>
          </cell>
          <cell r="K196" t="str">
            <v>Y</v>
          </cell>
        </row>
        <row r="200">
          <cell r="D200">
            <v>635</v>
          </cell>
          <cell r="E200">
            <v>331</v>
          </cell>
          <cell r="G200">
            <v>77158851</v>
          </cell>
          <cell r="H200">
            <v>77158851</v>
          </cell>
          <cell r="J200" t="str">
            <v>Dam San</v>
          </cell>
          <cell r="K200" t="str">
            <v>Y</v>
          </cell>
        </row>
        <row r="201">
          <cell r="D201">
            <v>635</v>
          </cell>
          <cell r="E201">
            <v>331</v>
          </cell>
          <cell r="G201">
            <v>66625716</v>
          </cell>
          <cell r="H201">
            <v>66625716</v>
          </cell>
          <cell r="J201" t="str">
            <v>Dam San</v>
          </cell>
          <cell r="K201" t="str">
            <v>Y</v>
          </cell>
        </row>
        <row r="202">
          <cell r="D202">
            <v>635</v>
          </cell>
          <cell r="E202">
            <v>331</v>
          </cell>
          <cell r="G202">
            <v>55000</v>
          </cell>
          <cell r="H202">
            <v>55000</v>
          </cell>
          <cell r="J202" t="str">
            <v>Dam San</v>
          </cell>
          <cell r="K202" t="str">
            <v>Y</v>
          </cell>
        </row>
        <row r="203">
          <cell r="D203">
            <v>635</v>
          </cell>
          <cell r="E203">
            <v>331</v>
          </cell>
          <cell r="G203">
            <v>1053390</v>
          </cell>
          <cell r="H203">
            <v>1053390</v>
          </cell>
          <cell r="J203" t="str">
            <v>Dam San</v>
          </cell>
          <cell r="K203" t="str">
            <v>Y</v>
          </cell>
        </row>
        <row r="204">
          <cell r="D204">
            <v>635</v>
          </cell>
          <cell r="E204">
            <v>331</v>
          </cell>
          <cell r="G204">
            <v>132538110</v>
          </cell>
          <cell r="H204">
            <v>132538110</v>
          </cell>
          <cell r="J204" t="str">
            <v>Dam San</v>
          </cell>
          <cell r="K204" t="str">
            <v>Y</v>
          </cell>
        </row>
        <row r="208">
          <cell r="D208">
            <v>331</v>
          </cell>
          <cell r="E208">
            <v>4131</v>
          </cell>
          <cell r="F208">
            <v>147366339</v>
          </cell>
          <cell r="G208">
            <v>147366339</v>
          </cell>
          <cell r="J208" t="str">
            <v>Dam San</v>
          </cell>
          <cell r="K208" t="str">
            <v>Y</v>
          </cell>
        </row>
        <row r="209">
          <cell r="D209">
            <v>331</v>
          </cell>
          <cell r="E209">
            <v>4131</v>
          </cell>
          <cell r="F209">
            <v>56063122</v>
          </cell>
          <cell r="G209">
            <v>56063122</v>
          </cell>
          <cell r="J209" t="str">
            <v>Dam San</v>
          </cell>
          <cell r="K209" t="str">
            <v>Y</v>
          </cell>
        </row>
        <row r="210">
          <cell r="D210">
            <v>331</v>
          </cell>
          <cell r="E210">
            <v>4131</v>
          </cell>
          <cell r="F210">
            <v>2690000</v>
          </cell>
          <cell r="G210">
            <v>2690000</v>
          </cell>
          <cell r="J210" t="str">
            <v>Dam San</v>
          </cell>
          <cell r="K210" t="str">
            <v>Y</v>
          </cell>
        </row>
        <row r="211">
          <cell r="D211">
            <v>331</v>
          </cell>
          <cell r="E211">
            <v>4131</v>
          </cell>
          <cell r="F211">
            <v>1870793</v>
          </cell>
          <cell r="G211">
            <v>1870793</v>
          </cell>
          <cell r="J211" t="str">
            <v>Dam San</v>
          </cell>
          <cell r="K211" t="str">
            <v>Y</v>
          </cell>
        </row>
        <row r="215">
          <cell r="D215">
            <v>4131</v>
          </cell>
          <cell r="E215">
            <v>331</v>
          </cell>
          <cell r="F215">
            <v>835348</v>
          </cell>
          <cell r="G215">
            <v>835348</v>
          </cell>
          <cell r="J215" t="str">
            <v>Dam San</v>
          </cell>
          <cell r="K215" t="str">
            <v>Y</v>
          </cell>
        </row>
        <row r="216">
          <cell r="D216">
            <v>4131</v>
          </cell>
          <cell r="E216">
            <v>331</v>
          </cell>
          <cell r="F216">
            <v>213380</v>
          </cell>
          <cell r="G216">
            <v>213380</v>
          </cell>
          <cell r="J216" t="str">
            <v>Dam San</v>
          </cell>
          <cell r="K216" t="str">
            <v>Y</v>
          </cell>
        </row>
        <row r="223">
          <cell r="D223" t="str">
            <v>331N</v>
          </cell>
          <cell r="E223">
            <v>4131</v>
          </cell>
          <cell r="F223">
            <v>-96135190</v>
          </cell>
          <cell r="G223">
            <v>-96135190</v>
          </cell>
          <cell r="J223" t="str">
            <v>Dam San</v>
          </cell>
          <cell r="K223" t="str">
            <v>Y</v>
          </cell>
        </row>
        <row r="224">
          <cell r="D224" t="str">
            <v>331N</v>
          </cell>
          <cell r="E224">
            <v>4131</v>
          </cell>
          <cell r="F224">
            <v>-8400000</v>
          </cell>
          <cell r="G224">
            <v>-8400000</v>
          </cell>
          <cell r="J224" t="str">
            <v>Dam San</v>
          </cell>
          <cell r="K224" t="str">
            <v>Y</v>
          </cell>
        </row>
        <row r="225">
          <cell r="D225" t="str">
            <v>331N</v>
          </cell>
          <cell r="E225">
            <v>4131</v>
          </cell>
          <cell r="F225">
            <v>-72401752</v>
          </cell>
          <cell r="G225">
            <v>-72401752</v>
          </cell>
          <cell r="J225" t="str">
            <v>Dam San</v>
          </cell>
          <cell r="K225" t="str">
            <v>Y</v>
          </cell>
        </row>
        <row r="226">
          <cell r="D226" t="str">
            <v>331N</v>
          </cell>
          <cell r="E226">
            <v>4131</v>
          </cell>
          <cell r="F226">
            <v>-7662148</v>
          </cell>
          <cell r="G226">
            <v>-7662148</v>
          </cell>
          <cell r="J226" t="str">
            <v>Dam San</v>
          </cell>
          <cell r="K226" t="str">
            <v>Y</v>
          </cell>
        </row>
        <row r="227">
          <cell r="D227" t="str">
            <v>331N</v>
          </cell>
          <cell r="E227">
            <v>4131</v>
          </cell>
          <cell r="F227">
            <v>-6643432</v>
          </cell>
          <cell r="G227">
            <v>-6643432</v>
          </cell>
          <cell r="J227" t="str">
            <v>Dam San</v>
          </cell>
          <cell r="K227" t="str">
            <v>Y</v>
          </cell>
        </row>
        <row r="228">
          <cell r="D228" t="str">
            <v>331N</v>
          </cell>
          <cell r="E228">
            <v>4131</v>
          </cell>
          <cell r="F228">
            <v>-612086</v>
          </cell>
          <cell r="G228">
            <v>-612086</v>
          </cell>
          <cell r="J228" t="str">
            <v>Dam San</v>
          </cell>
          <cell r="K228" t="str">
            <v>Y</v>
          </cell>
        </row>
        <row r="229">
          <cell r="D229" t="str">
            <v>331N</v>
          </cell>
          <cell r="E229">
            <v>4131</v>
          </cell>
          <cell r="F229">
            <v>-482818</v>
          </cell>
          <cell r="G229">
            <v>-482818</v>
          </cell>
          <cell r="J229" t="str">
            <v>Dam San</v>
          </cell>
          <cell r="K229" t="str">
            <v>Y</v>
          </cell>
        </row>
        <row r="233">
          <cell r="D233">
            <v>4131</v>
          </cell>
          <cell r="E233" t="str">
            <v>331N</v>
          </cell>
          <cell r="F233">
            <v>-2301564</v>
          </cell>
          <cell r="G233">
            <v>-2301564</v>
          </cell>
          <cell r="J233" t="str">
            <v>Dam San</v>
          </cell>
          <cell r="K233" t="str">
            <v>Y</v>
          </cell>
        </row>
        <row r="234">
          <cell r="D234">
            <v>4131</v>
          </cell>
          <cell r="E234" t="str">
            <v>331N</v>
          </cell>
          <cell r="F234">
            <v>-41456875</v>
          </cell>
          <cell r="G234">
            <v>-41456875</v>
          </cell>
          <cell r="J234" t="str">
            <v>Dam San</v>
          </cell>
          <cell r="K234" t="str">
            <v>Y</v>
          </cell>
        </row>
        <row r="235">
          <cell r="D235">
            <v>4131</v>
          </cell>
          <cell r="E235" t="str">
            <v>331N</v>
          </cell>
          <cell r="F235">
            <v>-1601745</v>
          </cell>
          <cell r="G235">
            <v>-1601745</v>
          </cell>
          <cell r="J235" t="str">
            <v>Dam San</v>
          </cell>
          <cell r="K235" t="str">
            <v>Y</v>
          </cell>
        </row>
        <row r="236">
          <cell r="D236">
            <v>4131</v>
          </cell>
          <cell r="E236" t="str">
            <v>331N</v>
          </cell>
          <cell r="F236">
            <v>-19264871</v>
          </cell>
          <cell r="G236">
            <v>-19264871</v>
          </cell>
          <cell r="J236" t="str">
            <v>Dam San</v>
          </cell>
          <cell r="K236" t="str">
            <v>Y</v>
          </cell>
        </row>
        <row r="240">
          <cell r="D240">
            <v>4131</v>
          </cell>
          <cell r="E240" t="str">
            <v>331N</v>
          </cell>
          <cell r="F240">
            <v>42643535</v>
          </cell>
          <cell r="G240">
            <v>42643535</v>
          </cell>
          <cell r="J240" t="str">
            <v>Dam San</v>
          </cell>
          <cell r="K240" t="str">
            <v>Y</v>
          </cell>
        </row>
        <row r="244">
          <cell r="D244" t="str">
            <v>331N</v>
          </cell>
          <cell r="E244">
            <v>515</v>
          </cell>
          <cell r="F244">
            <v>94963381</v>
          </cell>
          <cell r="I244">
            <v>94963381</v>
          </cell>
          <cell r="J244" t="str">
            <v>Dam San</v>
          </cell>
          <cell r="K244" t="str">
            <v>Y</v>
          </cell>
        </row>
        <row r="245">
          <cell r="D245" t="str">
            <v>331N</v>
          </cell>
          <cell r="E245">
            <v>515</v>
          </cell>
          <cell r="F245">
            <v>94178604</v>
          </cell>
          <cell r="I245">
            <v>94178604</v>
          </cell>
          <cell r="J245" t="str">
            <v>Dam San</v>
          </cell>
          <cell r="K245" t="str">
            <v>Y</v>
          </cell>
        </row>
        <row r="246">
          <cell r="D246" t="str">
            <v>331N</v>
          </cell>
          <cell r="E246">
            <v>515</v>
          </cell>
          <cell r="F246">
            <v>6931715</v>
          </cell>
          <cell r="I246">
            <v>6931715</v>
          </cell>
          <cell r="J246" t="str">
            <v>Dam San</v>
          </cell>
          <cell r="K246" t="str">
            <v>Y</v>
          </cell>
        </row>
        <row r="247">
          <cell r="D247" t="str">
            <v>331N</v>
          </cell>
          <cell r="E247">
            <v>515</v>
          </cell>
          <cell r="F247">
            <v>6468931</v>
          </cell>
          <cell r="I247">
            <v>6468931</v>
          </cell>
          <cell r="J247" t="str">
            <v>Dam San</v>
          </cell>
          <cell r="K247" t="str">
            <v>Y</v>
          </cell>
        </row>
        <row r="248">
          <cell r="D248" t="str">
            <v>331N</v>
          </cell>
          <cell r="E248">
            <v>515</v>
          </cell>
          <cell r="F248">
            <v>199881</v>
          </cell>
          <cell r="I248">
            <v>199881</v>
          </cell>
          <cell r="J248" t="str">
            <v>Dam San</v>
          </cell>
          <cell r="K248" t="str">
            <v>Y</v>
          </cell>
        </row>
        <row r="252">
          <cell r="D252">
            <v>635</v>
          </cell>
          <cell r="E252" t="str">
            <v>331N</v>
          </cell>
          <cell r="G252">
            <v>1853508</v>
          </cell>
          <cell r="H252">
            <v>1853508</v>
          </cell>
          <cell r="J252" t="str">
            <v>Dam San</v>
          </cell>
          <cell r="K252" t="str">
            <v>Y</v>
          </cell>
        </row>
        <row r="253">
          <cell r="D253">
            <v>635</v>
          </cell>
          <cell r="E253" t="str">
            <v>331N</v>
          </cell>
          <cell r="G253">
            <v>7758</v>
          </cell>
          <cell r="H253">
            <v>7758</v>
          </cell>
          <cell r="J253" t="str">
            <v>Dam San</v>
          </cell>
          <cell r="K253" t="str">
            <v>Y</v>
          </cell>
        </row>
        <row r="257">
          <cell r="D257" t="str">
            <v>331N</v>
          </cell>
          <cell r="E257">
            <v>4131</v>
          </cell>
          <cell r="F257">
            <v>1171809</v>
          </cell>
          <cell r="G257">
            <v>1171809</v>
          </cell>
          <cell r="J257" t="str">
            <v>Dam San</v>
          </cell>
          <cell r="K257" t="str">
            <v>Y</v>
          </cell>
        </row>
        <row r="258">
          <cell r="D258" t="str">
            <v>331N</v>
          </cell>
          <cell r="E258">
            <v>4131</v>
          </cell>
          <cell r="F258">
            <v>8400000</v>
          </cell>
          <cell r="G258">
            <v>8400000</v>
          </cell>
          <cell r="J258" t="str">
            <v>Dam San</v>
          </cell>
          <cell r="K258" t="str">
            <v>Y</v>
          </cell>
        </row>
        <row r="259">
          <cell r="D259" t="str">
            <v>331N</v>
          </cell>
          <cell r="E259">
            <v>4131</v>
          </cell>
          <cell r="F259">
            <v>730433</v>
          </cell>
          <cell r="G259">
            <v>730433</v>
          </cell>
          <cell r="J259" t="str">
            <v>Dam San</v>
          </cell>
          <cell r="K259" t="str">
            <v>Y</v>
          </cell>
        </row>
        <row r="260">
          <cell r="D260" t="str">
            <v>331N</v>
          </cell>
          <cell r="E260">
            <v>4131</v>
          </cell>
          <cell r="F260">
            <v>174501</v>
          </cell>
          <cell r="G260">
            <v>174501</v>
          </cell>
          <cell r="J260" t="str">
            <v>Dam San</v>
          </cell>
          <cell r="K260" t="str">
            <v>Y</v>
          </cell>
        </row>
        <row r="261">
          <cell r="D261" t="str">
            <v>331N</v>
          </cell>
          <cell r="E261">
            <v>4131</v>
          </cell>
          <cell r="F261">
            <v>251763</v>
          </cell>
          <cell r="G261">
            <v>251763</v>
          </cell>
          <cell r="J261" t="str">
            <v>Dam San</v>
          </cell>
          <cell r="K261" t="str">
            <v>Y</v>
          </cell>
        </row>
        <row r="262">
          <cell r="D262" t="str">
            <v>331N</v>
          </cell>
          <cell r="E262">
            <v>4131</v>
          </cell>
          <cell r="F262">
            <v>619844</v>
          </cell>
          <cell r="G262">
            <v>619844</v>
          </cell>
          <cell r="J262" t="str">
            <v>Dam San</v>
          </cell>
          <cell r="K262" t="str">
            <v>Y</v>
          </cell>
        </row>
        <row r="263">
          <cell r="D263" t="str">
            <v>331N</v>
          </cell>
          <cell r="E263">
            <v>4131</v>
          </cell>
          <cell r="F263">
            <v>282937</v>
          </cell>
          <cell r="G263">
            <v>282937</v>
          </cell>
          <cell r="J263" t="str">
            <v>Dam San</v>
          </cell>
          <cell r="K263" t="str">
            <v>Y</v>
          </cell>
        </row>
        <row r="267">
          <cell r="D267">
            <v>4131</v>
          </cell>
          <cell r="E267" t="str">
            <v>331N</v>
          </cell>
          <cell r="F267">
            <v>21776852</v>
          </cell>
          <cell r="G267">
            <v>21776852</v>
          </cell>
          <cell r="J267" t="str">
            <v>Dam San</v>
          </cell>
          <cell r="K267" t="str">
            <v>Y</v>
          </cell>
        </row>
        <row r="268">
          <cell r="D268">
            <v>4131</v>
          </cell>
          <cell r="E268" t="str">
            <v>331N</v>
          </cell>
          <cell r="F268">
            <v>2301564</v>
          </cell>
          <cell r="G268">
            <v>2301564</v>
          </cell>
          <cell r="J268" t="str">
            <v>Dam San</v>
          </cell>
          <cell r="K268" t="str">
            <v>Y</v>
          </cell>
        </row>
        <row r="269">
          <cell r="D269">
            <v>4131</v>
          </cell>
          <cell r="E269" t="str">
            <v>331N</v>
          </cell>
          <cell r="F269">
            <v>41456875</v>
          </cell>
          <cell r="G269">
            <v>41456875</v>
          </cell>
          <cell r="J269" t="str">
            <v>Dam San</v>
          </cell>
          <cell r="K269" t="str">
            <v>Y</v>
          </cell>
        </row>
        <row r="270">
          <cell r="D270">
            <v>4131</v>
          </cell>
          <cell r="E270" t="str">
            <v>331N</v>
          </cell>
          <cell r="F270">
            <v>19264871</v>
          </cell>
          <cell r="G270">
            <v>19264871</v>
          </cell>
          <cell r="J270" t="str">
            <v>Dam San</v>
          </cell>
          <cell r="K270" t="str">
            <v>Y</v>
          </cell>
        </row>
        <row r="274">
          <cell r="D274">
            <v>632</v>
          </cell>
          <cell r="E274">
            <v>3333</v>
          </cell>
          <cell r="G274">
            <v>3192983</v>
          </cell>
          <cell r="H274">
            <v>3192983</v>
          </cell>
          <cell r="J274" t="str">
            <v>Dam San</v>
          </cell>
          <cell r="K274" t="str">
            <v>N</v>
          </cell>
        </row>
        <row r="275">
          <cell r="D275">
            <v>1331</v>
          </cell>
          <cell r="E275">
            <v>1388</v>
          </cell>
          <cell r="F275">
            <v>2558847234</v>
          </cell>
          <cell r="G275">
            <v>2558847234</v>
          </cell>
          <cell r="J275" t="str">
            <v>Dam San</v>
          </cell>
          <cell r="K275" t="str">
            <v>Y</v>
          </cell>
        </row>
        <row r="276">
          <cell r="D276">
            <v>33311</v>
          </cell>
          <cell r="E276">
            <v>1331</v>
          </cell>
          <cell r="F276">
            <v>422585795</v>
          </cell>
          <cell r="G276">
            <v>422585795</v>
          </cell>
          <cell r="J276" t="str">
            <v>Dam San</v>
          </cell>
          <cell r="K276" t="str">
            <v>Y</v>
          </cell>
        </row>
        <row r="277">
          <cell r="D277">
            <v>8211</v>
          </cell>
          <cell r="E277">
            <v>3334</v>
          </cell>
          <cell r="G277">
            <v>232797831</v>
          </cell>
          <cell r="H277">
            <v>232797831</v>
          </cell>
          <cell r="J277" t="str">
            <v>Dam San</v>
          </cell>
          <cell r="K277" t="str">
            <v>Y</v>
          </cell>
        </row>
        <row r="280">
          <cell r="D280">
            <v>811</v>
          </cell>
          <cell r="E280">
            <v>3383</v>
          </cell>
          <cell r="G280">
            <v>14057072</v>
          </cell>
          <cell r="H280">
            <v>14057072</v>
          </cell>
          <cell r="J280" t="str">
            <v>Dam San</v>
          </cell>
          <cell r="K280" t="str">
            <v>Y</v>
          </cell>
        </row>
        <row r="281">
          <cell r="D281">
            <v>351</v>
          </cell>
          <cell r="E281">
            <v>3388</v>
          </cell>
          <cell r="F281">
            <v>28746936</v>
          </cell>
          <cell r="G281">
            <v>28746936</v>
          </cell>
          <cell r="J281" t="str">
            <v>Dam San</v>
          </cell>
          <cell r="K281" t="str">
            <v>Y</v>
          </cell>
        </row>
        <row r="282">
          <cell r="D282">
            <v>6421</v>
          </cell>
          <cell r="E282">
            <v>3383</v>
          </cell>
          <cell r="G282">
            <v>42094503</v>
          </cell>
          <cell r="H282">
            <v>42094503</v>
          </cell>
          <cell r="J282" t="str">
            <v>Dam San</v>
          </cell>
          <cell r="K282" t="str">
            <v>N</v>
          </cell>
        </row>
        <row r="283">
          <cell r="D283">
            <v>6426</v>
          </cell>
          <cell r="E283">
            <v>351</v>
          </cell>
          <cell r="G283">
            <v>42456420</v>
          </cell>
          <cell r="H283">
            <v>42456420</v>
          </cell>
          <cell r="J283" t="str">
            <v>Dam San</v>
          </cell>
          <cell r="K283" t="str">
            <v>N</v>
          </cell>
        </row>
        <row r="286">
          <cell r="D286">
            <v>3338</v>
          </cell>
          <cell r="E286">
            <v>3388</v>
          </cell>
          <cell r="F286">
            <v>3000000</v>
          </cell>
          <cell r="G286">
            <v>3000000</v>
          </cell>
          <cell r="J286" t="str">
            <v>Dam San</v>
          </cell>
          <cell r="K286" t="str">
            <v>Y</v>
          </cell>
        </row>
        <row r="287">
          <cell r="D287">
            <v>6425</v>
          </cell>
          <cell r="E287">
            <v>3338</v>
          </cell>
          <cell r="G287">
            <v>3000000</v>
          </cell>
          <cell r="H287">
            <v>3000000</v>
          </cell>
          <cell r="J287" t="str">
            <v>Dam San</v>
          </cell>
          <cell r="K287" t="str">
            <v>Y</v>
          </cell>
        </row>
        <row r="288">
          <cell r="D288">
            <v>3388</v>
          </cell>
          <cell r="E288">
            <v>33311</v>
          </cell>
          <cell r="F288">
            <v>174052429</v>
          </cell>
          <cell r="G288">
            <v>174052429</v>
          </cell>
          <cell r="J288" t="str">
            <v>Dam San</v>
          </cell>
          <cell r="K288" t="str">
            <v>N</v>
          </cell>
        </row>
        <row r="291">
          <cell r="D291">
            <v>635</v>
          </cell>
          <cell r="E291">
            <v>4131</v>
          </cell>
          <cell r="G291">
            <v>-4556224644</v>
          </cell>
          <cell r="H291">
            <v>-4556224644</v>
          </cell>
          <cell r="J291" t="str">
            <v>Dam San</v>
          </cell>
          <cell r="K291" t="str">
            <v>Y</v>
          </cell>
        </row>
        <row r="292">
          <cell r="D292">
            <v>635</v>
          </cell>
          <cell r="E292">
            <v>4131</v>
          </cell>
          <cell r="G292">
            <v>3925710510</v>
          </cell>
          <cell r="H292">
            <v>3925710510</v>
          </cell>
          <cell r="J292" t="str">
            <v>Dam San</v>
          </cell>
          <cell r="K292" t="str">
            <v>Y</v>
          </cell>
        </row>
        <row r="293">
          <cell r="D293">
            <v>515</v>
          </cell>
          <cell r="E293">
            <v>635</v>
          </cell>
          <cell r="I293">
            <v>0</v>
          </cell>
          <cell r="J293" t="str">
            <v>Dam San</v>
          </cell>
          <cell r="K293" t="str">
            <v>Y</v>
          </cell>
        </row>
        <row r="296">
          <cell r="D296">
            <v>635</v>
          </cell>
          <cell r="E296">
            <v>515</v>
          </cell>
          <cell r="H296">
            <v>454274</v>
          </cell>
          <cell r="I296">
            <v>454274</v>
          </cell>
          <cell r="J296" t="str">
            <v>Dam San</v>
          </cell>
          <cell r="K296" t="str">
            <v>Y</v>
          </cell>
        </row>
        <row r="297">
          <cell r="D297">
            <v>6425</v>
          </cell>
          <cell r="E297">
            <v>635</v>
          </cell>
          <cell r="H297">
            <v>155500</v>
          </cell>
          <cell r="I297">
            <v>155500</v>
          </cell>
          <cell r="J297" t="str">
            <v>Dam San</v>
          </cell>
          <cell r="K297" t="str">
            <v>Y</v>
          </cell>
        </row>
        <row r="300">
          <cell r="D300">
            <v>142</v>
          </cell>
          <cell r="E300">
            <v>6427</v>
          </cell>
          <cell r="F300">
            <v>64447164</v>
          </cell>
          <cell r="I300">
            <v>64447164</v>
          </cell>
          <cell r="J300" t="str">
            <v>Dam San</v>
          </cell>
          <cell r="K300" t="str">
            <v>Y</v>
          </cell>
        </row>
        <row r="303">
          <cell r="D303">
            <v>811</v>
          </cell>
          <cell r="E303">
            <v>6418</v>
          </cell>
          <cell r="H303">
            <v>13321646</v>
          </cell>
          <cell r="I303">
            <v>13321646</v>
          </cell>
          <cell r="J303" t="str">
            <v>Dam San</v>
          </cell>
          <cell r="K303" t="str">
            <v>Y</v>
          </cell>
        </row>
        <row r="308">
          <cell r="D308">
            <v>515</v>
          </cell>
          <cell r="E308">
            <v>2112</v>
          </cell>
          <cell r="G308">
            <v>2084554890</v>
          </cell>
          <cell r="H308">
            <v>2084554890</v>
          </cell>
          <cell r="J308" t="str">
            <v>Dam San</v>
          </cell>
          <cell r="K308" t="str">
            <v>Y</v>
          </cell>
        </row>
        <row r="309">
          <cell r="D309">
            <v>331</v>
          </cell>
          <cell r="E309">
            <v>2112</v>
          </cell>
          <cell r="F309">
            <v>97980575</v>
          </cell>
          <cell r="G309">
            <v>97980575</v>
          </cell>
          <cell r="J309" t="str">
            <v>Dam San</v>
          </cell>
          <cell r="K309" t="str">
            <v>Y</v>
          </cell>
        </row>
        <row r="311">
          <cell r="D311">
            <v>515</v>
          </cell>
          <cell r="E311">
            <v>2112</v>
          </cell>
          <cell r="G311">
            <v>708321256</v>
          </cell>
          <cell r="H311">
            <v>708321256</v>
          </cell>
          <cell r="J311" t="str">
            <v>Dam San</v>
          </cell>
          <cell r="K311" t="str">
            <v>Y</v>
          </cell>
        </row>
        <row r="312">
          <cell r="D312">
            <v>331</v>
          </cell>
          <cell r="E312">
            <v>2112</v>
          </cell>
          <cell r="F312">
            <v>45037293</v>
          </cell>
          <cell r="G312">
            <v>45037293</v>
          </cell>
          <cell r="J312" t="str">
            <v>Dam San</v>
          </cell>
          <cell r="K312" t="str">
            <v>Y</v>
          </cell>
        </row>
        <row r="313">
          <cell r="D313">
            <v>632</v>
          </cell>
          <cell r="E313">
            <v>2141</v>
          </cell>
          <cell r="G313">
            <v>-171439582</v>
          </cell>
          <cell r="H313">
            <v>-171439582</v>
          </cell>
          <cell r="J313" t="str">
            <v>Dam San</v>
          </cell>
          <cell r="K313" t="str">
            <v>Y</v>
          </cell>
        </row>
        <row r="314">
          <cell r="D314">
            <v>632</v>
          </cell>
          <cell r="E314">
            <v>2141</v>
          </cell>
          <cell r="G314">
            <v>-8199793</v>
          </cell>
          <cell r="H314">
            <v>-8199793</v>
          </cell>
          <cell r="J314" t="str">
            <v>Dam San</v>
          </cell>
          <cell r="K314" t="str">
            <v>Y</v>
          </cell>
        </row>
        <row r="315">
          <cell r="D315">
            <v>632</v>
          </cell>
          <cell r="E315">
            <v>2141</v>
          </cell>
          <cell r="G315">
            <v>-1485914894</v>
          </cell>
          <cell r="H315">
            <v>-1485914894</v>
          </cell>
          <cell r="J315" t="str">
            <v>Dam San</v>
          </cell>
          <cell r="K315" t="str">
            <v>Y</v>
          </cell>
        </row>
        <row r="316">
          <cell r="D316">
            <v>3388</v>
          </cell>
          <cell r="E316">
            <v>335</v>
          </cell>
          <cell r="F316">
            <v>427959373</v>
          </cell>
          <cell r="G316">
            <v>427959373</v>
          </cell>
          <cell r="J316" t="str">
            <v>Dam San</v>
          </cell>
          <cell r="K316" t="str">
            <v>Y</v>
          </cell>
        </row>
      </sheetData>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2">
          <cell r="G2" t="str">
            <v>GD1</v>
          </cell>
        </row>
        <row r="3">
          <cell r="G3" t="str">
            <v>GD2</v>
          </cell>
        </row>
        <row r="4">
          <cell r="G4" t="str">
            <v>KC</v>
          </cell>
        </row>
        <row r="5">
          <cell r="G5" t="str">
            <v>TDC</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control" Target="../activeX/activeX3.xml"/><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8"/>
  <dimension ref="A1:Q50"/>
  <sheetViews>
    <sheetView topLeftCell="A4" zoomScale="85" workbookViewId="0">
      <selection activeCell="B10" sqref="B10"/>
    </sheetView>
  </sheetViews>
  <sheetFormatPr defaultRowHeight="12.75"/>
  <cols>
    <col min="1" max="1" width="37.5703125" style="2" customWidth="1"/>
    <col min="2" max="2" width="42.140625" style="2" customWidth="1"/>
    <col min="3" max="4" width="5.140625" style="2" customWidth="1"/>
    <col min="5" max="8" width="1.42578125" style="2" customWidth="1"/>
    <col min="9" max="10" width="9.140625" style="2"/>
    <col min="11" max="11" width="7.5703125" style="2" customWidth="1"/>
    <col min="12" max="12" width="1.140625" style="2" customWidth="1"/>
    <col min="13" max="13" width="12.7109375" style="2" customWidth="1"/>
    <col min="14" max="14" width="16.85546875" style="2" customWidth="1"/>
    <col min="15" max="15" width="1.7109375" style="2" customWidth="1"/>
    <col min="16" max="16384" width="9.140625" style="2"/>
  </cols>
  <sheetData>
    <row r="1" spans="1:17" ht="13.5" thickBot="1">
      <c r="A1" s="1" t="s">
        <v>12984</v>
      </c>
      <c r="I1" s="1" t="s">
        <v>6053</v>
      </c>
    </row>
    <row r="2" spans="1:17" ht="13.5" thickBot="1">
      <c r="A2" s="3" t="s">
        <v>12985</v>
      </c>
      <c r="B2" s="4" t="s">
        <v>2965</v>
      </c>
      <c r="I2" s="2" t="s">
        <v>12986</v>
      </c>
      <c r="M2" s="920" t="s">
        <v>10722</v>
      </c>
      <c r="N2" s="742" t="s">
        <v>10723</v>
      </c>
    </row>
    <row r="3" spans="1:17">
      <c r="A3" s="3" t="s">
        <v>8254</v>
      </c>
      <c r="B3" s="5" t="s">
        <v>716</v>
      </c>
      <c r="I3" s="2" t="s">
        <v>11776</v>
      </c>
      <c r="M3" s="920" t="s">
        <v>10721</v>
      </c>
      <c r="N3" s="742" t="s">
        <v>10724</v>
      </c>
    </row>
    <row r="4" spans="1:17">
      <c r="A4" s="3" t="s">
        <v>11777</v>
      </c>
      <c r="B4" s="5" t="s">
        <v>14385</v>
      </c>
      <c r="I4" s="2" t="s">
        <v>11778</v>
      </c>
      <c r="M4" s="5" t="s">
        <v>6055</v>
      </c>
      <c r="N4" s="742" t="s">
        <v>6054</v>
      </c>
    </row>
    <row r="5" spans="1:17">
      <c r="A5" s="3" t="s">
        <v>11779</v>
      </c>
      <c r="B5" s="5" t="s">
        <v>14404</v>
      </c>
      <c r="C5" s="6"/>
      <c r="D5" s="6"/>
      <c r="I5" s="2" t="s">
        <v>6610</v>
      </c>
      <c r="M5" s="744" t="s">
        <v>10725</v>
      </c>
      <c r="N5" s="742" t="s">
        <v>9667</v>
      </c>
    </row>
    <row r="6" spans="1:17">
      <c r="A6" s="3" t="s">
        <v>9211</v>
      </c>
      <c r="B6" s="5" t="str">
        <f>+B5</f>
        <v>Quý IV của năm tài chính kết thúc ngày 31 tháng 12 năm 2015</v>
      </c>
      <c r="C6" s="6"/>
      <c r="D6" s="6"/>
      <c r="I6" s="2" t="s">
        <v>9212</v>
      </c>
      <c r="M6" s="869">
        <v>40908</v>
      </c>
      <c r="N6" s="742"/>
    </row>
    <row r="7" spans="1:17">
      <c r="A7" s="3" t="s">
        <v>9213</v>
      </c>
      <c r="B7" s="5" t="str">
        <f>B5</f>
        <v>Quý IV của năm tài chính kết thúc ngày 31 tháng 12 năm 2015</v>
      </c>
      <c r="C7" s="6"/>
      <c r="D7" s="6"/>
      <c r="I7" s="2" t="s">
        <v>9214</v>
      </c>
      <c r="M7" s="869">
        <f>$B$41</f>
        <v>40588</v>
      </c>
      <c r="N7" s="742"/>
    </row>
    <row r="8" spans="1:17">
      <c r="A8" s="3" t="s">
        <v>10911</v>
      </c>
      <c r="B8" s="5" t="s">
        <v>10912</v>
      </c>
      <c r="C8" s="6"/>
      <c r="D8" s="6"/>
      <c r="I8" s="2" t="s">
        <v>10913</v>
      </c>
      <c r="M8" s="869">
        <f>$B$41</f>
        <v>40588</v>
      </c>
      <c r="N8" s="742"/>
    </row>
    <row r="9" spans="1:17" ht="13.5" thickBot="1">
      <c r="A9" s="3" t="s">
        <v>12592</v>
      </c>
      <c r="B9" s="7" t="s">
        <v>14490</v>
      </c>
      <c r="I9" s="2" t="s">
        <v>6611</v>
      </c>
      <c r="M9" s="744"/>
      <c r="N9" s="107"/>
    </row>
    <row r="10" spans="1:17">
      <c r="A10" s="6"/>
      <c r="I10" s="2" t="s">
        <v>6612</v>
      </c>
      <c r="M10" s="744"/>
      <c r="N10" s="742"/>
    </row>
    <row r="11" spans="1:17" ht="13.5" thickBot="1">
      <c r="I11" s="2" t="s">
        <v>6613</v>
      </c>
      <c r="M11" s="744"/>
      <c r="N11" s="107"/>
    </row>
    <row r="12" spans="1:17" ht="13.5" thickBot="1">
      <c r="A12" s="8" t="s">
        <v>6949</v>
      </c>
      <c r="B12" s="4" t="s">
        <v>14393</v>
      </c>
      <c r="I12" s="9" t="s">
        <v>6614</v>
      </c>
      <c r="J12" s="9"/>
      <c r="K12" s="9"/>
      <c r="L12" s="9"/>
      <c r="M12" s="744"/>
      <c r="N12" s="107"/>
      <c r="O12" s="9"/>
      <c r="P12" s="9"/>
      <c r="Q12" s="9"/>
    </row>
    <row r="13" spans="1:17">
      <c r="A13" s="8" t="s">
        <v>14360</v>
      </c>
      <c r="B13" s="4" t="s">
        <v>6951</v>
      </c>
      <c r="I13" s="9" t="s">
        <v>6615</v>
      </c>
      <c r="J13" s="9"/>
      <c r="K13" s="9"/>
      <c r="L13" s="9"/>
      <c r="M13" s="744"/>
      <c r="N13" s="107"/>
      <c r="O13" s="9"/>
      <c r="P13" s="9"/>
      <c r="Q13" s="9"/>
    </row>
    <row r="14" spans="1:17" ht="13.5" thickBot="1">
      <c r="A14" s="8" t="s">
        <v>6950</v>
      </c>
      <c r="B14" s="10" t="s">
        <v>6952</v>
      </c>
      <c r="I14" s="9" t="s">
        <v>6616</v>
      </c>
      <c r="J14" s="697"/>
      <c r="K14" s="697"/>
      <c r="L14" s="9"/>
      <c r="M14" s="744"/>
      <c r="N14" s="107"/>
      <c r="O14" s="697"/>
      <c r="P14" s="9"/>
      <c r="Q14" s="9"/>
    </row>
    <row r="15" spans="1:17">
      <c r="I15" s="9" t="s">
        <v>6617</v>
      </c>
      <c r="J15" s="697"/>
      <c r="K15" s="697"/>
      <c r="L15" s="9"/>
      <c r="M15" s="744"/>
      <c r="N15" s="107"/>
      <c r="O15" s="697"/>
      <c r="P15" s="9"/>
      <c r="Q15" s="9"/>
    </row>
    <row r="16" spans="1:17">
      <c r="I16" s="9" t="s">
        <v>6618</v>
      </c>
      <c r="J16" s="9"/>
      <c r="K16" s="9"/>
      <c r="L16" s="9"/>
      <c r="M16" s="744"/>
      <c r="N16" s="107"/>
      <c r="O16" s="9"/>
      <c r="P16" s="9"/>
      <c r="Q16" s="9"/>
    </row>
    <row r="17" spans="1:17">
      <c r="A17" s="11" t="s">
        <v>6071</v>
      </c>
      <c r="B17" s="12">
        <v>0.4</v>
      </c>
      <c r="I17" s="9" t="s">
        <v>6619</v>
      </c>
      <c r="J17" s="697"/>
      <c r="K17" s="697"/>
      <c r="L17" s="9"/>
      <c r="M17" s="744"/>
      <c r="N17" s="107"/>
      <c r="O17" s="697"/>
      <c r="P17" s="9"/>
      <c r="Q17" s="9"/>
    </row>
    <row r="18" spans="1:17">
      <c r="A18" s="11" t="s">
        <v>6072</v>
      </c>
      <c r="B18" s="12">
        <v>0.75</v>
      </c>
      <c r="I18" s="9" t="s">
        <v>6620</v>
      </c>
      <c r="J18" s="697"/>
      <c r="K18" s="697"/>
      <c r="L18" s="9"/>
      <c r="M18" s="744"/>
      <c r="N18" s="107"/>
      <c r="O18" s="697"/>
      <c r="P18" s="9"/>
      <c r="Q18" s="9"/>
    </row>
    <row r="19" spans="1:17">
      <c r="A19" s="8" t="s">
        <v>6073</v>
      </c>
      <c r="B19" s="12">
        <v>0.5</v>
      </c>
      <c r="E19" s="13"/>
      <c r="I19" s="9" t="s">
        <v>2389</v>
      </c>
      <c r="J19" s="9"/>
      <c r="K19" s="9"/>
      <c r="L19" s="9"/>
      <c r="M19" s="744"/>
      <c r="N19" s="107"/>
      <c r="O19" s="9"/>
      <c r="P19" s="9"/>
      <c r="Q19" s="9"/>
    </row>
    <row r="20" spans="1:17">
      <c r="A20" s="8" t="s">
        <v>6074</v>
      </c>
      <c r="B20" s="12">
        <v>0.35</v>
      </c>
      <c r="I20" s="9" t="s">
        <v>2390</v>
      </c>
      <c r="J20" s="698"/>
      <c r="K20" s="698"/>
      <c r="L20" s="9"/>
      <c r="M20" s="744"/>
      <c r="N20" s="107"/>
      <c r="O20" s="697"/>
      <c r="P20" s="9"/>
      <c r="Q20" s="9"/>
    </row>
    <row r="21" spans="1:17">
      <c r="A21" s="8" t="s">
        <v>6075</v>
      </c>
      <c r="B21" s="12">
        <v>0.5</v>
      </c>
      <c r="I21" s="9" t="s">
        <v>2391</v>
      </c>
      <c r="J21" s="698"/>
      <c r="K21" s="698"/>
      <c r="L21" s="9"/>
      <c r="M21" s="744"/>
      <c r="N21" s="107"/>
      <c r="O21" s="697"/>
      <c r="P21" s="9"/>
      <c r="Q21" s="9"/>
    </row>
    <row r="22" spans="1:17">
      <c r="A22" s="8" t="s">
        <v>6076</v>
      </c>
      <c r="B22" s="12">
        <v>0</v>
      </c>
      <c r="I22" s="9" t="s">
        <v>2392</v>
      </c>
      <c r="J22" s="9"/>
      <c r="K22" s="9"/>
      <c r="L22" s="9"/>
      <c r="M22" s="744"/>
      <c r="N22" s="107"/>
      <c r="O22" s="9"/>
      <c r="P22" s="9"/>
      <c r="Q22" s="9"/>
    </row>
    <row r="23" spans="1:17" ht="13.5" thickBot="1">
      <c r="I23" s="9" t="s">
        <v>2393</v>
      </c>
      <c r="J23" s="9"/>
      <c r="K23" s="9"/>
      <c r="L23" s="9"/>
      <c r="M23" s="745"/>
      <c r="N23" s="107"/>
      <c r="O23" s="697"/>
      <c r="P23" s="9"/>
      <c r="Q23" s="9"/>
    </row>
    <row r="24" spans="1:17" ht="13.5" thickBot="1">
      <c r="A24" s="741" t="s">
        <v>12341</v>
      </c>
      <c r="B24" s="742"/>
      <c r="C24" s="742"/>
      <c r="D24" s="742"/>
      <c r="I24" s="9"/>
      <c r="J24" s="9"/>
      <c r="K24" s="9"/>
      <c r="L24" s="9"/>
      <c r="M24" s="697"/>
      <c r="N24" s="697"/>
      <c r="O24" s="697"/>
      <c r="P24" s="9"/>
      <c r="Q24" s="9"/>
    </row>
    <row r="25" spans="1:17" s="12" customFormat="1">
      <c r="A25" s="742" t="s">
        <v>11875</v>
      </c>
      <c r="B25" s="870">
        <f>B26-7</f>
        <v>39798</v>
      </c>
      <c r="C25" s="743">
        <v>1</v>
      </c>
      <c r="D25" s="742"/>
    </row>
    <row r="26" spans="1:17" s="12" customFormat="1">
      <c r="A26" s="742" t="s">
        <v>4426</v>
      </c>
      <c r="B26" s="869">
        <f>B27-2</f>
        <v>39805</v>
      </c>
      <c r="C26" s="743">
        <v>2</v>
      </c>
      <c r="D26" s="742"/>
    </row>
    <row r="27" spans="1:17" s="12" customFormat="1">
      <c r="A27" s="742" t="s">
        <v>4427</v>
      </c>
      <c r="B27" s="869">
        <v>39807</v>
      </c>
      <c r="C27" s="743">
        <v>3</v>
      </c>
      <c r="D27" s="742" t="s">
        <v>2202</v>
      </c>
    </row>
    <row r="28" spans="1:17" s="12" customFormat="1">
      <c r="A28" s="742" t="s">
        <v>4428</v>
      </c>
      <c r="B28" s="869">
        <f>B31-5</f>
        <v>40366</v>
      </c>
      <c r="C28" s="743">
        <v>4</v>
      </c>
      <c r="D28" s="742"/>
    </row>
    <row r="29" spans="1:17">
      <c r="A29" s="742" t="s">
        <v>4429</v>
      </c>
      <c r="B29" s="871">
        <f>B31-4</f>
        <v>40367</v>
      </c>
      <c r="C29" s="743">
        <v>5</v>
      </c>
      <c r="D29" s="742"/>
    </row>
    <row r="30" spans="1:17">
      <c r="A30" s="742" t="s">
        <v>4430</v>
      </c>
      <c r="B30" s="869">
        <f>B31-1</f>
        <v>40370</v>
      </c>
      <c r="C30" s="743">
        <v>6</v>
      </c>
      <c r="D30" s="742"/>
    </row>
    <row r="31" spans="1:17">
      <c r="A31" s="742" t="s">
        <v>4431</v>
      </c>
      <c r="B31" s="869">
        <v>40371</v>
      </c>
      <c r="C31" s="743">
        <v>7</v>
      </c>
      <c r="D31" s="742" t="s">
        <v>2202</v>
      </c>
    </row>
    <row r="32" spans="1:17">
      <c r="A32" s="742" t="s">
        <v>7619</v>
      </c>
      <c r="B32" s="869">
        <v>40378</v>
      </c>
      <c r="C32" s="743">
        <v>8</v>
      </c>
      <c r="D32" s="742" t="s">
        <v>2202</v>
      </c>
    </row>
    <row r="33" spans="1:4">
      <c r="A33" s="742" t="s">
        <v>7620</v>
      </c>
      <c r="B33" s="869">
        <f>B36-3</f>
        <v>40577</v>
      </c>
      <c r="C33" s="743">
        <v>9</v>
      </c>
      <c r="D33" s="742"/>
    </row>
    <row r="34" spans="1:4">
      <c r="A34" s="742" t="s">
        <v>12342</v>
      </c>
      <c r="B34" s="869">
        <f>B32-1</f>
        <v>40377</v>
      </c>
      <c r="C34" s="743">
        <v>10</v>
      </c>
      <c r="D34" s="742"/>
    </row>
    <row r="35" spans="1:4">
      <c r="A35" s="742" t="s">
        <v>12343</v>
      </c>
      <c r="B35" s="869">
        <f>B32</f>
        <v>40378</v>
      </c>
      <c r="C35" s="743">
        <v>11</v>
      </c>
      <c r="D35" s="742"/>
    </row>
    <row r="36" spans="1:4">
      <c r="A36" s="742" t="s">
        <v>12344</v>
      </c>
      <c r="B36" s="869">
        <f>B37-5</f>
        <v>40580</v>
      </c>
      <c r="C36" s="743">
        <v>12</v>
      </c>
      <c r="D36" s="742"/>
    </row>
    <row r="37" spans="1:4">
      <c r="A37" s="742" t="s">
        <v>12345</v>
      </c>
      <c r="B37" s="869">
        <f>B38-2</f>
        <v>40585</v>
      </c>
      <c r="C37" s="743">
        <v>13</v>
      </c>
      <c r="D37" s="742"/>
    </row>
    <row r="38" spans="1:4">
      <c r="A38" s="742" t="s">
        <v>7621</v>
      </c>
      <c r="B38" s="869">
        <f>B40-1</f>
        <v>40587</v>
      </c>
      <c r="C38" s="743">
        <v>14</v>
      </c>
      <c r="D38" s="742"/>
    </row>
    <row r="39" spans="1:4">
      <c r="A39" s="742" t="s">
        <v>7622</v>
      </c>
      <c r="B39" s="869">
        <f>B40</f>
        <v>40588</v>
      </c>
      <c r="C39" s="743">
        <v>14</v>
      </c>
      <c r="D39" s="742"/>
    </row>
    <row r="40" spans="1:4">
      <c r="A40" s="742" t="s">
        <v>7623</v>
      </c>
      <c r="B40" s="869">
        <f>B41</f>
        <v>40588</v>
      </c>
      <c r="C40" s="743">
        <v>15</v>
      </c>
      <c r="D40" s="742"/>
    </row>
    <row r="41" spans="1:4">
      <c r="A41" s="742" t="s">
        <v>7624</v>
      </c>
      <c r="B41" s="869">
        <v>40588</v>
      </c>
      <c r="C41" s="743">
        <v>16</v>
      </c>
      <c r="D41" s="742" t="s">
        <v>2202</v>
      </c>
    </row>
    <row r="42" spans="1:4">
      <c r="A42" s="742" t="s">
        <v>7625</v>
      </c>
      <c r="B42" s="746" t="s">
        <v>13391</v>
      </c>
      <c r="C42" s="743"/>
      <c r="D42" s="742" t="s">
        <v>2202</v>
      </c>
    </row>
    <row r="43" spans="1:4">
      <c r="A43" s="742" t="s">
        <v>7626</v>
      </c>
      <c r="B43" s="746" t="s">
        <v>7627</v>
      </c>
      <c r="C43" s="743">
        <v>18</v>
      </c>
      <c r="D43" s="742" t="s">
        <v>2202</v>
      </c>
    </row>
    <row r="44" spans="1:4">
      <c r="A44" s="742" t="s">
        <v>7628</v>
      </c>
      <c r="B44" s="747"/>
      <c r="C44" s="743"/>
      <c r="D44" s="742" t="s">
        <v>2202</v>
      </c>
    </row>
    <row r="45" spans="1:4">
      <c r="A45" s="742" t="s">
        <v>7629</v>
      </c>
      <c r="B45" s="747">
        <v>100000000</v>
      </c>
      <c r="C45" s="743">
        <v>17</v>
      </c>
      <c r="D45" s="742" t="s">
        <v>2202</v>
      </c>
    </row>
    <row r="46" spans="1:4">
      <c r="A46" s="742" t="s">
        <v>7630</v>
      </c>
      <c r="B46" s="869">
        <f>B27</f>
        <v>39807</v>
      </c>
      <c r="C46" s="743">
        <v>19</v>
      </c>
      <c r="D46" s="742"/>
    </row>
    <row r="47" spans="1:4">
      <c r="A47" s="742" t="s">
        <v>7631</v>
      </c>
      <c r="B47" s="869">
        <v>40405</v>
      </c>
      <c r="C47" s="743"/>
      <c r="D47" s="742" t="s">
        <v>2202</v>
      </c>
    </row>
    <row r="48" spans="1:4">
      <c r="A48" s="742" t="s">
        <v>7632</v>
      </c>
      <c r="B48" s="746" t="s">
        <v>7633</v>
      </c>
      <c r="C48" s="743"/>
      <c r="D48" s="742" t="s">
        <v>2202</v>
      </c>
    </row>
    <row r="49" spans="1:4">
      <c r="A49" s="742" t="s">
        <v>7634</v>
      </c>
      <c r="B49" s="747">
        <v>100</v>
      </c>
      <c r="C49" s="743"/>
      <c r="D49" s="742" t="s">
        <v>2202</v>
      </c>
    </row>
    <row r="50" spans="1:4">
      <c r="A50" s="742" t="s">
        <v>2578</v>
      </c>
      <c r="B50" s="746" t="s">
        <v>11102</v>
      </c>
      <c r="C50" s="743"/>
      <c r="D50" s="742" t="s">
        <v>2202</v>
      </c>
    </row>
  </sheetData>
  <phoneticPr fontId="53" type="noConversion"/>
  <conditionalFormatting sqref="J14 J17 J20">
    <cfRule type="cellIs" priority="1" stopIfTrue="1" operator="equal">
      <formula>0</formula>
    </cfRule>
  </conditionalFormatting>
  <conditionalFormatting sqref="B25:B50 M2:M23 B2:B9 B12:B14">
    <cfRule type="cellIs" dxfId="22" priority="2" stopIfTrue="1" operator="equal">
      <formula>""</formula>
    </cfRule>
  </conditionalFormatting>
  <dataValidations disablePrompts="1" count="1">
    <dataValidation allowBlank="1" showErrorMessage="1" sqref="R9"/>
  </dataValidations>
  <pageMargins left="0.75" right="0.75" top="1" bottom="1" header="0.5" footer="0.5"/>
  <pageSetup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sheetPr>
    <tabColor indexed="11"/>
  </sheetPr>
  <dimension ref="A1:AC157"/>
  <sheetViews>
    <sheetView topLeftCell="A5" zoomScale="105" workbookViewId="0">
      <selection activeCell="C9" sqref="C9"/>
    </sheetView>
  </sheetViews>
  <sheetFormatPr defaultColWidth="10.28515625" defaultRowHeight="14.25"/>
  <cols>
    <col min="1" max="1" width="3.85546875" style="1131" customWidth="1"/>
    <col min="2" max="2" width="36" style="1131" customWidth="1"/>
    <col min="3" max="3" width="18.140625" style="1131" customWidth="1"/>
    <col min="4" max="4" width="1.140625" style="1131" customWidth="1"/>
    <col min="5" max="5" width="17.5703125" style="1131" customWidth="1"/>
    <col min="6" max="6" width="1.140625" style="1131" customWidth="1"/>
    <col min="7" max="7" width="16.5703125" style="1131" bestFit="1" customWidth="1"/>
    <col min="8" max="8" width="0.85546875" style="1131" customWidth="1"/>
    <col min="9" max="9" width="17.28515625" style="1131" hidden="1" customWidth="1"/>
    <col min="10" max="10" width="0.85546875" style="1131" hidden="1" customWidth="1"/>
    <col min="11" max="11" width="17.28515625" style="1131" customWidth="1"/>
    <col min="12" max="12" width="0.85546875" style="1131" customWidth="1"/>
    <col min="13" max="13" width="17.7109375" style="1131" bestFit="1" customWidth="1"/>
    <col min="14" max="14" width="17.85546875" style="1158" bestFit="1" customWidth="1"/>
    <col min="15" max="15" width="15.7109375" style="1131" bestFit="1" customWidth="1"/>
    <col min="16" max="16" width="16.85546875" style="1131" bestFit="1" customWidth="1"/>
    <col min="17" max="17" width="15.7109375" style="1131" bestFit="1" customWidth="1"/>
    <col min="18" max="18" width="13.7109375" style="1131" bestFit="1" customWidth="1"/>
    <col min="19" max="19" width="13.28515625" style="1131" customWidth="1"/>
    <col min="20" max="20" width="16.85546875" style="1131" bestFit="1" customWidth="1"/>
    <col min="21" max="16384" width="10.28515625" style="1131"/>
  </cols>
  <sheetData>
    <row r="1" spans="1:29">
      <c r="A1" s="1127"/>
      <c r="B1" s="1128" t="s">
        <v>2965</v>
      </c>
      <c r="C1" s="1129"/>
      <c r="D1" s="1129"/>
      <c r="E1" s="1129"/>
      <c r="F1" s="1129"/>
      <c r="G1" s="1129"/>
      <c r="H1" s="1129"/>
      <c r="I1" s="1129"/>
      <c r="J1" s="1127"/>
      <c r="K1" s="1129"/>
      <c r="L1" s="1127"/>
      <c r="M1" s="1129"/>
      <c r="N1" s="1130"/>
      <c r="O1" s="1129"/>
      <c r="P1" s="1127"/>
      <c r="Q1" s="1129"/>
      <c r="R1" s="1127"/>
      <c r="S1" s="1129"/>
      <c r="T1" s="1127"/>
      <c r="U1" s="1129"/>
      <c r="V1" s="1127"/>
      <c r="W1" s="1129"/>
      <c r="X1" s="1127"/>
      <c r="Y1" s="1129"/>
      <c r="Z1" s="1127"/>
      <c r="AA1" s="1127"/>
      <c r="AB1" s="1127"/>
      <c r="AC1" s="1127"/>
    </row>
    <row r="2" spans="1:29">
      <c r="A2" s="1132"/>
      <c r="B2" s="1132" t="s">
        <v>3542</v>
      </c>
      <c r="C2" s="1133"/>
      <c r="D2" s="1133"/>
      <c r="E2" s="1133"/>
      <c r="F2" s="1133"/>
      <c r="G2" s="1133"/>
      <c r="H2" s="1133"/>
      <c r="I2" s="1133"/>
      <c r="J2" s="1132"/>
      <c r="K2" s="1133"/>
      <c r="L2" s="1132"/>
      <c r="M2" s="1133"/>
      <c r="N2" s="1134"/>
      <c r="O2" s="1133"/>
      <c r="P2" s="1132"/>
      <c r="Q2" s="1133"/>
      <c r="R2" s="1132"/>
      <c r="S2" s="1133"/>
      <c r="T2" s="1132"/>
      <c r="U2" s="1133"/>
      <c r="V2" s="1132"/>
      <c r="W2" s="1133"/>
      <c r="X2" s="1132"/>
      <c r="Y2" s="1133"/>
      <c r="Z2" s="1132"/>
      <c r="AA2" s="1132"/>
      <c r="AB2" s="1132"/>
      <c r="AC2" s="1132"/>
    </row>
    <row r="3" spans="1:29">
      <c r="A3" s="1132"/>
      <c r="B3" s="1132" t="s">
        <v>2635</v>
      </c>
      <c r="C3" s="1133"/>
      <c r="D3" s="1133"/>
      <c r="E3" s="1133"/>
      <c r="F3" s="1133"/>
      <c r="G3" s="1133"/>
      <c r="H3" s="1133"/>
      <c r="I3" s="1133"/>
      <c r="J3" s="1132"/>
      <c r="K3" s="1133"/>
      <c r="L3" s="1132"/>
      <c r="M3" s="1133"/>
      <c r="N3" s="1134"/>
      <c r="O3" s="1133"/>
      <c r="P3" s="1132"/>
      <c r="Q3" s="1133"/>
      <c r="R3" s="1132"/>
      <c r="S3" s="1133"/>
      <c r="T3" s="1132"/>
      <c r="U3" s="1133"/>
      <c r="V3" s="1132"/>
      <c r="W3" s="1133"/>
      <c r="X3" s="1132"/>
      <c r="Y3" s="1133"/>
      <c r="Z3" s="1132"/>
      <c r="AA3" s="1132"/>
      <c r="AB3" s="1132"/>
      <c r="AC3" s="1132"/>
    </row>
    <row r="4" spans="1:29">
      <c r="A4" s="1135"/>
      <c r="B4" s="1136" t="s">
        <v>2967</v>
      </c>
      <c r="C4" s="1137"/>
      <c r="D4" s="1138"/>
      <c r="E4" s="1137"/>
      <c r="F4" s="1138"/>
      <c r="G4" s="1137"/>
      <c r="H4" s="1138"/>
      <c r="I4" s="1137"/>
      <c r="J4" s="1138"/>
      <c r="K4" s="1137"/>
      <c r="L4" s="1138"/>
      <c r="M4" s="1137"/>
      <c r="N4" s="1139"/>
      <c r="O4" s="1140"/>
      <c r="P4" s="1141"/>
      <c r="Q4" s="1140"/>
      <c r="R4" s="1141"/>
      <c r="S4" s="1140"/>
      <c r="T4" s="1141"/>
      <c r="U4" s="1140"/>
      <c r="V4" s="1141"/>
      <c r="W4" s="1140"/>
      <c r="X4" s="1141"/>
      <c r="Y4" s="1140"/>
      <c r="Z4" s="1142"/>
      <c r="AA4" s="1142"/>
      <c r="AB4" s="1142"/>
      <c r="AC4" s="1142"/>
    </row>
    <row r="5" spans="1:29" ht="15" thickBot="1">
      <c r="A5" s="1135"/>
      <c r="B5" s="1143" t="s">
        <v>6227</v>
      </c>
      <c r="C5" s="1144"/>
      <c r="D5" s="1145"/>
      <c r="E5" s="1144"/>
      <c r="F5" s="1145"/>
      <c r="G5" s="1144"/>
      <c r="H5" s="1145"/>
      <c r="I5" s="1144"/>
      <c r="J5" s="1145"/>
      <c r="K5" s="1144"/>
      <c r="L5" s="1145"/>
      <c r="M5" s="1144"/>
      <c r="N5" s="1146"/>
      <c r="O5" s="1147"/>
      <c r="P5" s="1148"/>
      <c r="Q5" s="1147"/>
      <c r="R5" s="1148"/>
      <c r="S5" s="1147"/>
      <c r="T5" s="1148"/>
      <c r="U5" s="1147"/>
      <c r="V5" s="1148"/>
      <c r="W5" s="1147"/>
      <c r="X5" s="1148"/>
      <c r="Y5" s="1147"/>
      <c r="Z5" s="1142"/>
      <c r="AA5" s="1142"/>
      <c r="AB5" s="1142"/>
      <c r="AC5" s="1142"/>
    </row>
    <row r="6" spans="1:29">
      <c r="A6" s="1149"/>
      <c r="B6" s="1149"/>
      <c r="C6" s="1150"/>
      <c r="D6" s="1151"/>
      <c r="E6" s="1150"/>
      <c r="F6" s="1151"/>
      <c r="G6" s="1150"/>
      <c r="H6" s="1151"/>
      <c r="I6" s="1150"/>
      <c r="J6" s="1151"/>
      <c r="K6" s="1150"/>
      <c r="L6" s="1151"/>
      <c r="M6" s="1150"/>
      <c r="O6" s="1152"/>
      <c r="P6" s="1153"/>
      <c r="Q6" s="1152"/>
      <c r="R6" s="1153"/>
      <c r="S6" s="1152"/>
      <c r="T6" s="1153"/>
      <c r="U6" s="1152"/>
      <c r="V6" s="1153"/>
      <c r="W6" s="1152"/>
      <c r="X6" s="1153"/>
      <c r="Y6" s="1152"/>
      <c r="Z6" s="1154"/>
      <c r="AA6" s="1154"/>
      <c r="AB6" s="1154"/>
      <c r="AC6" s="1154"/>
    </row>
    <row r="7" spans="1:29" ht="42.75">
      <c r="B7" s="1155"/>
      <c r="C7" s="1156" t="s">
        <v>4958</v>
      </c>
      <c r="D7" s="1157"/>
      <c r="E7" s="1156" t="s">
        <v>4959</v>
      </c>
      <c r="F7" s="1157"/>
      <c r="G7" s="1156" t="s">
        <v>10940</v>
      </c>
      <c r="H7" s="1157"/>
      <c r="I7" s="1156" t="s">
        <v>4960</v>
      </c>
      <c r="J7" s="1157"/>
      <c r="K7" s="1156" t="s">
        <v>4961</v>
      </c>
      <c r="L7" s="1157"/>
      <c r="M7" s="1156" t="s">
        <v>4031</v>
      </c>
    </row>
    <row r="8" spans="1:29">
      <c r="B8" s="1155" t="s">
        <v>5540</v>
      </c>
      <c r="C8" s="1159"/>
      <c r="D8" s="1160"/>
      <c r="E8" s="1159"/>
      <c r="F8" s="1160"/>
      <c r="G8" s="1159"/>
      <c r="H8" s="1160"/>
      <c r="I8" s="1159"/>
      <c r="J8" s="1160"/>
      <c r="K8" s="1159"/>
      <c r="L8" s="1160"/>
      <c r="M8" s="1159"/>
    </row>
    <row r="9" spans="1:29" ht="15">
      <c r="B9" s="1161" t="s">
        <v>4021</v>
      </c>
      <c r="C9" s="1162">
        <v>8706042605</v>
      </c>
      <c r="D9" s="1163"/>
      <c r="E9" s="1162">
        <v>35612795233</v>
      </c>
      <c r="F9" s="1163"/>
      <c r="G9" s="1162">
        <v>1498181818</v>
      </c>
      <c r="H9" s="1163"/>
      <c r="I9" s="1162">
        <v>0</v>
      </c>
      <c r="J9" s="1163"/>
      <c r="K9" s="1162">
        <v>191150802</v>
      </c>
      <c r="L9" s="1163"/>
      <c r="M9" s="1162">
        <f t="shared" ref="M9:M15" si="0">SUM(C9:K9)</f>
        <v>46008170458</v>
      </c>
      <c r="N9" s="1164"/>
      <c r="O9" s="1171"/>
      <c r="P9" s="1171"/>
      <c r="Q9" s="1171"/>
      <c r="R9" s="1171"/>
      <c r="S9" s="1171"/>
      <c r="T9" s="1171"/>
    </row>
    <row r="10" spans="1:29" ht="15" hidden="1">
      <c r="B10" s="1161" t="s">
        <v>6789</v>
      </c>
      <c r="C10" s="1162"/>
      <c r="D10" s="1163"/>
      <c r="E10" s="1162"/>
      <c r="F10" s="1163"/>
      <c r="G10" s="1162"/>
      <c r="H10" s="1163"/>
      <c r="I10" s="1162"/>
      <c r="J10" s="1163"/>
      <c r="K10" s="1162"/>
      <c r="L10" s="1163"/>
      <c r="M10" s="1162">
        <f t="shared" si="0"/>
        <v>0</v>
      </c>
      <c r="N10" s="1164"/>
    </row>
    <row r="11" spans="1:29" ht="15" hidden="1">
      <c r="B11" s="1161" t="s">
        <v>6800</v>
      </c>
      <c r="C11" s="1162">
        <f>[4]PAJE!F80+[4]PAJE!F81</f>
        <v>0</v>
      </c>
      <c r="D11" s="1163"/>
      <c r="E11" s="1162"/>
      <c r="F11" s="1163"/>
      <c r="G11" s="1162"/>
      <c r="H11" s="1163"/>
      <c r="I11" s="1162"/>
      <c r="J11" s="1163"/>
      <c r="K11" s="1162"/>
      <c r="L11" s="1163"/>
      <c r="M11" s="1162">
        <f t="shared" si="0"/>
        <v>0</v>
      </c>
      <c r="N11" s="1164"/>
    </row>
    <row r="12" spans="1:29" s="1165" customFormat="1" ht="15" hidden="1">
      <c r="B12" s="1161" t="s">
        <v>14277</v>
      </c>
      <c r="C12" s="1162">
        <v>0</v>
      </c>
      <c r="D12" s="1163"/>
      <c r="E12" s="1162">
        <v>0</v>
      </c>
      <c r="F12" s="1163"/>
      <c r="G12" s="1162">
        <v>0</v>
      </c>
      <c r="H12" s="1162"/>
      <c r="I12" s="1162"/>
      <c r="J12" s="1162"/>
      <c r="K12" s="1162">
        <v>0</v>
      </c>
      <c r="L12" s="1163"/>
      <c r="M12" s="1162">
        <f t="shared" si="0"/>
        <v>0</v>
      </c>
      <c r="N12" s="1158"/>
      <c r="O12" s="1324"/>
      <c r="P12" s="1324"/>
      <c r="Q12" s="1324"/>
      <c r="R12" s="1324"/>
      <c r="S12" s="1324"/>
      <c r="T12" s="1324"/>
    </row>
    <row r="13" spans="1:29" s="1165" customFormat="1" ht="15">
      <c r="B13" s="1161" t="s">
        <v>14327</v>
      </c>
      <c r="C13" s="1162">
        <v>0</v>
      </c>
      <c r="D13" s="1163"/>
      <c r="E13" s="1162">
        <v>4304380707</v>
      </c>
      <c r="F13" s="1163"/>
      <c r="G13" s="1162">
        <v>0</v>
      </c>
      <c r="H13" s="1162"/>
      <c r="I13" s="1162"/>
      <c r="J13" s="1162"/>
      <c r="K13" s="1162"/>
      <c r="L13" s="1163"/>
      <c r="M13" s="1162">
        <f t="shared" si="0"/>
        <v>4304380707</v>
      </c>
      <c r="N13" s="1158"/>
      <c r="O13" s="1324"/>
      <c r="P13" s="1324"/>
      <c r="Q13" s="1324"/>
      <c r="R13" s="1324"/>
      <c r="S13" s="1324"/>
      <c r="T13" s="1324"/>
    </row>
    <row r="14" spans="1:29" s="1165" customFormat="1" ht="15">
      <c r="B14" s="1161" t="s">
        <v>14278</v>
      </c>
      <c r="C14" s="1162">
        <v>0</v>
      </c>
      <c r="D14" s="1162"/>
      <c r="E14" s="1162">
        <f>-7686875360-1818181818</f>
        <v>-9505057178</v>
      </c>
      <c r="F14" s="1162"/>
      <c r="G14" s="1162">
        <v>0</v>
      </c>
      <c r="H14" s="1162"/>
      <c r="I14" s="1162"/>
      <c r="J14" s="1162"/>
      <c r="K14" s="1162">
        <v>0</v>
      </c>
      <c r="L14" s="1163"/>
      <c r="M14" s="1162">
        <f t="shared" si="0"/>
        <v>-9505057178</v>
      </c>
      <c r="N14" s="1158"/>
      <c r="P14" s="1324"/>
      <c r="T14" s="1324"/>
    </row>
    <row r="15" spans="1:29" s="1165" customFormat="1" ht="15" hidden="1">
      <c r="B15" s="1161"/>
      <c r="C15" s="1162"/>
      <c r="D15" s="1162"/>
      <c r="E15" s="1162"/>
      <c r="F15" s="1162"/>
      <c r="G15" s="1162"/>
      <c r="H15" s="1162"/>
      <c r="I15" s="1162"/>
      <c r="J15" s="1162"/>
      <c r="K15" s="1162"/>
      <c r="L15" s="1163"/>
      <c r="M15" s="1162">
        <f t="shared" si="0"/>
        <v>0</v>
      </c>
      <c r="N15" s="1158"/>
      <c r="P15" s="1324"/>
      <c r="T15" s="1324"/>
    </row>
    <row r="16" spans="1:29" ht="15" thickBot="1">
      <c r="B16" s="1155" t="s">
        <v>4020</v>
      </c>
      <c r="C16" s="1166">
        <f>SUM(C9:C14)</f>
        <v>8706042605</v>
      </c>
      <c r="D16" s="1160"/>
      <c r="E16" s="1166">
        <f>SUM(E9:E14)</f>
        <v>30412118762</v>
      </c>
      <c r="F16" s="1160"/>
      <c r="G16" s="1166">
        <f>SUM(G9:G14)</f>
        <v>1498181818</v>
      </c>
      <c r="H16" s="1160"/>
      <c r="I16" s="1166">
        <f>I9+I12+I14+I15</f>
        <v>0</v>
      </c>
      <c r="J16" s="1160"/>
      <c r="K16" s="1166">
        <f>SUM(K9:K14)</f>
        <v>191150802</v>
      </c>
      <c r="L16" s="1160"/>
      <c r="M16" s="1166">
        <f>K16+I16+G16+E16+C16</f>
        <v>40807493987</v>
      </c>
      <c r="N16" s="1164">
        <f>M16-CĐKT!F55</f>
        <v>40807493987</v>
      </c>
      <c r="P16" s="1171"/>
    </row>
    <row r="17" spans="1:18" ht="15.75" thickTop="1">
      <c r="B17" s="1167" t="s">
        <v>2767</v>
      </c>
      <c r="C17" s="1162"/>
      <c r="D17" s="1163"/>
      <c r="E17" s="1162"/>
      <c r="F17" s="1163"/>
      <c r="G17" s="1162"/>
      <c r="H17" s="1163"/>
      <c r="I17" s="1162"/>
      <c r="J17" s="1163"/>
      <c r="K17" s="1162"/>
      <c r="L17" s="1163"/>
      <c r="M17" s="1162"/>
    </row>
    <row r="18" spans="1:18" ht="15">
      <c r="B18" s="1161" t="s">
        <v>10806</v>
      </c>
      <c r="C18" s="1162"/>
      <c r="D18" s="1163"/>
      <c r="E18" s="1162"/>
      <c r="F18" s="1163"/>
      <c r="G18" s="1162"/>
      <c r="H18" s="1162"/>
      <c r="I18" s="1162"/>
      <c r="J18" s="1163"/>
      <c r="K18" s="1162"/>
      <c r="L18" s="1163"/>
      <c r="M18" s="1162"/>
    </row>
    <row r="19" spans="1:18">
      <c r="B19" s="1155"/>
      <c r="C19" s="1159"/>
      <c r="D19" s="1160"/>
      <c r="E19" s="1159"/>
      <c r="F19" s="1160"/>
      <c r="G19" s="1159"/>
      <c r="H19" s="1160"/>
      <c r="I19" s="1159"/>
      <c r="J19" s="1160"/>
      <c r="K19" s="1159"/>
      <c r="L19" s="1160"/>
      <c r="M19" s="1159"/>
    </row>
    <row r="20" spans="1:18">
      <c r="B20" s="1155" t="s">
        <v>8974</v>
      </c>
      <c r="C20" s="1159"/>
      <c r="D20" s="1160"/>
      <c r="E20" s="1159"/>
      <c r="F20" s="1160"/>
      <c r="G20" s="1159"/>
      <c r="H20" s="1160"/>
      <c r="I20" s="1159"/>
      <c r="J20" s="1160"/>
      <c r="K20" s="1159"/>
      <c r="L20" s="1160"/>
      <c r="M20" s="1159"/>
    </row>
    <row r="21" spans="1:18" ht="15">
      <c r="B21" s="1161" t="s">
        <v>4021</v>
      </c>
      <c r="C21" s="1651">
        <v>5385870143</v>
      </c>
      <c r="D21" s="1163"/>
      <c r="E21" s="1651">
        <v>16703667017</v>
      </c>
      <c r="F21" s="1163"/>
      <c r="G21" s="1651">
        <v>486176772</v>
      </c>
      <c r="H21" s="1163"/>
      <c r="I21" s="1162">
        <v>0</v>
      </c>
      <c r="J21" s="1163"/>
      <c r="K21" s="1162">
        <v>191150802</v>
      </c>
      <c r="L21" s="1163"/>
      <c r="M21" s="1162">
        <f>SUM(K21+I21+G21+E21+C21)</f>
        <v>22766864734</v>
      </c>
      <c r="N21" s="1164">
        <f>M21+CĐKT!H56</f>
        <v>22766864734</v>
      </c>
    </row>
    <row r="22" spans="1:18" ht="15" hidden="1">
      <c r="B22" s="1161" t="s">
        <v>14226</v>
      </c>
      <c r="C22" s="1162"/>
      <c r="D22" s="1163"/>
      <c r="E22" s="1162"/>
      <c r="F22" s="1163"/>
      <c r="G22" s="1162"/>
      <c r="H22" s="1163"/>
      <c r="I22" s="1512"/>
      <c r="J22" s="1513"/>
      <c r="K22" s="1512"/>
      <c r="L22" s="1163"/>
      <c r="M22" s="1162">
        <f>SUM(K22+I22+G22+E22+C22)</f>
        <v>0</v>
      </c>
      <c r="N22" s="1164"/>
    </row>
    <row r="23" spans="1:18" ht="15">
      <c r="B23" s="1161" t="s">
        <v>14230</v>
      </c>
      <c r="C23" s="1162">
        <v>314895294</v>
      </c>
      <c r="D23" s="1163"/>
      <c r="E23" s="1162">
        <v>1191683556</v>
      </c>
      <c r="F23" s="1163"/>
      <c r="G23" s="1162">
        <v>67000002</v>
      </c>
      <c r="H23" s="1163"/>
      <c r="I23" s="1162"/>
      <c r="J23" s="1163"/>
      <c r="K23" s="1162">
        <v>0</v>
      </c>
      <c r="L23" s="1163"/>
      <c r="M23" s="1162">
        <f>K23+I23+G23+E23+C23</f>
        <v>1573578852</v>
      </c>
      <c r="N23" s="1164"/>
      <c r="O23" s="1171"/>
    </row>
    <row r="24" spans="1:18" ht="15" hidden="1">
      <c r="B24" s="1161" t="s">
        <v>14227</v>
      </c>
      <c r="C24" s="1162"/>
      <c r="D24" s="1163"/>
      <c r="E24" s="1162"/>
      <c r="F24" s="1163"/>
      <c r="G24" s="1162"/>
      <c r="H24" s="1163"/>
      <c r="I24" s="1162"/>
      <c r="J24" s="1163"/>
      <c r="K24" s="1162">
        <f>-E22</f>
        <v>0</v>
      </c>
      <c r="L24" s="1163"/>
      <c r="M24" s="1162">
        <f>SUM(K24+I24+G24+E24+C24)</f>
        <v>0</v>
      </c>
      <c r="N24" s="1164"/>
    </row>
    <row r="25" spans="1:18" ht="15">
      <c r="B25" s="1161" t="s">
        <v>14278</v>
      </c>
      <c r="C25" s="1162">
        <v>0</v>
      </c>
      <c r="D25" s="1162"/>
      <c r="E25" s="1162">
        <v>-180134685</v>
      </c>
      <c r="F25" s="1162"/>
      <c r="G25" s="1162"/>
      <c r="H25" s="1162"/>
      <c r="I25" s="1162">
        <v>0</v>
      </c>
      <c r="J25" s="1162"/>
      <c r="K25" s="1162">
        <v>0</v>
      </c>
      <c r="L25" s="1163"/>
      <c r="M25" s="1162">
        <f>SUM(C25:K25)</f>
        <v>-180134685</v>
      </c>
    </row>
    <row r="26" spans="1:18" ht="15" hidden="1">
      <c r="B26" s="1161" t="s">
        <v>6790</v>
      </c>
      <c r="C26" s="1162"/>
      <c r="D26" s="1163"/>
      <c r="E26" s="1162"/>
      <c r="F26" s="1163"/>
      <c r="G26" s="1162"/>
      <c r="H26" s="1163"/>
      <c r="I26" s="1162"/>
      <c r="J26" s="1163"/>
      <c r="K26" s="1162"/>
      <c r="L26" s="1163"/>
      <c r="M26" s="1162">
        <f>SUM(C26:K26)</f>
        <v>0</v>
      </c>
    </row>
    <row r="27" spans="1:18" ht="15" thickBot="1">
      <c r="B27" s="1155" t="s">
        <v>4020</v>
      </c>
      <c r="C27" s="1166">
        <f>SUM(C21:C26)</f>
        <v>5700765437</v>
      </c>
      <c r="D27" s="1160"/>
      <c r="E27" s="1166">
        <f>SUM(E21:E25)</f>
        <v>17715215888</v>
      </c>
      <c r="F27" s="1160"/>
      <c r="G27" s="1166">
        <f>SUM(G21:G26)</f>
        <v>553176774</v>
      </c>
      <c r="H27" s="1160"/>
      <c r="I27" s="1166">
        <f>SUM(I21:I26)</f>
        <v>0</v>
      </c>
      <c r="J27" s="1160"/>
      <c r="K27" s="1166">
        <f>SUM(K21:K26)</f>
        <v>191150802</v>
      </c>
      <c r="L27" s="1160"/>
      <c r="M27" s="1166">
        <f>SUM(M21:M25)</f>
        <v>24160308901</v>
      </c>
      <c r="N27" s="1164">
        <f>M27+CĐKT!F56</f>
        <v>24160308901</v>
      </c>
      <c r="P27" s="1171"/>
      <c r="Q27" s="1244"/>
      <c r="R27" s="1171"/>
    </row>
    <row r="28" spans="1:18" ht="15" thickTop="1">
      <c r="B28" s="1155"/>
      <c r="C28" s="1159"/>
      <c r="D28" s="1160"/>
      <c r="E28" s="1159"/>
      <c r="F28" s="1160"/>
      <c r="G28" s="1159"/>
      <c r="H28" s="1160"/>
      <c r="I28" s="1159"/>
      <c r="J28" s="1160"/>
      <c r="K28" s="1159"/>
      <c r="L28" s="1160"/>
      <c r="M28" s="1159"/>
    </row>
    <row r="29" spans="1:18">
      <c r="B29" s="1155" t="s">
        <v>8975</v>
      </c>
      <c r="C29" s="1159"/>
      <c r="D29" s="1160"/>
      <c r="E29" s="1159"/>
      <c r="F29" s="1160"/>
      <c r="G29" s="1159"/>
      <c r="H29" s="1160"/>
      <c r="I29" s="1159"/>
      <c r="J29" s="1160"/>
      <c r="K29" s="1159"/>
      <c r="L29" s="1160"/>
      <c r="M29" s="1159"/>
    </row>
    <row r="30" spans="1:18" ht="15.75" thickBot="1">
      <c r="B30" s="1161" t="s">
        <v>4021</v>
      </c>
      <c r="C30" s="1162">
        <f>C9-C21</f>
        <v>3320172462</v>
      </c>
      <c r="D30" s="1163"/>
      <c r="E30" s="1162">
        <f>E9-E21</f>
        <v>18909128216</v>
      </c>
      <c r="F30" s="1163"/>
      <c r="G30" s="1162">
        <f>G9-G21</f>
        <v>1012005046</v>
      </c>
      <c r="H30" s="1163"/>
      <c r="I30" s="1162">
        <f>I9-I21</f>
        <v>0</v>
      </c>
      <c r="J30" s="1163"/>
      <c r="K30" s="1162">
        <f>K9-K21</f>
        <v>0</v>
      </c>
      <c r="L30" s="1163"/>
      <c r="M30" s="1162">
        <f>M9-M21</f>
        <v>23241305724</v>
      </c>
      <c r="N30" s="1164">
        <f>M30-CĐKT!H54</f>
        <v>23241305724</v>
      </c>
      <c r="Q30" s="1171"/>
    </row>
    <row r="31" spans="1:18" ht="15.75" thickTop="1" thickBot="1">
      <c r="A31" s="1168"/>
      <c r="B31" s="1155" t="s">
        <v>4020</v>
      </c>
      <c r="C31" s="1169">
        <f>C16-C27</f>
        <v>3005277168</v>
      </c>
      <c r="D31" s="1160"/>
      <c r="E31" s="1169">
        <f>E16-E27</f>
        <v>12696902874</v>
      </c>
      <c r="F31" s="1160"/>
      <c r="G31" s="1169">
        <f>G16-G27</f>
        <v>945005044</v>
      </c>
      <c r="H31" s="1160"/>
      <c r="I31" s="1169">
        <f>I16-I27</f>
        <v>0</v>
      </c>
      <c r="J31" s="1160"/>
      <c r="K31" s="1169">
        <f>K16-K27</f>
        <v>0</v>
      </c>
      <c r="L31" s="1160"/>
      <c r="M31" s="1169">
        <f>M16-M27</f>
        <v>16647185086</v>
      </c>
      <c r="N31" s="1164">
        <f>M31-CĐKT!F54</f>
        <v>16605605086</v>
      </c>
      <c r="P31" s="1171"/>
      <c r="Q31" s="1171"/>
      <c r="R31" s="1171"/>
    </row>
    <row r="32" spans="1:18" ht="15.75" thickTop="1">
      <c r="B32" s="1167" t="s">
        <v>2767</v>
      </c>
      <c r="C32" s="1162"/>
      <c r="D32" s="1163"/>
      <c r="E32" s="1162"/>
      <c r="F32" s="1163"/>
      <c r="G32" s="1162"/>
      <c r="H32" s="1163"/>
      <c r="I32" s="1162"/>
      <c r="J32" s="1163"/>
      <c r="K32" s="1162"/>
      <c r="L32" s="1163"/>
      <c r="M32" s="1162"/>
    </row>
    <row r="33" spans="2:19" ht="15">
      <c r="B33" s="1161" t="s">
        <v>8976</v>
      </c>
      <c r="C33" s="1162"/>
      <c r="D33" s="1163"/>
      <c r="E33" s="1162"/>
      <c r="F33" s="1163"/>
      <c r="G33" s="1162"/>
      <c r="H33" s="1163"/>
      <c r="I33" s="1162"/>
      <c r="J33" s="1163"/>
      <c r="K33" s="1162"/>
      <c r="L33" s="1163"/>
      <c r="M33" s="1162">
        <f>SUM(C33:J33)</f>
        <v>0</v>
      </c>
    </row>
    <row r="34" spans="2:19" ht="15">
      <c r="B34" s="1161" t="s">
        <v>8977</v>
      </c>
      <c r="C34" s="1162"/>
      <c r="D34" s="1163"/>
      <c r="E34" s="1162"/>
      <c r="F34" s="1163"/>
      <c r="G34" s="1162"/>
      <c r="H34" s="1163"/>
      <c r="I34" s="1162"/>
      <c r="J34" s="1163"/>
      <c r="K34" s="1162"/>
      <c r="L34" s="1163"/>
      <c r="M34" s="1162">
        <f>SUM(C34:J34)</f>
        <v>0</v>
      </c>
    </row>
    <row r="35" spans="2:19" ht="15">
      <c r="B35" s="1172" t="s">
        <v>14328</v>
      </c>
      <c r="C35" s="1171"/>
      <c r="E35" s="1171"/>
      <c r="G35" s="1171"/>
      <c r="I35" s="1171"/>
      <c r="K35" s="1171"/>
      <c r="M35" s="1171"/>
    </row>
    <row r="36" spans="2:19" ht="15">
      <c r="B36" s="1172" t="s">
        <v>14281</v>
      </c>
      <c r="C36" s="1171"/>
      <c r="E36" s="1171"/>
      <c r="G36" s="1171"/>
      <c r="I36" s="1171"/>
      <c r="K36" s="1171"/>
      <c r="M36" s="1171"/>
      <c r="S36" s="1131" t="s">
        <v>160</v>
      </c>
    </row>
    <row r="37" spans="2:19" ht="15">
      <c r="B37" s="1622"/>
      <c r="C37" s="1623"/>
      <c r="D37" s="1624"/>
      <c r="E37" s="1625"/>
      <c r="F37" s="1626"/>
      <c r="G37" s="1626"/>
      <c r="H37" s="1626"/>
      <c r="I37" s="1625"/>
      <c r="J37" s="1624"/>
      <c r="K37" s="1625"/>
      <c r="L37" s="1624"/>
      <c r="M37" s="1623"/>
    </row>
    <row r="38" spans="2:19" ht="15">
      <c r="B38" s="1622"/>
      <c r="C38" s="1623"/>
      <c r="D38" s="1624"/>
      <c r="E38" s="1625"/>
      <c r="F38" s="1627"/>
      <c r="G38" s="1627"/>
      <c r="H38" s="1627"/>
      <c r="I38" s="1625"/>
      <c r="J38" s="1624"/>
      <c r="K38" s="1625"/>
      <c r="L38" s="1624"/>
      <c r="M38" s="1623"/>
    </row>
    <row r="39" spans="2:19" ht="15">
      <c r="B39" s="1622"/>
      <c r="C39" s="1623"/>
      <c r="D39" s="1624"/>
      <c r="E39" s="1628"/>
      <c r="F39" s="1628"/>
      <c r="G39" s="1628"/>
      <c r="H39" s="1624"/>
      <c r="I39" s="1628"/>
      <c r="J39" s="1624"/>
      <c r="K39" s="1628"/>
      <c r="L39" s="1624"/>
      <c r="M39" s="1623"/>
    </row>
    <row r="40" spans="2:19" ht="15">
      <c r="B40" s="1622"/>
      <c r="C40" s="1623"/>
      <c r="D40" s="1624"/>
      <c r="E40" s="1628"/>
      <c r="F40" s="1628"/>
      <c r="G40" s="1628"/>
      <c r="H40" s="1624"/>
      <c r="I40" s="1628"/>
      <c r="J40" s="1624"/>
      <c r="K40" s="1628"/>
      <c r="L40" s="1624"/>
      <c r="M40" s="1623"/>
    </row>
    <row r="41" spans="2:19" ht="15">
      <c r="B41" s="1622"/>
      <c r="C41" s="1623"/>
      <c r="D41" s="1624"/>
      <c r="E41" s="1628"/>
      <c r="F41" s="1628"/>
      <c r="G41" s="1628"/>
      <c r="H41" s="1624"/>
      <c r="I41" s="1628"/>
      <c r="J41" s="1624"/>
      <c r="K41" s="1628"/>
      <c r="L41" s="1624"/>
      <c r="M41" s="1623"/>
    </row>
    <row r="42" spans="2:19" ht="15">
      <c r="B42" s="1622"/>
      <c r="C42" s="1623"/>
      <c r="D42" s="1624"/>
      <c r="E42" s="1628"/>
      <c r="F42" s="1628"/>
      <c r="G42" s="1628"/>
      <c r="H42" s="1624"/>
      <c r="I42" s="1628"/>
      <c r="J42" s="1624"/>
      <c r="K42" s="1628"/>
      <c r="L42" s="1624"/>
      <c r="M42" s="1623"/>
    </row>
    <row r="43" spans="2:19" ht="15">
      <c r="B43" s="1622"/>
      <c r="C43" s="1623"/>
      <c r="D43" s="1624"/>
      <c r="E43" s="1629"/>
      <c r="F43" s="1630"/>
      <c r="G43" s="1628"/>
      <c r="H43" s="1624"/>
      <c r="I43" s="1629"/>
      <c r="J43" s="1624"/>
      <c r="K43" s="1629"/>
      <c r="L43" s="1624"/>
      <c r="M43" s="1623"/>
    </row>
    <row r="44" spans="2:19" ht="15">
      <c r="B44" s="1631"/>
      <c r="C44" s="1623"/>
      <c r="D44" s="1624"/>
      <c r="E44" s="1632"/>
      <c r="F44" s="1624"/>
      <c r="G44" s="1628"/>
      <c r="H44" s="1624"/>
      <c r="I44" s="1632"/>
      <c r="J44" s="1624"/>
      <c r="K44" s="1632"/>
      <c r="L44" s="1624"/>
      <c r="M44" s="1623"/>
    </row>
    <row r="45" spans="2:19" hidden="1">
      <c r="B45" s="1173" t="s">
        <v>6228</v>
      </c>
      <c r="C45" s="1174"/>
      <c r="D45" s="1175"/>
      <c r="E45" s="1174"/>
      <c r="F45" s="1175"/>
      <c r="G45" s="1174"/>
      <c r="H45" s="1175"/>
      <c r="I45" s="1174"/>
      <c r="J45" s="1175"/>
      <c r="K45" s="1174"/>
      <c r="L45" s="1175"/>
      <c r="M45" s="1174"/>
    </row>
    <row r="46" spans="2:19" ht="28.5" hidden="1">
      <c r="B46" s="1155"/>
      <c r="C46" s="1156" t="s">
        <v>4959</v>
      </c>
      <c r="D46" s="1157"/>
      <c r="E46" s="1156" t="s">
        <v>10940</v>
      </c>
      <c r="F46" s="1157"/>
      <c r="G46" s="1156" t="s">
        <v>4960</v>
      </c>
      <c r="H46" s="1157"/>
      <c r="I46" s="1156" t="s">
        <v>4961</v>
      </c>
      <c r="J46" s="1157"/>
      <c r="K46" s="1156" t="s">
        <v>4961</v>
      </c>
      <c r="L46" s="1157"/>
      <c r="M46" s="1171"/>
    </row>
    <row r="47" spans="2:19" hidden="1">
      <c r="B47" s="1155" t="s">
        <v>5540</v>
      </c>
      <c r="C47" s="1159"/>
      <c r="D47" s="1160"/>
      <c r="E47" s="1159"/>
      <c r="F47" s="1160"/>
      <c r="G47" s="1159"/>
      <c r="H47" s="1160"/>
      <c r="I47" s="1159"/>
      <c r="J47" s="1160"/>
      <c r="K47" s="1159"/>
      <c r="L47" s="1160"/>
      <c r="M47" s="1171"/>
    </row>
    <row r="48" spans="2:19" ht="15" hidden="1">
      <c r="B48" s="1161" t="s">
        <v>4021</v>
      </c>
      <c r="C48" s="1162"/>
      <c r="D48" s="1163"/>
      <c r="E48" s="1162"/>
      <c r="F48" s="1163"/>
      <c r="G48" s="1162"/>
      <c r="H48" s="1163"/>
      <c r="I48" s="1162"/>
      <c r="J48" s="1163"/>
      <c r="K48" s="1162"/>
      <c r="L48" s="1163"/>
      <c r="M48" s="1171" t="e">
        <f>#REF!-[5]BS!H65</f>
        <v>#REF!</v>
      </c>
    </row>
    <row r="49" spans="1:29" ht="15" hidden="1">
      <c r="B49" s="1161" t="s">
        <v>117</v>
      </c>
      <c r="C49" s="1162"/>
      <c r="D49" s="1163"/>
      <c r="E49" s="1162"/>
      <c r="F49" s="1163"/>
      <c r="G49" s="1162"/>
      <c r="H49" s="1163"/>
      <c r="I49" s="1162"/>
      <c r="J49" s="1163"/>
      <c r="K49" s="1162"/>
      <c r="L49" s="1163"/>
      <c r="M49" s="1171"/>
    </row>
    <row r="50" spans="1:29" ht="15" hidden="1">
      <c r="A50" s="1176"/>
      <c r="B50" s="1167" t="s">
        <v>4462</v>
      </c>
      <c r="C50" s="1177"/>
      <c r="D50" s="1178"/>
      <c r="E50" s="1177"/>
      <c r="F50" s="1178"/>
      <c r="G50" s="1177"/>
      <c r="H50" s="1178"/>
      <c r="I50" s="1177"/>
      <c r="J50" s="1178"/>
      <c r="K50" s="1177"/>
      <c r="L50" s="1178"/>
      <c r="M50" s="1179"/>
      <c r="N50" s="1180"/>
      <c r="O50" s="1176"/>
      <c r="P50" s="1176"/>
      <c r="Q50" s="1176"/>
      <c r="R50" s="1176"/>
      <c r="S50" s="1176"/>
      <c r="T50" s="1176"/>
      <c r="U50" s="1176"/>
      <c r="V50" s="1176"/>
      <c r="W50" s="1176"/>
      <c r="X50" s="1176"/>
      <c r="Y50" s="1176"/>
      <c r="Z50" s="1176"/>
      <c r="AA50" s="1176"/>
      <c r="AB50" s="1176"/>
      <c r="AC50" s="1176"/>
    </row>
    <row r="51" spans="1:29" ht="15" hidden="1">
      <c r="A51" s="1176"/>
      <c r="B51" s="1167" t="s">
        <v>6229</v>
      </c>
      <c r="C51" s="1177"/>
      <c r="D51" s="1178"/>
      <c r="E51" s="1177"/>
      <c r="F51" s="1178"/>
      <c r="G51" s="1177"/>
      <c r="H51" s="1178"/>
      <c r="I51" s="1177"/>
      <c r="J51" s="1178"/>
      <c r="K51" s="1177"/>
      <c r="L51" s="1178"/>
      <c r="M51" s="1179"/>
      <c r="N51" s="1180"/>
      <c r="O51" s="1176"/>
      <c r="P51" s="1176"/>
      <c r="Q51" s="1176"/>
      <c r="R51" s="1176"/>
      <c r="S51" s="1176"/>
      <c r="T51" s="1176"/>
      <c r="U51" s="1176"/>
      <c r="V51" s="1176"/>
      <c r="W51" s="1176"/>
      <c r="X51" s="1176"/>
      <c r="Y51" s="1176"/>
      <c r="Z51" s="1176"/>
      <c r="AA51" s="1176"/>
      <c r="AB51" s="1176"/>
      <c r="AC51" s="1176"/>
    </row>
    <row r="52" spans="1:29" ht="15" hidden="1">
      <c r="B52" s="1161" t="s">
        <v>10805</v>
      </c>
      <c r="C52" s="1162" t="s">
        <v>116</v>
      </c>
      <c r="D52" s="1163"/>
      <c r="E52" s="1162" t="s">
        <v>116</v>
      </c>
      <c r="F52" s="1163"/>
      <c r="G52" s="1162" t="s">
        <v>116</v>
      </c>
      <c r="H52" s="1163"/>
      <c r="I52" s="1162" t="s">
        <v>116</v>
      </c>
      <c r="J52" s="1163"/>
      <c r="K52" s="1162" t="s">
        <v>116</v>
      </c>
      <c r="L52" s="1163"/>
      <c r="M52" s="1171"/>
    </row>
    <row r="53" spans="1:29" ht="15" hidden="1">
      <c r="A53" s="1176"/>
      <c r="B53" s="1167" t="s">
        <v>4463</v>
      </c>
      <c r="C53" s="1177" t="s">
        <v>116</v>
      </c>
      <c r="D53" s="1178"/>
      <c r="E53" s="1177" t="s">
        <v>116</v>
      </c>
      <c r="F53" s="1178"/>
      <c r="G53" s="1177" t="s">
        <v>116</v>
      </c>
      <c r="H53" s="1178"/>
      <c r="I53" s="1177" t="s">
        <v>116</v>
      </c>
      <c r="J53" s="1178"/>
      <c r="K53" s="1177" t="s">
        <v>116</v>
      </c>
      <c r="L53" s="1178"/>
      <c r="M53" s="1179"/>
      <c r="N53" s="1180"/>
      <c r="O53" s="1176"/>
      <c r="P53" s="1176"/>
      <c r="Q53" s="1176"/>
      <c r="R53" s="1176"/>
      <c r="S53" s="1176"/>
      <c r="T53" s="1176"/>
      <c r="U53" s="1176"/>
      <c r="V53" s="1176"/>
      <c r="W53" s="1176"/>
      <c r="X53" s="1176"/>
      <c r="Y53" s="1176"/>
      <c r="Z53" s="1176"/>
      <c r="AA53" s="1176"/>
      <c r="AB53" s="1176"/>
      <c r="AC53" s="1176"/>
    </row>
    <row r="54" spans="1:29" ht="15" hidden="1">
      <c r="A54" s="1176"/>
      <c r="B54" s="1167" t="s">
        <v>4464</v>
      </c>
      <c r="C54" s="1177" t="s">
        <v>116</v>
      </c>
      <c r="D54" s="1178"/>
      <c r="E54" s="1177" t="s">
        <v>116</v>
      </c>
      <c r="F54" s="1178"/>
      <c r="G54" s="1177" t="s">
        <v>116</v>
      </c>
      <c r="H54" s="1178"/>
      <c r="I54" s="1177" t="s">
        <v>116</v>
      </c>
      <c r="J54" s="1178"/>
      <c r="K54" s="1177" t="s">
        <v>116</v>
      </c>
      <c r="L54" s="1178"/>
      <c r="M54" s="1179"/>
      <c r="N54" s="1180"/>
      <c r="O54" s="1176"/>
      <c r="P54" s="1176"/>
      <c r="Q54" s="1176"/>
      <c r="R54" s="1176"/>
      <c r="S54" s="1176"/>
      <c r="T54" s="1176"/>
      <c r="U54" s="1176"/>
      <c r="V54" s="1176"/>
      <c r="W54" s="1176"/>
      <c r="X54" s="1176"/>
      <c r="Y54" s="1176"/>
      <c r="Z54" s="1176"/>
      <c r="AA54" s="1176"/>
      <c r="AB54" s="1176"/>
      <c r="AC54" s="1176"/>
    </row>
    <row r="55" spans="1:29" ht="15" hidden="1">
      <c r="A55" s="1176"/>
      <c r="B55" s="1167" t="s">
        <v>13521</v>
      </c>
      <c r="C55" s="1181" t="s">
        <v>116</v>
      </c>
      <c r="D55" s="1178"/>
      <c r="E55" s="1181" t="s">
        <v>116</v>
      </c>
      <c r="F55" s="1178"/>
      <c r="G55" s="1181" t="s">
        <v>116</v>
      </c>
      <c r="H55" s="1178"/>
      <c r="I55" s="1181" t="s">
        <v>116</v>
      </c>
      <c r="J55" s="1178"/>
      <c r="K55" s="1181" t="s">
        <v>116</v>
      </c>
      <c r="L55" s="1178"/>
      <c r="M55" s="1179"/>
      <c r="N55" s="1180"/>
      <c r="O55" s="1176"/>
      <c r="P55" s="1176"/>
      <c r="Q55" s="1176"/>
      <c r="R55" s="1176"/>
      <c r="S55" s="1176"/>
      <c r="T55" s="1176"/>
      <c r="U55" s="1176"/>
      <c r="V55" s="1176"/>
      <c r="W55" s="1176"/>
      <c r="X55" s="1176"/>
      <c r="Y55" s="1176"/>
      <c r="Z55" s="1176"/>
      <c r="AA55" s="1176"/>
      <c r="AB55" s="1176"/>
      <c r="AC55" s="1176"/>
    </row>
    <row r="56" spans="1:29" ht="15" hidden="1" thickBot="1">
      <c r="B56" s="1155" t="s">
        <v>4020</v>
      </c>
      <c r="C56" s="1182">
        <f>SUM(C48:C55)</f>
        <v>0</v>
      </c>
      <c r="D56" s="1160"/>
      <c r="E56" s="1182">
        <f>SUM(E48:E55)</f>
        <v>0</v>
      </c>
      <c r="F56" s="1160"/>
      <c r="G56" s="1182">
        <f>SUM(G48:G55)</f>
        <v>0</v>
      </c>
      <c r="H56" s="1160"/>
      <c r="I56" s="1182">
        <f>SUM(I48:I55)</f>
        <v>0</v>
      </c>
      <c r="J56" s="1160"/>
      <c r="K56" s="1182">
        <f>SUM(K48:K55)</f>
        <v>0</v>
      </c>
      <c r="L56" s="1160"/>
      <c r="M56" s="1171" t="e">
        <f>#REF!-[5]BS!F65</f>
        <v>#REF!</v>
      </c>
    </row>
    <row r="57" spans="1:29" ht="15" hidden="1">
      <c r="B57" s="1161"/>
      <c r="C57" s="1162"/>
      <c r="D57" s="1163"/>
      <c r="E57" s="1162"/>
      <c r="F57" s="1163"/>
      <c r="G57" s="1162"/>
      <c r="H57" s="1163"/>
      <c r="I57" s="1162"/>
      <c r="J57" s="1163"/>
      <c r="K57" s="1162"/>
      <c r="L57" s="1163"/>
      <c r="M57" s="1171"/>
    </row>
    <row r="58" spans="1:29" hidden="1">
      <c r="B58" s="1155" t="s">
        <v>8974</v>
      </c>
      <c r="C58" s="1159"/>
      <c r="D58" s="1160"/>
      <c r="E58" s="1159"/>
      <c r="F58" s="1160"/>
      <c r="G58" s="1159"/>
      <c r="H58" s="1160"/>
      <c r="I58" s="1159"/>
      <c r="J58" s="1160"/>
      <c r="K58" s="1159"/>
      <c r="L58" s="1160"/>
      <c r="M58" s="1171"/>
    </row>
    <row r="59" spans="1:29" ht="15" hidden="1">
      <c r="B59" s="1161" t="s">
        <v>4021</v>
      </c>
      <c r="C59" s="1162"/>
      <c r="D59" s="1163"/>
      <c r="E59" s="1162"/>
      <c r="F59" s="1163"/>
      <c r="G59" s="1162"/>
      <c r="H59" s="1163"/>
      <c r="I59" s="1162"/>
      <c r="J59" s="1163"/>
      <c r="K59" s="1162"/>
      <c r="L59" s="1163"/>
      <c r="M59" s="1171" t="e">
        <f>#REF!+[5]BS!H66</f>
        <v>#REF!</v>
      </c>
    </row>
    <row r="60" spans="1:29" ht="15" hidden="1">
      <c r="B60" s="1161" t="s">
        <v>117</v>
      </c>
      <c r="C60" s="1162"/>
      <c r="D60" s="1163"/>
      <c r="E60" s="1162"/>
      <c r="F60" s="1163"/>
      <c r="G60" s="1162"/>
      <c r="H60" s="1163"/>
      <c r="I60" s="1162"/>
      <c r="J60" s="1163"/>
      <c r="K60" s="1162"/>
      <c r="L60" s="1163"/>
      <c r="M60" s="1171"/>
    </row>
    <row r="61" spans="1:29" ht="15" hidden="1">
      <c r="A61" s="1176"/>
      <c r="B61" s="1167" t="s">
        <v>12032</v>
      </c>
      <c r="C61" s="1177"/>
      <c r="D61" s="1178"/>
      <c r="E61" s="1177"/>
      <c r="F61" s="1178"/>
      <c r="G61" s="1177"/>
      <c r="H61" s="1178"/>
      <c r="I61" s="1177"/>
      <c r="J61" s="1178"/>
      <c r="K61" s="1177"/>
      <c r="L61" s="1178"/>
      <c r="M61" s="968"/>
      <c r="N61" s="1180"/>
      <c r="O61" s="1176"/>
      <c r="P61" s="1176"/>
      <c r="Q61" s="1176"/>
      <c r="R61" s="1176"/>
      <c r="S61" s="1176"/>
      <c r="T61" s="1176"/>
      <c r="U61" s="1176"/>
      <c r="V61" s="1176"/>
      <c r="W61" s="1176"/>
      <c r="X61" s="1176"/>
      <c r="Y61" s="1176"/>
      <c r="Z61" s="1176"/>
      <c r="AA61" s="1176"/>
      <c r="AB61" s="1176"/>
      <c r="AC61" s="1176"/>
    </row>
    <row r="62" spans="1:29" ht="15" hidden="1">
      <c r="A62" s="1176"/>
      <c r="B62" s="1167" t="s">
        <v>6229</v>
      </c>
      <c r="C62" s="1177"/>
      <c r="D62" s="1178"/>
      <c r="E62" s="1177"/>
      <c r="F62" s="1178"/>
      <c r="G62" s="1177"/>
      <c r="H62" s="1178"/>
      <c r="I62" s="1177"/>
      <c r="J62" s="1178"/>
      <c r="K62" s="1177"/>
      <c r="L62" s="1178"/>
      <c r="M62" s="1179"/>
      <c r="N62" s="1180"/>
      <c r="O62" s="1176"/>
      <c r="P62" s="1176"/>
      <c r="Q62" s="1176"/>
      <c r="R62" s="1176"/>
      <c r="S62" s="1176"/>
      <c r="T62" s="1176"/>
      <c r="U62" s="1176"/>
      <c r="V62" s="1176"/>
      <c r="W62" s="1176"/>
      <c r="X62" s="1176"/>
      <c r="Y62" s="1176"/>
      <c r="Z62" s="1176"/>
      <c r="AA62" s="1176"/>
      <c r="AB62" s="1176"/>
      <c r="AC62" s="1176"/>
    </row>
    <row r="63" spans="1:29" ht="15" hidden="1">
      <c r="B63" s="1161" t="s">
        <v>10805</v>
      </c>
      <c r="C63" s="1162" t="s">
        <v>116</v>
      </c>
      <c r="D63" s="1163"/>
      <c r="E63" s="1162" t="s">
        <v>116</v>
      </c>
      <c r="F63" s="1163"/>
      <c r="G63" s="1162" t="s">
        <v>116</v>
      </c>
      <c r="H63" s="1163"/>
      <c r="I63" s="1162" t="s">
        <v>116</v>
      </c>
      <c r="J63" s="1163"/>
      <c r="K63" s="1162" t="s">
        <v>116</v>
      </c>
      <c r="L63" s="1163"/>
      <c r="M63" s="1171"/>
    </row>
    <row r="64" spans="1:29" ht="15" hidden="1">
      <c r="A64" s="1176"/>
      <c r="B64" s="1167" t="s">
        <v>4465</v>
      </c>
      <c r="C64" s="1177" t="s">
        <v>116</v>
      </c>
      <c r="D64" s="1178"/>
      <c r="E64" s="1177" t="s">
        <v>116</v>
      </c>
      <c r="F64" s="1178"/>
      <c r="G64" s="1177" t="s">
        <v>116</v>
      </c>
      <c r="H64" s="1178"/>
      <c r="I64" s="1177" t="s">
        <v>116</v>
      </c>
      <c r="J64" s="1178"/>
      <c r="K64" s="1177" t="s">
        <v>116</v>
      </c>
      <c r="L64" s="1178"/>
      <c r="M64" s="1179"/>
      <c r="N64" s="1180"/>
      <c r="O64" s="1176"/>
      <c r="P64" s="1176"/>
      <c r="Q64" s="1176"/>
      <c r="R64" s="1176"/>
      <c r="S64" s="1176"/>
      <c r="T64" s="1176"/>
      <c r="U64" s="1176"/>
      <c r="V64" s="1176"/>
      <c r="W64" s="1176"/>
      <c r="X64" s="1176"/>
      <c r="Y64" s="1176"/>
      <c r="Z64" s="1176"/>
      <c r="AA64" s="1176"/>
      <c r="AB64" s="1176"/>
      <c r="AC64" s="1176"/>
    </row>
    <row r="65" spans="1:29" ht="15" hidden="1">
      <c r="A65" s="1176"/>
      <c r="B65" s="1167" t="s">
        <v>4464</v>
      </c>
      <c r="C65" s="1177" t="s">
        <v>116</v>
      </c>
      <c r="D65" s="1178"/>
      <c r="E65" s="1177" t="s">
        <v>116</v>
      </c>
      <c r="F65" s="1178"/>
      <c r="G65" s="1177" t="s">
        <v>116</v>
      </c>
      <c r="H65" s="1178"/>
      <c r="I65" s="1177" t="s">
        <v>116</v>
      </c>
      <c r="J65" s="1178"/>
      <c r="K65" s="1177" t="s">
        <v>116</v>
      </c>
      <c r="L65" s="1178"/>
      <c r="M65" s="1179"/>
      <c r="N65" s="1180"/>
      <c r="O65" s="1176"/>
      <c r="P65" s="1176"/>
      <c r="Q65" s="1176"/>
      <c r="R65" s="1176"/>
      <c r="S65" s="1176"/>
      <c r="T65" s="1176"/>
      <c r="U65" s="1176"/>
      <c r="V65" s="1176"/>
      <c r="W65" s="1176"/>
      <c r="X65" s="1176"/>
      <c r="Y65" s="1176"/>
      <c r="Z65" s="1176"/>
      <c r="AA65" s="1176"/>
      <c r="AB65" s="1176"/>
      <c r="AC65" s="1176"/>
    </row>
    <row r="66" spans="1:29" ht="15" hidden="1">
      <c r="A66" s="1176"/>
      <c r="B66" s="1167" t="s">
        <v>13521</v>
      </c>
      <c r="C66" s="1181" t="s">
        <v>116</v>
      </c>
      <c r="D66" s="1178"/>
      <c r="E66" s="1181" t="s">
        <v>116</v>
      </c>
      <c r="F66" s="1178"/>
      <c r="G66" s="1181" t="s">
        <v>116</v>
      </c>
      <c r="H66" s="1178"/>
      <c r="I66" s="1181" t="s">
        <v>116</v>
      </c>
      <c r="J66" s="1178"/>
      <c r="K66" s="1181" t="s">
        <v>116</v>
      </c>
      <c r="L66" s="1178"/>
      <c r="M66" s="1179"/>
      <c r="N66" s="1180"/>
      <c r="O66" s="1176"/>
      <c r="P66" s="1176"/>
      <c r="Q66" s="1176"/>
      <c r="R66" s="1176"/>
      <c r="S66" s="1176"/>
      <c r="T66" s="1176"/>
      <c r="U66" s="1176"/>
      <c r="V66" s="1176"/>
      <c r="W66" s="1176"/>
      <c r="X66" s="1176"/>
      <c r="Y66" s="1176"/>
      <c r="Z66" s="1176"/>
      <c r="AA66" s="1176"/>
      <c r="AB66" s="1176"/>
      <c r="AC66" s="1176"/>
    </row>
    <row r="67" spans="1:29" ht="15" hidden="1" thickBot="1">
      <c r="B67" s="1155" t="s">
        <v>4020</v>
      </c>
      <c r="C67" s="1182">
        <f>SUM(C59:C66)</f>
        <v>0</v>
      </c>
      <c r="D67" s="1160"/>
      <c r="E67" s="1182">
        <f>SUM(E59:E66)</f>
        <v>0</v>
      </c>
      <c r="F67" s="1160"/>
      <c r="G67" s="1182">
        <f>SUM(G59:G66)</f>
        <v>0</v>
      </c>
      <c r="H67" s="1160"/>
      <c r="I67" s="1182">
        <f>SUM(I59:I66)</f>
        <v>0</v>
      </c>
      <c r="J67" s="1160"/>
      <c r="K67" s="1182">
        <f>SUM(K59:K66)</f>
        <v>0</v>
      </c>
      <c r="L67" s="1160"/>
      <c r="M67" s="1171" t="e">
        <f>#REF!+[5]BS!F66</f>
        <v>#REF!</v>
      </c>
    </row>
    <row r="68" spans="1:29" ht="15" hidden="1">
      <c r="B68" s="1161"/>
      <c r="C68" s="1162"/>
      <c r="D68" s="1163"/>
      <c r="E68" s="1162"/>
      <c r="F68" s="1163"/>
      <c r="G68" s="1162"/>
      <c r="H68" s="1163"/>
      <c r="I68" s="1162"/>
      <c r="J68" s="1163"/>
      <c r="K68" s="1162"/>
      <c r="L68" s="1163"/>
      <c r="M68" s="1171"/>
    </row>
    <row r="69" spans="1:29" hidden="1">
      <c r="B69" s="1155" t="s">
        <v>8975</v>
      </c>
      <c r="C69" s="1159"/>
      <c r="D69" s="1160"/>
      <c r="E69" s="1159"/>
      <c r="F69" s="1160"/>
      <c r="G69" s="1159"/>
      <c r="H69" s="1160"/>
      <c r="I69" s="1159"/>
      <c r="J69" s="1160"/>
      <c r="K69" s="1159"/>
      <c r="L69" s="1160"/>
      <c r="M69" s="1171"/>
    </row>
    <row r="70" spans="1:29" ht="15" hidden="1">
      <c r="B70" s="1161" t="s">
        <v>4021</v>
      </c>
      <c r="C70" s="1162">
        <f>C48-C59</f>
        <v>0</v>
      </c>
      <c r="D70" s="1163"/>
      <c r="E70" s="1162">
        <f>E48-E59</f>
        <v>0</v>
      </c>
      <c r="F70" s="1163"/>
      <c r="G70" s="1162">
        <f>G48-G59</f>
        <v>0</v>
      </c>
      <c r="H70" s="1163"/>
      <c r="I70" s="1162">
        <f>I48-I59</f>
        <v>0</v>
      </c>
      <c r="J70" s="1163"/>
      <c r="K70" s="1162">
        <f>K48-K59</f>
        <v>0</v>
      </c>
      <c r="L70" s="1163"/>
      <c r="M70" s="1171" t="e">
        <f>#REF!-[5]BS!H64</f>
        <v>#REF!</v>
      </c>
    </row>
    <row r="71" spans="1:29" ht="15.75" hidden="1" thickTop="1" thickBot="1">
      <c r="B71" s="1155" t="s">
        <v>4020</v>
      </c>
      <c r="C71" s="1169">
        <f>C56-C67</f>
        <v>0</v>
      </c>
      <c r="D71" s="1160"/>
      <c r="E71" s="1169">
        <f>E56-E67</f>
        <v>0</v>
      </c>
      <c r="F71" s="1160"/>
      <c r="G71" s="1169">
        <f>G56-G67</f>
        <v>0</v>
      </c>
      <c r="H71" s="1160"/>
      <c r="I71" s="1169">
        <f>I56-I67</f>
        <v>0</v>
      </c>
      <c r="J71" s="1160"/>
      <c r="K71" s="1169">
        <f>K56-K67</f>
        <v>0</v>
      </c>
      <c r="L71" s="1160"/>
      <c r="M71" s="1171" t="e">
        <f>#REF!-[5]BS!F64</f>
        <v>#REF!</v>
      </c>
    </row>
    <row r="72" spans="1:29" ht="15" hidden="1">
      <c r="B72" s="1170"/>
      <c r="C72" s="1171"/>
      <c r="E72" s="1171"/>
      <c r="G72" s="1171"/>
      <c r="I72" s="1171"/>
      <c r="K72" s="1171"/>
      <c r="M72" s="1171"/>
    </row>
    <row r="73" spans="1:29" ht="15" hidden="1">
      <c r="B73" s="1183" t="s">
        <v>13522</v>
      </c>
      <c r="C73" s="1171"/>
      <c r="E73" s="1171"/>
      <c r="G73" s="1171"/>
      <c r="I73" s="1171"/>
      <c r="K73" s="1171"/>
      <c r="M73" s="1171"/>
    </row>
    <row r="74" spans="1:29" ht="15" hidden="1">
      <c r="B74" s="1183" t="s">
        <v>10859</v>
      </c>
      <c r="C74" s="1171"/>
      <c r="E74" s="1171"/>
      <c r="G74" s="1171"/>
      <c r="I74" s="1171"/>
      <c r="K74" s="1171"/>
      <c r="M74" s="1171"/>
    </row>
    <row r="75" spans="1:29" ht="15" hidden="1">
      <c r="B75" s="1183" t="s">
        <v>10860</v>
      </c>
      <c r="C75" s="1171"/>
      <c r="E75" s="1171"/>
      <c r="G75" s="1171"/>
      <c r="I75" s="1171"/>
      <c r="K75" s="1171"/>
      <c r="M75" s="1171"/>
    </row>
    <row r="76" spans="1:29" ht="15">
      <c r="B76" s="1183"/>
      <c r="C76" s="1171"/>
      <c r="E76" s="1171"/>
      <c r="G76" s="1171"/>
      <c r="I76" s="1171"/>
      <c r="K76" s="1171"/>
      <c r="M76" s="1171"/>
    </row>
    <row r="77" spans="1:29">
      <c r="B77" s="1173" t="s">
        <v>11050</v>
      </c>
      <c r="C77" s="1174"/>
      <c r="D77" s="1175"/>
      <c r="E77" s="1174"/>
      <c r="F77" s="1175"/>
      <c r="G77" s="1174"/>
      <c r="H77" s="1175"/>
      <c r="I77" s="1174"/>
      <c r="J77" s="1175"/>
      <c r="K77" s="1174"/>
      <c r="L77" s="1175"/>
      <c r="M77" s="1174"/>
    </row>
    <row r="78" spans="1:29" ht="30.75" customHeight="1">
      <c r="B78" s="1155"/>
      <c r="C78" s="1156" t="s">
        <v>4466</v>
      </c>
      <c r="D78" s="1157"/>
      <c r="E78" s="1156" t="s">
        <v>4467</v>
      </c>
      <c r="F78" s="1157"/>
      <c r="G78" s="1156" t="s">
        <v>4468</v>
      </c>
      <c r="H78" s="1157"/>
      <c r="I78" s="1156" t="s">
        <v>7701</v>
      </c>
      <c r="J78" s="1184"/>
      <c r="K78" s="1156" t="s">
        <v>7701</v>
      </c>
      <c r="L78" s="1184"/>
      <c r="M78" s="1156" t="s">
        <v>4031</v>
      </c>
    </row>
    <row r="79" spans="1:29">
      <c r="B79" s="1155" t="s">
        <v>5540</v>
      </c>
      <c r="C79" s="1159"/>
      <c r="D79" s="1160"/>
      <c r="E79" s="1159"/>
      <c r="F79" s="1160"/>
      <c r="G79" s="1159"/>
      <c r="H79" s="1160"/>
      <c r="I79" s="1159"/>
      <c r="J79" s="1160"/>
      <c r="K79" s="1159"/>
      <c r="L79" s="1160"/>
      <c r="M79" s="1159"/>
    </row>
    <row r="80" spans="1:29" ht="15">
      <c r="B80" s="1161" t="s">
        <v>4021</v>
      </c>
      <c r="C80" s="1162"/>
      <c r="D80" s="1163"/>
      <c r="E80" s="1162"/>
      <c r="F80" s="1163"/>
      <c r="G80" s="1162"/>
      <c r="H80" s="1163"/>
      <c r="I80" s="1162"/>
      <c r="J80" s="1163"/>
      <c r="K80" s="1162"/>
      <c r="L80" s="1163"/>
      <c r="M80" s="1162">
        <f>C80+E80</f>
        <v>0</v>
      </c>
      <c r="N80" s="1164">
        <f>M80-[4]BS!H69</f>
        <v>-25010493400</v>
      </c>
    </row>
    <row r="81" spans="1:29" ht="15">
      <c r="B81" s="1161" t="s">
        <v>117</v>
      </c>
      <c r="C81" s="1162">
        <f>[4]PAJE!F84</f>
        <v>0</v>
      </c>
      <c r="D81" s="1163"/>
      <c r="E81" s="1162"/>
      <c r="F81" s="1163"/>
      <c r="G81" s="1162"/>
      <c r="H81" s="1163"/>
      <c r="I81" s="1162"/>
      <c r="J81" s="1163"/>
      <c r="K81" s="1162"/>
      <c r="L81" s="1163"/>
      <c r="M81" s="1162"/>
    </row>
    <row r="82" spans="1:29" ht="15">
      <c r="B82" s="1161" t="s">
        <v>10805</v>
      </c>
      <c r="C82" s="1162"/>
      <c r="D82" s="1163"/>
      <c r="E82" s="1162"/>
      <c r="F82" s="1163"/>
      <c r="G82" s="1162"/>
      <c r="H82" s="1163"/>
      <c r="I82" s="1162"/>
      <c r="J82" s="1163"/>
      <c r="K82" s="1162"/>
      <c r="L82" s="1163"/>
      <c r="M82" s="1162"/>
    </row>
    <row r="83" spans="1:29" ht="15" thickBot="1">
      <c r="B83" s="1155" t="s">
        <v>4020</v>
      </c>
      <c r="C83" s="1166">
        <f>SUM(C80:C82)</f>
        <v>0</v>
      </c>
      <c r="D83" s="1160"/>
      <c r="E83" s="1166">
        <f>SUM(E80:E82)</f>
        <v>0</v>
      </c>
      <c r="F83" s="1160"/>
      <c r="G83" s="1182">
        <f>SUM(G80:G82)</f>
        <v>0</v>
      </c>
      <c r="H83" s="1160"/>
      <c r="I83" s="1182">
        <f>SUM(I80:I82)</f>
        <v>0</v>
      </c>
      <c r="J83" s="1160"/>
      <c r="K83" s="1182">
        <f>SUM(K80:K82)</f>
        <v>0</v>
      </c>
      <c r="L83" s="1160"/>
      <c r="M83" s="1166">
        <f>C83+E83</f>
        <v>0</v>
      </c>
      <c r="N83" s="1164">
        <f>M83-CĐKT!F61</f>
        <v>0</v>
      </c>
    </row>
    <row r="84" spans="1:29" ht="15" thickTop="1">
      <c r="B84" s="1155" t="s">
        <v>8974</v>
      </c>
      <c r="C84" s="1159"/>
      <c r="D84" s="1160"/>
      <c r="E84" s="1159"/>
      <c r="F84" s="1160"/>
      <c r="G84" s="1159"/>
      <c r="H84" s="1160"/>
      <c r="I84" s="1159"/>
      <c r="J84" s="1160"/>
      <c r="K84" s="1159"/>
      <c r="L84" s="1160"/>
      <c r="M84" s="1159"/>
    </row>
    <row r="85" spans="1:29" ht="15">
      <c r="B85" s="1161" t="s">
        <v>4021</v>
      </c>
      <c r="C85" s="1162"/>
      <c r="D85" s="1163"/>
      <c r="E85" s="1162"/>
      <c r="F85" s="1163"/>
      <c r="G85" s="1162"/>
      <c r="H85" s="1163"/>
      <c r="I85" s="1162"/>
      <c r="J85" s="1163"/>
      <c r="K85" s="1162"/>
      <c r="L85" s="1163"/>
      <c r="M85" s="1162">
        <f>SUM(C85:J85)</f>
        <v>0</v>
      </c>
      <c r="N85" s="1164">
        <f>M85+[4]BS!H70</f>
        <v>-9825799</v>
      </c>
    </row>
    <row r="86" spans="1:29" ht="15">
      <c r="A86" s="1176"/>
      <c r="B86" s="1161" t="s">
        <v>12032</v>
      </c>
      <c r="C86" s="1162"/>
      <c r="D86" s="1163"/>
      <c r="E86" s="1162"/>
      <c r="F86" s="1163"/>
      <c r="G86" s="1162"/>
      <c r="H86" s="1163"/>
      <c r="I86" s="1162"/>
      <c r="J86" s="1163"/>
      <c r="K86" s="1162"/>
      <c r="L86" s="1163"/>
      <c r="M86" s="1162">
        <f>SUM(C86:J86)</f>
        <v>0</v>
      </c>
      <c r="N86" s="986"/>
      <c r="O86" s="1176"/>
      <c r="P86" s="1176"/>
      <c r="Q86" s="1176"/>
      <c r="R86" s="1176"/>
      <c r="S86" s="1176"/>
      <c r="T86" s="1176"/>
      <c r="U86" s="1176"/>
      <c r="V86" s="1176"/>
      <c r="W86" s="1176"/>
      <c r="X86" s="1176"/>
      <c r="Y86" s="1176"/>
      <c r="Z86" s="1176"/>
      <c r="AA86" s="1176"/>
      <c r="AB86" s="1176"/>
      <c r="AC86" s="1176"/>
    </row>
    <row r="87" spans="1:29" ht="15" thickBot="1">
      <c r="B87" s="1155" t="s">
        <v>4020</v>
      </c>
      <c r="C87" s="1166">
        <f>SUM(C85:C86)</f>
        <v>0</v>
      </c>
      <c r="D87" s="1160"/>
      <c r="E87" s="1166">
        <f>SUM(E85:E86)</f>
        <v>0</v>
      </c>
      <c r="F87" s="1160"/>
      <c r="G87" s="1166">
        <f>SUM(G85:G86)</f>
        <v>0</v>
      </c>
      <c r="H87" s="1160"/>
      <c r="I87" s="1166">
        <f>SUM(I85:I86)</f>
        <v>0</v>
      </c>
      <c r="J87" s="1160"/>
      <c r="K87" s="1166">
        <f>SUM(K85:K86)</f>
        <v>0</v>
      </c>
      <c r="L87" s="1160"/>
      <c r="M87" s="1166">
        <f>SUM(M85:M86)</f>
        <v>0</v>
      </c>
      <c r="N87" s="1164">
        <f>M87+[4]BS!F70</f>
        <v>-10493400</v>
      </c>
    </row>
    <row r="88" spans="1:29" ht="15.75" thickTop="1">
      <c r="B88" s="1155" t="s">
        <v>8975</v>
      </c>
      <c r="C88" s="1162"/>
      <c r="D88" s="1163"/>
      <c r="E88" s="1162"/>
      <c r="F88" s="1163"/>
      <c r="G88" s="1162"/>
      <c r="H88" s="1163"/>
      <c r="I88" s="1162"/>
      <c r="J88" s="1163"/>
      <c r="K88" s="1162"/>
      <c r="L88" s="1163"/>
      <c r="M88" s="1162"/>
    </row>
    <row r="89" spans="1:29" ht="15.75" thickBot="1">
      <c r="B89" s="1161" t="s">
        <v>4021</v>
      </c>
      <c r="C89" s="1162">
        <f>C80-C85</f>
        <v>0</v>
      </c>
      <c r="D89" s="1163"/>
      <c r="E89" s="1162">
        <f>E80-E85</f>
        <v>0</v>
      </c>
      <c r="F89" s="1163"/>
      <c r="G89" s="1162">
        <f>G80-G85</f>
        <v>0</v>
      </c>
      <c r="H89" s="1163"/>
      <c r="I89" s="1162">
        <f>I80-I85</f>
        <v>0</v>
      </c>
      <c r="J89" s="1163"/>
      <c r="K89" s="1162">
        <f>K80-K85</f>
        <v>0</v>
      </c>
      <c r="L89" s="1163"/>
      <c r="M89" s="1162">
        <f>M80-M85</f>
        <v>0</v>
      </c>
      <c r="N89" s="1164">
        <f>M89-[4]BS!H68</f>
        <v>-25000667601</v>
      </c>
    </row>
    <row r="90" spans="1:29" ht="15.75" thickTop="1" thickBot="1">
      <c r="B90" s="1155" t="s">
        <v>4020</v>
      </c>
      <c r="C90" s="1169">
        <f>C83-C87</f>
        <v>0</v>
      </c>
      <c r="D90" s="1160"/>
      <c r="E90" s="1169">
        <f>E83-E87</f>
        <v>0</v>
      </c>
      <c r="F90" s="1160"/>
      <c r="G90" s="1169">
        <f>G83-G87</f>
        <v>0</v>
      </c>
      <c r="H90" s="1160"/>
      <c r="I90" s="1169">
        <f>I83-I87</f>
        <v>0</v>
      </c>
      <c r="J90" s="1160"/>
      <c r="K90" s="1169">
        <f>K83-K87</f>
        <v>0</v>
      </c>
      <c r="L90" s="1160"/>
      <c r="M90" s="1169">
        <f>M83-M87</f>
        <v>0</v>
      </c>
      <c r="N90" s="1164">
        <f>M90-CĐKT!F60</f>
        <v>25612664785</v>
      </c>
    </row>
    <row r="91" spans="1:29" ht="15.75" thickTop="1">
      <c r="B91" s="1167" t="s">
        <v>2767</v>
      </c>
      <c r="C91" s="1162"/>
      <c r="D91" s="1163"/>
      <c r="E91" s="1162"/>
      <c r="F91" s="1163"/>
      <c r="G91" s="1162"/>
      <c r="H91" s="1163"/>
      <c r="I91" s="1162"/>
      <c r="J91" s="1163"/>
      <c r="K91" s="1162"/>
      <c r="L91" s="1163"/>
      <c r="M91" s="1162"/>
    </row>
    <row r="92" spans="1:29" ht="15">
      <c r="B92" s="1161" t="s">
        <v>8976</v>
      </c>
      <c r="C92" s="1162"/>
      <c r="D92" s="1163"/>
      <c r="E92" s="1162"/>
      <c r="F92" s="1163"/>
      <c r="G92" s="1162"/>
      <c r="H92" s="1163"/>
      <c r="I92" s="1162"/>
      <c r="J92" s="1163"/>
      <c r="K92" s="1162"/>
      <c r="L92" s="1163"/>
      <c r="M92" s="1162">
        <f>SUM(C92:J92)</f>
        <v>0</v>
      </c>
    </row>
    <row r="93" spans="1:29" ht="15">
      <c r="B93" s="1161" t="s">
        <v>8977</v>
      </c>
      <c r="C93" s="1162"/>
      <c r="D93" s="1163"/>
      <c r="E93" s="1162"/>
      <c r="F93" s="1163"/>
      <c r="G93" s="1162"/>
      <c r="H93" s="1163"/>
      <c r="I93" s="1162"/>
      <c r="J93" s="1163"/>
      <c r="K93" s="1162"/>
      <c r="L93" s="1163"/>
      <c r="M93" s="1162">
        <f>SUM(C93:J93)</f>
        <v>0</v>
      </c>
    </row>
    <row r="94" spans="1:29" ht="15">
      <c r="B94" s="1170"/>
      <c r="C94" s="1171"/>
      <c r="E94" s="1171"/>
      <c r="G94" s="1171"/>
      <c r="I94" s="1171"/>
      <c r="K94" s="1171"/>
      <c r="M94" s="1171"/>
    </row>
    <row r="95" spans="1:29" ht="15">
      <c r="B95" s="1172"/>
      <c r="C95" s="1171"/>
      <c r="E95" s="1171"/>
      <c r="G95" s="1171"/>
      <c r="I95" s="1171"/>
      <c r="K95" s="1171"/>
      <c r="M95" s="1171"/>
    </row>
    <row r="96" spans="1:29" ht="15">
      <c r="B96" s="1170"/>
      <c r="C96" s="1171"/>
      <c r="E96" s="1171"/>
      <c r="G96" s="1171"/>
      <c r="I96" s="1171"/>
      <c r="K96" s="1171"/>
      <c r="M96" s="1171"/>
    </row>
    <row r="97" spans="1:29" hidden="1">
      <c r="B97" s="1173" t="s">
        <v>11051</v>
      </c>
      <c r="C97" s="1174"/>
      <c r="D97" s="1175"/>
      <c r="E97" s="1174"/>
      <c r="F97" s="1175"/>
      <c r="G97" s="1174"/>
      <c r="H97" s="1175"/>
      <c r="I97" s="1174"/>
      <c r="J97" s="1175"/>
      <c r="K97" s="1174"/>
      <c r="L97" s="1175"/>
      <c r="M97" s="1174"/>
    </row>
    <row r="98" spans="1:29" ht="28.5" hidden="1">
      <c r="B98" s="1155"/>
      <c r="C98" s="1156" t="s">
        <v>4466</v>
      </c>
      <c r="D98" s="1157"/>
      <c r="E98" s="1156" t="s">
        <v>10926</v>
      </c>
      <c r="F98" s="1184"/>
      <c r="G98" s="1185" t="s">
        <v>5853</v>
      </c>
      <c r="H98" s="1157"/>
      <c r="I98" s="1156" t="s">
        <v>4031</v>
      </c>
      <c r="K98" s="1156" t="s">
        <v>4031</v>
      </c>
      <c r="M98" s="1171"/>
    </row>
    <row r="99" spans="1:29" hidden="1">
      <c r="B99" s="1155" t="s">
        <v>5540</v>
      </c>
      <c r="C99" s="1159"/>
      <c r="D99" s="1160"/>
      <c r="E99" s="1159"/>
      <c r="F99" s="1160"/>
      <c r="G99" s="1159"/>
      <c r="H99" s="1160"/>
      <c r="I99" s="1159"/>
      <c r="K99" s="1159"/>
      <c r="M99" s="1171"/>
    </row>
    <row r="100" spans="1:29" ht="15" hidden="1">
      <c r="B100" s="1161" t="s">
        <v>4021</v>
      </c>
      <c r="C100" s="1162"/>
      <c r="D100" s="1163"/>
      <c r="E100" s="1162"/>
      <c r="F100" s="1163"/>
      <c r="G100" s="1162"/>
      <c r="H100" s="1163"/>
      <c r="I100" s="1162">
        <f t="shared" ref="I100:I112" si="1">SUM(C100:G100)</f>
        <v>0</v>
      </c>
      <c r="K100" s="1162">
        <f t="shared" ref="K100:K112" si="2">SUM(E100:I100)</f>
        <v>0</v>
      </c>
      <c r="M100" s="1171"/>
    </row>
    <row r="101" spans="1:29" ht="15" hidden="1">
      <c r="B101" s="1161" t="s">
        <v>117</v>
      </c>
      <c r="C101" s="1162"/>
      <c r="D101" s="1163"/>
      <c r="E101" s="1162"/>
      <c r="F101" s="1163"/>
      <c r="G101" s="1162"/>
      <c r="H101" s="1163"/>
      <c r="I101" s="1162">
        <f t="shared" si="1"/>
        <v>0</v>
      </c>
      <c r="K101" s="1162">
        <f t="shared" si="2"/>
        <v>0</v>
      </c>
      <c r="M101" s="1171"/>
    </row>
    <row r="102" spans="1:29" ht="15" hidden="1">
      <c r="A102" s="1176"/>
      <c r="B102" s="1167" t="s">
        <v>7702</v>
      </c>
      <c r="C102" s="1177"/>
      <c r="D102" s="1178"/>
      <c r="E102" s="1177"/>
      <c r="F102" s="1178"/>
      <c r="G102" s="1177"/>
      <c r="H102" s="1178"/>
      <c r="I102" s="1177">
        <f t="shared" si="1"/>
        <v>0</v>
      </c>
      <c r="J102" s="1176"/>
      <c r="K102" s="1177">
        <f t="shared" si="2"/>
        <v>0</v>
      </c>
      <c r="L102" s="1176"/>
      <c r="M102" s="1179"/>
      <c r="N102" s="1180"/>
      <c r="O102" s="1176"/>
      <c r="P102" s="1176"/>
      <c r="Q102" s="1176"/>
      <c r="R102" s="1176"/>
      <c r="S102" s="1176"/>
      <c r="T102" s="1176"/>
      <c r="U102" s="1176"/>
      <c r="V102" s="1176"/>
      <c r="W102" s="1176"/>
      <c r="X102" s="1176"/>
      <c r="Y102" s="1176"/>
      <c r="Z102" s="1176"/>
      <c r="AA102" s="1176"/>
      <c r="AB102" s="1176"/>
      <c r="AC102" s="1176"/>
    </row>
    <row r="103" spans="1:29" ht="15" hidden="1">
      <c r="A103" s="1176"/>
      <c r="B103" s="1167" t="s">
        <v>7703</v>
      </c>
      <c r="C103" s="1177"/>
      <c r="D103" s="1178"/>
      <c r="E103" s="1177"/>
      <c r="F103" s="1178"/>
      <c r="G103" s="1177"/>
      <c r="H103" s="1178"/>
      <c r="I103" s="1177">
        <f t="shared" si="1"/>
        <v>0</v>
      </c>
      <c r="J103" s="1176"/>
      <c r="K103" s="1177">
        <f t="shared" si="2"/>
        <v>0</v>
      </c>
      <c r="L103" s="1176"/>
      <c r="M103" s="1179"/>
      <c r="N103" s="1180"/>
      <c r="O103" s="1176"/>
      <c r="P103" s="1176"/>
      <c r="Q103" s="1176"/>
      <c r="R103" s="1176"/>
      <c r="S103" s="1176"/>
      <c r="T103" s="1176"/>
      <c r="U103" s="1176"/>
      <c r="V103" s="1176"/>
      <c r="W103" s="1176"/>
      <c r="X103" s="1176"/>
      <c r="Y103" s="1176"/>
      <c r="Z103" s="1176"/>
      <c r="AA103" s="1176"/>
      <c r="AB103" s="1176"/>
      <c r="AC103" s="1176"/>
    </row>
    <row r="104" spans="1:29" ht="30" hidden="1">
      <c r="A104" s="1176"/>
      <c r="B104" s="1167" t="s">
        <v>7704</v>
      </c>
      <c r="C104" s="1177"/>
      <c r="D104" s="1178"/>
      <c r="E104" s="1177"/>
      <c r="F104" s="1178"/>
      <c r="G104" s="1177"/>
      <c r="H104" s="1178"/>
      <c r="I104" s="1177">
        <f t="shared" si="1"/>
        <v>0</v>
      </c>
      <c r="J104" s="1176"/>
      <c r="K104" s="1177">
        <f t="shared" si="2"/>
        <v>0</v>
      </c>
      <c r="L104" s="1176"/>
      <c r="M104" s="1179"/>
      <c r="N104" s="1180"/>
      <c r="O104" s="1176"/>
      <c r="P104" s="1176"/>
      <c r="Q104" s="1176"/>
      <c r="R104" s="1176"/>
      <c r="S104" s="1176"/>
      <c r="T104" s="1176"/>
      <c r="U104" s="1176"/>
      <c r="V104" s="1176"/>
      <c r="W104" s="1176"/>
      <c r="X104" s="1176"/>
      <c r="Y104" s="1176"/>
      <c r="Z104" s="1176"/>
      <c r="AA104" s="1176"/>
      <c r="AB104" s="1176"/>
      <c r="AC104" s="1176"/>
    </row>
    <row r="105" spans="1:29" ht="15" hidden="1">
      <c r="A105" s="1176"/>
      <c r="B105" s="1167" t="s">
        <v>7383</v>
      </c>
      <c r="C105" s="1177"/>
      <c r="D105" s="1178"/>
      <c r="E105" s="1177"/>
      <c r="F105" s="1178"/>
      <c r="G105" s="1177"/>
      <c r="H105" s="1178"/>
      <c r="I105" s="1177">
        <f t="shared" si="1"/>
        <v>0</v>
      </c>
      <c r="J105" s="1176"/>
      <c r="K105" s="1177">
        <f t="shared" si="2"/>
        <v>0</v>
      </c>
      <c r="L105" s="1176"/>
      <c r="M105" s="1179"/>
      <c r="N105" s="1180"/>
      <c r="O105" s="1176"/>
      <c r="P105" s="1176"/>
      <c r="Q105" s="1176"/>
      <c r="R105" s="1176"/>
      <c r="S105" s="1176"/>
      <c r="T105" s="1176"/>
      <c r="U105" s="1176"/>
      <c r="V105" s="1176"/>
      <c r="W105" s="1176"/>
      <c r="X105" s="1176"/>
      <c r="Y105" s="1176"/>
      <c r="Z105" s="1176"/>
      <c r="AA105" s="1176"/>
      <c r="AB105" s="1176"/>
      <c r="AC105" s="1176"/>
    </row>
    <row r="106" spans="1:29" ht="30" hidden="1">
      <c r="A106" s="1176"/>
      <c r="B106" s="1167" t="s">
        <v>7384</v>
      </c>
      <c r="C106" s="1177"/>
      <c r="D106" s="1178"/>
      <c r="E106" s="1177"/>
      <c r="F106" s="1178"/>
      <c r="G106" s="1177"/>
      <c r="H106" s="1178"/>
      <c r="I106" s="1177">
        <f t="shared" si="1"/>
        <v>0</v>
      </c>
      <c r="J106" s="1176"/>
      <c r="K106" s="1177">
        <f t="shared" si="2"/>
        <v>0</v>
      </c>
      <c r="L106" s="1176"/>
      <c r="M106" s="1179"/>
      <c r="N106" s="1180"/>
      <c r="O106" s="1176"/>
      <c r="P106" s="1176"/>
      <c r="Q106" s="1176"/>
      <c r="R106" s="1176"/>
      <c r="S106" s="1176"/>
      <c r="T106" s="1176"/>
      <c r="U106" s="1176"/>
      <c r="V106" s="1176"/>
      <c r="W106" s="1176"/>
      <c r="X106" s="1176"/>
      <c r="Y106" s="1176"/>
      <c r="Z106" s="1176"/>
      <c r="AA106" s="1176"/>
      <c r="AB106" s="1176"/>
      <c r="AC106" s="1176"/>
    </row>
    <row r="107" spans="1:29" ht="15" hidden="1">
      <c r="A107" s="1176"/>
      <c r="B107" s="1167" t="s">
        <v>6229</v>
      </c>
      <c r="C107" s="1177"/>
      <c r="D107" s="1178"/>
      <c r="E107" s="1177"/>
      <c r="F107" s="1178"/>
      <c r="G107" s="1177"/>
      <c r="H107" s="1178"/>
      <c r="I107" s="1177">
        <f t="shared" si="1"/>
        <v>0</v>
      </c>
      <c r="J107" s="1176"/>
      <c r="K107" s="1177">
        <f t="shared" si="2"/>
        <v>0</v>
      </c>
      <c r="L107" s="1176"/>
      <c r="M107" s="1179"/>
      <c r="N107" s="1180"/>
      <c r="O107" s="1176"/>
      <c r="P107" s="1176"/>
      <c r="Q107" s="1176"/>
      <c r="R107" s="1176"/>
      <c r="S107" s="1176"/>
      <c r="T107" s="1176"/>
      <c r="U107" s="1176"/>
      <c r="V107" s="1176"/>
      <c r="W107" s="1176"/>
      <c r="X107" s="1176"/>
      <c r="Y107" s="1176"/>
      <c r="Z107" s="1176"/>
      <c r="AA107" s="1176"/>
      <c r="AB107" s="1176"/>
      <c r="AC107" s="1176"/>
    </row>
    <row r="108" spans="1:29" ht="15" hidden="1">
      <c r="B108" s="1161" t="s">
        <v>10805</v>
      </c>
      <c r="C108" s="1162" t="s">
        <v>116</v>
      </c>
      <c r="D108" s="1163"/>
      <c r="E108" s="1162" t="s">
        <v>116</v>
      </c>
      <c r="F108" s="1163"/>
      <c r="G108" s="1162" t="s">
        <v>116</v>
      </c>
      <c r="H108" s="1163"/>
      <c r="I108" s="1162">
        <f t="shared" si="1"/>
        <v>0</v>
      </c>
      <c r="K108" s="1162">
        <f t="shared" si="2"/>
        <v>0</v>
      </c>
      <c r="M108" s="1171"/>
    </row>
    <row r="109" spans="1:29" ht="15" hidden="1">
      <c r="A109" s="1176"/>
      <c r="B109" s="1167" t="s">
        <v>7385</v>
      </c>
      <c r="C109" s="1177" t="s">
        <v>116</v>
      </c>
      <c r="D109" s="1178"/>
      <c r="E109" s="1177" t="s">
        <v>116</v>
      </c>
      <c r="F109" s="1178"/>
      <c r="G109" s="1177" t="s">
        <v>116</v>
      </c>
      <c r="H109" s="1178"/>
      <c r="I109" s="1177">
        <f t="shared" si="1"/>
        <v>0</v>
      </c>
      <c r="J109" s="1176"/>
      <c r="K109" s="1177">
        <f t="shared" si="2"/>
        <v>0</v>
      </c>
      <c r="L109" s="1176"/>
      <c r="M109" s="1179"/>
      <c r="N109" s="1180"/>
      <c r="O109" s="1176"/>
      <c r="P109" s="1176"/>
      <c r="Q109" s="1176"/>
      <c r="R109" s="1176"/>
      <c r="S109" s="1176"/>
      <c r="T109" s="1176"/>
      <c r="U109" s="1176"/>
      <c r="V109" s="1176"/>
      <c r="W109" s="1176"/>
      <c r="X109" s="1176"/>
      <c r="Y109" s="1176"/>
      <c r="Z109" s="1176"/>
      <c r="AA109" s="1176"/>
      <c r="AB109" s="1176"/>
      <c r="AC109" s="1176"/>
    </row>
    <row r="110" spans="1:29" ht="30" hidden="1">
      <c r="A110" s="1176"/>
      <c r="B110" s="1167" t="s">
        <v>7386</v>
      </c>
      <c r="C110" s="1177" t="s">
        <v>116</v>
      </c>
      <c r="D110" s="1178"/>
      <c r="E110" s="1177" t="s">
        <v>116</v>
      </c>
      <c r="F110" s="1178"/>
      <c r="G110" s="1177" t="s">
        <v>116</v>
      </c>
      <c r="H110" s="1178"/>
      <c r="I110" s="1177">
        <f t="shared" si="1"/>
        <v>0</v>
      </c>
      <c r="J110" s="1176"/>
      <c r="K110" s="1177">
        <f t="shared" si="2"/>
        <v>0</v>
      </c>
      <c r="L110" s="1176"/>
      <c r="M110" s="1179"/>
      <c r="N110" s="1180"/>
      <c r="O110" s="1176"/>
      <c r="P110" s="1176"/>
      <c r="Q110" s="1176"/>
      <c r="R110" s="1176"/>
      <c r="S110" s="1176"/>
      <c r="T110" s="1176"/>
      <c r="U110" s="1176"/>
      <c r="V110" s="1176"/>
      <c r="W110" s="1176"/>
      <c r="X110" s="1176"/>
      <c r="Y110" s="1176"/>
      <c r="Z110" s="1176"/>
      <c r="AA110" s="1176"/>
      <c r="AB110" s="1176"/>
      <c r="AC110" s="1176"/>
    </row>
    <row r="111" spans="1:29" ht="15" hidden="1">
      <c r="A111" s="1176"/>
      <c r="B111" s="1167" t="s">
        <v>7387</v>
      </c>
      <c r="C111" s="1177" t="s">
        <v>116</v>
      </c>
      <c r="D111" s="1178"/>
      <c r="E111" s="1177" t="s">
        <v>116</v>
      </c>
      <c r="F111" s="1178"/>
      <c r="G111" s="1177" t="s">
        <v>116</v>
      </c>
      <c r="H111" s="1178"/>
      <c r="I111" s="1177">
        <f t="shared" si="1"/>
        <v>0</v>
      </c>
      <c r="J111" s="1176"/>
      <c r="K111" s="1177">
        <f t="shared" si="2"/>
        <v>0</v>
      </c>
      <c r="L111" s="1176"/>
      <c r="M111" s="1179"/>
      <c r="N111" s="1180"/>
      <c r="O111" s="1176"/>
      <c r="P111" s="1176"/>
      <c r="Q111" s="1176"/>
      <c r="R111" s="1176"/>
      <c r="S111" s="1176"/>
      <c r="T111" s="1176"/>
      <c r="U111" s="1176"/>
      <c r="V111" s="1176"/>
      <c r="W111" s="1176"/>
      <c r="X111" s="1176"/>
      <c r="Y111" s="1176"/>
      <c r="Z111" s="1176"/>
      <c r="AA111" s="1176"/>
      <c r="AB111" s="1176"/>
      <c r="AC111" s="1176"/>
    </row>
    <row r="112" spans="1:29" ht="15" hidden="1">
      <c r="A112" s="1176"/>
      <c r="B112" s="1167" t="s">
        <v>13521</v>
      </c>
      <c r="C112" s="1181" t="s">
        <v>116</v>
      </c>
      <c r="D112" s="1178"/>
      <c r="E112" s="1181" t="s">
        <v>116</v>
      </c>
      <c r="F112" s="1178"/>
      <c r="G112" s="1181" t="s">
        <v>116</v>
      </c>
      <c r="H112" s="1178"/>
      <c r="I112" s="1181">
        <f t="shared" si="1"/>
        <v>0</v>
      </c>
      <c r="J112" s="1176"/>
      <c r="K112" s="1181">
        <f t="shared" si="2"/>
        <v>0</v>
      </c>
      <c r="L112" s="1176"/>
      <c r="M112" s="1179"/>
      <c r="N112" s="1180"/>
      <c r="O112" s="1176"/>
      <c r="P112" s="1176"/>
      <c r="Q112" s="1176"/>
      <c r="R112" s="1176"/>
      <c r="S112" s="1176"/>
      <c r="T112" s="1176"/>
      <c r="U112" s="1176"/>
      <c r="V112" s="1176"/>
      <c r="W112" s="1176"/>
      <c r="X112" s="1176"/>
      <c r="Y112" s="1176"/>
      <c r="Z112" s="1176"/>
      <c r="AA112" s="1176"/>
      <c r="AB112" s="1176"/>
      <c r="AC112" s="1176"/>
    </row>
    <row r="113" spans="1:29" ht="15" hidden="1" thickBot="1">
      <c r="B113" s="1155" t="s">
        <v>4020</v>
      </c>
      <c r="C113" s="1182">
        <f>SUM(C100:C112)</f>
        <v>0</v>
      </c>
      <c r="D113" s="1160"/>
      <c r="E113" s="1182">
        <f>SUM(E100:E112)</f>
        <v>0</v>
      </c>
      <c r="F113" s="1160"/>
      <c r="G113" s="1182">
        <f>SUM(G100:G112)</f>
        <v>0</v>
      </c>
      <c r="H113" s="1160"/>
      <c r="I113" s="1182">
        <f>SUM(I100:I112)</f>
        <v>0</v>
      </c>
      <c r="K113" s="1182">
        <f>SUM(K100:K112)</f>
        <v>0</v>
      </c>
      <c r="M113" s="1171"/>
    </row>
    <row r="114" spans="1:29" ht="15" hidden="1">
      <c r="B114" s="1161"/>
      <c r="C114" s="1162"/>
      <c r="D114" s="1163"/>
      <c r="E114" s="1162"/>
      <c r="F114" s="1163"/>
      <c r="G114" s="1162"/>
      <c r="H114" s="1163"/>
      <c r="I114" s="1162"/>
      <c r="K114" s="1162"/>
      <c r="M114" s="1171"/>
    </row>
    <row r="115" spans="1:29" hidden="1">
      <c r="B115" s="1155" t="s">
        <v>8974</v>
      </c>
      <c r="C115" s="1159"/>
      <c r="D115" s="1160"/>
      <c r="E115" s="1159"/>
      <c r="F115" s="1160"/>
      <c r="G115" s="1159"/>
      <c r="H115" s="1160"/>
      <c r="I115" s="1159"/>
      <c r="K115" s="1159"/>
      <c r="M115" s="1171"/>
    </row>
    <row r="116" spans="1:29" ht="15" hidden="1">
      <c r="B116" s="1161" t="s">
        <v>4021</v>
      </c>
      <c r="C116" s="1162"/>
      <c r="D116" s="1163"/>
      <c r="E116" s="1162"/>
      <c r="F116" s="1163"/>
      <c r="G116" s="1162"/>
      <c r="H116" s="1163"/>
      <c r="I116" s="1162">
        <f t="shared" ref="I116:I126" si="3">SUM(C116:G116)</f>
        <v>0</v>
      </c>
      <c r="K116" s="1162">
        <f t="shared" ref="K116:K126" si="4">SUM(E116:I116)</f>
        <v>0</v>
      </c>
      <c r="M116" s="1171"/>
    </row>
    <row r="117" spans="1:29" ht="15" hidden="1">
      <c r="B117" s="1161" t="s">
        <v>117</v>
      </c>
      <c r="C117" s="1162"/>
      <c r="D117" s="1163"/>
      <c r="E117" s="1162"/>
      <c r="F117" s="1163"/>
      <c r="G117" s="1162"/>
      <c r="H117" s="1163"/>
      <c r="I117" s="1162">
        <f t="shared" si="3"/>
        <v>0</v>
      </c>
      <c r="K117" s="1162">
        <f t="shared" si="4"/>
        <v>0</v>
      </c>
      <c r="M117" s="1171"/>
    </row>
    <row r="118" spans="1:29" ht="15" hidden="1">
      <c r="A118" s="1176"/>
      <c r="B118" s="1167" t="s">
        <v>12032</v>
      </c>
      <c r="C118" s="1177"/>
      <c r="D118" s="1178"/>
      <c r="E118" s="1177"/>
      <c r="F118" s="1178"/>
      <c r="G118" s="1177"/>
      <c r="H118" s="1178"/>
      <c r="I118" s="1177">
        <f t="shared" si="3"/>
        <v>0</v>
      </c>
      <c r="J118" s="1176"/>
      <c r="K118" s="1177">
        <f t="shared" si="4"/>
        <v>0</v>
      </c>
      <c r="L118" s="1176"/>
      <c r="M118" s="1179"/>
      <c r="N118" s="1180"/>
      <c r="O118" s="1176"/>
      <c r="P118" s="1176"/>
      <c r="Q118" s="1176"/>
      <c r="R118" s="1176"/>
      <c r="S118" s="1176"/>
      <c r="T118" s="1176"/>
      <c r="U118" s="1176"/>
      <c r="V118" s="1176"/>
      <c r="W118" s="1176"/>
      <c r="X118" s="1176"/>
      <c r="Y118" s="1176"/>
      <c r="Z118" s="1176"/>
      <c r="AA118" s="1176"/>
      <c r="AB118" s="1176"/>
      <c r="AC118" s="1176"/>
    </row>
    <row r="119" spans="1:29" ht="15" hidden="1">
      <c r="A119" s="1176"/>
      <c r="B119" s="1167" t="s">
        <v>7703</v>
      </c>
      <c r="C119" s="1177"/>
      <c r="D119" s="1178"/>
      <c r="E119" s="1177"/>
      <c r="F119" s="1178"/>
      <c r="G119" s="1177"/>
      <c r="H119" s="1178"/>
      <c r="I119" s="1177">
        <f t="shared" si="3"/>
        <v>0</v>
      </c>
      <c r="J119" s="1176"/>
      <c r="K119" s="1177">
        <f t="shared" si="4"/>
        <v>0</v>
      </c>
      <c r="L119" s="1176"/>
      <c r="M119" s="1179"/>
      <c r="N119" s="1180"/>
      <c r="O119" s="1176"/>
      <c r="P119" s="1176"/>
      <c r="Q119" s="1176"/>
      <c r="R119" s="1176"/>
      <c r="S119" s="1176"/>
      <c r="T119" s="1176"/>
      <c r="U119" s="1176"/>
      <c r="V119" s="1176"/>
      <c r="W119" s="1176"/>
      <c r="X119" s="1176"/>
      <c r="Y119" s="1176"/>
      <c r="Z119" s="1176"/>
      <c r="AA119" s="1176"/>
      <c r="AB119" s="1176"/>
      <c r="AC119" s="1176"/>
    </row>
    <row r="120" spans="1:29" ht="30" hidden="1">
      <c r="A120" s="1176"/>
      <c r="B120" s="1167" t="s">
        <v>7704</v>
      </c>
      <c r="C120" s="1177"/>
      <c r="D120" s="1178"/>
      <c r="E120" s="1177"/>
      <c r="F120" s="1178"/>
      <c r="G120" s="1177"/>
      <c r="H120" s="1178"/>
      <c r="I120" s="1177">
        <f t="shared" si="3"/>
        <v>0</v>
      </c>
      <c r="J120" s="1176"/>
      <c r="K120" s="1177">
        <f t="shared" si="4"/>
        <v>0</v>
      </c>
      <c r="L120" s="1176"/>
      <c r="M120" s="1179"/>
      <c r="N120" s="1180"/>
      <c r="O120" s="1176"/>
      <c r="P120" s="1176"/>
      <c r="Q120" s="1176"/>
      <c r="R120" s="1176"/>
      <c r="S120" s="1176"/>
      <c r="T120" s="1176"/>
      <c r="U120" s="1176"/>
      <c r="V120" s="1176"/>
      <c r="W120" s="1176"/>
      <c r="X120" s="1176"/>
      <c r="Y120" s="1176"/>
      <c r="Z120" s="1176"/>
      <c r="AA120" s="1176"/>
      <c r="AB120" s="1176"/>
      <c r="AC120" s="1176"/>
    </row>
    <row r="121" spans="1:29" ht="15" hidden="1">
      <c r="A121" s="1176"/>
      <c r="B121" s="1167" t="s">
        <v>6229</v>
      </c>
      <c r="C121" s="1177"/>
      <c r="D121" s="1178"/>
      <c r="E121" s="1177"/>
      <c r="F121" s="1178"/>
      <c r="G121" s="1177"/>
      <c r="H121" s="1178"/>
      <c r="I121" s="1177">
        <f t="shared" si="3"/>
        <v>0</v>
      </c>
      <c r="J121" s="1176"/>
      <c r="K121" s="1177">
        <f t="shared" si="4"/>
        <v>0</v>
      </c>
      <c r="L121" s="1176"/>
      <c r="M121" s="1179"/>
      <c r="N121" s="1180"/>
      <c r="O121" s="1176"/>
      <c r="P121" s="1176"/>
      <c r="Q121" s="1176"/>
      <c r="R121" s="1176"/>
      <c r="S121" s="1176"/>
      <c r="T121" s="1176"/>
      <c r="U121" s="1176"/>
      <c r="V121" s="1176"/>
      <c r="W121" s="1176"/>
      <c r="X121" s="1176"/>
      <c r="Y121" s="1176"/>
      <c r="Z121" s="1176"/>
      <c r="AA121" s="1176"/>
      <c r="AB121" s="1176"/>
      <c r="AC121" s="1176"/>
    </row>
    <row r="122" spans="1:29" ht="15" hidden="1">
      <c r="B122" s="1161" t="s">
        <v>10805</v>
      </c>
      <c r="C122" s="1162" t="s">
        <v>116</v>
      </c>
      <c r="D122" s="1163"/>
      <c r="E122" s="1162" t="s">
        <v>116</v>
      </c>
      <c r="F122" s="1163"/>
      <c r="G122" s="1162" t="s">
        <v>116</v>
      </c>
      <c r="H122" s="1163"/>
      <c r="I122" s="1162">
        <f t="shared" si="3"/>
        <v>0</v>
      </c>
      <c r="K122" s="1162">
        <f t="shared" si="4"/>
        <v>0</v>
      </c>
      <c r="M122" s="1171"/>
    </row>
    <row r="123" spans="1:29" ht="15" hidden="1">
      <c r="A123" s="1176"/>
      <c r="B123" s="1167" t="s">
        <v>7385</v>
      </c>
      <c r="C123" s="1177" t="s">
        <v>116</v>
      </c>
      <c r="D123" s="1178"/>
      <c r="E123" s="1177" t="s">
        <v>116</v>
      </c>
      <c r="F123" s="1178"/>
      <c r="G123" s="1177" t="s">
        <v>116</v>
      </c>
      <c r="H123" s="1178"/>
      <c r="I123" s="1177">
        <f t="shared" si="3"/>
        <v>0</v>
      </c>
      <c r="J123" s="1176"/>
      <c r="K123" s="1177">
        <f t="shared" si="4"/>
        <v>0</v>
      </c>
      <c r="L123" s="1176"/>
      <c r="M123" s="1179"/>
      <c r="N123" s="1180"/>
      <c r="O123" s="1176"/>
      <c r="P123" s="1176"/>
      <c r="Q123" s="1176"/>
      <c r="R123" s="1176"/>
      <c r="S123" s="1176"/>
      <c r="T123" s="1176"/>
      <c r="U123" s="1176"/>
      <c r="V123" s="1176"/>
      <c r="W123" s="1176"/>
      <c r="X123" s="1176"/>
      <c r="Y123" s="1176"/>
      <c r="Z123" s="1176"/>
      <c r="AA123" s="1176"/>
      <c r="AB123" s="1176"/>
      <c r="AC123" s="1176"/>
    </row>
    <row r="124" spans="1:29" ht="30" hidden="1">
      <c r="A124" s="1176"/>
      <c r="B124" s="1167" t="s">
        <v>7386</v>
      </c>
      <c r="C124" s="1177" t="s">
        <v>116</v>
      </c>
      <c r="D124" s="1178"/>
      <c r="E124" s="1177" t="s">
        <v>116</v>
      </c>
      <c r="F124" s="1178"/>
      <c r="G124" s="1177" t="s">
        <v>116</v>
      </c>
      <c r="H124" s="1178"/>
      <c r="I124" s="1177">
        <f t="shared" si="3"/>
        <v>0</v>
      </c>
      <c r="J124" s="1176"/>
      <c r="K124" s="1177">
        <f t="shared" si="4"/>
        <v>0</v>
      </c>
      <c r="L124" s="1176"/>
      <c r="M124" s="1179"/>
      <c r="N124" s="1180"/>
      <c r="O124" s="1176"/>
      <c r="P124" s="1176"/>
      <c r="Q124" s="1176"/>
      <c r="R124" s="1176"/>
      <c r="S124" s="1176"/>
      <c r="T124" s="1176"/>
      <c r="U124" s="1176"/>
      <c r="V124" s="1176"/>
      <c r="W124" s="1176"/>
      <c r="X124" s="1176"/>
      <c r="Y124" s="1176"/>
      <c r="Z124" s="1176"/>
      <c r="AA124" s="1176"/>
      <c r="AB124" s="1176"/>
      <c r="AC124" s="1176"/>
    </row>
    <row r="125" spans="1:29" ht="15" hidden="1">
      <c r="A125" s="1176"/>
      <c r="B125" s="1167" t="s">
        <v>7387</v>
      </c>
      <c r="C125" s="1177" t="s">
        <v>116</v>
      </c>
      <c r="D125" s="1178"/>
      <c r="E125" s="1177" t="s">
        <v>116</v>
      </c>
      <c r="F125" s="1178"/>
      <c r="G125" s="1177" t="s">
        <v>116</v>
      </c>
      <c r="H125" s="1178"/>
      <c r="I125" s="1177">
        <f t="shared" si="3"/>
        <v>0</v>
      </c>
      <c r="J125" s="1176"/>
      <c r="K125" s="1177">
        <f t="shared" si="4"/>
        <v>0</v>
      </c>
      <c r="L125" s="1176"/>
      <c r="M125" s="1179"/>
      <c r="N125" s="1180"/>
      <c r="O125" s="1176"/>
      <c r="P125" s="1176"/>
      <c r="Q125" s="1176"/>
      <c r="R125" s="1176"/>
      <c r="S125" s="1176"/>
      <c r="T125" s="1176"/>
      <c r="U125" s="1176"/>
      <c r="V125" s="1176"/>
      <c r="W125" s="1176"/>
      <c r="X125" s="1176"/>
      <c r="Y125" s="1176"/>
      <c r="Z125" s="1176"/>
      <c r="AA125" s="1176"/>
      <c r="AB125" s="1176"/>
      <c r="AC125" s="1176"/>
    </row>
    <row r="126" spans="1:29" ht="15" hidden="1">
      <c r="A126" s="1176"/>
      <c r="B126" s="1167" t="s">
        <v>13521</v>
      </c>
      <c r="C126" s="1181" t="s">
        <v>116</v>
      </c>
      <c r="D126" s="1178"/>
      <c r="E126" s="1181" t="s">
        <v>116</v>
      </c>
      <c r="F126" s="1178"/>
      <c r="G126" s="1181" t="s">
        <v>116</v>
      </c>
      <c r="H126" s="1178"/>
      <c r="I126" s="1181">
        <f t="shared" si="3"/>
        <v>0</v>
      </c>
      <c r="J126" s="1176"/>
      <c r="K126" s="1181">
        <f t="shared" si="4"/>
        <v>0</v>
      </c>
      <c r="L126" s="1176"/>
      <c r="M126" s="1179"/>
      <c r="N126" s="1180"/>
      <c r="O126" s="1176"/>
      <c r="P126" s="1176"/>
      <c r="Q126" s="1176"/>
      <c r="R126" s="1176"/>
      <c r="S126" s="1176"/>
      <c r="T126" s="1176"/>
      <c r="U126" s="1176"/>
      <c r="V126" s="1176"/>
      <c r="W126" s="1176"/>
      <c r="X126" s="1176"/>
      <c r="Y126" s="1176"/>
      <c r="Z126" s="1176"/>
      <c r="AA126" s="1176"/>
      <c r="AB126" s="1176"/>
      <c r="AC126" s="1176"/>
    </row>
    <row r="127" spans="1:29" ht="15" hidden="1" thickBot="1">
      <c r="B127" s="1155" t="s">
        <v>4020</v>
      </c>
      <c r="C127" s="1182"/>
      <c r="D127" s="1160"/>
      <c r="E127" s="1182"/>
      <c r="F127" s="1160"/>
      <c r="G127" s="1182"/>
      <c r="H127" s="1160"/>
      <c r="I127" s="1182"/>
      <c r="K127" s="1182"/>
      <c r="M127" s="1171"/>
    </row>
    <row r="128" spans="1:29" ht="15" hidden="1">
      <c r="B128" s="1161"/>
      <c r="C128" s="1162"/>
      <c r="D128" s="1163"/>
      <c r="E128" s="1162"/>
      <c r="F128" s="1163"/>
      <c r="G128" s="1162"/>
      <c r="H128" s="1163"/>
      <c r="I128" s="1162"/>
      <c r="K128" s="1162"/>
      <c r="M128" s="1171"/>
    </row>
    <row r="129" spans="2:13" hidden="1">
      <c r="B129" s="1155" t="s">
        <v>8975</v>
      </c>
      <c r="C129" s="1159"/>
      <c r="D129" s="1160"/>
      <c r="E129" s="1159"/>
      <c r="F129" s="1160"/>
      <c r="G129" s="1159"/>
      <c r="H129" s="1160"/>
      <c r="I129" s="1159"/>
      <c r="K129" s="1159"/>
      <c r="M129" s="1171"/>
    </row>
    <row r="130" spans="2:13" ht="15" hidden="1">
      <c r="B130" s="1161" t="s">
        <v>4021</v>
      </c>
      <c r="C130" s="1162">
        <f>C100-C116</f>
        <v>0</v>
      </c>
      <c r="D130" s="1163"/>
      <c r="E130" s="1162">
        <f>E100-E116</f>
        <v>0</v>
      </c>
      <c r="F130" s="1163"/>
      <c r="G130" s="1162">
        <f>G100-G116</f>
        <v>0</v>
      </c>
      <c r="H130" s="1163"/>
      <c r="I130" s="1162">
        <f>I100-I116</f>
        <v>0</v>
      </c>
      <c r="K130" s="1162">
        <f>K100-K116</f>
        <v>0</v>
      </c>
      <c r="M130" s="1171"/>
    </row>
    <row r="131" spans="2:13" ht="15.75" hidden="1" thickTop="1" thickBot="1">
      <c r="B131" s="1155" t="s">
        <v>4020</v>
      </c>
      <c r="C131" s="1169">
        <f>C113-C127</f>
        <v>0</v>
      </c>
      <c r="D131" s="1160"/>
      <c r="E131" s="1169">
        <f>E113-E127</f>
        <v>0</v>
      </c>
      <c r="F131" s="1160"/>
      <c r="G131" s="1169">
        <f>G113-G127</f>
        <v>0</v>
      </c>
      <c r="H131" s="1160"/>
      <c r="I131" s="1169">
        <f>I113-I127</f>
        <v>0</v>
      </c>
      <c r="K131" s="1169">
        <f>K113-K127</f>
        <v>0</v>
      </c>
      <c r="M131" s="1171"/>
    </row>
    <row r="132" spans="2:13" ht="15" hidden="1">
      <c r="B132" s="1170"/>
      <c r="C132" s="1171"/>
      <c r="E132" s="1171"/>
      <c r="G132" s="1171"/>
      <c r="I132" s="1171"/>
      <c r="K132" s="1171"/>
      <c r="M132" s="1171"/>
    </row>
    <row r="133" spans="2:13" ht="15" hidden="1">
      <c r="B133" s="1172" t="s">
        <v>13292</v>
      </c>
      <c r="C133" s="1171"/>
      <c r="E133" s="1171"/>
      <c r="G133" s="1171"/>
      <c r="I133" s="1171"/>
      <c r="K133" s="1171"/>
      <c r="M133" s="1171"/>
    </row>
    <row r="134" spans="2:13" hidden="1">
      <c r="B134" s="1155"/>
      <c r="C134" s="1156" t="s">
        <v>5540</v>
      </c>
      <c r="D134" s="1157"/>
      <c r="E134" s="1156" t="s">
        <v>499</v>
      </c>
      <c r="F134" s="1157"/>
      <c r="G134" s="1156" t="s">
        <v>8975</v>
      </c>
      <c r="I134" s="1171"/>
      <c r="K134" s="1171"/>
      <c r="M134" s="1171"/>
    </row>
    <row r="135" spans="2:13" ht="15" hidden="1">
      <c r="B135" s="1186"/>
      <c r="C135" s="1162"/>
      <c r="D135" s="1163"/>
      <c r="E135" s="1162"/>
      <c r="F135" s="1163"/>
      <c r="G135" s="1162"/>
      <c r="I135" s="1171"/>
      <c r="K135" s="1171"/>
      <c r="M135" s="1171"/>
    </row>
    <row r="136" spans="2:13" ht="15" hidden="1">
      <c r="B136" s="1186"/>
      <c r="C136" s="1162"/>
      <c r="D136" s="1163"/>
      <c r="E136" s="1162"/>
      <c r="F136" s="1163"/>
      <c r="G136" s="1162"/>
      <c r="I136" s="1171"/>
      <c r="K136" s="1171"/>
      <c r="M136" s="1171"/>
    </row>
    <row r="137" spans="2:13" ht="15" hidden="1">
      <c r="B137" s="1186"/>
      <c r="C137" s="1162"/>
      <c r="D137" s="1163"/>
      <c r="E137" s="1162"/>
      <c r="F137" s="1163"/>
      <c r="G137" s="1162"/>
      <c r="I137" s="1171"/>
      <c r="K137" s="1171"/>
      <c r="M137" s="1171"/>
    </row>
    <row r="138" spans="2:13" ht="15" hidden="1">
      <c r="B138" s="1186"/>
      <c r="C138" s="1187"/>
      <c r="D138" s="1163"/>
      <c r="E138" s="1187"/>
      <c r="F138" s="1163"/>
      <c r="G138" s="1187"/>
      <c r="I138" s="1171"/>
      <c r="K138" s="1171"/>
      <c r="M138" s="1171"/>
    </row>
    <row r="139" spans="2:13" ht="15" hidden="1" thickBot="1">
      <c r="B139" s="1188" t="s">
        <v>4031</v>
      </c>
      <c r="C139" s="1182">
        <f>SUM(C135:C138)</f>
        <v>0</v>
      </c>
      <c r="D139" s="1160"/>
      <c r="E139" s="1182">
        <f>SUM(E135:E138)</f>
        <v>0</v>
      </c>
      <c r="F139" s="1160"/>
      <c r="G139" s="1182">
        <f>SUM(G135:G138)</f>
        <v>0</v>
      </c>
      <c r="I139" s="1171"/>
      <c r="K139" s="1171"/>
      <c r="M139" s="1171"/>
    </row>
    <row r="140" spans="2:13" hidden="1">
      <c r="B140" s="1188"/>
      <c r="C140" s="1189"/>
      <c r="D140" s="1160"/>
      <c r="E140" s="1189"/>
      <c r="F140" s="1160"/>
      <c r="G140" s="1189"/>
      <c r="I140" s="1171"/>
      <c r="K140" s="1171"/>
      <c r="M140" s="1171"/>
    </row>
    <row r="141" spans="2:13" ht="15" hidden="1">
      <c r="B141" s="1172" t="s">
        <v>9968</v>
      </c>
      <c r="C141" s="1171"/>
      <c r="E141" s="1171"/>
      <c r="G141" s="1171"/>
      <c r="I141" s="1171"/>
      <c r="K141" s="1171"/>
      <c r="M141" s="1171"/>
    </row>
    <row r="142" spans="2:13" ht="15" hidden="1">
      <c r="B142" s="1161"/>
      <c r="C142" s="1190" t="s">
        <v>5543</v>
      </c>
      <c r="D142" s="1160"/>
      <c r="E142" s="1190" t="s">
        <v>5544</v>
      </c>
      <c r="G142" s="1171"/>
      <c r="I142" s="1171"/>
      <c r="K142" s="1171"/>
      <c r="M142" s="1171"/>
    </row>
    <row r="143" spans="2:13" ht="15.75" hidden="1" thickBot="1">
      <c r="B143" s="1161" t="s">
        <v>9969</v>
      </c>
      <c r="C143" s="1191"/>
      <c r="D143" s="1163"/>
      <c r="E143" s="1191"/>
      <c r="G143" s="1171"/>
      <c r="I143" s="1171"/>
      <c r="K143" s="1171"/>
      <c r="M143" s="1171"/>
    </row>
    <row r="144" spans="2:13" ht="30.75" hidden="1" thickBot="1">
      <c r="B144" s="1161" t="s">
        <v>6450</v>
      </c>
      <c r="C144" s="1191"/>
      <c r="D144" s="1163"/>
      <c r="E144" s="1191"/>
      <c r="G144" s="1171"/>
      <c r="I144" s="1171"/>
      <c r="K144" s="1171"/>
      <c r="M144" s="1171"/>
    </row>
    <row r="145" spans="2:13" ht="30.75" hidden="1" thickBot="1">
      <c r="B145" s="1161" t="s">
        <v>4788</v>
      </c>
      <c r="C145" s="1182"/>
      <c r="D145" s="1163"/>
      <c r="E145" s="1182"/>
      <c r="G145" s="1171"/>
      <c r="I145" s="1171"/>
      <c r="K145" s="1171"/>
      <c r="M145" s="1171"/>
    </row>
    <row r="146" spans="2:13" ht="15" hidden="1">
      <c r="B146" s="1170"/>
      <c r="C146" s="1171"/>
      <c r="E146" s="1171"/>
      <c r="G146" s="1171"/>
      <c r="I146" s="1171"/>
      <c r="K146" s="1171"/>
      <c r="M146" s="1171"/>
    </row>
    <row r="147" spans="2:13" ht="15" hidden="1">
      <c r="B147" s="1170" t="s">
        <v>4789</v>
      </c>
      <c r="C147" s="1171"/>
      <c r="E147" s="1171"/>
      <c r="G147" s="1171"/>
      <c r="I147" s="1171"/>
      <c r="K147" s="1171"/>
      <c r="M147" s="1171"/>
    </row>
    <row r="148" spans="2:13" ht="15" hidden="1">
      <c r="B148" s="1170" t="s">
        <v>4790</v>
      </c>
      <c r="C148" s="1171"/>
      <c r="E148" s="1171"/>
      <c r="G148" s="1171"/>
      <c r="I148" s="1171"/>
      <c r="K148" s="1171"/>
      <c r="M148" s="1171"/>
    </row>
    <row r="149" spans="2:13" ht="15" hidden="1">
      <c r="B149" s="1183" t="s">
        <v>3401</v>
      </c>
      <c r="C149" s="1171"/>
      <c r="E149" s="1171"/>
      <c r="G149" s="1171"/>
      <c r="I149" s="1171"/>
      <c r="K149" s="1171"/>
      <c r="M149" s="1171"/>
    </row>
    <row r="150" spans="2:13" ht="15" hidden="1">
      <c r="B150" s="1172" t="s">
        <v>11174</v>
      </c>
      <c r="C150" s="1171"/>
      <c r="E150" s="1171"/>
      <c r="G150" s="1171"/>
      <c r="I150" s="1171"/>
      <c r="K150" s="1171"/>
      <c r="M150" s="1171"/>
    </row>
    <row r="151" spans="2:13" hidden="1">
      <c r="B151" s="1175"/>
      <c r="C151" s="1171"/>
      <c r="E151" s="1171"/>
      <c r="G151" s="1171"/>
      <c r="I151" s="1171"/>
      <c r="K151" s="1171"/>
      <c r="M151" s="1171"/>
    </row>
    <row r="152" spans="2:13" hidden="1">
      <c r="B152" s="1175"/>
      <c r="C152" s="1171"/>
      <c r="E152" s="1171"/>
      <c r="G152" s="1171"/>
      <c r="I152" s="1171"/>
      <c r="K152" s="1171"/>
      <c r="M152" s="1171"/>
    </row>
    <row r="153" spans="2:13" hidden="1">
      <c r="B153" s="1175"/>
      <c r="C153" s="1171"/>
      <c r="E153" s="1171"/>
      <c r="G153" s="1171"/>
      <c r="I153" s="1171"/>
      <c r="K153" s="1171"/>
      <c r="M153" s="1171"/>
    </row>
    <row r="154" spans="2:13">
      <c r="B154" s="1175"/>
      <c r="C154" s="1171"/>
      <c r="E154" s="1171"/>
      <c r="G154" s="1171"/>
      <c r="I154" s="1171"/>
      <c r="K154" s="1171"/>
      <c r="M154" s="1171"/>
    </row>
    <row r="155" spans="2:13">
      <c r="B155" s="1175"/>
      <c r="C155" s="1171"/>
      <c r="E155" s="1171"/>
      <c r="G155" s="1171"/>
      <c r="I155" s="1171"/>
      <c r="K155" s="1171"/>
      <c r="M155" s="1171"/>
    </row>
    <row r="156" spans="2:13">
      <c r="B156" s="1175"/>
      <c r="C156" s="1171"/>
      <c r="E156" s="1171"/>
      <c r="G156" s="1171"/>
      <c r="I156" s="1171"/>
      <c r="K156" s="1171"/>
      <c r="M156" s="1171"/>
    </row>
    <row r="157" spans="2:13">
      <c r="B157" s="1175"/>
      <c r="C157" s="1171"/>
      <c r="E157" s="1171"/>
      <c r="G157" s="1171"/>
      <c r="I157" s="1171"/>
      <c r="K157" s="1171"/>
      <c r="M157" s="1171"/>
    </row>
  </sheetData>
  <phoneticPr fontId="149"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7"/>
  <dimension ref="A1:R51"/>
  <sheetViews>
    <sheetView topLeftCell="B26" workbookViewId="0">
      <selection activeCell="C29" sqref="C29"/>
    </sheetView>
  </sheetViews>
  <sheetFormatPr defaultRowHeight="15.95" customHeight="1"/>
  <cols>
    <col min="1" max="1" width="0.5703125" style="1044" customWidth="1"/>
    <col min="2" max="2" width="43.7109375" style="1044" customWidth="1"/>
    <col min="3" max="3" width="18.5703125" style="1044" customWidth="1"/>
    <col min="4" max="4" width="1.28515625" style="1044" customWidth="1"/>
    <col min="5" max="5" width="27.85546875" style="1044" bestFit="1" customWidth="1"/>
    <col min="6" max="6" width="1.28515625" style="1044" customWidth="1"/>
    <col min="7" max="7" width="17.140625" style="1044" bestFit="1" customWidth="1"/>
    <col min="8" max="8" width="1.28515625" style="1044" customWidth="1"/>
    <col min="9" max="9" width="15.140625" style="1044" customWidth="1"/>
    <col min="10" max="10" width="1.28515625" style="1044" customWidth="1"/>
    <col min="11" max="11" width="14.5703125" style="1044" customWidth="1"/>
    <col min="12" max="12" width="1.28515625" style="1044" customWidth="1"/>
    <col min="13" max="13" width="17.28515625" style="1044" customWidth="1"/>
    <col min="14" max="14" width="1.28515625" style="1044" customWidth="1"/>
    <col min="15" max="15" width="17.85546875" style="1044" customWidth="1"/>
    <col min="16" max="16" width="1.28515625" style="1044" customWidth="1"/>
    <col min="17" max="17" width="13.5703125" style="1044" bestFit="1" customWidth="1"/>
    <col min="18" max="16384" width="9.140625" style="1044"/>
  </cols>
  <sheetData>
    <row r="1" spans="1:18" s="1034" customFormat="1" ht="14.1" customHeight="1">
      <c r="A1" s="1031"/>
      <c r="B1" s="1032" t="s">
        <v>2965</v>
      </c>
      <c r="C1" s="1033"/>
      <c r="D1" s="1033"/>
      <c r="E1" s="1033"/>
      <c r="F1" s="1033"/>
      <c r="G1" s="1033"/>
      <c r="H1" s="1031"/>
      <c r="I1" s="1033"/>
      <c r="J1" s="1031"/>
      <c r="K1" s="1033"/>
      <c r="L1" s="1031"/>
      <c r="M1" s="1033"/>
      <c r="N1" s="1031"/>
      <c r="O1" s="1033"/>
      <c r="P1" s="1031"/>
      <c r="Q1" s="1031"/>
      <c r="R1" s="1031"/>
    </row>
    <row r="2" spans="1:18" s="1034" customFormat="1" ht="14.1" customHeight="1">
      <c r="A2" s="1035"/>
      <c r="B2" s="1036" t="s">
        <v>3542</v>
      </c>
      <c r="C2" s="1037"/>
      <c r="D2" s="1037"/>
      <c r="E2" s="1037"/>
      <c r="F2" s="1037"/>
      <c r="G2" s="1037"/>
      <c r="H2" s="1035"/>
      <c r="I2" s="1037"/>
      <c r="J2" s="1035"/>
      <c r="K2" s="1037"/>
      <c r="L2" s="1035"/>
      <c r="M2" s="1037"/>
      <c r="N2" s="1035"/>
      <c r="O2" s="1037"/>
      <c r="P2" s="1035"/>
      <c r="Q2" s="1035"/>
      <c r="R2" s="1035"/>
    </row>
    <row r="3" spans="1:18" s="1034" customFormat="1" ht="14.1" customHeight="1">
      <c r="A3" s="1035"/>
      <c r="B3" s="1036" t="s">
        <v>2966</v>
      </c>
      <c r="C3" s="1037"/>
      <c r="D3" s="1037"/>
      <c r="E3" s="1037"/>
      <c r="F3" s="1037"/>
      <c r="G3" s="1037"/>
      <c r="H3" s="1035"/>
      <c r="I3" s="1037"/>
      <c r="J3" s="1035"/>
      <c r="K3" s="1037"/>
      <c r="L3" s="1035"/>
      <c r="M3" s="1037"/>
      <c r="N3" s="1035"/>
      <c r="O3" s="1037"/>
      <c r="P3" s="1035"/>
      <c r="Q3" s="1035"/>
      <c r="R3" s="1035"/>
    </row>
    <row r="4" spans="1:18" s="1034" customFormat="1" ht="14.1" customHeight="1">
      <c r="A4" s="1038"/>
      <c r="B4" s="1039" t="s">
        <v>2967</v>
      </c>
      <c r="C4" s="1037"/>
      <c r="D4" s="1040"/>
      <c r="E4" s="1037"/>
      <c r="F4" s="1040"/>
      <c r="G4" s="1037"/>
      <c r="H4" s="1040"/>
      <c r="I4" s="1037"/>
      <c r="J4" s="1040"/>
      <c r="K4" s="1037"/>
      <c r="L4" s="1040"/>
      <c r="M4" s="1037"/>
      <c r="N4" s="1040"/>
      <c r="O4" s="1037"/>
      <c r="P4" s="1038"/>
      <c r="Q4" s="1038"/>
      <c r="R4" s="1038"/>
    </row>
    <row r="5" spans="1:18" s="1034" customFormat="1" ht="14.1" customHeight="1" thickBot="1">
      <c r="A5" s="1038"/>
      <c r="B5" s="1041" t="s">
        <v>6959</v>
      </c>
      <c r="C5" s="1042"/>
      <c r="D5" s="1043"/>
      <c r="E5" s="1042"/>
      <c r="F5" s="1043"/>
      <c r="G5" s="1042"/>
      <c r="H5" s="1043"/>
      <c r="I5" s="1042"/>
      <c r="J5" s="1043"/>
      <c r="K5" s="1042"/>
      <c r="L5" s="1043"/>
      <c r="M5" s="1042"/>
      <c r="N5" s="1043"/>
      <c r="O5" s="1042"/>
      <c r="P5" s="1038"/>
      <c r="Q5" s="1038"/>
      <c r="R5" s="1038"/>
    </row>
    <row r="6" spans="1:18" ht="15.95" customHeight="1">
      <c r="C6" s="1045"/>
      <c r="D6" s="1046"/>
      <c r="E6" s="1045"/>
      <c r="F6" s="1046"/>
      <c r="G6" s="1045"/>
      <c r="H6" s="1046"/>
      <c r="I6" s="1045"/>
      <c r="J6" s="1046"/>
      <c r="K6" s="1045"/>
      <c r="L6" s="1046"/>
      <c r="M6" s="1045"/>
      <c r="N6" s="1046"/>
      <c r="O6" s="1045"/>
    </row>
    <row r="7" spans="1:18" ht="15.95" customHeight="1">
      <c r="C7" s="1045"/>
      <c r="D7" s="1046"/>
      <c r="E7" s="1045"/>
      <c r="F7" s="1046"/>
      <c r="G7" s="1045"/>
      <c r="H7" s="1046"/>
      <c r="I7" s="1045"/>
      <c r="J7" s="1046"/>
      <c r="K7" s="1045"/>
      <c r="L7" s="1046"/>
      <c r="M7" s="1045"/>
      <c r="N7" s="1046"/>
      <c r="O7" s="1047" t="str">
        <f>[3]Menu!B8</f>
        <v>Đơn vị tính: VND</v>
      </c>
    </row>
    <row r="8" spans="1:18" s="797" customFormat="1" ht="15.95" customHeight="1">
      <c r="C8" s="1048"/>
      <c r="D8" s="1049"/>
      <c r="E8" s="1048"/>
      <c r="F8" s="1049"/>
      <c r="G8" s="1048"/>
      <c r="H8" s="1049"/>
      <c r="I8" s="1048"/>
      <c r="J8" s="1049"/>
      <c r="K8" s="1048"/>
      <c r="L8" s="1049"/>
      <c r="M8" s="1048"/>
      <c r="N8" s="1049"/>
      <c r="O8" s="1048"/>
    </row>
    <row r="9" spans="1:18" s="797" customFormat="1" ht="48" customHeight="1">
      <c r="B9" s="1050"/>
      <c r="C9" s="1051" t="s">
        <v>12752</v>
      </c>
      <c r="D9" s="1052"/>
      <c r="E9" s="1051" t="s">
        <v>6955</v>
      </c>
      <c r="F9" s="1052"/>
      <c r="G9" s="1051" t="s">
        <v>7074</v>
      </c>
      <c r="H9" s="1052"/>
      <c r="I9" s="1051" t="s">
        <v>6956</v>
      </c>
      <c r="J9" s="1052"/>
      <c r="K9" s="1051" t="s">
        <v>6957</v>
      </c>
      <c r="L9" s="1052"/>
      <c r="M9" s="1051" t="s">
        <v>7079</v>
      </c>
      <c r="N9" s="1052"/>
      <c r="O9" s="1051" t="s">
        <v>4031</v>
      </c>
    </row>
    <row r="10" spans="1:18" s="797" customFormat="1" ht="15.95" customHeight="1">
      <c r="B10" s="1050"/>
      <c r="C10" s="1053"/>
      <c r="D10" s="1054"/>
      <c r="E10" s="1053"/>
      <c r="F10" s="1054"/>
      <c r="G10" s="1053"/>
      <c r="H10" s="1054"/>
      <c r="I10" s="1053"/>
      <c r="J10" s="1054"/>
      <c r="K10" s="1053"/>
      <c r="L10" s="1054"/>
      <c r="M10" s="1053"/>
      <c r="N10" s="1054"/>
      <c r="O10" s="1053"/>
    </row>
    <row r="11" spans="1:18" s="797" customFormat="1" ht="15">
      <c r="B11" s="777" t="s">
        <v>6958</v>
      </c>
      <c r="C11" s="1055">
        <v>362730000000</v>
      </c>
      <c r="D11" s="1056"/>
      <c r="E11" s="1503">
        <v>20609176600</v>
      </c>
      <c r="F11" s="1056"/>
      <c r="G11" s="1057">
        <v>-14550000</v>
      </c>
      <c r="H11" s="1056"/>
      <c r="I11" s="1503">
        <v>3451978627</v>
      </c>
      <c r="J11" s="1056"/>
      <c r="K11" s="1057">
        <v>841858713</v>
      </c>
      <c r="L11" s="1056"/>
      <c r="M11" s="1080">
        <v>-1865304843</v>
      </c>
      <c r="N11" s="1056"/>
      <c r="O11" s="1057">
        <f t="shared" ref="O11:O18" si="0">SUM(C11:N11)</f>
        <v>385753159097</v>
      </c>
    </row>
    <row r="12" spans="1:18" s="797" customFormat="1" ht="15">
      <c r="B12" s="1570" t="s">
        <v>14255</v>
      </c>
      <c r="C12" s="1057">
        <f>SUM(C13:C16)</f>
        <v>240379880000</v>
      </c>
      <c r="D12" s="1056"/>
      <c r="E12" s="1057">
        <f>SUM(E13:E16)</f>
        <v>-12280000000</v>
      </c>
      <c r="F12" s="1056"/>
      <c r="G12" s="1057">
        <f>SUM(G13:G16)</f>
        <v>0</v>
      </c>
      <c r="H12" s="1056"/>
      <c r="I12" s="1057">
        <f>SUM(I13:I16)</f>
        <v>0</v>
      </c>
      <c r="J12" s="1056"/>
      <c r="K12" s="1057">
        <f>SUM(K13:K16)</f>
        <v>0</v>
      </c>
      <c r="L12" s="1056"/>
      <c r="M12" s="1057">
        <f>SUM(M13:M16)</f>
        <v>0</v>
      </c>
      <c r="N12" s="1058"/>
      <c r="O12" s="1057">
        <f t="shared" si="0"/>
        <v>228099880000</v>
      </c>
    </row>
    <row r="13" spans="1:18" s="797" customFormat="1" ht="15">
      <c r="B13" s="1570" t="s">
        <v>14256</v>
      </c>
      <c r="C13" s="1057">
        <v>228152000000</v>
      </c>
      <c r="D13" s="1614"/>
      <c r="E13" s="1057"/>
      <c r="F13" s="1614"/>
      <c r="G13" s="1057">
        <v>0</v>
      </c>
      <c r="H13" s="1614"/>
      <c r="I13" s="1057">
        <v>0</v>
      </c>
      <c r="J13" s="1614"/>
      <c r="K13" s="1057">
        <v>0</v>
      </c>
      <c r="L13" s="1056"/>
      <c r="M13" s="1057">
        <v>0</v>
      </c>
      <c r="N13" s="1058"/>
      <c r="O13" s="1057"/>
    </row>
    <row r="14" spans="1:18" s="797" customFormat="1" ht="15">
      <c r="B14" s="1570" t="s">
        <v>14257</v>
      </c>
      <c r="C14" s="1057">
        <v>12228000000</v>
      </c>
      <c r="D14" s="1614"/>
      <c r="E14" s="1057">
        <v>-12228000000</v>
      </c>
      <c r="F14" s="1614"/>
      <c r="G14" s="1057">
        <v>0</v>
      </c>
      <c r="H14" s="1614"/>
      <c r="I14" s="1057">
        <v>0</v>
      </c>
      <c r="J14" s="1614"/>
      <c r="K14" s="1057">
        <v>0</v>
      </c>
      <c r="L14" s="1056"/>
      <c r="M14" s="1057">
        <v>0</v>
      </c>
      <c r="N14" s="1056"/>
      <c r="O14" s="1057">
        <f>SUM(C14:N14)</f>
        <v>0</v>
      </c>
    </row>
    <row r="15" spans="1:18" s="797" customFormat="1" ht="15">
      <c r="B15" s="1570" t="s">
        <v>14329</v>
      </c>
      <c r="C15" s="1057">
        <v>-120000</v>
      </c>
      <c r="D15" s="1614"/>
      <c r="E15" s="1057"/>
      <c r="F15" s="1614"/>
      <c r="G15" s="1057"/>
      <c r="H15" s="1614"/>
      <c r="I15" s="1057"/>
      <c r="J15" s="1614"/>
      <c r="K15" s="1057"/>
      <c r="L15" s="1056"/>
      <c r="M15" s="1057"/>
      <c r="N15" s="1056"/>
      <c r="O15" s="1057"/>
    </row>
    <row r="16" spans="1:18" s="797" customFormat="1" ht="15">
      <c r="B16" s="1570" t="s">
        <v>14258</v>
      </c>
      <c r="C16" s="1057">
        <v>0</v>
      </c>
      <c r="D16" s="1614"/>
      <c r="E16" s="1057">
        <v>-52000000</v>
      </c>
      <c r="F16" s="1614"/>
      <c r="G16" s="1057">
        <v>0</v>
      </c>
      <c r="H16" s="1614"/>
      <c r="I16" s="1057">
        <v>0</v>
      </c>
      <c r="J16" s="1614"/>
      <c r="K16" s="1057">
        <v>0</v>
      </c>
      <c r="L16" s="1056"/>
      <c r="M16" s="1057">
        <v>0</v>
      </c>
      <c r="N16" s="1058"/>
      <c r="O16" s="1057">
        <f t="shared" si="0"/>
        <v>-52000000</v>
      </c>
    </row>
    <row r="17" spans="1:18" s="797" customFormat="1" ht="15">
      <c r="B17" s="1570" t="s">
        <v>14259</v>
      </c>
      <c r="C17" s="1057">
        <v>0</v>
      </c>
      <c r="D17" s="1058"/>
      <c r="E17" s="1057">
        <v>0</v>
      </c>
      <c r="F17" s="1058"/>
      <c r="G17" s="1057">
        <v>0</v>
      </c>
      <c r="H17" s="1056"/>
      <c r="I17" s="1057">
        <v>0</v>
      </c>
      <c r="J17" s="1056"/>
      <c r="K17" s="1057">
        <v>0</v>
      </c>
      <c r="L17" s="1056"/>
      <c r="M17" s="1057">
        <v>1866688422</v>
      </c>
      <c r="N17" s="1056"/>
      <c r="O17" s="1057">
        <f>SUM(C17:N17)</f>
        <v>1866688422</v>
      </c>
    </row>
    <row r="18" spans="1:18" s="797" customFormat="1" ht="19.5" hidden="1" customHeight="1">
      <c r="B18" s="1571" t="s">
        <v>14260</v>
      </c>
      <c r="C18" s="1057">
        <v>0</v>
      </c>
      <c r="D18" s="1056"/>
      <c r="E18" s="1057">
        <v>0</v>
      </c>
      <c r="F18" s="1056"/>
      <c r="G18" s="1057"/>
      <c r="H18" s="1056"/>
      <c r="I18" s="1057">
        <v>0</v>
      </c>
      <c r="J18" s="1057"/>
      <c r="K18" s="1057">
        <v>0</v>
      </c>
      <c r="L18" s="1056"/>
      <c r="M18" s="1057">
        <v>0</v>
      </c>
      <c r="N18" s="1058"/>
      <c r="O18" s="1057">
        <f t="shared" si="0"/>
        <v>0</v>
      </c>
    </row>
    <row r="19" spans="1:18" s="797" customFormat="1" ht="15.95" customHeight="1" thickBot="1">
      <c r="A19" s="800"/>
      <c r="B19" s="778" t="s">
        <v>2493</v>
      </c>
      <c r="C19" s="1079">
        <f>SUM(C11:C12)</f>
        <v>603109880000</v>
      </c>
      <c r="D19" s="1062"/>
      <c r="E19" s="1079">
        <f>SUM(E11:E12)</f>
        <v>8329176600</v>
      </c>
      <c r="F19" s="1062"/>
      <c r="G19" s="1079">
        <f>SUM(G11:G11)+SUM(G12:G18)</f>
        <v>-14550000</v>
      </c>
      <c r="H19" s="1062"/>
      <c r="I19" s="1079">
        <f>SUM(I11:I11)+SUM(I12:I18)</f>
        <v>3451978627</v>
      </c>
      <c r="J19" s="1062"/>
      <c r="K19" s="1079">
        <f>SUM(K11:K11)+SUM(K12:K18)</f>
        <v>841858713</v>
      </c>
      <c r="L19" s="1062"/>
      <c r="M19" s="1079">
        <f>SUM(M11:M18)</f>
        <v>1383579</v>
      </c>
      <c r="N19" s="1062"/>
      <c r="O19" s="1079">
        <f>SUM(O11:O12,O17:O18)</f>
        <v>615719727519</v>
      </c>
      <c r="P19" s="800"/>
      <c r="Q19" s="1572">
        <f>O19-CĐKT!H115</f>
        <v>615719727519</v>
      </c>
      <c r="R19" s="800"/>
    </row>
    <row r="20" spans="1:18" s="797" customFormat="1" ht="15.95" customHeight="1" thickTop="1">
      <c r="A20" s="1063"/>
      <c r="B20" s="1064"/>
      <c r="C20" s="1065">
        <f>C19-CĐKT!H116</f>
        <v>603109880000</v>
      </c>
      <c r="D20" s="1066"/>
      <c r="E20" s="1065">
        <f>E19-CĐKT!H117</f>
        <v>8329176600</v>
      </c>
      <c r="F20" s="1066"/>
      <c r="G20" s="1065">
        <f>G19-CĐKT!H119</f>
        <v>-14550000</v>
      </c>
      <c r="H20" s="1066"/>
      <c r="I20" s="1065">
        <f>I19-CĐKT!H122</f>
        <v>3451978627</v>
      </c>
      <c r="J20" s="1066"/>
      <c r="K20" s="1065">
        <f>K19-CĐKT!H123</f>
        <v>841858713</v>
      </c>
      <c r="L20" s="1066"/>
      <c r="M20" s="1065">
        <f>M19-CĐKT!H125</f>
        <v>1383579</v>
      </c>
      <c r="N20" s="1066"/>
      <c r="O20" s="1067">
        <f>O19-CĐKT!H115</f>
        <v>615719727519</v>
      </c>
      <c r="P20" s="1063"/>
      <c r="Q20" s="800"/>
      <c r="R20" s="800"/>
    </row>
    <row r="21" spans="1:18" s="797" customFormat="1" ht="15">
      <c r="B21" s="777" t="s">
        <v>2494</v>
      </c>
      <c r="C21" s="1057">
        <f>C19</f>
        <v>603109880000</v>
      </c>
      <c r="D21" s="1056"/>
      <c r="E21" s="1057">
        <f>E19</f>
        <v>8329176600</v>
      </c>
      <c r="F21" s="1056"/>
      <c r="G21" s="1057">
        <f>G19</f>
        <v>-14550000</v>
      </c>
      <c r="H21" s="1056"/>
      <c r="I21" s="1057">
        <f>I19</f>
        <v>3451978627</v>
      </c>
      <c r="J21" s="1056"/>
      <c r="K21" s="1057">
        <f>K19</f>
        <v>841858713</v>
      </c>
      <c r="L21" s="1056"/>
      <c r="M21" s="1057">
        <f>M19</f>
        <v>1383579</v>
      </c>
      <c r="N21" s="1056"/>
      <c r="O21" s="1057">
        <f t="shared" ref="O21:O26" si="1">SUM(C21:N21)</f>
        <v>615719727519</v>
      </c>
    </row>
    <row r="22" spans="1:18" s="797" customFormat="1" ht="15" hidden="1">
      <c r="B22" s="1570" t="s">
        <v>14255</v>
      </c>
      <c r="C22" s="1057">
        <f>SUM(C23:C25)</f>
        <v>0</v>
      </c>
      <c r="D22" s="1056"/>
      <c r="E22" s="1057">
        <f>SUM(E23:E25)</f>
        <v>0</v>
      </c>
      <c r="F22" s="1056"/>
      <c r="G22" s="1057">
        <f>SUM(G23:G25)</f>
        <v>0</v>
      </c>
      <c r="H22" s="1056"/>
      <c r="I22" s="1057">
        <f>SUM(I23:I25)</f>
        <v>0</v>
      </c>
      <c r="J22" s="1056"/>
      <c r="K22" s="1057">
        <f>SUM(K23:K25)</f>
        <v>0</v>
      </c>
      <c r="L22" s="1056"/>
      <c r="M22" s="1057">
        <f>SUM(M23:M25)</f>
        <v>0</v>
      </c>
      <c r="N22" s="1056"/>
      <c r="O22" s="1057">
        <f t="shared" si="1"/>
        <v>0</v>
      </c>
    </row>
    <row r="23" spans="1:18" s="797" customFormat="1" ht="15" hidden="1">
      <c r="B23" s="1570" t="s">
        <v>14256</v>
      </c>
      <c r="C23" s="1057"/>
      <c r="D23" s="1056"/>
      <c r="E23" s="1057">
        <v>0</v>
      </c>
      <c r="F23" s="1056"/>
      <c r="G23" s="1057">
        <v>0</v>
      </c>
      <c r="H23" s="1056"/>
      <c r="I23" s="1057">
        <v>0</v>
      </c>
      <c r="J23" s="1056"/>
      <c r="K23" s="1057">
        <v>0</v>
      </c>
      <c r="L23" s="1056"/>
      <c r="M23" s="1057">
        <v>0</v>
      </c>
      <c r="N23" s="1056"/>
      <c r="O23" s="1057">
        <f t="shared" si="1"/>
        <v>0</v>
      </c>
    </row>
    <row r="24" spans="1:18" s="797" customFormat="1" ht="15" hidden="1">
      <c r="B24" s="1570" t="s">
        <v>14257</v>
      </c>
      <c r="C24" s="1057"/>
      <c r="D24" s="1056"/>
      <c r="E24" s="1057">
        <f>-C24</f>
        <v>0</v>
      </c>
      <c r="F24" s="1056"/>
      <c r="G24" s="1057">
        <v>0</v>
      </c>
      <c r="H24" s="1056"/>
      <c r="I24" s="1057">
        <v>0</v>
      </c>
      <c r="J24" s="1056"/>
      <c r="K24" s="1057">
        <v>0</v>
      </c>
      <c r="L24" s="1056"/>
      <c r="M24" s="1057">
        <v>0</v>
      </c>
      <c r="N24" s="1056"/>
      <c r="O24" s="1057">
        <f t="shared" si="1"/>
        <v>0</v>
      </c>
    </row>
    <row r="25" spans="1:18" s="797" customFormat="1" ht="15" hidden="1">
      <c r="B25" s="1570" t="s">
        <v>14258</v>
      </c>
      <c r="C25" s="1057">
        <v>0</v>
      </c>
      <c r="D25" s="1056"/>
      <c r="E25" s="1057"/>
      <c r="F25" s="1056"/>
      <c r="G25" s="1057">
        <v>0</v>
      </c>
      <c r="H25" s="1056"/>
      <c r="I25" s="1057">
        <v>0</v>
      </c>
      <c r="J25" s="1056"/>
      <c r="K25" s="1057">
        <v>0</v>
      </c>
      <c r="L25" s="1056"/>
      <c r="M25" s="1057">
        <v>0</v>
      </c>
      <c r="N25" s="1058"/>
      <c r="O25" s="1059">
        <f t="shared" si="1"/>
        <v>0</v>
      </c>
    </row>
    <row r="26" spans="1:18" s="797" customFormat="1" ht="15">
      <c r="B26" s="1570" t="s">
        <v>14259</v>
      </c>
      <c r="C26" s="1060">
        <v>0</v>
      </c>
      <c r="D26" s="1056"/>
      <c r="E26" s="1060">
        <v>0</v>
      </c>
      <c r="F26" s="1056"/>
      <c r="G26" s="1060">
        <v>0</v>
      </c>
      <c r="H26" s="1056"/>
      <c r="I26" s="1060">
        <v>0</v>
      </c>
      <c r="J26" s="1056"/>
      <c r="K26" s="1060">
        <v>0</v>
      </c>
      <c r="L26" s="1056"/>
      <c r="M26" s="1060">
        <f ca="1">PL!F54</f>
        <v>3332744548</v>
      </c>
      <c r="N26" s="1056"/>
      <c r="O26" s="1060">
        <f t="shared" ca="1" si="1"/>
        <v>3332744548</v>
      </c>
    </row>
    <row r="27" spans="1:18" s="797" customFormat="1" ht="15.75" thickBot="1">
      <c r="A27" s="1068"/>
      <c r="B27" s="778" t="s">
        <v>12631</v>
      </c>
      <c r="C27" s="1061">
        <f>SUM(C21:C22,C26)</f>
        <v>603109880000</v>
      </c>
      <c r="D27" s="1062"/>
      <c r="E27" s="1061">
        <f>E21+E22</f>
        <v>8329176600</v>
      </c>
      <c r="F27" s="1062"/>
      <c r="G27" s="1061">
        <f>SUM(G21:G22,G26)</f>
        <v>-14550000</v>
      </c>
      <c r="H27" s="1062"/>
      <c r="I27" s="1061">
        <f>SUM(I21:I22,I26)</f>
        <v>3451978627</v>
      </c>
      <c r="J27" s="1062"/>
      <c r="K27" s="1061">
        <f>SUM(K21:K22,K26)</f>
        <v>841858713</v>
      </c>
      <c r="L27" s="1062"/>
      <c r="M27" s="1061">
        <f ca="1">SUM(M21:M22,M26)</f>
        <v>3334128127</v>
      </c>
      <c r="N27" s="1062"/>
      <c r="O27" s="1061">
        <f ca="1">SUM(O21:O22,O26)</f>
        <v>619052472067</v>
      </c>
      <c r="P27" s="800"/>
      <c r="Q27" s="800"/>
      <c r="R27" s="800"/>
    </row>
    <row r="28" spans="1:18" s="797" customFormat="1" ht="15.95" customHeight="1" thickTop="1">
      <c r="B28" s="779"/>
      <c r="C28" s="1069">
        <f>C27-CĐKT!F116</f>
        <v>603109880000</v>
      </c>
      <c r="D28" s="1070"/>
      <c r="E28" s="1069">
        <f>E27-CĐKT!F117</f>
        <v>8329176600</v>
      </c>
      <c r="F28" s="1070"/>
      <c r="G28" s="1069">
        <f>G27-CĐKT!F119</f>
        <v>-14550000</v>
      </c>
      <c r="H28" s="1070"/>
      <c r="I28" s="1069">
        <f>I27-CĐKT!F122</f>
        <v>3451978627</v>
      </c>
      <c r="J28" s="1071"/>
      <c r="K28" s="1069">
        <f>K27-CĐKT!F123</f>
        <v>841858713</v>
      </c>
      <c r="L28" s="1071"/>
      <c r="M28" s="1069">
        <f ca="1">M27-CĐKT!F125</f>
        <v>3334128127</v>
      </c>
      <c r="N28" s="1071"/>
      <c r="O28" s="1069">
        <f ca="1">O27-CĐKT!F115</f>
        <v>619052472067</v>
      </c>
    </row>
    <row r="29" spans="1:18" s="797" customFormat="1" ht="15.95" customHeight="1">
      <c r="B29" s="1072"/>
      <c r="C29" s="1048">
        <f>C27+E27+G27</f>
        <v>611424506600</v>
      </c>
      <c r="D29" s="1049"/>
      <c r="E29" s="1573"/>
      <c r="F29" s="1049"/>
      <c r="G29" s="1048"/>
      <c r="H29" s="1049"/>
      <c r="I29" s="1048"/>
      <c r="J29" s="1049"/>
      <c r="K29" s="1048"/>
      <c r="L29" s="1049"/>
      <c r="M29" s="1048"/>
      <c r="N29" s="1073"/>
      <c r="O29" s="1048"/>
    </row>
    <row r="30" spans="1:18" s="797" customFormat="1" ht="15.95" customHeight="1">
      <c r="A30" s="1072"/>
      <c r="B30" s="1582"/>
      <c r="C30" s="1617"/>
      <c r="D30" s="1617"/>
      <c r="E30" s="1617"/>
      <c r="F30" s="1075"/>
      <c r="G30" s="1074"/>
      <c r="H30" s="1075"/>
      <c r="I30" s="1074"/>
      <c r="J30" s="1075"/>
      <c r="K30" s="1074"/>
      <c r="L30" s="1075"/>
      <c r="M30" s="1076" t="str">
        <f>[3]Menu!B9</f>
        <v>Lập ngày 15 tháng 08 năm 2011</v>
      </c>
      <c r="N30" s="806"/>
      <c r="O30" s="1074"/>
      <c r="P30" s="1047"/>
      <c r="Q30" s="1047"/>
      <c r="R30" s="1072"/>
    </row>
    <row r="31" spans="1:18" s="797" customFormat="1" ht="15.95" customHeight="1">
      <c r="B31" s="1465"/>
      <c r="C31" s="1617"/>
      <c r="D31" s="1617"/>
      <c r="E31" s="1617"/>
      <c r="F31" s="798"/>
      <c r="G31" s="798"/>
      <c r="H31" s="806"/>
      <c r="I31" s="798"/>
      <c r="J31" s="806"/>
      <c r="K31" s="798"/>
      <c r="L31" s="806"/>
      <c r="M31" s="798"/>
      <c r="N31" s="806"/>
      <c r="O31" s="798"/>
    </row>
    <row r="32" spans="1:18" s="797" customFormat="1" ht="15.95" customHeight="1">
      <c r="B32" s="1465"/>
      <c r="C32" s="1617"/>
      <c r="D32" s="1617"/>
      <c r="E32" s="1617"/>
      <c r="F32" s="798"/>
      <c r="G32" s="798"/>
      <c r="H32" s="806"/>
      <c r="I32" s="798"/>
      <c r="J32" s="806"/>
      <c r="K32" s="798"/>
      <c r="L32" s="806"/>
      <c r="M32" s="1074">
        <f>C21+G27</f>
        <v>603095330000</v>
      </c>
      <c r="N32" s="806"/>
      <c r="O32" s="798"/>
    </row>
    <row r="33" spans="2:15" ht="15.95" customHeight="1">
      <c r="B33" s="1619"/>
      <c r="C33" s="1618"/>
      <c r="D33" s="1618"/>
      <c r="E33" s="1618"/>
      <c r="F33" s="1077"/>
      <c r="G33" s="1621"/>
      <c r="H33" s="1077"/>
      <c r="I33" s="1077"/>
      <c r="J33" s="1078"/>
      <c r="K33" s="1077"/>
      <c r="L33" s="1078"/>
      <c r="M33" s="1077">
        <f>M32/10000</f>
        <v>60309533</v>
      </c>
      <c r="N33" s="1078"/>
      <c r="O33" s="1077"/>
    </row>
    <row r="34" spans="2:15" ht="15.95" customHeight="1">
      <c r="C34" s="1616"/>
      <c r="D34" s="1616"/>
      <c r="E34" s="1616"/>
      <c r="F34" s="1077"/>
      <c r="G34" s="1077"/>
      <c r="H34" s="1077"/>
      <c r="I34" s="1077"/>
      <c r="J34" s="1078"/>
      <c r="K34" s="1077"/>
      <c r="L34" s="1078"/>
      <c r="M34" s="1077"/>
      <c r="N34" s="1077"/>
      <c r="O34" s="1077"/>
    </row>
    <row r="35" spans="2:15" ht="15.95" customHeight="1">
      <c r="C35" s="1077"/>
      <c r="D35" s="1077"/>
      <c r="E35" s="1077"/>
      <c r="F35" s="1077"/>
      <c r="G35" s="1077"/>
      <c r="H35" s="1077"/>
      <c r="I35" s="1077"/>
      <c r="J35" s="1078"/>
      <c r="K35" s="1077"/>
      <c r="L35" s="1078"/>
      <c r="M35" s="1077"/>
      <c r="N35" s="1077"/>
      <c r="O35" s="1077"/>
    </row>
    <row r="36" spans="2:15" ht="15.95" customHeight="1">
      <c r="C36" s="1045"/>
      <c r="D36" s="1046"/>
      <c r="E36" s="1045"/>
      <c r="F36" s="1046"/>
      <c r="G36" s="1045"/>
      <c r="H36" s="1046"/>
      <c r="I36" s="1045"/>
      <c r="J36" s="1046"/>
      <c r="K36" s="1045"/>
      <c r="L36" s="1046"/>
      <c r="M36" s="1045"/>
      <c r="N36" s="1046"/>
      <c r="O36" s="1045"/>
    </row>
    <row r="37" spans="2:15" ht="15.95" customHeight="1">
      <c r="B37" s="1407" t="s">
        <v>5740</v>
      </c>
      <c r="C37" s="1330"/>
      <c r="D37" s="1330"/>
      <c r="E37" s="1330"/>
      <c r="F37" s="1046"/>
      <c r="G37" s="1045"/>
      <c r="H37" s="1046"/>
      <c r="I37" s="1045"/>
      <c r="J37" s="1046"/>
      <c r="K37" s="1045"/>
      <c r="L37" s="1046"/>
      <c r="M37" s="1045"/>
      <c r="N37" s="1046"/>
      <c r="O37" s="1045"/>
    </row>
    <row r="38" spans="2:15" ht="15.95" customHeight="1">
      <c r="B38" s="1380"/>
      <c r="C38" s="1357" t="s">
        <v>7381</v>
      </c>
      <c r="D38" s="1331"/>
      <c r="E38" s="769" t="s">
        <v>7382</v>
      </c>
      <c r="F38" s="1046"/>
      <c r="G38" s="1045"/>
      <c r="H38" s="1046"/>
      <c r="I38" s="1045"/>
      <c r="J38" s="1046"/>
      <c r="K38" s="1045"/>
      <c r="L38" s="1046"/>
      <c r="M38" s="1045"/>
      <c r="N38" s="1046"/>
      <c r="O38" s="1045"/>
    </row>
    <row r="39" spans="2:15" ht="15.95" customHeight="1">
      <c r="B39" s="1380" t="s">
        <v>5741</v>
      </c>
      <c r="C39" s="1337">
        <v>38311000</v>
      </c>
      <c r="D39" s="783"/>
      <c r="E39" s="1337">
        <v>38311000</v>
      </c>
      <c r="F39" s="1046"/>
      <c r="G39" s="1045"/>
      <c r="H39" s="1046"/>
      <c r="I39" s="1045"/>
      <c r="J39" s="1046"/>
      <c r="K39" s="1045"/>
      <c r="L39" s="1046"/>
      <c r="M39" s="1045"/>
      <c r="N39" s="1046"/>
      <c r="O39" s="1045"/>
    </row>
    <row r="40" spans="2:15" ht="15.95" customHeight="1">
      <c r="B40" s="1380" t="s">
        <v>5742</v>
      </c>
      <c r="C40" s="1337">
        <f>C41</f>
        <v>0</v>
      </c>
      <c r="D40" s="783"/>
      <c r="E40" s="1337">
        <v>60310988</v>
      </c>
      <c r="F40" s="1046"/>
      <c r="G40" s="1045"/>
      <c r="H40" s="1046"/>
      <c r="I40" s="1045"/>
      <c r="J40" s="1046"/>
      <c r="K40" s="1045"/>
      <c r="L40" s="1046"/>
      <c r="M40" s="1045"/>
      <c r="N40" s="1046"/>
      <c r="O40" s="1045"/>
    </row>
    <row r="41" spans="2:15" ht="15.95" customHeight="1">
      <c r="B41" s="1005" t="s">
        <v>2894</v>
      </c>
      <c r="C41" s="1620">
        <f>G30</f>
        <v>0</v>
      </c>
      <c r="D41" s="1342"/>
      <c r="E41" s="1620">
        <v>60310988</v>
      </c>
      <c r="F41" s="1046"/>
      <c r="G41" s="1045"/>
      <c r="H41" s="1046"/>
      <c r="I41" s="1045"/>
      <c r="J41" s="1046"/>
      <c r="K41" s="1045"/>
      <c r="L41" s="1046"/>
      <c r="M41" s="1045"/>
      <c r="N41" s="1046"/>
      <c r="O41" s="1045"/>
    </row>
    <row r="42" spans="2:15" ht="15.95" customHeight="1">
      <c r="B42" s="1005" t="s">
        <v>6225</v>
      </c>
      <c r="C42" s="1335">
        <v>0</v>
      </c>
      <c r="D42" s="1342"/>
      <c r="E42" s="1337" t="s">
        <v>9131</v>
      </c>
      <c r="F42" s="1046"/>
      <c r="G42" s="1045"/>
      <c r="H42" s="1046"/>
      <c r="I42" s="1045"/>
      <c r="J42" s="1046"/>
      <c r="K42" s="1045"/>
      <c r="L42" s="1046"/>
      <c r="M42" s="1045"/>
      <c r="N42" s="1046"/>
      <c r="O42" s="1045"/>
    </row>
    <row r="43" spans="2:15" ht="15.95" customHeight="1">
      <c r="B43" s="1380" t="s">
        <v>8003</v>
      </c>
      <c r="C43" s="1337">
        <f>SUM(C44:C45)</f>
        <v>1455</v>
      </c>
      <c r="D43" s="783"/>
      <c r="E43" s="1337">
        <f>E44</f>
        <v>1455</v>
      </c>
      <c r="F43" s="1046"/>
      <c r="G43" s="1045"/>
      <c r="H43" s="1046"/>
      <c r="I43" s="1045"/>
      <c r="J43" s="1046"/>
      <c r="K43" s="1045"/>
      <c r="L43" s="1046"/>
      <c r="M43" s="1045"/>
      <c r="N43" s="1046"/>
      <c r="O43" s="1045"/>
    </row>
    <row r="44" spans="2:15" ht="15.95" customHeight="1">
      <c r="B44" s="1005" t="s">
        <v>2894</v>
      </c>
      <c r="C44" s="1335">
        <f>E44</f>
        <v>1455</v>
      </c>
      <c r="D44" s="1342"/>
      <c r="E44" s="1335">
        <v>1455</v>
      </c>
      <c r="F44" s="1046"/>
      <c r="G44" s="1045"/>
      <c r="H44" s="1046"/>
      <c r="I44" s="1045"/>
      <c r="J44" s="1046"/>
      <c r="K44" s="1045"/>
      <c r="L44" s="1046"/>
      <c r="M44" s="1045"/>
      <c r="N44" s="1046"/>
      <c r="O44" s="1045"/>
    </row>
    <row r="45" spans="2:15" ht="15.95" customHeight="1">
      <c r="B45" s="1005" t="s">
        <v>6225</v>
      </c>
      <c r="C45" s="1335">
        <v>0</v>
      </c>
      <c r="D45" s="1342"/>
      <c r="E45" s="1337" t="s">
        <v>9131</v>
      </c>
      <c r="F45" s="1046"/>
      <c r="G45" s="1045"/>
      <c r="H45" s="1046"/>
      <c r="I45" s="1045"/>
      <c r="J45" s="1046"/>
      <c r="K45" s="1045"/>
      <c r="L45" s="1046"/>
      <c r="M45" s="1045"/>
      <c r="N45" s="1046"/>
      <c r="O45" s="1045"/>
    </row>
    <row r="46" spans="2:15" ht="15.95" customHeight="1">
      <c r="B46" s="1380" t="s">
        <v>8004</v>
      </c>
      <c r="C46" s="1337">
        <f>C40-C43</f>
        <v>-1455</v>
      </c>
      <c r="D46" s="783"/>
      <c r="E46" s="1337">
        <f>E40-E43</f>
        <v>60309533</v>
      </c>
      <c r="F46" s="1046"/>
      <c r="G46" s="1045"/>
      <c r="H46" s="1046"/>
      <c r="I46" s="1045"/>
      <c r="J46" s="1046"/>
      <c r="K46" s="1045"/>
      <c r="L46" s="1046"/>
      <c r="M46" s="1045"/>
      <c r="N46" s="1046"/>
      <c r="O46" s="1045"/>
    </row>
    <row r="47" spans="2:15" ht="15.95" customHeight="1">
      <c r="B47" s="1005" t="s">
        <v>2894</v>
      </c>
      <c r="C47" s="1335">
        <f>C46</f>
        <v>-1455</v>
      </c>
      <c r="D47" s="1342"/>
      <c r="E47" s="1335">
        <f>E46</f>
        <v>60309533</v>
      </c>
      <c r="F47" s="1046"/>
      <c r="G47" s="1045"/>
      <c r="H47" s="1046"/>
      <c r="I47" s="1045"/>
      <c r="J47" s="1046"/>
      <c r="K47" s="1045"/>
      <c r="L47" s="1046"/>
      <c r="M47" s="1045"/>
      <c r="N47" s="1046"/>
      <c r="O47" s="1045"/>
    </row>
    <row r="48" spans="2:15" ht="15.95" customHeight="1">
      <c r="B48" s="1005" t="s">
        <v>6226</v>
      </c>
      <c r="C48" s="1335">
        <v>0</v>
      </c>
      <c r="D48" s="1342"/>
      <c r="E48" s="1337" t="s">
        <v>9131</v>
      </c>
      <c r="F48" s="1046"/>
      <c r="G48" s="1045"/>
      <c r="H48" s="1046"/>
      <c r="I48" s="1045"/>
      <c r="J48" s="1046"/>
      <c r="K48" s="1045"/>
      <c r="L48" s="1046"/>
      <c r="M48" s="1045"/>
      <c r="N48" s="1046"/>
      <c r="O48" s="1045"/>
    </row>
    <row r="49" spans="2:15" ht="15.95" customHeight="1">
      <c r="B49" s="1392" t="s">
        <v>8005</v>
      </c>
      <c r="C49" s="1337"/>
      <c r="D49" s="1330"/>
      <c r="E49" s="1330" t="s">
        <v>5287</v>
      </c>
      <c r="F49" s="1046"/>
      <c r="G49" s="1045"/>
      <c r="H49" s="1046"/>
      <c r="I49" s="1045"/>
      <c r="J49" s="1046"/>
      <c r="K49" s="1045"/>
      <c r="L49" s="1046"/>
      <c r="M49" s="1045"/>
      <c r="N49" s="1046"/>
      <c r="O49" s="1045"/>
    </row>
    <row r="50" spans="2:15" ht="15.95" customHeight="1">
      <c r="C50" s="1045"/>
      <c r="D50" s="1046"/>
      <c r="E50" s="1045"/>
      <c r="F50" s="1046"/>
      <c r="G50" s="1045"/>
      <c r="H50" s="1046"/>
      <c r="I50" s="1045"/>
      <c r="J50" s="1046"/>
      <c r="K50" s="1045"/>
      <c r="L50" s="1046"/>
      <c r="M50" s="1045"/>
      <c r="N50" s="1046"/>
      <c r="O50" s="1045"/>
    </row>
    <row r="51" spans="2:15" ht="15.95" customHeight="1">
      <c r="C51" s="1045"/>
      <c r="D51" s="1046"/>
      <c r="E51" s="1045"/>
      <c r="F51" s="1046"/>
      <c r="G51" s="1045"/>
      <c r="H51" s="1046"/>
      <c r="I51" s="1045"/>
      <c r="J51" s="1046"/>
      <c r="K51" s="1045"/>
      <c r="L51" s="1046"/>
      <c r="M51" s="1045"/>
      <c r="N51" s="1046"/>
      <c r="O51" s="1045"/>
    </row>
  </sheetData>
  <phoneticPr fontId="130" type="noConversion"/>
  <pageMargins left="0.27" right="0.28999999999999998" top="1" bottom="1" header="0.5" footer="0.5"/>
  <pageSetup scale="90" orientation="landscape" r:id="rId1"/>
  <headerFooter alignWithMargins="0"/>
</worksheet>
</file>

<file path=xl/worksheets/sheet12.xml><?xml version="1.0" encoding="utf-8"?>
<worksheet xmlns="http://schemas.openxmlformats.org/spreadsheetml/2006/main" xmlns:r="http://schemas.openxmlformats.org/officeDocument/2006/relationships">
  <dimension ref="A12:M116"/>
  <sheetViews>
    <sheetView zoomScale="85" workbookViewId="0">
      <pane xSplit="1" ySplit="14" topLeftCell="B15" activePane="bottomRight" state="frozen"/>
      <selection activeCell="D33" activeCellId="1" sqref="J24 D33"/>
      <selection pane="topRight" activeCell="D33" activeCellId="1" sqref="J24 D33"/>
      <selection pane="bottomLeft" activeCell="D33" activeCellId="1" sqref="J24 D33"/>
      <selection pane="bottomRight" activeCell="A22" sqref="A22"/>
    </sheetView>
  </sheetViews>
  <sheetFormatPr defaultRowHeight="15"/>
  <cols>
    <col min="1" max="1" width="32.140625" style="1197" customWidth="1"/>
    <col min="2" max="2" width="19" style="1197" customWidth="1"/>
    <col min="3" max="3" width="18.7109375" style="1197" hidden="1" customWidth="1"/>
    <col min="4" max="4" width="2.7109375" style="1197" customWidth="1"/>
    <col min="5" max="5" width="18.7109375" style="1197" customWidth="1"/>
    <col min="6" max="6" width="18.7109375" style="1197" hidden="1" customWidth="1"/>
    <col min="7" max="7" width="2.85546875" style="1197" customWidth="1"/>
    <col min="8" max="8" width="18.7109375" style="1197" customWidth="1"/>
    <col min="9" max="9" width="2.28515625" style="1197" customWidth="1"/>
    <col min="10" max="10" width="18.7109375" style="1197" customWidth="1"/>
    <col min="11" max="11" width="10.7109375" style="1197" customWidth="1"/>
    <col min="12" max="12" width="52" style="1197" customWidth="1"/>
    <col min="13" max="13" width="45" style="1197" customWidth="1"/>
    <col min="14" max="16384" width="9.140625" style="1197"/>
  </cols>
  <sheetData>
    <row r="12" spans="1:13">
      <c r="A12" s="1193"/>
      <c r="B12" s="1194" t="s">
        <v>1430</v>
      </c>
      <c r="C12" s="1194"/>
      <c r="D12" s="1194"/>
      <c r="E12" s="1194"/>
      <c r="F12" s="1194"/>
      <c r="G12" s="1193"/>
      <c r="H12" s="1194" t="s">
        <v>1431</v>
      </c>
      <c r="I12" s="1194"/>
      <c r="J12" s="1194"/>
      <c r="K12" s="1195"/>
      <c r="L12" s="2136" t="s">
        <v>1432</v>
      </c>
      <c r="M12" s="2136"/>
    </row>
    <row r="13" spans="1:13">
      <c r="A13" s="1198"/>
      <c r="B13" s="1194" t="s">
        <v>13940</v>
      </c>
      <c r="C13" s="1199"/>
      <c r="D13" s="1200"/>
      <c r="E13" s="1194" t="s">
        <v>4021</v>
      </c>
      <c r="F13" s="1199"/>
      <c r="G13" s="1201"/>
      <c r="H13" s="1202" t="s">
        <v>13940</v>
      </c>
      <c r="I13" s="1200"/>
      <c r="J13" s="1202" t="s">
        <v>4021</v>
      </c>
      <c r="K13" s="1203" t="s">
        <v>1433</v>
      </c>
      <c r="L13" s="1203" t="s">
        <v>1430</v>
      </c>
      <c r="M13" s="1204" t="s">
        <v>1434</v>
      </c>
    </row>
    <row r="14" spans="1:13">
      <c r="A14" s="1198"/>
      <c r="B14" s="1205" t="s">
        <v>5287</v>
      </c>
      <c r="C14" s="1205" t="s">
        <v>1435</v>
      </c>
      <c r="D14" s="1200"/>
      <c r="E14" s="1205" t="s">
        <v>5287</v>
      </c>
      <c r="F14" s="1205" t="s">
        <v>1435</v>
      </c>
      <c r="G14" s="1201"/>
      <c r="H14" s="1205"/>
      <c r="I14" s="1200"/>
      <c r="J14" s="1205"/>
      <c r="K14" s="1195"/>
      <c r="L14" s="1193"/>
      <c r="M14" s="1196"/>
    </row>
    <row r="15" spans="1:13">
      <c r="A15" s="1198"/>
      <c r="B15" s="1205"/>
      <c r="C15" s="1205"/>
      <c r="D15" s="1200"/>
      <c r="E15" s="1205"/>
      <c r="F15" s="1205"/>
      <c r="G15" s="1201"/>
      <c r="H15" s="1205"/>
      <c r="I15" s="1200"/>
      <c r="J15" s="1205"/>
      <c r="K15" s="1195"/>
      <c r="L15" s="1193"/>
      <c r="M15" s="1196"/>
    </row>
    <row r="16" spans="1:13">
      <c r="A16" s="1198" t="s">
        <v>1436</v>
      </c>
      <c r="B16" s="1206"/>
      <c r="C16" s="1206"/>
      <c r="D16" s="1201"/>
      <c r="E16" s="1206"/>
      <c r="F16" s="1206"/>
      <c r="G16" s="1201"/>
      <c r="H16" s="1206"/>
      <c r="I16" s="1201"/>
      <c r="J16" s="1206"/>
      <c r="K16" s="1195"/>
    </row>
    <row r="17" spans="1:13">
      <c r="A17" s="1207" t="s">
        <v>532</v>
      </c>
      <c r="B17" s="1208">
        <f>CĐKT!F17</f>
        <v>2518367029</v>
      </c>
      <c r="C17" s="1208">
        <v>0</v>
      </c>
      <c r="D17" s="1208"/>
      <c r="E17" s="1208">
        <f>CĐKT!H17</f>
        <v>12512503817</v>
      </c>
      <c r="F17" s="1208">
        <v>0</v>
      </c>
      <c r="G17" s="1208"/>
      <c r="H17" s="1208">
        <f>B17</f>
        <v>2518367029</v>
      </c>
      <c r="I17" s="1208"/>
      <c r="J17" s="1208">
        <f>E17</f>
        <v>12512503817</v>
      </c>
      <c r="K17" s="1209"/>
      <c r="L17" s="1210" t="s">
        <v>1437</v>
      </c>
      <c r="M17" s="1197" t="s">
        <v>1438</v>
      </c>
    </row>
    <row r="18" spans="1:13" ht="60" hidden="1">
      <c r="A18" s="1207" t="s">
        <v>1439</v>
      </c>
      <c r="B18" s="1208">
        <f>SUM(B19:B21)</f>
        <v>0</v>
      </c>
      <c r="C18" s="1208">
        <f>SUM(C19:C21)</f>
        <v>0</v>
      </c>
      <c r="D18" s="1208"/>
      <c r="E18" s="1208">
        <f>SUM(E19:E21)</f>
        <v>0</v>
      </c>
      <c r="F18" s="1208">
        <f>SUM(F19:F21)</f>
        <v>0</v>
      </c>
      <c r="G18" s="1208"/>
      <c r="H18" s="1208">
        <f>SUM(H19:H21)</f>
        <v>0</v>
      </c>
      <c r="I18" s="1208"/>
      <c r="J18" s="1208">
        <f>SUM(J19:J21)</f>
        <v>0</v>
      </c>
      <c r="K18" s="1209"/>
      <c r="L18" s="1210" t="s">
        <v>1440</v>
      </c>
      <c r="M18" s="1210" t="s">
        <v>1438</v>
      </c>
    </row>
    <row r="19" spans="1:13" s="1234" customFormat="1" hidden="1">
      <c r="A19" s="1230" t="s">
        <v>5740</v>
      </c>
      <c r="B19" s="1231">
        <v>0</v>
      </c>
      <c r="C19" s="1231">
        <v>0</v>
      </c>
      <c r="D19" s="1231"/>
      <c r="E19" s="1231">
        <v>0</v>
      </c>
      <c r="F19" s="1231">
        <v>0</v>
      </c>
      <c r="G19" s="1231"/>
      <c r="H19" s="1231">
        <v>0</v>
      </c>
      <c r="I19" s="1231"/>
      <c r="J19" s="1231">
        <v>0</v>
      </c>
      <c r="K19" s="1232"/>
      <c r="L19" s="1233" t="s">
        <v>1441</v>
      </c>
      <c r="M19" s="1233"/>
    </row>
    <row r="20" spans="1:13" s="1234" customFormat="1" hidden="1">
      <c r="A20" s="1230" t="s">
        <v>11238</v>
      </c>
      <c r="K20" s="1232"/>
      <c r="L20" s="1233" t="s">
        <v>1441</v>
      </c>
      <c r="M20" s="1233"/>
    </row>
    <row r="21" spans="1:13" s="1234" customFormat="1" ht="30" hidden="1">
      <c r="A21" s="1230" t="s">
        <v>1442</v>
      </c>
      <c r="B21" s="1231">
        <v>0</v>
      </c>
      <c r="C21" s="1231">
        <v>0</v>
      </c>
      <c r="D21" s="1231"/>
      <c r="E21" s="1231">
        <v>0</v>
      </c>
      <c r="F21" s="1231">
        <v>0</v>
      </c>
      <c r="G21" s="1231"/>
      <c r="H21" s="1231">
        <v>0</v>
      </c>
      <c r="I21" s="1231"/>
      <c r="J21" s="1231">
        <v>0</v>
      </c>
      <c r="K21" s="1232"/>
      <c r="L21" s="1233" t="s">
        <v>1443</v>
      </c>
      <c r="M21" s="1233"/>
    </row>
    <row r="22" spans="1:13" ht="24" customHeight="1">
      <c r="A22" s="1207" t="s">
        <v>8643</v>
      </c>
      <c r="B22" s="1208">
        <f>SUM(B23:B32)</f>
        <v>0</v>
      </c>
      <c r="C22" s="1208">
        <f>SUM(C23:C32)</f>
        <v>0</v>
      </c>
      <c r="D22" s="1208"/>
      <c r="E22" s="1208">
        <f>SUM(E23:E32)</f>
        <v>0</v>
      </c>
      <c r="F22" s="1208">
        <f>SUM(F23:F32)</f>
        <v>0</v>
      </c>
      <c r="G22" s="1208"/>
      <c r="H22" s="1208">
        <f>SUM(H23:H32)</f>
        <v>0</v>
      </c>
      <c r="I22" s="1208"/>
      <c r="J22" s="1208">
        <f>SUM(J23:J32)</f>
        <v>0</v>
      </c>
      <c r="K22" s="1209"/>
      <c r="L22" s="1210" t="s">
        <v>1445</v>
      </c>
      <c r="M22" s="1210" t="s">
        <v>8621</v>
      </c>
    </row>
    <row r="23" spans="1:13" s="1292" customFormat="1" ht="30" hidden="1">
      <c r="A23" s="1230" t="s">
        <v>8622</v>
      </c>
      <c r="B23" s="1231">
        <v>0</v>
      </c>
      <c r="C23" s="1231">
        <v>0</v>
      </c>
      <c r="D23" s="1231"/>
      <c r="E23" s="1231">
        <v>0</v>
      </c>
      <c r="F23" s="1231">
        <v>0</v>
      </c>
      <c r="G23" s="1231"/>
      <c r="H23" s="1231">
        <v>0</v>
      </c>
      <c r="I23" s="1231"/>
      <c r="J23" s="1231">
        <v>0</v>
      </c>
      <c r="K23" s="1232"/>
      <c r="L23" s="1291" t="s">
        <v>8623</v>
      </c>
      <c r="M23" s="1291"/>
    </row>
    <row r="24" spans="1:13" s="1292" customFormat="1" ht="30" hidden="1">
      <c r="A24" s="1293" t="s">
        <v>8624</v>
      </c>
      <c r="B24" s="1294">
        <f>CĐKT!F22</f>
        <v>0</v>
      </c>
      <c r="C24" s="1294">
        <v>0</v>
      </c>
      <c r="D24" s="1294"/>
      <c r="E24" s="1294">
        <f>CĐKT!H22</f>
        <v>0</v>
      </c>
      <c r="F24" s="1294">
        <v>0</v>
      </c>
      <c r="G24" s="1294"/>
      <c r="H24" s="1294">
        <f>B24</f>
        <v>0</v>
      </c>
      <c r="I24" s="1294"/>
      <c r="J24" s="1294">
        <f>E24</f>
        <v>0</v>
      </c>
      <c r="K24" s="1232"/>
      <c r="L24" s="1291"/>
      <c r="M24" s="1291"/>
    </row>
    <row r="25" spans="1:13" s="1292" customFormat="1" ht="30" hidden="1">
      <c r="A25" s="1293" t="s">
        <v>8625</v>
      </c>
      <c r="B25" s="1294">
        <v>0</v>
      </c>
      <c r="C25" s="1294">
        <v>0</v>
      </c>
      <c r="D25" s="1294"/>
      <c r="E25" s="1294">
        <v>0</v>
      </c>
      <c r="F25" s="1294">
        <v>0</v>
      </c>
      <c r="G25" s="1294"/>
      <c r="H25" s="1294">
        <v>0</v>
      </c>
      <c r="I25" s="1294"/>
      <c r="J25" s="1294">
        <v>0</v>
      </c>
      <c r="K25" s="1232"/>
      <c r="L25" s="1291" t="s">
        <v>8626</v>
      </c>
      <c r="M25" s="1291"/>
    </row>
    <row r="26" spans="1:13" s="1292" customFormat="1" ht="30" hidden="1">
      <c r="A26" s="1293" t="s">
        <v>8627</v>
      </c>
      <c r="B26" s="1294">
        <v>0</v>
      </c>
      <c r="C26" s="1294">
        <v>0</v>
      </c>
      <c r="D26" s="1294"/>
      <c r="E26" s="1294">
        <v>0</v>
      </c>
      <c r="F26" s="1294">
        <v>0</v>
      </c>
      <c r="G26" s="1294"/>
      <c r="H26" s="1294">
        <v>0</v>
      </c>
      <c r="I26" s="1294"/>
      <c r="J26" s="1294">
        <v>0</v>
      </c>
      <c r="K26" s="1232"/>
      <c r="L26" s="1291"/>
      <c r="M26" s="1291"/>
    </row>
    <row r="27" spans="1:13" s="1292" customFormat="1" ht="45" hidden="1">
      <c r="A27" s="1293" t="s">
        <v>8628</v>
      </c>
      <c r="B27" s="1294">
        <v>0</v>
      </c>
      <c r="C27" s="1294">
        <v>0</v>
      </c>
      <c r="D27" s="1294"/>
      <c r="E27" s="1294">
        <v>0</v>
      </c>
      <c r="F27" s="1294">
        <v>0</v>
      </c>
      <c r="G27" s="1294"/>
      <c r="H27" s="1294">
        <v>0</v>
      </c>
      <c r="I27" s="1294"/>
      <c r="J27" s="1294">
        <v>0</v>
      </c>
      <c r="K27" s="1232"/>
      <c r="L27" s="1291" t="s">
        <v>1441</v>
      </c>
      <c r="M27" s="1291"/>
    </row>
    <row r="28" spans="1:13" s="1292" customFormat="1" ht="45" hidden="1">
      <c r="A28" s="1293" t="s">
        <v>8629</v>
      </c>
      <c r="B28" s="1294">
        <v>0</v>
      </c>
      <c r="C28" s="1294">
        <v>0</v>
      </c>
      <c r="D28" s="1294"/>
      <c r="E28" s="1294">
        <v>0</v>
      </c>
      <c r="F28" s="1294">
        <v>0</v>
      </c>
      <c r="G28" s="1294"/>
      <c r="H28" s="1294">
        <v>0</v>
      </c>
      <c r="I28" s="1294"/>
      <c r="J28" s="1294">
        <v>0</v>
      </c>
      <c r="K28" s="1232"/>
      <c r="L28" s="1291" t="s">
        <v>1441</v>
      </c>
      <c r="M28" s="1291"/>
    </row>
    <row r="29" spans="1:13" s="1292" customFormat="1" ht="30" hidden="1">
      <c r="A29" s="1293" t="s">
        <v>8630</v>
      </c>
      <c r="B29" s="1294">
        <v>0</v>
      </c>
      <c r="C29" s="1294">
        <v>0</v>
      </c>
      <c r="D29" s="1294"/>
      <c r="E29" s="1294">
        <v>0</v>
      </c>
      <c r="F29" s="1294">
        <v>0</v>
      </c>
      <c r="G29" s="1294"/>
      <c r="H29" s="1294">
        <v>0</v>
      </c>
      <c r="I29" s="1294"/>
      <c r="J29" s="1294">
        <v>0</v>
      </c>
      <c r="K29" s="1232"/>
      <c r="L29" s="1291" t="s">
        <v>8626</v>
      </c>
      <c r="M29" s="1291"/>
    </row>
    <row r="30" spans="1:13" s="1292" customFormat="1" ht="30" hidden="1">
      <c r="A30" s="1293" t="s">
        <v>8631</v>
      </c>
      <c r="B30" s="1294">
        <v>0</v>
      </c>
      <c r="C30" s="1294">
        <v>0</v>
      </c>
      <c r="D30" s="1294"/>
      <c r="E30" s="1294">
        <v>0</v>
      </c>
      <c r="F30" s="1294">
        <v>0</v>
      </c>
      <c r="G30" s="1294"/>
      <c r="H30" s="1294">
        <v>0</v>
      </c>
      <c r="I30" s="1294"/>
      <c r="J30" s="1294">
        <v>0</v>
      </c>
      <c r="K30" s="1232"/>
      <c r="L30" s="1291" t="s">
        <v>8626</v>
      </c>
      <c r="M30" s="1291"/>
    </row>
    <row r="31" spans="1:13" s="1292" customFormat="1" ht="30" hidden="1">
      <c r="A31" s="1293" t="s">
        <v>8632</v>
      </c>
      <c r="B31" s="1294">
        <v>0</v>
      </c>
      <c r="C31" s="1294">
        <v>0</v>
      </c>
      <c r="D31" s="1294"/>
      <c r="E31" s="1294">
        <v>0</v>
      </c>
      <c r="F31" s="1294">
        <v>0</v>
      </c>
      <c r="G31" s="1294"/>
      <c r="H31" s="1294">
        <v>0</v>
      </c>
      <c r="I31" s="1294"/>
      <c r="J31" s="1294">
        <v>0</v>
      </c>
      <c r="K31" s="1232"/>
      <c r="L31" s="1291" t="s">
        <v>8633</v>
      </c>
      <c r="M31" s="1291"/>
    </row>
    <row r="32" spans="1:13" s="1292" customFormat="1" ht="30" hidden="1">
      <c r="A32" s="1293" t="s">
        <v>8634</v>
      </c>
      <c r="B32" s="1294">
        <v>0</v>
      </c>
      <c r="C32" s="1294">
        <v>0</v>
      </c>
      <c r="D32" s="1294"/>
      <c r="E32" s="1294">
        <v>0</v>
      </c>
      <c r="F32" s="1294">
        <v>0</v>
      </c>
      <c r="G32" s="1294"/>
      <c r="H32" s="1294">
        <v>0</v>
      </c>
      <c r="I32" s="1294"/>
      <c r="J32" s="1294">
        <v>0</v>
      </c>
      <c r="K32" s="1232"/>
      <c r="L32" s="1291" t="s">
        <v>8635</v>
      </c>
      <c r="M32" s="1291"/>
    </row>
    <row r="33" spans="1:13" s="1297" customFormat="1" hidden="1">
      <c r="A33" s="1238" t="s">
        <v>8636</v>
      </c>
      <c r="B33" s="1235">
        <f>SUM(B34:B37)</f>
        <v>0</v>
      </c>
      <c r="C33" s="1235">
        <f>SUM(C34:C37)</f>
        <v>0</v>
      </c>
      <c r="D33" s="1235"/>
      <c r="E33" s="1235">
        <v>0</v>
      </c>
      <c r="F33" s="1235">
        <f>SUM(F34:F37)</f>
        <v>0</v>
      </c>
      <c r="G33" s="1235"/>
      <c r="H33" s="1235">
        <f>SUM(H34:H37)</f>
        <v>0</v>
      </c>
      <c r="I33" s="1235"/>
      <c r="J33" s="1235">
        <f>SUM(J34:J37)</f>
        <v>0</v>
      </c>
      <c r="K33" s="1239"/>
      <c r="L33" s="1295"/>
      <c r="M33" s="1296"/>
    </row>
    <row r="34" spans="1:13" s="1292" customFormat="1" hidden="1">
      <c r="A34" s="1293" t="s">
        <v>8637</v>
      </c>
      <c r="B34" s="1294">
        <f>[6]BS!F22</f>
        <v>0</v>
      </c>
      <c r="C34" s="1294">
        <v>0</v>
      </c>
      <c r="D34" s="1294"/>
      <c r="E34" s="1294">
        <v>0</v>
      </c>
      <c r="F34" s="1294">
        <v>0</v>
      </c>
      <c r="G34" s="1294"/>
      <c r="H34" s="1294">
        <v>0</v>
      </c>
      <c r="I34" s="1294"/>
      <c r="J34" s="1235">
        <f>E34</f>
        <v>0</v>
      </c>
      <c r="K34" s="1232"/>
      <c r="L34" s="1291" t="s">
        <v>1441</v>
      </c>
      <c r="M34" s="1298"/>
    </row>
    <row r="35" spans="1:13" s="1292" customFormat="1" hidden="1">
      <c r="A35" s="1293" t="s">
        <v>8638</v>
      </c>
      <c r="B35" s="1294">
        <v>0</v>
      </c>
      <c r="C35" s="1294">
        <v>0</v>
      </c>
      <c r="D35" s="1294"/>
      <c r="E35" s="1294">
        <v>0</v>
      </c>
      <c r="F35" s="1294">
        <v>0</v>
      </c>
      <c r="G35" s="1294"/>
      <c r="H35" s="1294">
        <v>0</v>
      </c>
      <c r="I35" s="1294"/>
      <c r="J35" s="1294">
        <v>0</v>
      </c>
      <c r="K35" s="1232"/>
      <c r="L35" s="1291" t="s">
        <v>8626</v>
      </c>
      <c r="M35" s="1298"/>
    </row>
    <row r="36" spans="1:13" s="1292" customFormat="1" ht="30" hidden="1">
      <c r="A36" s="1293" t="s">
        <v>8632</v>
      </c>
      <c r="B36" s="1294">
        <v>0</v>
      </c>
      <c r="C36" s="1294">
        <v>0</v>
      </c>
      <c r="D36" s="1294"/>
      <c r="E36" s="1294">
        <v>0</v>
      </c>
      <c r="F36" s="1294">
        <v>0</v>
      </c>
      <c r="G36" s="1294"/>
      <c r="H36" s="1294">
        <v>0</v>
      </c>
      <c r="I36" s="1294"/>
      <c r="J36" s="1294">
        <v>0</v>
      </c>
      <c r="K36" s="1232"/>
      <c r="L36" s="1291" t="s">
        <v>8633</v>
      </c>
      <c r="M36" s="1298"/>
    </row>
    <row r="37" spans="1:13" s="1292" customFormat="1" ht="30" hidden="1">
      <c r="A37" s="1293" t="s">
        <v>8634</v>
      </c>
      <c r="B37" s="1294">
        <v>0</v>
      </c>
      <c r="C37" s="1294">
        <v>0</v>
      </c>
      <c r="D37" s="1294"/>
      <c r="E37" s="1294">
        <v>0</v>
      </c>
      <c r="F37" s="1294">
        <v>0</v>
      </c>
      <c r="G37" s="1294"/>
      <c r="H37" s="1294">
        <v>0</v>
      </c>
      <c r="I37" s="1294"/>
      <c r="J37" s="1294">
        <v>0</v>
      </c>
      <c r="K37" s="1232"/>
      <c r="L37" s="1291" t="s">
        <v>8635</v>
      </c>
      <c r="M37" s="1298"/>
    </row>
    <row r="38" spans="1:13">
      <c r="A38" s="1207" t="s">
        <v>12488</v>
      </c>
      <c r="B38" s="1208">
        <f>SUM(B39:B42)</f>
        <v>420111155824</v>
      </c>
      <c r="C38" s="1208">
        <f>SUM(C39:C42)</f>
        <v>0</v>
      </c>
      <c r="D38" s="1208"/>
      <c r="E38" s="1208">
        <f>SUM(E39:E42)</f>
        <v>395048142338</v>
      </c>
      <c r="F38" s="1208">
        <f>SUM(F39:F42)</f>
        <v>0</v>
      </c>
      <c r="G38" s="1208"/>
      <c r="H38" s="1208">
        <f>SUM(H39:H42)</f>
        <v>420111155824</v>
      </c>
      <c r="I38" s="1208"/>
      <c r="J38" s="1208">
        <f>SUM(J39:J42)</f>
        <v>395048142338</v>
      </c>
      <c r="K38" s="1209"/>
      <c r="L38" s="1210"/>
      <c r="M38" s="1210" t="s">
        <v>8621</v>
      </c>
    </row>
    <row r="39" spans="1:13" s="1234" customFormat="1" hidden="1">
      <c r="A39" s="1230" t="s">
        <v>12488</v>
      </c>
      <c r="B39" s="1231">
        <f>CĐKT!F26</f>
        <v>22614343069</v>
      </c>
      <c r="C39" s="1231">
        <v>0</v>
      </c>
      <c r="D39" s="1231"/>
      <c r="E39" s="1231">
        <f>CĐKT!H26</f>
        <v>33566978334</v>
      </c>
      <c r="F39" s="1231">
        <v>0</v>
      </c>
      <c r="G39" s="1231"/>
      <c r="H39" s="1235">
        <f>B39+B40</f>
        <v>420111155824</v>
      </c>
      <c r="I39" s="1231"/>
      <c r="J39" s="1231">
        <f>E39+E40</f>
        <v>395048142338</v>
      </c>
      <c r="K39" s="1232"/>
      <c r="L39" s="1233" t="s">
        <v>8639</v>
      </c>
      <c r="M39" s="1233"/>
    </row>
    <row r="40" spans="1:13" s="1234" customFormat="1" ht="30" hidden="1">
      <c r="A40" s="1230" t="s">
        <v>10970</v>
      </c>
      <c r="B40" s="1231">
        <f>CĐKT!F31</f>
        <v>397496812755</v>
      </c>
      <c r="C40" s="1231">
        <v>0</v>
      </c>
      <c r="D40" s="1231"/>
      <c r="E40" s="1231">
        <f>CĐKT!H31</f>
        <v>361481164004</v>
      </c>
      <c r="F40" s="1231">
        <v>0</v>
      </c>
      <c r="G40" s="1231"/>
      <c r="H40" s="1236"/>
      <c r="I40" s="1237"/>
      <c r="J40" s="1237"/>
      <c r="K40" s="1232"/>
      <c r="L40" s="1233" t="s">
        <v>8640</v>
      </c>
      <c r="M40" s="1233"/>
    </row>
    <row r="41" spans="1:13" s="1234" customFormat="1" hidden="1">
      <c r="A41" s="1230" t="s">
        <v>1729</v>
      </c>
      <c r="B41" s="1231">
        <v>0</v>
      </c>
      <c r="C41" s="1231">
        <v>0</v>
      </c>
      <c r="D41" s="1231"/>
      <c r="E41" s="1231">
        <v>0</v>
      </c>
      <c r="F41" s="1231">
        <v>0</v>
      </c>
      <c r="G41" s="1231"/>
      <c r="H41" s="1231">
        <v>0</v>
      </c>
      <c r="I41" s="1231"/>
      <c r="J41" s="1231">
        <v>0</v>
      </c>
      <c r="K41" s="1232"/>
      <c r="L41" s="1233" t="s">
        <v>8641</v>
      </c>
      <c r="M41" s="1233"/>
    </row>
    <row r="42" spans="1:13" s="1234" customFormat="1" ht="30" hidden="1">
      <c r="A42" s="1230" t="s">
        <v>3989</v>
      </c>
      <c r="B42" s="1231">
        <v>0</v>
      </c>
      <c r="C42" s="1231">
        <v>0</v>
      </c>
      <c r="D42" s="1231"/>
      <c r="E42" s="1231">
        <v>0</v>
      </c>
      <c r="F42" s="1231">
        <v>0</v>
      </c>
      <c r="G42" s="1231"/>
      <c r="H42" s="1231">
        <v>0</v>
      </c>
      <c r="I42" s="1231"/>
      <c r="J42" s="1231">
        <v>0</v>
      </c>
      <c r="K42" s="1232"/>
      <c r="L42" s="1233" t="s">
        <v>8642</v>
      </c>
      <c r="M42" s="1233"/>
    </row>
    <row r="43" spans="1:13" s="1241" customFormat="1" hidden="1">
      <c r="A43" s="1238" t="s">
        <v>8643</v>
      </c>
      <c r="B43" s="1235">
        <f>SUM(B44:B49)</f>
        <v>0</v>
      </c>
      <c r="C43" s="1235">
        <f>SUM(C44:C49)</f>
        <v>0</v>
      </c>
      <c r="D43" s="1235"/>
      <c r="E43" s="1235">
        <v>0</v>
      </c>
      <c r="F43" s="1235">
        <f>SUM(F44:F49)</f>
        <v>0</v>
      </c>
      <c r="G43" s="1235"/>
      <c r="H43" s="1235">
        <f>SUM(H44:H49)</f>
        <v>0</v>
      </c>
      <c r="I43" s="1235"/>
      <c r="J43" s="1235">
        <f>SUM(J44:J49)</f>
        <v>0</v>
      </c>
      <c r="K43" s="1239"/>
      <c r="L43" s="1240" t="s">
        <v>8644</v>
      </c>
      <c r="M43" s="1240" t="s">
        <v>8621</v>
      </c>
    </row>
    <row r="44" spans="1:13" s="1234" customFormat="1" ht="30" hidden="1">
      <c r="A44" s="1230" t="s">
        <v>8645</v>
      </c>
      <c r="B44" s="1231">
        <v>0</v>
      </c>
      <c r="C44" s="1231">
        <v>0</v>
      </c>
      <c r="D44" s="1231"/>
      <c r="E44" s="1231">
        <v>0</v>
      </c>
      <c r="F44" s="1231">
        <v>0</v>
      </c>
      <c r="G44" s="1231"/>
      <c r="H44" s="1231">
        <v>0</v>
      </c>
      <c r="I44" s="1231"/>
      <c r="J44" s="1231">
        <v>0</v>
      </c>
      <c r="K44" s="1232"/>
      <c r="L44" s="1233" t="s">
        <v>1441</v>
      </c>
      <c r="M44" s="1233"/>
    </row>
    <row r="45" spans="1:13" s="1234" customFormat="1" ht="30" hidden="1">
      <c r="A45" s="1230" t="s">
        <v>8646</v>
      </c>
      <c r="B45" s="1231">
        <v>0</v>
      </c>
      <c r="C45" s="1231">
        <v>0</v>
      </c>
      <c r="D45" s="1231"/>
      <c r="E45" s="1231">
        <v>0</v>
      </c>
      <c r="F45" s="1231">
        <v>0</v>
      </c>
      <c r="G45" s="1231"/>
      <c r="H45" s="1231">
        <v>0</v>
      </c>
      <c r="I45" s="1231"/>
      <c r="J45" s="1231">
        <v>0</v>
      </c>
      <c r="K45" s="1232"/>
      <c r="L45" s="1233" t="s">
        <v>1441</v>
      </c>
      <c r="M45" s="1233"/>
    </row>
    <row r="46" spans="1:13" s="1234" customFormat="1" ht="30" hidden="1">
      <c r="A46" s="1230" t="s">
        <v>8647</v>
      </c>
      <c r="B46" s="1231">
        <v>0</v>
      </c>
      <c r="C46" s="1231">
        <v>0</v>
      </c>
      <c r="D46" s="1231"/>
      <c r="E46" s="1231">
        <v>0</v>
      </c>
      <c r="F46" s="1231">
        <v>0</v>
      </c>
      <c r="G46" s="1231"/>
      <c r="H46" s="1231">
        <v>0</v>
      </c>
      <c r="I46" s="1231"/>
      <c r="J46" s="1231">
        <v>0</v>
      </c>
      <c r="K46" s="1232"/>
      <c r="L46" s="1233" t="s">
        <v>8626</v>
      </c>
      <c r="M46" s="1233"/>
    </row>
    <row r="47" spans="1:13" s="1234" customFormat="1" ht="30" hidden="1">
      <c r="A47" s="1230" t="s">
        <v>8648</v>
      </c>
      <c r="B47" s="1231">
        <v>0</v>
      </c>
      <c r="C47" s="1231">
        <v>0</v>
      </c>
      <c r="D47" s="1231"/>
      <c r="E47" s="1231">
        <v>0</v>
      </c>
      <c r="F47" s="1231">
        <v>0</v>
      </c>
      <c r="G47" s="1231"/>
      <c r="H47" s="1231">
        <v>0</v>
      </c>
      <c r="I47" s="1231"/>
      <c r="J47" s="1231">
        <v>0</v>
      </c>
      <c r="K47" s="1232"/>
      <c r="L47" s="1233" t="s">
        <v>8626</v>
      </c>
      <c r="M47" s="1233"/>
    </row>
    <row r="48" spans="1:13" s="1234" customFormat="1" ht="30" hidden="1">
      <c r="A48" s="1230" t="s">
        <v>8649</v>
      </c>
      <c r="B48" s="1231">
        <v>0</v>
      </c>
      <c r="C48" s="1231">
        <v>0</v>
      </c>
      <c r="D48" s="1231"/>
      <c r="E48" s="1231">
        <v>0</v>
      </c>
      <c r="F48" s="1231">
        <v>0</v>
      </c>
      <c r="G48" s="1231"/>
      <c r="H48" s="1231">
        <v>0</v>
      </c>
      <c r="I48" s="1231"/>
      <c r="J48" s="1231">
        <v>0</v>
      </c>
      <c r="K48" s="1232"/>
      <c r="L48" s="1233" t="s">
        <v>8633</v>
      </c>
      <c r="M48" s="1233"/>
    </row>
    <row r="49" spans="1:13" s="1234" customFormat="1" ht="30" hidden="1">
      <c r="A49" s="1230" t="s">
        <v>8650</v>
      </c>
      <c r="B49" s="1231">
        <v>0</v>
      </c>
      <c r="C49" s="1231">
        <v>0</v>
      </c>
      <c r="D49" s="1231"/>
      <c r="E49" s="1231">
        <v>0</v>
      </c>
      <c r="F49" s="1231">
        <v>0</v>
      </c>
      <c r="G49" s="1231"/>
      <c r="H49" s="1231">
        <v>0</v>
      </c>
      <c r="I49" s="1231"/>
      <c r="J49" s="1231">
        <v>0</v>
      </c>
      <c r="K49" s="1232"/>
      <c r="L49" s="1233" t="s">
        <v>8635</v>
      </c>
      <c r="M49" s="1233"/>
    </row>
    <row r="50" spans="1:13">
      <c r="A50" s="1207" t="s">
        <v>13297</v>
      </c>
      <c r="B50" s="1208">
        <f>SUM(B51:B58)</f>
        <v>122780000000</v>
      </c>
      <c r="C50" s="1208">
        <f>SUM(C51:C58)</f>
        <v>0</v>
      </c>
      <c r="D50" s="1208"/>
      <c r="E50" s="1208">
        <f>SUM(E51:E58)</f>
        <v>119480000000</v>
      </c>
      <c r="F50" s="1208">
        <f>SUM(F51:F58)</f>
        <v>0</v>
      </c>
      <c r="G50" s="1208"/>
      <c r="H50" s="1208">
        <f>SUM(H51:H58)</f>
        <v>122780000000</v>
      </c>
      <c r="I50" s="1208"/>
      <c r="J50" s="1208">
        <f>SUM(J51:J58)</f>
        <v>119480000000</v>
      </c>
      <c r="K50" s="1209"/>
      <c r="L50" s="1211"/>
      <c r="M50" s="1210"/>
    </row>
    <row r="51" spans="1:13" s="1234" customFormat="1" ht="30" hidden="1">
      <c r="A51" s="1230" t="s">
        <v>8651</v>
      </c>
      <c r="B51" s="1231">
        <f>CĐKT!F30</f>
        <v>41780000000</v>
      </c>
      <c r="C51" s="1231">
        <v>0</v>
      </c>
      <c r="D51" s="1231"/>
      <c r="E51" s="1231">
        <f>CĐKT!H30</f>
        <v>38480000000</v>
      </c>
      <c r="F51" s="1231">
        <v>0</v>
      </c>
      <c r="G51" s="1231"/>
      <c r="H51" s="1231">
        <f>B51</f>
        <v>41780000000</v>
      </c>
      <c r="I51" s="1231"/>
      <c r="J51" s="1231">
        <f>E51</f>
        <v>38480000000</v>
      </c>
      <c r="K51" s="1232"/>
      <c r="L51" s="1233" t="s">
        <v>8652</v>
      </c>
      <c r="M51" s="1233"/>
    </row>
    <row r="52" spans="1:13" s="1234" customFormat="1" ht="45" hidden="1">
      <c r="A52" s="1230" t="s">
        <v>8653</v>
      </c>
      <c r="B52" s="1231">
        <v>0</v>
      </c>
      <c r="C52" s="1231">
        <v>0</v>
      </c>
      <c r="D52" s="1231"/>
      <c r="E52" s="1231">
        <v>0</v>
      </c>
      <c r="F52" s="1231">
        <v>0</v>
      </c>
      <c r="G52" s="1231"/>
      <c r="H52" s="1231">
        <v>0</v>
      </c>
      <c r="I52" s="1231"/>
      <c r="J52" s="1231">
        <v>0</v>
      </c>
      <c r="K52" s="1232"/>
      <c r="L52" s="1233" t="s">
        <v>8654</v>
      </c>
      <c r="M52" s="1233"/>
    </row>
    <row r="53" spans="1:13" s="1234" customFormat="1" hidden="1">
      <c r="A53" s="1230" t="s">
        <v>3829</v>
      </c>
      <c r="B53" s="1231">
        <f>CĐKT!F42</f>
        <v>0</v>
      </c>
      <c r="C53" s="1231">
        <v>0</v>
      </c>
      <c r="D53" s="1231"/>
      <c r="E53" s="1231">
        <f>CĐKT!H42</f>
        <v>0</v>
      </c>
      <c r="F53" s="1231">
        <v>0</v>
      </c>
      <c r="G53" s="1231"/>
      <c r="H53" s="1231">
        <f>B53</f>
        <v>0</v>
      </c>
      <c r="I53" s="1231"/>
      <c r="J53" s="1231">
        <f>E53</f>
        <v>0</v>
      </c>
      <c r="K53" s="1232"/>
      <c r="L53" s="1233" t="s">
        <v>8655</v>
      </c>
      <c r="M53" s="1233"/>
    </row>
    <row r="54" spans="1:13" s="1234" customFormat="1" ht="30" hidden="1">
      <c r="A54" s="1230" t="s">
        <v>8656</v>
      </c>
      <c r="B54" s="1231">
        <v>0</v>
      </c>
      <c r="C54" s="1231">
        <v>0</v>
      </c>
      <c r="D54" s="1231"/>
      <c r="E54" s="1231">
        <v>0</v>
      </c>
      <c r="F54" s="1231">
        <v>0</v>
      </c>
      <c r="G54" s="1231"/>
      <c r="H54" s="1231">
        <v>0</v>
      </c>
      <c r="I54" s="1231"/>
      <c r="J54" s="1231">
        <v>0</v>
      </c>
      <c r="K54" s="1232"/>
      <c r="L54" s="1233" t="s">
        <v>8654</v>
      </c>
      <c r="M54" s="1233"/>
    </row>
    <row r="55" spans="1:13" s="1234" customFormat="1" ht="30" hidden="1">
      <c r="A55" s="1230" t="s">
        <v>10319</v>
      </c>
      <c r="B55" s="1231">
        <v>0</v>
      </c>
      <c r="C55" s="1231">
        <v>0</v>
      </c>
      <c r="D55" s="1231"/>
      <c r="E55" s="1231">
        <v>0</v>
      </c>
      <c r="F55" s="1231">
        <v>0</v>
      </c>
      <c r="G55" s="1231"/>
      <c r="H55" s="1231">
        <v>0</v>
      </c>
      <c r="I55" s="1231"/>
      <c r="J55" s="1231">
        <v>0</v>
      </c>
      <c r="K55" s="1232"/>
      <c r="L55" s="1233" t="s">
        <v>8657</v>
      </c>
      <c r="M55" s="1233"/>
    </row>
    <row r="56" spans="1:13" s="1234" customFormat="1" ht="30" hidden="1">
      <c r="A56" s="1230" t="s">
        <v>8658</v>
      </c>
      <c r="B56" s="1231">
        <v>0</v>
      </c>
      <c r="C56" s="1231">
        <v>0</v>
      </c>
      <c r="D56" s="1231"/>
      <c r="E56" s="1231">
        <v>0</v>
      </c>
      <c r="F56" s="1231">
        <v>0</v>
      </c>
      <c r="G56" s="1231"/>
      <c r="H56" s="1231">
        <v>0</v>
      </c>
      <c r="I56" s="1231"/>
      <c r="J56" s="1231">
        <v>0</v>
      </c>
      <c r="K56" s="1232"/>
      <c r="L56" s="1233" t="s">
        <v>8659</v>
      </c>
      <c r="M56" s="1233"/>
    </row>
    <row r="57" spans="1:13" s="1234" customFormat="1" hidden="1">
      <c r="A57" s="1230" t="s">
        <v>4414</v>
      </c>
      <c r="B57" s="1231">
        <f>CĐKT!F78</f>
        <v>81000000000</v>
      </c>
      <c r="C57" s="1231">
        <v>0</v>
      </c>
      <c r="D57" s="1231"/>
      <c r="E57" s="1231">
        <f>CĐKT!H78</f>
        <v>81000000000</v>
      </c>
      <c r="F57" s="1231">
        <v>0</v>
      </c>
      <c r="G57" s="1231"/>
      <c r="H57" s="1231">
        <f>B57</f>
        <v>81000000000</v>
      </c>
      <c r="I57" s="1231"/>
      <c r="J57" s="1231">
        <f>E57</f>
        <v>81000000000</v>
      </c>
      <c r="K57" s="1232"/>
      <c r="L57" s="1233" t="s">
        <v>8660</v>
      </c>
      <c r="M57" s="1233"/>
    </row>
    <row r="58" spans="1:13" s="1234" customFormat="1" ht="30" hidden="1">
      <c r="A58" s="1230" t="s">
        <v>8661</v>
      </c>
      <c r="B58" s="1231">
        <v>0</v>
      </c>
      <c r="C58" s="1231">
        <v>0</v>
      </c>
      <c r="D58" s="1231"/>
      <c r="E58" s="1231">
        <v>0</v>
      </c>
      <c r="F58" s="1231">
        <v>0</v>
      </c>
      <c r="G58" s="1231"/>
      <c r="H58" s="1231">
        <v>0</v>
      </c>
      <c r="I58" s="1231"/>
      <c r="J58" s="1231">
        <v>0</v>
      </c>
      <c r="K58" s="1232"/>
      <c r="L58" s="1233" t="s">
        <v>8659</v>
      </c>
      <c r="M58" s="1233"/>
    </row>
    <row r="59" spans="1:13" hidden="1">
      <c r="A59" s="1207"/>
      <c r="B59" s="1208"/>
      <c r="C59" s="1208"/>
      <c r="D59" s="1208"/>
      <c r="E59" s="1208"/>
      <c r="F59" s="1208"/>
      <c r="G59" s="1208"/>
      <c r="H59" s="1208"/>
      <c r="I59" s="1208"/>
      <c r="J59" s="1208"/>
      <c r="K59" s="1209"/>
      <c r="L59" s="1211"/>
      <c r="M59" s="1210"/>
    </row>
    <row r="60" spans="1:13" s="1214" customFormat="1" thickBot="1">
      <c r="A60" s="1198" t="s">
        <v>4031</v>
      </c>
      <c r="B60" s="1212">
        <f>B17+B18+B22+B33+B38+B43+B50</f>
        <v>545409522853</v>
      </c>
      <c r="C60" s="1212">
        <f>C17+C18+C22+C33+C38+C43+C50</f>
        <v>0</v>
      </c>
      <c r="D60" s="1213"/>
      <c r="E60" s="1212">
        <f>E17+E18+E22+E33+E38+E43+E50</f>
        <v>527040646155</v>
      </c>
      <c r="F60" s="1212">
        <f>F17+F18+F22+F33+F38+F43+F50</f>
        <v>0</v>
      </c>
      <c r="G60" s="1213"/>
      <c r="H60" s="1212">
        <f>H17+H18+H22+H33+H38+H43+H50</f>
        <v>545409522853</v>
      </c>
      <c r="I60" s="1213"/>
      <c r="J60" s="1212">
        <f>J17+J18+J22+J33+J38+J43+J50</f>
        <v>527040646155</v>
      </c>
      <c r="K60" s="1209"/>
    </row>
    <row r="61" spans="1:13" ht="15.75" thickTop="1">
      <c r="A61" s="1207"/>
      <c r="B61" s="1208"/>
      <c r="C61" s="1208"/>
      <c r="D61" s="1208"/>
      <c r="E61" s="1208"/>
      <c r="F61" s="1208"/>
      <c r="G61" s="1208"/>
      <c r="H61" s="1208"/>
      <c r="I61" s="1208"/>
      <c r="J61" s="1208"/>
      <c r="K61" s="1209"/>
    </row>
    <row r="62" spans="1:13">
      <c r="A62" s="1198" t="s">
        <v>8662</v>
      </c>
      <c r="B62" s="1208"/>
      <c r="C62" s="1208"/>
      <c r="D62" s="1208"/>
      <c r="E62" s="1208"/>
      <c r="F62" s="1208"/>
      <c r="G62" s="1208"/>
      <c r="H62" s="1208"/>
      <c r="I62" s="1208"/>
      <c r="J62" s="1208"/>
      <c r="K62" s="1209"/>
    </row>
    <row r="63" spans="1:13" hidden="1">
      <c r="A63" s="1198"/>
      <c r="B63" s="1208"/>
      <c r="C63" s="1208"/>
      <c r="D63" s="1208"/>
      <c r="E63" s="1208"/>
      <c r="F63" s="1208"/>
      <c r="G63" s="1208"/>
      <c r="H63" s="1208"/>
      <c r="I63" s="1208"/>
      <c r="J63" s="1208"/>
      <c r="K63" s="1209"/>
    </row>
    <row r="64" spans="1:13" ht="45" hidden="1">
      <c r="A64" s="1207" t="s">
        <v>8663</v>
      </c>
      <c r="B64" s="1208"/>
      <c r="C64" s="1208"/>
      <c r="D64" s="1208"/>
      <c r="E64" s="1208"/>
      <c r="F64" s="1208"/>
      <c r="G64" s="1208"/>
      <c r="H64" s="1208"/>
      <c r="I64" s="1208"/>
      <c r="J64" s="1208"/>
      <c r="K64" s="1209"/>
      <c r="L64" s="1210" t="s">
        <v>8664</v>
      </c>
    </row>
    <row r="65" spans="1:13">
      <c r="A65" s="1207" t="s">
        <v>8665</v>
      </c>
      <c r="B65" s="1208" t="e">
        <f>SUM(B66:B73)</f>
        <v>#REF!</v>
      </c>
      <c r="C65" s="1208">
        <f>SUM(C66:C73)</f>
        <v>0</v>
      </c>
      <c r="D65" s="1208"/>
      <c r="E65" s="1208" t="e">
        <f>SUM(E66:E73)</f>
        <v>#REF!</v>
      </c>
      <c r="F65" s="1208">
        <f>SUM(F66:F73)</f>
        <v>0</v>
      </c>
      <c r="G65" s="1208"/>
      <c r="H65" s="1208" t="e">
        <f>SUM(H66:H73)</f>
        <v>#REF!</v>
      </c>
      <c r="I65" s="1208"/>
      <c r="J65" s="1208" t="e">
        <f>SUM(J66:J73)</f>
        <v>#REF!</v>
      </c>
      <c r="K65" s="1209"/>
      <c r="L65" s="1211"/>
      <c r="M65" s="1210"/>
    </row>
    <row r="66" spans="1:13" s="1234" customFormat="1" ht="30" hidden="1">
      <c r="A66" s="1230" t="s">
        <v>8666</v>
      </c>
      <c r="B66" s="1231">
        <v>0</v>
      </c>
      <c r="C66" s="1231">
        <v>0</v>
      </c>
      <c r="D66" s="1231"/>
      <c r="E66" s="1231">
        <v>0</v>
      </c>
      <c r="F66" s="1231">
        <v>0</v>
      </c>
      <c r="G66" s="1231"/>
      <c r="H66" s="1231">
        <v>0</v>
      </c>
      <c r="I66" s="1231"/>
      <c r="J66" s="1231">
        <v>0</v>
      </c>
      <c r="K66" s="1232"/>
      <c r="L66" s="1233" t="s">
        <v>8664</v>
      </c>
      <c r="M66" s="1233"/>
    </row>
    <row r="67" spans="1:13" s="1234" customFormat="1" ht="30" hidden="1">
      <c r="A67" s="1230" t="s">
        <v>8667</v>
      </c>
      <c r="B67" s="1231">
        <v>0</v>
      </c>
      <c r="C67" s="1231">
        <v>0</v>
      </c>
      <c r="D67" s="1231"/>
      <c r="E67" s="1231">
        <v>0</v>
      </c>
      <c r="F67" s="1231">
        <v>0</v>
      </c>
      <c r="G67" s="1231"/>
      <c r="H67" s="1231">
        <v>0</v>
      </c>
      <c r="I67" s="1231"/>
      <c r="J67" s="1231">
        <v>0</v>
      </c>
      <c r="K67" s="1232"/>
      <c r="L67" s="1233" t="s">
        <v>8664</v>
      </c>
      <c r="M67" s="1233"/>
    </row>
    <row r="68" spans="1:13" s="1234" customFormat="1" ht="30" hidden="1">
      <c r="A68" s="1230" t="s">
        <v>8668</v>
      </c>
      <c r="B68" s="1231">
        <v>0</v>
      </c>
      <c r="C68" s="1231">
        <v>0</v>
      </c>
      <c r="D68" s="1231"/>
      <c r="E68" s="1231">
        <v>0</v>
      </c>
      <c r="F68" s="1231">
        <v>0</v>
      </c>
      <c r="G68" s="1231"/>
      <c r="H68" s="1231">
        <v>0</v>
      </c>
      <c r="I68" s="1231"/>
      <c r="J68" s="1231">
        <v>0</v>
      </c>
      <c r="K68" s="1232"/>
      <c r="L68" s="1233" t="s">
        <v>8664</v>
      </c>
      <c r="M68" s="1241"/>
    </row>
    <row r="69" spans="1:13" s="1234" customFormat="1" ht="30" hidden="1">
      <c r="A69" s="1230" t="s">
        <v>8669</v>
      </c>
      <c r="B69" s="1231" t="e">
        <f>CĐKT!#REF!</f>
        <v>#REF!</v>
      </c>
      <c r="C69" s="1231">
        <v>0</v>
      </c>
      <c r="D69" s="1231"/>
      <c r="E69" s="1231" t="e">
        <f>CĐKT!#REF!</f>
        <v>#REF!</v>
      </c>
      <c r="F69" s="1231">
        <v>0</v>
      </c>
      <c r="G69" s="1231"/>
      <c r="H69" s="1231" t="e">
        <f>B69</f>
        <v>#REF!</v>
      </c>
      <c r="I69" s="1231"/>
      <c r="J69" s="1231" t="e">
        <f>E69</f>
        <v>#REF!</v>
      </c>
      <c r="K69" s="1232"/>
      <c r="L69" s="1233" t="s">
        <v>8664</v>
      </c>
      <c r="M69" s="1241"/>
    </row>
    <row r="70" spans="1:13" s="1234" customFormat="1" ht="30" hidden="1">
      <c r="A70" s="1230" t="s">
        <v>8670</v>
      </c>
      <c r="B70" s="1231">
        <v>0</v>
      </c>
      <c r="C70" s="1231">
        <v>0</v>
      </c>
      <c r="D70" s="1231"/>
      <c r="E70" s="1231">
        <v>0</v>
      </c>
      <c r="F70" s="1231">
        <v>0</v>
      </c>
      <c r="G70" s="1231"/>
      <c r="H70" s="1231">
        <v>0</v>
      </c>
      <c r="I70" s="1231"/>
      <c r="J70" s="1231">
        <v>0</v>
      </c>
      <c r="K70" s="1232"/>
      <c r="L70" s="1233" t="s">
        <v>3122</v>
      </c>
      <c r="M70" s="1233"/>
    </row>
    <row r="71" spans="1:13" s="1234" customFormat="1" ht="30" hidden="1">
      <c r="A71" s="1230" t="s">
        <v>3123</v>
      </c>
      <c r="B71" s="1231">
        <f>CĐKT!F106</f>
        <v>30527296994</v>
      </c>
      <c r="C71" s="1231"/>
      <c r="D71" s="1231"/>
      <c r="E71" s="1231">
        <f>CĐKT!H106</f>
        <v>34605041326</v>
      </c>
      <c r="F71" s="1231"/>
      <c r="G71" s="1231"/>
      <c r="H71" s="1231">
        <f>B71</f>
        <v>30527296994</v>
      </c>
      <c r="I71" s="1231"/>
      <c r="J71" s="1231">
        <f>E71</f>
        <v>34605041326</v>
      </c>
      <c r="K71" s="1232"/>
      <c r="L71" s="1233" t="s">
        <v>3122</v>
      </c>
      <c r="M71" s="1233"/>
    </row>
    <row r="72" spans="1:13" s="1234" customFormat="1" ht="30" hidden="1">
      <c r="A72" s="1230" t="s">
        <v>3124</v>
      </c>
      <c r="B72" s="1231"/>
      <c r="C72" s="1231"/>
      <c r="D72" s="1231"/>
      <c r="E72" s="1231"/>
      <c r="F72" s="1231"/>
      <c r="G72" s="1231"/>
      <c r="H72" s="1231"/>
      <c r="I72" s="1231"/>
      <c r="J72" s="1231"/>
      <c r="K72" s="1232"/>
      <c r="L72" s="1233" t="s">
        <v>3122</v>
      </c>
    </row>
    <row r="73" spans="1:13" s="1234" customFormat="1" ht="30" hidden="1">
      <c r="A73" s="1230" t="s">
        <v>3125</v>
      </c>
      <c r="B73" s="1231"/>
      <c r="C73" s="1231"/>
      <c r="D73" s="1231"/>
      <c r="E73" s="1231"/>
      <c r="F73" s="1231"/>
      <c r="G73" s="1231"/>
      <c r="H73" s="1235"/>
      <c r="I73" s="1231"/>
      <c r="J73" s="1235"/>
      <c r="K73" s="1232"/>
      <c r="L73" s="1233" t="s">
        <v>3122</v>
      </c>
      <c r="M73" s="1241"/>
    </row>
    <row r="74" spans="1:13">
      <c r="A74" s="1207" t="s">
        <v>3233</v>
      </c>
      <c r="B74" s="1208" t="e">
        <f>SUM(B75:B76)</f>
        <v>#REF!</v>
      </c>
      <c r="C74" s="1208">
        <f>SUM(C75:C76)</f>
        <v>0</v>
      </c>
      <c r="D74" s="1208"/>
      <c r="E74" s="1208" t="e">
        <f>SUM(E75:E76)</f>
        <v>#REF!</v>
      </c>
      <c r="F74" s="1208">
        <f>SUM(F75:F76)</f>
        <v>0</v>
      </c>
      <c r="G74" s="1208"/>
      <c r="H74" s="1208" t="e">
        <f>SUM(H75:H76)</f>
        <v>#REF!</v>
      </c>
      <c r="I74" s="1208"/>
      <c r="J74" s="1208" t="e">
        <f>SUM(J75:J76)</f>
        <v>#REF!</v>
      </c>
      <c r="K74" s="1209"/>
      <c r="M74" s="1197" t="s">
        <v>3126</v>
      </c>
    </row>
    <row r="75" spans="1:13" s="1234" customFormat="1" hidden="1">
      <c r="A75" s="1230" t="s">
        <v>3127</v>
      </c>
      <c r="B75" s="1231" t="e">
        <f>CĐKT!#REF!</f>
        <v>#REF!</v>
      </c>
      <c r="C75" s="1231">
        <v>0</v>
      </c>
      <c r="D75" s="1231"/>
      <c r="E75" s="1231" t="e">
        <f>CĐKT!#REF!</f>
        <v>#REF!</v>
      </c>
      <c r="F75" s="1231">
        <v>0</v>
      </c>
      <c r="G75" s="1231"/>
      <c r="H75" s="1231" t="e">
        <f>B75</f>
        <v>#REF!</v>
      </c>
      <c r="I75" s="1231"/>
      <c r="J75" s="1231" t="e">
        <f>E75</f>
        <v>#REF!</v>
      </c>
      <c r="K75" s="1232"/>
      <c r="L75" s="1233" t="s">
        <v>3128</v>
      </c>
    </row>
    <row r="76" spans="1:13" s="1234" customFormat="1" hidden="1">
      <c r="A76" s="1230" t="s">
        <v>9024</v>
      </c>
      <c r="B76" s="1231">
        <v>0</v>
      </c>
      <c r="C76" s="1231">
        <v>0</v>
      </c>
      <c r="D76" s="1231"/>
      <c r="E76" s="1231">
        <v>0</v>
      </c>
      <c r="F76" s="1231">
        <v>0</v>
      </c>
      <c r="G76" s="1231"/>
      <c r="H76" s="1231">
        <v>0</v>
      </c>
      <c r="I76" s="1231"/>
      <c r="J76" s="1231">
        <v>0</v>
      </c>
      <c r="K76" s="1232"/>
      <c r="L76" s="1233" t="s">
        <v>3129</v>
      </c>
    </row>
    <row r="77" spans="1:13">
      <c r="A77" s="1207" t="s">
        <v>3130</v>
      </c>
      <c r="B77" s="1208">
        <f>SUM(B78:B84)</f>
        <v>73839144041</v>
      </c>
      <c r="C77" s="1208">
        <f>SUM(C78:C84)</f>
        <v>0</v>
      </c>
      <c r="D77" s="1208"/>
      <c r="E77" s="1208">
        <f>SUM(E78:E84)</f>
        <v>90689484908</v>
      </c>
      <c r="F77" s="1208">
        <f>SUM(F78:F84)</f>
        <v>0</v>
      </c>
      <c r="G77" s="1208"/>
      <c r="H77" s="1208">
        <f>SUM(H78:H84)</f>
        <v>73839144041</v>
      </c>
      <c r="I77" s="1208"/>
      <c r="J77" s="1208">
        <f>SUM(J78:J84)</f>
        <v>90689484908</v>
      </c>
      <c r="K77" s="1209"/>
      <c r="L77" s="1211"/>
    </row>
    <row r="78" spans="1:13" s="1234" customFormat="1" hidden="1">
      <c r="A78" s="1230" t="s">
        <v>11922</v>
      </c>
      <c r="B78" s="1231">
        <f>CĐKT!F93</f>
        <v>0</v>
      </c>
      <c r="C78" s="1231">
        <v>0</v>
      </c>
      <c r="D78" s="1231"/>
      <c r="E78" s="1231">
        <f>CĐKT!H93</f>
        <v>0</v>
      </c>
      <c r="F78" s="1231">
        <v>0</v>
      </c>
      <c r="G78" s="1231"/>
      <c r="H78" s="1235">
        <f t="shared" ref="H78:H84" si="0">B78</f>
        <v>0</v>
      </c>
      <c r="I78" s="1231"/>
      <c r="J78" s="1235">
        <f>E78</f>
        <v>0</v>
      </c>
      <c r="K78" s="1232"/>
      <c r="L78" s="1233" t="s">
        <v>3131</v>
      </c>
    </row>
    <row r="79" spans="1:13" s="1234" customFormat="1" hidden="1">
      <c r="A79" s="1230" t="s">
        <v>11923</v>
      </c>
      <c r="B79" s="1231">
        <f>CĐKT!F94</f>
        <v>62210726486</v>
      </c>
      <c r="C79" s="1231">
        <v>0</v>
      </c>
      <c r="D79" s="1231"/>
      <c r="E79" s="1231">
        <f>CĐKT!H94</f>
        <v>76916468220</v>
      </c>
      <c r="F79" s="1231">
        <v>0</v>
      </c>
      <c r="G79" s="1231"/>
      <c r="H79" s="1235">
        <f t="shared" si="0"/>
        <v>62210726486</v>
      </c>
      <c r="I79" s="1231"/>
      <c r="J79" s="1235">
        <f>E79</f>
        <v>76916468220</v>
      </c>
      <c r="K79" s="1232"/>
      <c r="L79" s="1233" t="s">
        <v>3132</v>
      </c>
    </row>
    <row r="80" spans="1:13" s="1234" customFormat="1" ht="30" hidden="1">
      <c r="A80" s="1230" t="s">
        <v>12125</v>
      </c>
      <c r="B80" s="1231">
        <f>CĐKT!F97</f>
        <v>11180502990</v>
      </c>
      <c r="C80" s="1231"/>
      <c r="D80" s="1231"/>
      <c r="E80" s="1231">
        <f>CĐKT!H97</f>
        <v>13217702123</v>
      </c>
      <c r="F80" s="1231">
        <v>0</v>
      </c>
      <c r="G80" s="1231"/>
      <c r="H80" s="1231">
        <f t="shared" si="0"/>
        <v>11180502990</v>
      </c>
      <c r="I80" s="1231"/>
      <c r="J80" s="1231">
        <f>E80</f>
        <v>13217702123</v>
      </c>
      <c r="K80" s="1232"/>
      <c r="L80" s="1233" t="s">
        <v>3133</v>
      </c>
    </row>
    <row r="81" spans="1:12" s="1234" customFormat="1" hidden="1">
      <c r="A81" s="1230" t="s">
        <v>9020</v>
      </c>
      <c r="B81" s="1231">
        <f>CĐKT!F108</f>
        <v>447914565</v>
      </c>
      <c r="C81" s="1231">
        <v>0</v>
      </c>
      <c r="D81" s="1231"/>
      <c r="E81" s="1231">
        <f>CĐKT!H108</f>
        <v>555314565</v>
      </c>
      <c r="F81" s="1231">
        <v>0</v>
      </c>
      <c r="G81" s="1231"/>
      <c r="H81" s="1231">
        <f>B81</f>
        <v>447914565</v>
      </c>
      <c r="I81" s="1231"/>
      <c r="J81" s="1231">
        <f>E81</f>
        <v>555314565</v>
      </c>
      <c r="K81" s="1232"/>
      <c r="L81" s="1233" t="s">
        <v>3134</v>
      </c>
    </row>
    <row r="82" spans="1:12" s="1234" customFormat="1" hidden="1">
      <c r="A82" s="1230" t="s">
        <v>9028</v>
      </c>
      <c r="B82" s="1231">
        <v>0</v>
      </c>
      <c r="C82" s="1231">
        <v>0</v>
      </c>
      <c r="D82" s="1231"/>
      <c r="E82" s="1231">
        <v>0</v>
      </c>
      <c r="F82" s="1231">
        <v>0</v>
      </c>
      <c r="G82" s="1231"/>
      <c r="H82" s="1235">
        <f t="shared" si="0"/>
        <v>0</v>
      </c>
      <c r="I82" s="1231"/>
      <c r="J82" s="1231">
        <v>0</v>
      </c>
      <c r="K82" s="1232"/>
      <c r="L82" s="1233" t="s">
        <v>3135</v>
      </c>
    </row>
    <row r="83" spans="1:12" s="1234" customFormat="1" hidden="1">
      <c r="A83" s="1230" t="s">
        <v>12746</v>
      </c>
      <c r="B83" s="1231"/>
      <c r="C83" s="1231">
        <v>0</v>
      </c>
      <c r="D83" s="1231"/>
      <c r="E83" s="1231"/>
      <c r="F83" s="1231">
        <v>0</v>
      </c>
      <c r="G83" s="1231"/>
      <c r="H83" s="1235">
        <f t="shared" si="0"/>
        <v>0</v>
      </c>
      <c r="I83" s="1231"/>
      <c r="J83" s="1235">
        <f>E83</f>
        <v>0</v>
      </c>
      <c r="K83" s="1232"/>
      <c r="L83" s="1233" t="s">
        <v>3136</v>
      </c>
    </row>
    <row r="84" spans="1:12" s="1234" customFormat="1" hidden="1">
      <c r="A84" s="1230" t="s">
        <v>12748</v>
      </c>
      <c r="B84" s="1231"/>
      <c r="C84" s="1231">
        <v>0</v>
      </c>
      <c r="D84" s="1231"/>
      <c r="E84" s="1231"/>
      <c r="F84" s="1231">
        <v>0</v>
      </c>
      <c r="G84" s="1231"/>
      <c r="H84" s="1235">
        <f t="shared" si="0"/>
        <v>0</v>
      </c>
      <c r="I84" s="1231"/>
      <c r="J84" s="1235">
        <f>E84</f>
        <v>0</v>
      </c>
      <c r="K84" s="1232"/>
      <c r="L84" s="1233" t="s">
        <v>3137</v>
      </c>
    </row>
    <row r="85" spans="1:12" hidden="1">
      <c r="A85" s="1207"/>
      <c r="B85" s="1208"/>
      <c r="C85" s="1208"/>
      <c r="D85" s="1208"/>
      <c r="E85" s="1208"/>
      <c r="F85" s="1208"/>
      <c r="G85" s="1208"/>
      <c r="H85" s="1208"/>
      <c r="I85" s="1208"/>
      <c r="J85" s="1208"/>
      <c r="K85" s="1209"/>
      <c r="L85" s="1211"/>
    </row>
    <row r="86" spans="1:12" s="1214" customFormat="1" thickBot="1">
      <c r="A86" s="1198" t="s">
        <v>4031</v>
      </c>
      <c r="B86" s="1212" t="e">
        <f>B74+B65+B77</f>
        <v>#REF!</v>
      </c>
      <c r="C86" s="1212">
        <f>C74+C65+C77</f>
        <v>0</v>
      </c>
      <c r="D86" s="1213"/>
      <c r="E86" s="1212" t="e">
        <f>E74+E65+E77</f>
        <v>#REF!</v>
      </c>
      <c r="F86" s="1212">
        <f>F74+F65+F77</f>
        <v>0</v>
      </c>
      <c r="G86" s="1213"/>
      <c r="H86" s="1212" t="e">
        <f>H74+H65+H77</f>
        <v>#REF!</v>
      </c>
      <c r="I86" s="1213"/>
      <c r="J86" s="1212" t="e">
        <f>J74+J65+J77</f>
        <v>#REF!</v>
      </c>
      <c r="K86" s="1209"/>
    </row>
    <row r="87" spans="1:12" ht="15.75" thickTop="1">
      <c r="B87" s="1208"/>
      <c r="C87" s="1208"/>
      <c r="D87" s="1208"/>
      <c r="E87" s="1208"/>
      <c r="F87" s="1208"/>
      <c r="G87" s="1208"/>
      <c r="H87" s="1208"/>
      <c r="I87" s="1208"/>
      <c r="J87" s="1208"/>
      <c r="K87" s="1209"/>
    </row>
    <row r="88" spans="1:12">
      <c r="B88" s="1208"/>
      <c r="C88" s="1208"/>
      <c r="D88" s="1208"/>
      <c r="E88" s="1208"/>
      <c r="F88" s="1208"/>
      <c r="G88" s="1208"/>
      <c r="H88" s="1208"/>
      <c r="I88" s="1208"/>
      <c r="J88" s="1208"/>
      <c r="K88" s="1209"/>
    </row>
    <row r="89" spans="1:12">
      <c r="B89" s="1208"/>
      <c r="C89" s="1208"/>
      <c r="D89" s="1208"/>
      <c r="E89" s="1208"/>
      <c r="F89" s="1208"/>
      <c r="G89" s="1208"/>
      <c r="H89" s="1208"/>
      <c r="I89" s="1208"/>
      <c r="J89" s="1208"/>
      <c r="K89" s="1209"/>
    </row>
    <row r="90" spans="1:12">
      <c r="B90" s="1208"/>
      <c r="C90" s="1208"/>
      <c r="D90" s="1208"/>
      <c r="E90" s="1208"/>
      <c r="F90" s="1208"/>
      <c r="G90" s="1208"/>
      <c r="H90" s="1208"/>
      <c r="I90" s="1208"/>
      <c r="J90" s="1208"/>
      <c r="K90" s="1209"/>
    </row>
    <row r="91" spans="1:12">
      <c r="B91" s="1208"/>
      <c r="C91" s="1208"/>
      <c r="D91" s="1208"/>
      <c r="E91" s="1208"/>
      <c r="F91" s="1208"/>
      <c r="G91" s="1208"/>
      <c r="H91" s="1208"/>
      <c r="I91" s="1208"/>
      <c r="J91" s="1208"/>
      <c r="K91" s="1209"/>
    </row>
    <row r="92" spans="1:12">
      <c r="B92" s="1208"/>
      <c r="C92" s="1208"/>
      <c r="D92" s="1208"/>
      <c r="E92" s="1208"/>
      <c r="F92" s="1208"/>
      <c r="G92" s="1208"/>
      <c r="H92" s="1208"/>
      <c r="I92" s="1208"/>
      <c r="J92" s="1208"/>
      <c r="K92" s="1209"/>
    </row>
    <row r="93" spans="1:12">
      <c r="B93" s="1208"/>
      <c r="C93" s="1208"/>
      <c r="D93" s="1208"/>
      <c r="E93" s="1208"/>
      <c r="F93" s="1208"/>
      <c r="G93" s="1208"/>
      <c r="H93" s="1208"/>
      <c r="I93" s="1208"/>
      <c r="J93" s="1208"/>
      <c r="K93" s="1209"/>
    </row>
    <row r="94" spans="1:12">
      <c r="B94" s="1208"/>
      <c r="C94" s="1208"/>
      <c r="D94" s="1208"/>
      <c r="E94" s="1208"/>
      <c r="F94" s="1208"/>
      <c r="G94" s="1208"/>
      <c r="H94" s="1208"/>
      <c r="I94" s="1208"/>
      <c r="J94" s="1208"/>
      <c r="K94" s="1209"/>
    </row>
    <row r="95" spans="1:12">
      <c r="B95" s="1208"/>
      <c r="C95" s="1208"/>
      <c r="D95" s="1208"/>
      <c r="E95" s="1208"/>
      <c r="F95" s="1208"/>
      <c r="G95" s="1208"/>
      <c r="H95" s="1208"/>
      <c r="I95" s="1208"/>
      <c r="J95" s="1208"/>
      <c r="K95" s="1209"/>
    </row>
    <row r="96" spans="1:12">
      <c r="B96" s="1208"/>
      <c r="C96" s="1208"/>
      <c r="D96" s="1208"/>
      <c r="E96" s="1208"/>
      <c r="F96" s="1208"/>
      <c r="G96" s="1208"/>
      <c r="H96" s="1208"/>
      <c r="I96" s="1208"/>
      <c r="J96" s="1208"/>
      <c r="K96" s="1209"/>
    </row>
    <row r="97" spans="2:11">
      <c r="B97" s="1208"/>
      <c r="C97" s="1208"/>
      <c r="D97" s="1208"/>
      <c r="E97" s="1208"/>
      <c r="F97" s="1208"/>
      <c r="G97" s="1208"/>
      <c r="H97" s="1208"/>
      <c r="I97" s="1208"/>
      <c r="J97" s="1208"/>
      <c r="K97" s="1209"/>
    </row>
    <row r="98" spans="2:11">
      <c r="K98" s="1196"/>
    </row>
    <row r="99" spans="2:11">
      <c r="K99" s="1196"/>
    </row>
    <row r="100" spans="2:11">
      <c r="K100" s="1196"/>
    </row>
    <row r="101" spans="2:11">
      <c r="K101" s="1196"/>
    </row>
    <row r="102" spans="2:11">
      <c r="K102" s="1196"/>
    </row>
    <row r="103" spans="2:11">
      <c r="K103" s="1196"/>
    </row>
    <row r="104" spans="2:11">
      <c r="K104" s="1196"/>
    </row>
    <row r="105" spans="2:11">
      <c r="K105" s="1196"/>
    </row>
    <row r="106" spans="2:11">
      <c r="K106" s="1196"/>
    </row>
    <row r="107" spans="2:11">
      <c r="K107" s="1196"/>
    </row>
    <row r="108" spans="2:11">
      <c r="K108" s="1196"/>
    </row>
    <row r="109" spans="2:11">
      <c r="K109" s="1196"/>
    </row>
    <row r="110" spans="2:11">
      <c r="K110" s="1196"/>
    </row>
    <row r="111" spans="2:11">
      <c r="K111" s="1196"/>
    </row>
    <row r="112" spans="2:11">
      <c r="K112" s="1196"/>
    </row>
    <row r="113" spans="11:11">
      <c r="K113" s="1196"/>
    </row>
    <row r="114" spans="11:11">
      <c r="K114" s="1196"/>
    </row>
    <row r="115" spans="11:11">
      <c r="K115" s="1196"/>
    </row>
    <row r="116" spans="11:11">
      <c r="K116" s="1196"/>
    </row>
  </sheetData>
  <mergeCells count="1">
    <mergeCell ref="L12:M12"/>
  </mergeCells>
  <phoneticPr fontId="130" type="noConversion"/>
  <printOptions horizontalCentered="1"/>
  <pageMargins left="0.19685039370078741" right="0.19685039370078741" top="0.59055118110236227" bottom="0.39370078740157483" header="0.51181102362204722" footer="0.19685039370078741"/>
  <pageSetup paperSize="9" scale="90" orientation="landscape" r:id="rId1"/>
  <headerFooter alignWithMargins="0">
    <oddFooter>&amp;R&amp;"Times New Roman,thường"&amp;11&amp;P/&amp;N</oddFooter>
  </headerFooter>
</worksheet>
</file>

<file path=xl/worksheets/sheet13.xml><?xml version="1.0" encoding="utf-8"?>
<worksheet xmlns="http://schemas.openxmlformats.org/spreadsheetml/2006/main" xmlns:r="http://schemas.openxmlformats.org/officeDocument/2006/relationships">
  <dimension ref="A11:J109"/>
  <sheetViews>
    <sheetView topLeftCell="A8" workbookViewId="0">
      <selection activeCell="B14" sqref="B14:H27"/>
    </sheetView>
  </sheetViews>
  <sheetFormatPr defaultRowHeight="15"/>
  <cols>
    <col min="1" max="1" width="30.85546875" style="1218" customWidth="1"/>
    <col min="2" max="2" width="18.7109375" style="1218" customWidth="1"/>
    <col min="3" max="3" width="2.7109375" style="1218" customWidth="1"/>
    <col min="4" max="4" width="18.7109375" style="1218" customWidth="1"/>
    <col min="5" max="5" width="3" style="1218" customWidth="1"/>
    <col min="6" max="6" width="18.7109375" style="1218" customWidth="1"/>
    <col min="7" max="7" width="3.42578125" style="1218" customWidth="1"/>
    <col min="8" max="8" width="18.7109375" style="1218" customWidth="1"/>
    <col min="9" max="9" width="9.5703125" style="1218" customWidth="1"/>
    <col min="10" max="10" width="36.28515625" style="1218" customWidth="1"/>
    <col min="11" max="16384" width="9.140625" style="1218"/>
  </cols>
  <sheetData>
    <row r="11" spans="1:10" ht="29.25">
      <c r="A11" s="1215"/>
      <c r="B11" s="1216" t="s">
        <v>3664</v>
      </c>
      <c r="C11" s="1215"/>
      <c r="D11" s="1216" t="s">
        <v>3140</v>
      </c>
      <c r="E11" s="1215"/>
      <c r="F11" s="1216" t="s">
        <v>3666</v>
      </c>
      <c r="G11" s="1215"/>
      <c r="H11" s="1216" t="s">
        <v>4031</v>
      </c>
      <c r="I11" s="1216" t="s">
        <v>1433</v>
      </c>
      <c r="J11" s="1217"/>
    </row>
    <row r="12" spans="1:10">
      <c r="A12" s="1219" t="s">
        <v>13940</v>
      </c>
      <c r="B12" s="1220"/>
      <c r="C12" s="1220"/>
      <c r="D12" s="1220"/>
      <c r="E12" s="1220"/>
      <c r="F12" s="1220"/>
      <c r="G12" s="1220"/>
      <c r="H12" s="1220"/>
      <c r="I12" s="1221"/>
    </row>
    <row r="13" spans="1:10" ht="49.5" hidden="1" customHeight="1">
      <c r="A13" s="1222" t="s">
        <v>8663</v>
      </c>
      <c r="B13" s="1467">
        <v>0</v>
      </c>
      <c r="C13" s="1467"/>
      <c r="D13" s="1467">
        <v>0</v>
      </c>
      <c r="E13" s="1467"/>
      <c r="F13" s="1467">
        <v>0</v>
      </c>
      <c r="G13" s="1467"/>
      <c r="H13" s="1467">
        <f>SUM(B13:G13)</f>
        <v>0</v>
      </c>
      <c r="I13" s="1221"/>
    </row>
    <row r="14" spans="1:10">
      <c r="A14" s="1222" t="s">
        <v>8665</v>
      </c>
      <c r="B14" s="1468" t="e">
        <f>CĐKT!#REF!</f>
        <v>#REF!</v>
      </c>
      <c r="C14" s="1468"/>
      <c r="D14" s="1468">
        <f>CĐKT!F106</f>
        <v>30527296994</v>
      </c>
      <c r="E14" s="1468"/>
      <c r="F14" s="1468">
        <v>0</v>
      </c>
      <c r="G14" s="1468"/>
      <c r="H14" s="1468" t="e">
        <f>SUM(B14:G14)</f>
        <v>#REF!</v>
      </c>
      <c r="I14" s="1223"/>
      <c r="J14" s="1224"/>
    </row>
    <row r="15" spans="1:10">
      <c r="A15" s="1222" t="s">
        <v>3233</v>
      </c>
      <c r="B15" s="1468" t="e">
        <f>CĐKT!#REF!</f>
        <v>#REF!</v>
      </c>
      <c r="C15" s="1468"/>
      <c r="D15" s="1468">
        <v>0</v>
      </c>
      <c r="E15" s="1468"/>
      <c r="F15" s="1468">
        <v>0</v>
      </c>
      <c r="G15" s="1468"/>
      <c r="H15" s="1468" t="e">
        <f>SUM(B15:G15)</f>
        <v>#REF!</v>
      </c>
      <c r="I15" s="1223"/>
      <c r="J15" s="1224"/>
    </row>
    <row r="16" spans="1:10">
      <c r="A16" s="1222" t="s">
        <v>3138</v>
      </c>
      <c r="B16" s="1468">
        <f>CĐKT!F94</f>
        <v>62210726486</v>
      </c>
      <c r="C16" s="1468"/>
      <c r="D16" s="1468">
        <v>0</v>
      </c>
      <c r="E16" s="1468"/>
      <c r="F16" s="1468">
        <v>0</v>
      </c>
      <c r="G16" s="1468"/>
      <c r="H16" s="1468">
        <f>SUM(B16:G16)</f>
        <v>62210726486</v>
      </c>
      <c r="I16" s="1223"/>
      <c r="J16" s="1224"/>
    </row>
    <row r="17" spans="1:10" ht="29.25" customHeight="1">
      <c r="A17" s="1222" t="s">
        <v>3130</v>
      </c>
      <c r="B17" s="1468">
        <f>CĐKT!F97+CĐKT!F93</f>
        <v>11180502990</v>
      </c>
      <c r="C17" s="1468"/>
      <c r="D17" s="1468">
        <f>CĐKT!F108</f>
        <v>447914565</v>
      </c>
      <c r="E17" s="1468"/>
      <c r="F17" s="1468">
        <v>0</v>
      </c>
      <c r="G17" s="1468"/>
      <c r="H17" s="1468">
        <f>SUM(B17:G17)</f>
        <v>11628417555</v>
      </c>
      <c r="I17" s="1225"/>
      <c r="J17" s="1226"/>
    </row>
    <row r="18" spans="1:10" ht="15.75" thickBot="1">
      <c r="A18" s="1219" t="s">
        <v>4031</v>
      </c>
      <c r="B18" s="1469" t="e">
        <f>SUM(B13:B17)</f>
        <v>#REF!</v>
      </c>
      <c r="C18" s="1470"/>
      <c r="D18" s="1469">
        <f>SUM(D13:D17)</f>
        <v>30975211559</v>
      </c>
      <c r="E18" s="1470"/>
      <c r="F18" s="1469">
        <f>SUM(F13:F17)</f>
        <v>0</v>
      </c>
      <c r="G18" s="1470"/>
      <c r="H18" s="1469" t="e">
        <f>SUM(H13:H17)</f>
        <v>#REF!</v>
      </c>
      <c r="I18" s="1225" t="s">
        <v>3139</v>
      </c>
      <c r="J18" s="1226"/>
    </row>
    <row r="19" spans="1:10" ht="15.75" thickTop="1">
      <c r="A19" s="1222"/>
      <c r="B19" s="1468"/>
      <c r="C19" s="1468"/>
      <c r="D19" s="1468"/>
      <c r="E19" s="1468"/>
      <c r="F19" s="1468"/>
      <c r="G19" s="1468"/>
      <c r="H19" s="1468" t="e">
        <f>H18-'Gia tri hop ly'!B86</f>
        <v>#REF!</v>
      </c>
      <c r="I19" s="1223"/>
    </row>
    <row r="20" spans="1:10" hidden="1">
      <c r="A20" s="1222"/>
      <c r="B20" s="1468"/>
      <c r="C20" s="1468"/>
      <c r="D20" s="1468"/>
      <c r="E20" s="1468"/>
      <c r="F20" s="1468"/>
      <c r="G20" s="1468"/>
      <c r="H20" s="1468"/>
      <c r="I20" s="1223"/>
    </row>
    <row r="21" spans="1:10">
      <c r="A21" s="1219" t="s">
        <v>4021</v>
      </c>
      <c r="B21" s="1468"/>
      <c r="C21" s="1468"/>
      <c r="D21" s="1468"/>
      <c r="E21" s="1468"/>
      <c r="F21" s="1468"/>
      <c r="G21" s="1468"/>
      <c r="H21" s="1468"/>
      <c r="I21" s="1223"/>
    </row>
    <row r="22" spans="1:10" ht="49.5" hidden="1" customHeight="1">
      <c r="A22" s="1222" t="s">
        <v>8663</v>
      </c>
      <c r="B22" s="1468">
        <v>0</v>
      </c>
      <c r="C22" s="1468"/>
      <c r="D22" s="1468">
        <v>0</v>
      </c>
      <c r="E22" s="1468"/>
      <c r="F22" s="1468">
        <v>0</v>
      </c>
      <c r="G22" s="1468"/>
      <c r="H22" s="1468">
        <f>SUM(B22:G22)</f>
        <v>0</v>
      </c>
      <c r="I22" s="1223"/>
    </row>
    <row r="23" spans="1:10">
      <c r="A23" s="1222" t="s">
        <v>8665</v>
      </c>
      <c r="B23" s="1468" t="e">
        <f>CĐKT!#REF!</f>
        <v>#REF!</v>
      </c>
      <c r="C23" s="1468"/>
      <c r="D23" s="1468">
        <f>CĐKT!H106</f>
        <v>34605041326</v>
      </c>
      <c r="E23" s="1468"/>
      <c r="F23" s="1468">
        <v>0</v>
      </c>
      <c r="G23" s="1468"/>
      <c r="H23" s="1468" t="e">
        <f>SUM(B23:G23)</f>
        <v>#REF!</v>
      </c>
      <c r="I23" s="1223"/>
    </row>
    <row r="24" spans="1:10">
      <c r="A24" s="1222" t="s">
        <v>3233</v>
      </c>
      <c r="B24" s="1468" t="e">
        <f>CĐKT!#REF!</f>
        <v>#REF!</v>
      </c>
      <c r="C24" s="1468"/>
      <c r="D24" s="1468">
        <v>0</v>
      </c>
      <c r="E24" s="1468"/>
      <c r="F24" s="1468">
        <v>0</v>
      </c>
      <c r="G24" s="1468"/>
      <c r="H24" s="1468" t="e">
        <f>SUM(B24:G24)</f>
        <v>#REF!</v>
      </c>
      <c r="I24" s="1223"/>
    </row>
    <row r="25" spans="1:10">
      <c r="A25" s="1222" t="s">
        <v>3138</v>
      </c>
      <c r="B25" s="1468">
        <f>CĐKT!H94</f>
        <v>76916468220</v>
      </c>
      <c r="C25" s="1468"/>
      <c r="D25" s="1468">
        <v>0</v>
      </c>
      <c r="E25" s="1468"/>
      <c r="F25" s="1468">
        <v>0</v>
      </c>
      <c r="G25" s="1468"/>
      <c r="H25" s="1468">
        <f>SUM(B25:G25)</f>
        <v>76916468220</v>
      </c>
      <c r="I25" s="1223"/>
    </row>
    <row r="26" spans="1:10">
      <c r="A26" s="1222" t="s">
        <v>3130</v>
      </c>
      <c r="B26" s="1468">
        <f>CĐKT!H97+CĐKT!H93</f>
        <v>13217702123</v>
      </c>
      <c r="C26" s="1468"/>
      <c r="D26" s="1468">
        <f>CĐKT!H108</f>
        <v>555314565</v>
      </c>
      <c r="E26" s="1468"/>
      <c r="F26" s="1468">
        <v>0</v>
      </c>
      <c r="G26" s="1468"/>
      <c r="H26" s="1468">
        <f>SUM(B26:G26)</f>
        <v>13773016688</v>
      </c>
      <c r="I26" s="1225"/>
    </row>
    <row r="27" spans="1:10" ht="15.75" thickBot="1">
      <c r="A27" s="1219" t="s">
        <v>4031</v>
      </c>
      <c r="B27" s="1469" t="e">
        <f>SUM(B22:B26)</f>
        <v>#REF!</v>
      </c>
      <c r="C27" s="1470"/>
      <c r="D27" s="1469">
        <f>SUM(D22:D26)</f>
        <v>35160355891</v>
      </c>
      <c r="E27" s="1470"/>
      <c r="F27" s="1469">
        <f>SUM(F22:F26)</f>
        <v>0</v>
      </c>
      <c r="G27" s="1470"/>
      <c r="H27" s="1469" t="e">
        <f>SUM(H22:H26)</f>
        <v>#REF!</v>
      </c>
      <c r="I27" s="1225" t="s">
        <v>3139</v>
      </c>
    </row>
    <row r="28" spans="1:10" ht="15.75" thickTop="1">
      <c r="B28" s="1468"/>
      <c r="C28" s="1468"/>
      <c r="D28" s="1468"/>
      <c r="E28" s="1468"/>
      <c r="F28" s="1468"/>
      <c r="G28" s="1468"/>
      <c r="H28" s="1468" t="e">
        <f>H27-'Gia tri hop ly'!E86</f>
        <v>#REF!</v>
      </c>
      <c r="I28" s="1227"/>
    </row>
    <row r="29" spans="1:10">
      <c r="B29" s="1468"/>
      <c r="C29" s="1468"/>
      <c r="D29" s="1468"/>
      <c r="E29" s="1468"/>
      <c r="F29" s="1468"/>
      <c r="G29" s="1468"/>
      <c r="H29" s="1468"/>
      <c r="I29" s="1227"/>
    </row>
    <row r="30" spans="1:10">
      <c r="B30" s="1468"/>
      <c r="C30" s="1468"/>
      <c r="D30" s="1468"/>
      <c r="E30" s="1468"/>
      <c r="F30" s="1468"/>
      <c r="G30" s="1468"/>
      <c r="H30" s="1468"/>
      <c r="I30" s="1227"/>
    </row>
    <row r="31" spans="1:10">
      <c r="B31" s="1468"/>
      <c r="C31" s="1468"/>
      <c r="D31" s="1468"/>
      <c r="E31" s="1468"/>
      <c r="F31" s="1468"/>
      <c r="G31" s="1468"/>
      <c r="H31" s="1468"/>
      <c r="I31" s="1227"/>
    </row>
    <row r="32" spans="1:10">
      <c r="B32" s="1468"/>
      <c r="C32" s="1468"/>
      <c r="D32" s="1468"/>
      <c r="E32" s="1468"/>
      <c r="F32" s="1468"/>
      <c r="G32" s="1468"/>
      <c r="H32" s="1468"/>
      <c r="I32" s="1228"/>
    </row>
    <row r="33" spans="2:9">
      <c r="B33" s="1468"/>
      <c r="C33" s="1468"/>
      <c r="D33" s="1468"/>
      <c r="E33" s="1468"/>
      <c r="F33" s="1468"/>
      <c r="G33" s="1468"/>
      <c r="H33" s="1468"/>
      <c r="I33" s="1228"/>
    </row>
    <row r="34" spans="2:9">
      <c r="B34" s="1468"/>
      <c r="C34" s="1468"/>
      <c r="D34" s="1468"/>
      <c r="E34" s="1468"/>
      <c r="F34" s="1468"/>
      <c r="G34" s="1468"/>
      <c r="H34" s="1468"/>
      <c r="I34" s="1229"/>
    </row>
    <row r="35" spans="2:9">
      <c r="B35" s="1468"/>
      <c r="C35" s="1468"/>
      <c r="D35" s="1468"/>
      <c r="E35" s="1468"/>
      <c r="F35" s="1468"/>
      <c r="G35" s="1468"/>
      <c r="H35" s="1468"/>
      <c r="I35" s="1229"/>
    </row>
    <row r="36" spans="2:9">
      <c r="B36" s="1468"/>
      <c r="C36" s="1468"/>
      <c r="D36" s="1468"/>
      <c r="E36" s="1468"/>
      <c r="F36" s="1468"/>
      <c r="G36" s="1468"/>
      <c r="H36" s="1468"/>
      <c r="I36" s="1229"/>
    </row>
    <row r="37" spans="2:9">
      <c r="B37" s="1468"/>
      <c r="C37" s="1468"/>
      <c r="D37" s="1468"/>
      <c r="E37" s="1468"/>
      <c r="F37" s="1468"/>
      <c r="G37" s="1468"/>
      <c r="H37" s="1468"/>
      <c r="I37" s="1229"/>
    </row>
    <row r="38" spans="2:9">
      <c r="B38" s="1468"/>
      <c r="C38" s="1468"/>
      <c r="D38" s="1468"/>
      <c r="E38" s="1468"/>
      <c r="F38" s="1468"/>
      <c r="G38" s="1468"/>
      <c r="H38" s="1468"/>
      <c r="I38" s="1229"/>
    </row>
    <row r="39" spans="2:9">
      <c r="B39" s="1468"/>
      <c r="C39" s="1468"/>
      <c r="D39" s="1468"/>
      <c r="E39" s="1468"/>
      <c r="F39" s="1468"/>
      <c r="G39" s="1468"/>
      <c r="H39" s="1468"/>
      <c r="I39" s="1229"/>
    </row>
    <row r="40" spans="2:9">
      <c r="B40" s="1468"/>
      <c r="C40" s="1468"/>
      <c r="D40" s="1468"/>
      <c r="E40" s="1468"/>
      <c r="F40" s="1468"/>
      <c r="G40" s="1468"/>
      <c r="H40" s="1468"/>
      <c r="I40" s="1229"/>
    </row>
    <row r="41" spans="2:9">
      <c r="B41" s="1468"/>
      <c r="C41" s="1468"/>
      <c r="D41" s="1468"/>
      <c r="E41" s="1468"/>
      <c r="F41" s="1468"/>
      <c r="G41" s="1468"/>
      <c r="H41" s="1468"/>
      <c r="I41" s="1229"/>
    </row>
    <row r="42" spans="2:9">
      <c r="I42" s="1229"/>
    </row>
    <row r="43" spans="2:9">
      <c r="I43" s="1229"/>
    </row>
    <row r="44" spans="2:9">
      <c r="I44" s="1229"/>
    </row>
    <row r="45" spans="2:9">
      <c r="I45" s="1229"/>
    </row>
    <row r="46" spans="2:9">
      <c r="I46" s="1229"/>
    </row>
    <row r="47" spans="2:9">
      <c r="I47" s="1229"/>
    </row>
    <row r="48" spans="2:9">
      <c r="I48" s="1229"/>
    </row>
    <row r="49" spans="9:9">
      <c r="I49" s="1229"/>
    </row>
    <row r="50" spans="9:9">
      <c r="I50" s="1229"/>
    </row>
    <row r="51" spans="9:9">
      <c r="I51" s="1229"/>
    </row>
    <row r="52" spans="9:9">
      <c r="I52" s="1229"/>
    </row>
    <row r="53" spans="9:9">
      <c r="I53" s="1229"/>
    </row>
    <row r="54" spans="9:9">
      <c r="I54" s="1229"/>
    </row>
    <row r="55" spans="9:9">
      <c r="I55" s="1229"/>
    </row>
    <row r="56" spans="9:9">
      <c r="I56" s="1229"/>
    </row>
    <row r="57" spans="9:9">
      <c r="I57" s="1229"/>
    </row>
    <row r="58" spans="9:9">
      <c r="I58" s="1229"/>
    </row>
    <row r="59" spans="9:9">
      <c r="I59" s="1229"/>
    </row>
    <row r="60" spans="9:9">
      <c r="I60" s="1229"/>
    </row>
    <row r="61" spans="9:9">
      <c r="I61" s="1229"/>
    </row>
    <row r="62" spans="9:9">
      <c r="I62" s="1229"/>
    </row>
    <row r="63" spans="9:9">
      <c r="I63" s="1229"/>
    </row>
    <row r="64" spans="9:9">
      <c r="I64" s="1229"/>
    </row>
    <row r="65" spans="9:9">
      <c r="I65" s="1229"/>
    </row>
    <row r="66" spans="9:9">
      <c r="I66" s="1229"/>
    </row>
    <row r="67" spans="9:9">
      <c r="I67" s="1229"/>
    </row>
    <row r="68" spans="9:9">
      <c r="I68" s="1229"/>
    </row>
    <row r="69" spans="9:9">
      <c r="I69" s="1229"/>
    </row>
    <row r="70" spans="9:9">
      <c r="I70" s="1229"/>
    </row>
    <row r="71" spans="9:9">
      <c r="I71" s="1229"/>
    </row>
    <row r="72" spans="9:9">
      <c r="I72" s="1229"/>
    </row>
    <row r="73" spans="9:9">
      <c r="I73" s="1229"/>
    </row>
    <row r="74" spans="9:9">
      <c r="I74" s="1229"/>
    </row>
    <row r="75" spans="9:9">
      <c r="I75" s="1229"/>
    </row>
    <row r="76" spans="9:9">
      <c r="I76" s="1229"/>
    </row>
    <row r="77" spans="9:9">
      <c r="I77" s="1229"/>
    </row>
    <row r="78" spans="9:9">
      <c r="I78" s="1229"/>
    </row>
    <row r="79" spans="9:9">
      <c r="I79" s="1229"/>
    </row>
    <row r="80" spans="9:9">
      <c r="I80" s="1229"/>
    </row>
    <row r="81" spans="9:9">
      <c r="I81" s="1229"/>
    </row>
    <row r="82" spans="9:9">
      <c r="I82" s="1229"/>
    </row>
    <row r="83" spans="9:9">
      <c r="I83" s="1229"/>
    </row>
    <row r="84" spans="9:9">
      <c r="I84" s="1229"/>
    </row>
    <row r="85" spans="9:9">
      <c r="I85" s="1229"/>
    </row>
    <row r="86" spans="9:9">
      <c r="I86" s="1229"/>
    </row>
    <row r="87" spans="9:9">
      <c r="I87" s="1229"/>
    </row>
    <row r="88" spans="9:9">
      <c r="I88" s="1229"/>
    </row>
    <row r="89" spans="9:9">
      <c r="I89" s="1229"/>
    </row>
    <row r="90" spans="9:9">
      <c r="I90" s="1229"/>
    </row>
    <row r="91" spans="9:9">
      <c r="I91" s="1229"/>
    </row>
    <row r="92" spans="9:9">
      <c r="I92" s="1229"/>
    </row>
    <row r="93" spans="9:9">
      <c r="I93" s="1229"/>
    </row>
    <row r="94" spans="9:9">
      <c r="I94" s="1229"/>
    </row>
    <row r="95" spans="9:9">
      <c r="I95" s="1229"/>
    </row>
    <row r="96" spans="9:9">
      <c r="I96" s="1229"/>
    </row>
    <row r="97" spans="9:9">
      <c r="I97" s="1229"/>
    </row>
    <row r="98" spans="9:9">
      <c r="I98" s="1229"/>
    </row>
    <row r="99" spans="9:9">
      <c r="I99" s="1229"/>
    </row>
    <row r="100" spans="9:9">
      <c r="I100" s="1229"/>
    </row>
    <row r="101" spans="9:9">
      <c r="I101" s="1229"/>
    </row>
    <row r="102" spans="9:9">
      <c r="I102" s="1229"/>
    </row>
    <row r="103" spans="9:9">
      <c r="I103" s="1229"/>
    </row>
    <row r="104" spans="9:9">
      <c r="I104" s="1229"/>
    </row>
    <row r="105" spans="9:9">
      <c r="I105" s="1229"/>
    </row>
    <row r="106" spans="9:9">
      <c r="I106" s="1229"/>
    </row>
    <row r="107" spans="9:9">
      <c r="I107" s="1229"/>
    </row>
    <row r="108" spans="9:9">
      <c r="I108" s="1229"/>
    </row>
    <row r="109" spans="9:9">
      <c r="I109" s="1229"/>
    </row>
  </sheetData>
  <phoneticPr fontId="130" type="noConversion"/>
  <printOptions horizontalCentered="1"/>
  <pageMargins left="0.19685039370078741" right="0.19685039370078741" top="0.59055118110236227" bottom="0.39370078740157483" header="0.51181102362204722" footer="0.19685039370078741"/>
  <pageSetup paperSize="9" orientation="landscape" r:id="rId1"/>
  <headerFooter alignWithMargins="0">
    <oddFooter>&amp;R&amp;"Times New Roman,thường"&amp;11&amp;P/&amp;N</oddFooter>
  </headerFooter>
</worksheet>
</file>

<file path=xl/worksheets/sheet14.xml><?xml version="1.0" encoding="utf-8"?>
<worksheet xmlns="http://schemas.openxmlformats.org/spreadsheetml/2006/main" xmlns:r="http://schemas.openxmlformats.org/officeDocument/2006/relationships">
  <sheetPr codeName="Sheet3"/>
  <dimension ref="A1:AD2500"/>
  <sheetViews>
    <sheetView topLeftCell="A65536" zoomScale="145" workbookViewId="0">
      <selection activeCell="A119" sqref="A1:IV65536"/>
    </sheetView>
  </sheetViews>
  <sheetFormatPr defaultRowHeight="8.25" zeroHeight="1"/>
  <cols>
    <col min="1" max="1" width="4.7109375" style="749" customWidth="1"/>
    <col min="2" max="2" width="22.28515625" style="750" customWidth="1"/>
    <col min="3" max="3" width="4.85546875" style="750" customWidth="1"/>
    <col min="4" max="4" width="2" style="750" customWidth="1"/>
    <col min="5" max="5" width="6.7109375" style="755" customWidth="1"/>
    <col min="6" max="6" width="3.5703125" style="750" customWidth="1"/>
    <col min="7" max="8" width="10.85546875" style="750" customWidth="1"/>
    <col min="9" max="9" width="5.140625" style="751" customWidth="1"/>
    <col min="10" max="10" width="9.140625" style="750"/>
    <col min="11" max="12" width="12.42578125" style="750" bestFit="1" customWidth="1"/>
    <col min="13" max="13" width="9.7109375" style="750" customWidth="1"/>
    <col min="14" max="14" width="15.28515625" style="750" customWidth="1"/>
    <col min="15" max="15" width="6.7109375" style="750" customWidth="1"/>
    <col min="16" max="16" width="6.42578125" style="750" bestFit="1" customWidth="1"/>
    <col min="17" max="17" width="6.28515625" style="750" bestFit="1" customWidth="1"/>
    <col min="18" max="18" width="6.5703125" style="750" bestFit="1" customWidth="1"/>
    <col min="19" max="19" width="6.140625" style="750" customWidth="1"/>
    <col min="20" max="24" width="9.140625" style="750"/>
    <col min="25" max="25" width="4" style="750" customWidth="1"/>
    <col min="26" max="26" width="4.5703125" style="750" customWidth="1"/>
    <col min="27" max="27" width="3.5703125" style="750" customWidth="1"/>
    <col min="28" max="28" width="3.140625" style="750" customWidth="1"/>
    <col min="29" max="29" width="7.42578125" style="750" customWidth="1"/>
    <col min="30" max="30" width="4.5703125" style="750" customWidth="1"/>
    <col min="31" max="16384" width="9.140625" style="750"/>
  </cols>
  <sheetData>
    <row r="1" spans="1:30" hidden="1">
      <c r="E1" s="749"/>
      <c r="N1" s="749"/>
      <c r="Y1" s="750" t="s">
        <v>9287</v>
      </c>
      <c r="AA1" s="750" t="s">
        <v>8852</v>
      </c>
      <c r="AB1" s="750" t="s">
        <v>8853</v>
      </c>
    </row>
    <row r="2" spans="1:30" hidden="1">
      <c r="A2" s="752"/>
      <c r="E2" s="753" t="s">
        <v>13711</v>
      </c>
      <c r="O2" s="750" t="str">
        <f>"PAJE!$J"&amp;ROW()</f>
        <v>PAJE!$J2</v>
      </c>
      <c r="P2" s="750" t="str">
        <f>"PAJE!$K"&amp;ROW()</f>
        <v>PAJE!$K2</v>
      </c>
      <c r="Q2" s="750" t="str">
        <f>"PAJE!$L"&amp;ROW()</f>
        <v>PAJE!$L2</v>
      </c>
      <c r="R2" s="750" t="str">
        <f>"PAJE!$D"&amp;ROW()</f>
        <v>PAJE!$D2</v>
      </c>
      <c r="S2" s="750" t="str">
        <f>"PAJE!$E"&amp;ROW()</f>
        <v>PAJE!$E2</v>
      </c>
      <c r="Y2" s="750" t="s">
        <v>8855</v>
      </c>
      <c r="Z2" s="750" t="s">
        <v>7966</v>
      </c>
      <c r="AA2" s="750" t="s">
        <v>8852</v>
      </c>
      <c r="AB2" s="750" t="s">
        <v>4515</v>
      </c>
      <c r="AD2" s="754"/>
    </row>
    <row r="3" spans="1:30" hidden="1">
      <c r="A3" s="753"/>
      <c r="Y3" s="750">
        <f>PAJE!U2</f>
        <v>1288</v>
      </c>
      <c r="AA3" s="750" t="s">
        <v>2840</v>
      </c>
      <c r="AD3" s="754"/>
    </row>
    <row r="4" spans="1:30" ht="16.5" hidden="1">
      <c r="A4" s="756" t="s">
        <v>866</v>
      </c>
      <c r="B4" s="757" t="s">
        <v>865</v>
      </c>
      <c r="C4" s="758" t="s">
        <v>13712</v>
      </c>
      <c r="D4" s="759"/>
      <c r="E4" s="757" t="s">
        <v>13713</v>
      </c>
      <c r="F4" s="757" t="s">
        <v>13714</v>
      </c>
      <c r="G4" s="757" t="s">
        <v>13715</v>
      </c>
      <c r="H4" s="760" t="s">
        <v>13629</v>
      </c>
      <c r="I4" s="761" t="s">
        <v>2839</v>
      </c>
      <c r="Z4" s="750">
        <f>PAJE!U2</f>
        <v>1288</v>
      </c>
      <c r="AD4" s="754"/>
    </row>
    <row r="5" spans="1:30" hidden="1">
      <c r="A5" s="749">
        <v>111</v>
      </c>
      <c r="B5" s="762" t="s">
        <v>8538</v>
      </c>
      <c r="C5" s="755" t="s">
        <v>2840</v>
      </c>
      <c r="E5" s="763" t="str">
        <f>VLOOKUP(A5,WK!$K$17:$L$306,2,0)</f>
        <v>BA</v>
      </c>
      <c r="F5" s="750">
        <v>1</v>
      </c>
      <c r="G5" s="750" t="str">
        <f t="shared" ref="G5:G68" si="0">loctcty</f>
        <v>Tập đoàn Đại Châu</v>
      </c>
      <c r="H5" s="750" t="str">
        <f t="array" ref="H5:H640">ccot</f>
        <v>Tập đoàn Đại Châu</v>
      </c>
      <c r="I5" s="751">
        <f t="shared" ref="I5:I68" si="1">locscty</f>
        <v>1</v>
      </c>
      <c r="AC5" s="750">
        <f>IF(ISNUMBER(FIND("4212",$Y$3)),ISNUMBER(FIND("511",PAJE!D10)),0)</f>
        <v>0</v>
      </c>
      <c r="AD5" s="754">
        <v>511</v>
      </c>
    </row>
    <row r="6" spans="1:30" hidden="1">
      <c r="A6" s="749">
        <v>112</v>
      </c>
      <c r="B6" s="762" t="s">
        <v>8539</v>
      </c>
      <c r="C6" s="755" t="s">
        <v>2842</v>
      </c>
      <c r="E6" s="763" t="s">
        <v>2841</v>
      </c>
      <c r="F6" s="750">
        <f t="shared" ref="F6:F69" si="2">locsxcty</f>
        <v>2</v>
      </c>
      <c r="G6" s="750" t="str">
        <f t="shared" si="0"/>
        <v>XNK Đại Châu</v>
      </c>
      <c r="H6" s="750">
        <v>0</v>
      </c>
      <c r="I6" s="751" t="str">
        <f t="shared" si="1"/>
        <v/>
      </c>
      <c r="AC6" s="750">
        <f>IF(ISNUMBER(FIND("4212",$Y$3)),ISNUMBER(FIND("511",PAJE!E10)),0)</f>
        <v>0</v>
      </c>
      <c r="AD6" s="754">
        <v>511</v>
      </c>
    </row>
    <row r="7" spans="1:30" hidden="1">
      <c r="A7" s="749">
        <v>113</v>
      </c>
      <c r="B7" s="762" t="s">
        <v>8540</v>
      </c>
      <c r="C7" s="755" t="s">
        <v>2843</v>
      </c>
      <c r="E7" s="763" t="s">
        <v>2841</v>
      </c>
      <c r="F7" s="750">
        <f t="shared" si="2"/>
        <v>3</v>
      </c>
      <c r="G7" s="750" t="str">
        <f t="shared" si="0"/>
        <v>Bút toán Hợp nhất</v>
      </c>
      <c r="H7" s="750">
        <v>0</v>
      </c>
      <c r="I7" s="751" t="str">
        <f t="shared" si="1"/>
        <v/>
      </c>
      <c r="AC7" s="750">
        <f>IF(ISNUMBER(FIND("4212",$Y$3)),ISNUMBER(FIND("512",PAJE!D10)),0)</f>
        <v>0</v>
      </c>
      <c r="AD7" s="754">
        <v>512</v>
      </c>
    </row>
    <row r="8" spans="1:30" hidden="1">
      <c r="A8" s="749" t="s">
        <v>2844</v>
      </c>
      <c r="B8" s="762" t="s">
        <v>656</v>
      </c>
      <c r="C8" s="755" t="s">
        <v>4515</v>
      </c>
      <c r="E8" s="763" t="s">
        <v>2841</v>
      </c>
      <c r="F8" s="750" t="str">
        <f t="shared" si="2"/>
        <v/>
      </c>
      <c r="G8" s="750" t="str">
        <f t="shared" si="0"/>
        <v/>
      </c>
      <c r="H8" s="750">
        <v>0</v>
      </c>
      <c r="I8" s="751" t="str">
        <f t="shared" si="1"/>
        <v/>
      </c>
      <c r="AC8" s="750">
        <f>IF(ISNUMBER(FIND("4212",$Y$3)),ISNUMBER(FIND("512",PAJE!E10)),0)</f>
        <v>0</v>
      </c>
      <c r="AD8" s="754">
        <v>512</v>
      </c>
    </row>
    <row r="9" spans="1:30" hidden="1">
      <c r="A9" s="749">
        <v>1211</v>
      </c>
      <c r="B9" s="762" t="s">
        <v>5740</v>
      </c>
      <c r="C9" s="763" t="s">
        <v>4514</v>
      </c>
      <c r="E9" s="763" t="s">
        <v>2845</v>
      </c>
      <c r="F9" s="750" t="str">
        <f t="shared" si="2"/>
        <v/>
      </c>
      <c r="G9" s="750" t="str">
        <f t="shared" si="0"/>
        <v/>
      </c>
      <c r="H9" s="750" t="str">
        <v>XNK Đại Châu</v>
      </c>
      <c r="I9" s="751">
        <f t="shared" si="1"/>
        <v>2</v>
      </c>
      <c r="AC9" s="750">
        <f>IF(ISNUMBER(FIND("4212",$Y$3)),ISNUMBER(FIND("521",PAJE!D10)),0)</f>
        <v>0</v>
      </c>
      <c r="AD9" s="754">
        <v>521</v>
      </c>
    </row>
    <row r="10" spans="1:30" hidden="1">
      <c r="A10" s="749">
        <v>1212</v>
      </c>
      <c r="B10" s="762" t="s">
        <v>10711</v>
      </c>
      <c r="C10" s="755" t="s">
        <v>8275</v>
      </c>
      <c r="E10" s="763" t="s">
        <v>2845</v>
      </c>
      <c r="F10" s="750" t="str">
        <f t="shared" si="2"/>
        <v/>
      </c>
      <c r="G10" s="750" t="str">
        <f t="shared" si="0"/>
        <v/>
      </c>
      <c r="H10" s="750">
        <v>0</v>
      </c>
      <c r="I10" s="751" t="str">
        <f t="shared" si="1"/>
        <v/>
      </c>
      <c r="O10" s="750" t="s">
        <v>325</v>
      </c>
      <c r="P10" s="750" t="s">
        <v>326</v>
      </c>
      <c r="Q10" s="750" t="s">
        <v>4515</v>
      </c>
      <c r="R10" s="750" t="s">
        <v>327</v>
      </c>
      <c r="S10" s="750" t="s">
        <v>328</v>
      </c>
      <c r="AC10" s="750">
        <f>IF(ISNUMBER(FIND("4212",$Y$3)),ISNUMBER(FIND("521",PAJE!E10)),0)</f>
        <v>0</v>
      </c>
      <c r="AD10" s="754">
        <v>521</v>
      </c>
    </row>
    <row r="11" spans="1:30" hidden="1">
      <c r="A11" s="749">
        <v>1281</v>
      </c>
      <c r="B11" s="762" t="s">
        <v>10712</v>
      </c>
      <c r="C11" s="755" t="s">
        <v>1022</v>
      </c>
      <c r="E11" s="763" t="s">
        <v>2845</v>
      </c>
      <c r="F11" s="750" t="str">
        <f t="shared" si="2"/>
        <v/>
      </c>
      <c r="G11" s="750" t="str">
        <f t="shared" si="0"/>
        <v/>
      </c>
      <c r="H11" s="750">
        <v>0</v>
      </c>
      <c r="I11" s="751" t="str">
        <f t="shared" si="1"/>
        <v/>
      </c>
      <c r="K11" s="750" t="str">
        <f t="shared" ref="K11:K75" ca="1" si="3">IF(INDIRECT($O11)=0,"",INDIRECT($R11)&amp;INDIRECT($O11)&amp;INDIRECT($P11)&amp;INDIRECT($Q11))</f>
        <v/>
      </c>
      <c r="L11" s="750" t="str">
        <f t="shared" ref="L11:L75" ca="1" si="4">IF(INDIRECT($O11)=0,"",INDIRECT($S11)&amp;INDIRECT($O11)&amp;INDIRECT($P11)&amp;INDIRECT($Q11))</f>
        <v/>
      </c>
      <c r="O11" s="750" t="s">
        <v>9637</v>
      </c>
      <c r="P11" s="750" t="s">
        <v>9638</v>
      </c>
      <c r="Q11" s="750" t="s">
        <v>9639</v>
      </c>
      <c r="R11" s="750" t="s">
        <v>9640</v>
      </c>
      <c r="S11" s="750" t="s">
        <v>9641</v>
      </c>
      <c r="AC11" s="750">
        <f>IF(ISNUMBER(FIND("4212",$Y$3)),ISNUMBER(FIND("531",PAJE!D10)),0)</f>
        <v>0</v>
      </c>
      <c r="AD11" s="754">
        <v>531</v>
      </c>
    </row>
    <row r="12" spans="1:30" hidden="1">
      <c r="A12" s="749">
        <v>1288</v>
      </c>
      <c r="B12" s="762" t="s">
        <v>8542</v>
      </c>
      <c r="C12" s="755"/>
      <c r="E12" s="763" t="s">
        <v>2845</v>
      </c>
      <c r="F12" s="750" t="str">
        <f t="shared" si="2"/>
        <v/>
      </c>
      <c r="G12" s="750" t="str">
        <f t="shared" si="0"/>
        <v/>
      </c>
      <c r="H12" s="750">
        <v>0</v>
      </c>
      <c r="I12" s="751" t="str">
        <f t="shared" si="1"/>
        <v/>
      </c>
      <c r="K12" s="750" t="str">
        <f t="shared" ca="1" si="3"/>
        <v/>
      </c>
      <c r="L12" s="750" t="str">
        <f t="shared" ca="1" si="4"/>
        <v/>
      </c>
      <c r="O12" s="750" t="s">
        <v>11140</v>
      </c>
      <c r="P12" s="750" t="s">
        <v>11141</v>
      </c>
      <c r="Q12" s="750" t="s">
        <v>11142</v>
      </c>
      <c r="R12" s="750" t="s">
        <v>11143</v>
      </c>
      <c r="S12" s="750" t="s">
        <v>11144</v>
      </c>
      <c r="AC12" s="750">
        <f>IF(ISNUMBER(FIND("4212",$Y$3)),ISNUMBER(FIND("531",PAJE!E10)),0)</f>
        <v>0</v>
      </c>
      <c r="AD12" s="754">
        <v>531</v>
      </c>
    </row>
    <row r="13" spans="1:30" hidden="1">
      <c r="A13" s="749">
        <v>129</v>
      </c>
      <c r="B13" s="762" t="s">
        <v>11872</v>
      </c>
      <c r="E13" s="763" t="s">
        <v>2845</v>
      </c>
      <c r="F13" s="750" t="str">
        <f t="shared" si="2"/>
        <v/>
      </c>
      <c r="G13" s="750" t="str">
        <f t="shared" si="0"/>
        <v/>
      </c>
      <c r="H13" s="750" t="str">
        <v>Bút toán Hợp nhất</v>
      </c>
      <c r="I13" s="751">
        <f t="shared" si="1"/>
        <v>3</v>
      </c>
      <c r="K13" s="750" t="str">
        <f t="shared" ca="1" si="3"/>
        <v>6355Tập đoàn Đại ChâuY</v>
      </c>
      <c r="L13" s="750" t="str">
        <f t="shared" ca="1" si="4"/>
        <v>5155Tập đoàn Đại ChâuY</v>
      </c>
      <c r="O13" s="750" t="s">
        <v>11145</v>
      </c>
      <c r="P13" s="750" t="s">
        <v>11146</v>
      </c>
      <c r="Q13" s="750" t="s">
        <v>11147</v>
      </c>
      <c r="R13" s="750" t="s">
        <v>11148</v>
      </c>
      <c r="S13" s="750" t="s">
        <v>11149</v>
      </c>
      <c r="AC13" s="750">
        <f>IF(ISNUMBER(FIND("4212",$Y$3)),ISNUMBER(FIND("532",PAJE!D10)),0)</f>
        <v>0</v>
      </c>
      <c r="AD13" s="754">
        <v>532</v>
      </c>
    </row>
    <row r="14" spans="1:30" hidden="1">
      <c r="A14" s="749">
        <v>131</v>
      </c>
      <c r="B14" s="762" t="s">
        <v>12488</v>
      </c>
      <c r="E14" s="763" t="s">
        <v>2846</v>
      </c>
      <c r="F14" s="750" t="str">
        <f t="shared" si="2"/>
        <v/>
      </c>
      <c r="G14" s="750" t="str">
        <f t="shared" si="0"/>
        <v/>
      </c>
      <c r="H14" s="750">
        <v>0</v>
      </c>
      <c r="I14" s="751" t="str">
        <f t="shared" si="1"/>
        <v/>
      </c>
      <c r="K14" s="750" t="str">
        <f t="shared" ca="1" si="3"/>
        <v>6425Tập đoàn Đại ChâuY</v>
      </c>
      <c r="L14" s="750" t="str">
        <f t="shared" ca="1" si="4"/>
        <v>711Tập đoàn Đại ChâuY</v>
      </c>
      <c r="O14" s="750" t="s">
        <v>5699</v>
      </c>
      <c r="P14" s="750" t="s">
        <v>5700</v>
      </c>
      <c r="Q14" s="750" t="s">
        <v>5701</v>
      </c>
      <c r="R14" s="750" t="s">
        <v>5702</v>
      </c>
      <c r="S14" s="750" t="s">
        <v>5703</v>
      </c>
      <c r="AC14" s="750">
        <f>IF(ISNUMBER(FIND("4212",$Y$3)),ISNUMBER(FIND("532",PAJE!E10)),0)</f>
        <v>0</v>
      </c>
      <c r="AD14" s="754">
        <v>532</v>
      </c>
    </row>
    <row r="15" spans="1:30" hidden="1">
      <c r="A15" s="749" t="s">
        <v>2847</v>
      </c>
      <c r="B15" s="762" t="s">
        <v>12489</v>
      </c>
      <c r="E15" s="763" t="s">
        <v>2848</v>
      </c>
      <c r="F15" s="750" t="str">
        <f t="shared" si="2"/>
        <v/>
      </c>
      <c r="G15" s="750" t="str">
        <f t="shared" si="0"/>
        <v/>
      </c>
      <c r="H15" s="750">
        <v>0</v>
      </c>
      <c r="I15" s="751" t="str">
        <f t="shared" si="1"/>
        <v/>
      </c>
      <c r="K15" s="750" t="str">
        <f t="shared" ca="1" si="3"/>
        <v>8211Tập đoàn Đại ChâuY</v>
      </c>
      <c r="L15" s="750" t="str">
        <f t="shared" ca="1" si="4"/>
        <v>3334Tập đoàn Đại ChâuY</v>
      </c>
      <c r="O15" s="750" t="s">
        <v>5704</v>
      </c>
      <c r="P15" s="750" t="s">
        <v>5705</v>
      </c>
      <c r="Q15" s="750" t="s">
        <v>5706</v>
      </c>
      <c r="R15" s="750" t="s">
        <v>5707</v>
      </c>
      <c r="S15" s="750" t="s">
        <v>3612</v>
      </c>
      <c r="AC15" s="750">
        <f>IF(ISNUMBER(FIND("4212",$Y$3)),ISNUMBER(FIND("33311pl",PAJE!D10)),0)</f>
        <v>0</v>
      </c>
      <c r="AD15" s="754" t="s">
        <v>12221</v>
      </c>
    </row>
    <row r="16" spans="1:30" hidden="1">
      <c r="A16" s="749">
        <v>1368</v>
      </c>
      <c r="B16" s="762" t="s">
        <v>13293</v>
      </c>
      <c r="E16" s="763" t="s">
        <v>2849</v>
      </c>
      <c r="F16" s="750" t="str">
        <f t="shared" si="2"/>
        <v/>
      </c>
      <c r="G16" s="750" t="str">
        <f t="shared" si="0"/>
        <v/>
      </c>
      <c r="H16" s="750">
        <v>0</v>
      </c>
      <c r="I16" s="751" t="str">
        <f t="shared" si="1"/>
        <v/>
      </c>
      <c r="K16" s="750" t="str">
        <f t="shared" ca="1" si="3"/>
        <v>331Tập đoàn Đại ChâuN</v>
      </c>
      <c r="L16" s="750" t="str">
        <f t="shared" ca="1" si="4"/>
        <v>141Tập đoàn Đại ChâuN</v>
      </c>
      <c r="O16" s="750" t="s">
        <v>3613</v>
      </c>
      <c r="P16" s="750" t="s">
        <v>3614</v>
      </c>
      <c r="Q16" s="750" t="s">
        <v>3615</v>
      </c>
      <c r="R16" s="750" t="s">
        <v>3616</v>
      </c>
      <c r="S16" s="750" t="s">
        <v>13678</v>
      </c>
      <c r="AC16" s="750">
        <f>IF(ISNUMBER(FIND("4212",$Y$3)),ISNUMBER(FIND("33311pl",PAJE!E10)),0)</f>
        <v>0</v>
      </c>
      <c r="AD16" s="754" t="s">
        <v>12221</v>
      </c>
    </row>
    <row r="17" spans="1:30" hidden="1">
      <c r="A17" s="749" t="s">
        <v>2850</v>
      </c>
      <c r="B17" s="762" t="s">
        <v>13295</v>
      </c>
      <c r="E17" s="763" t="s">
        <v>2846</v>
      </c>
      <c r="F17" s="750" t="str">
        <f t="shared" si="2"/>
        <v/>
      </c>
      <c r="G17" s="750" t="str">
        <f t="shared" si="0"/>
        <v/>
      </c>
      <c r="H17" s="750">
        <v>0</v>
      </c>
      <c r="I17" s="751" t="str">
        <f t="shared" si="1"/>
        <v/>
      </c>
      <c r="K17" s="750" t="str">
        <f t="shared" ca="1" si="3"/>
        <v>131cTập đoàn Đại ChâuY</v>
      </c>
      <c r="L17" s="750" t="str">
        <f t="shared" ca="1" si="4"/>
        <v>5111Tập đoàn Đại ChâuY</v>
      </c>
      <c r="O17" s="750" t="s">
        <v>13679</v>
      </c>
      <c r="P17" s="750" t="s">
        <v>13680</v>
      </c>
      <c r="Q17" s="750" t="s">
        <v>13681</v>
      </c>
      <c r="R17" s="750" t="s">
        <v>13682</v>
      </c>
      <c r="S17" s="750" t="s">
        <v>13683</v>
      </c>
      <c r="AC17" s="750">
        <f>IF(ISNUMBER(FIND("4212",$Y$3)),ISNUMBER(FIND("3332pl",PAJE!D10)),0)</f>
        <v>0</v>
      </c>
      <c r="AD17" s="754" t="s">
        <v>12222</v>
      </c>
    </row>
    <row r="18" spans="1:30" hidden="1">
      <c r="A18" s="749">
        <v>1385</v>
      </c>
      <c r="B18" s="762" t="s">
        <v>10009</v>
      </c>
      <c r="E18" s="763" t="s">
        <v>2851</v>
      </c>
      <c r="F18" s="750" t="str">
        <f t="shared" si="2"/>
        <v/>
      </c>
      <c r="G18" s="750" t="str">
        <f t="shared" si="0"/>
        <v/>
      </c>
      <c r="H18" s="750" t="e">
        <v>#N/A</v>
      </c>
      <c r="I18" s="751" t="str">
        <f t="shared" si="1"/>
        <v/>
      </c>
      <c r="K18" s="750" t="str">
        <f t="shared" ca="1" si="3"/>
        <v/>
      </c>
      <c r="L18" s="750" t="str">
        <f t="shared" ca="1" si="4"/>
        <v/>
      </c>
      <c r="O18" s="750" t="s">
        <v>13684</v>
      </c>
      <c r="P18" s="750" t="s">
        <v>13685</v>
      </c>
      <c r="Q18" s="750" t="s">
        <v>13686</v>
      </c>
      <c r="R18" s="750" t="s">
        <v>13687</v>
      </c>
      <c r="S18" s="750" t="s">
        <v>13688</v>
      </c>
      <c r="AC18" s="750">
        <f>IF(ISNUMBER(FIND("4212",$Y$3)),ISNUMBER(FIND("3332pl",PAJE!E10)),0)</f>
        <v>0</v>
      </c>
      <c r="AD18" s="754" t="s">
        <v>12222</v>
      </c>
    </row>
    <row r="19" spans="1:30" hidden="1">
      <c r="A19" s="749" t="s">
        <v>9898</v>
      </c>
      <c r="B19" s="762" t="s">
        <v>5063</v>
      </c>
      <c r="E19" s="763" t="s">
        <v>2851</v>
      </c>
      <c r="F19" s="750" t="str">
        <f t="shared" si="2"/>
        <v/>
      </c>
      <c r="G19" s="750" t="str">
        <f t="shared" si="0"/>
        <v/>
      </c>
      <c r="H19" s="750" t="e">
        <v>#N/A</v>
      </c>
      <c r="I19" s="751" t="str">
        <f t="shared" si="1"/>
        <v/>
      </c>
      <c r="K19" s="750" t="str">
        <f t="shared" ca="1" si="3"/>
        <v/>
      </c>
      <c r="L19" s="750" t="str">
        <f t="shared" ca="1" si="4"/>
        <v/>
      </c>
      <c r="O19" s="750" t="s">
        <v>13689</v>
      </c>
      <c r="P19" s="750" t="s">
        <v>13690</v>
      </c>
      <c r="Q19" s="750" t="s">
        <v>13691</v>
      </c>
      <c r="R19" s="750" t="s">
        <v>13692</v>
      </c>
      <c r="S19" s="750" t="s">
        <v>13693</v>
      </c>
      <c r="AC19" s="750">
        <f>IF(ISNUMBER(FIND("4212",$Y$3)),ISNUMBER(FIND("3333pl",PAJE!D10)),0)</f>
        <v>0</v>
      </c>
      <c r="AD19" s="754" t="s">
        <v>4950</v>
      </c>
    </row>
    <row r="20" spans="1:30" hidden="1">
      <c r="A20" s="749" t="s">
        <v>2852</v>
      </c>
      <c r="B20" s="762" t="s">
        <v>3362</v>
      </c>
      <c r="E20" s="763" t="s">
        <v>2851</v>
      </c>
      <c r="F20" s="750" t="str">
        <f t="shared" si="2"/>
        <v/>
      </c>
      <c r="G20" s="750" t="str">
        <f t="shared" si="0"/>
        <v/>
      </c>
      <c r="H20" s="750" t="e">
        <v>#N/A</v>
      </c>
      <c r="I20" s="751" t="str">
        <f t="shared" si="1"/>
        <v/>
      </c>
      <c r="K20" s="750" t="str">
        <f t="shared" ca="1" si="3"/>
        <v>4111Bút toán Hợp nhấtY</v>
      </c>
      <c r="L20" s="750" t="str">
        <f t="shared" ca="1" si="4"/>
        <v>221Bút toán Hợp nhấtY</v>
      </c>
      <c r="O20" s="750" t="s">
        <v>13694</v>
      </c>
      <c r="P20" s="750" t="s">
        <v>13695</v>
      </c>
      <c r="Q20" s="750" t="s">
        <v>13696</v>
      </c>
      <c r="R20" s="750" t="s">
        <v>13697</v>
      </c>
      <c r="S20" s="750" t="s">
        <v>13698</v>
      </c>
      <c r="AC20" s="750">
        <f>IF(ISNUMBER(FIND("4212",$Y$3)),ISNUMBER(FIND("3333pl",PAJE!E10)),0)</f>
        <v>0</v>
      </c>
      <c r="AD20" s="754" t="s">
        <v>4950</v>
      </c>
    </row>
    <row r="21" spans="1:30" hidden="1">
      <c r="A21" s="749">
        <v>1388</v>
      </c>
      <c r="B21" s="762" t="s">
        <v>10713</v>
      </c>
      <c r="E21" s="763" t="s">
        <v>2851</v>
      </c>
      <c r="F21" s="750" t="str">
        <f t="shared" si="2"/>
        <v/>
      </c>
      <c r="G21" s="750" t="str">
        <f t="shared" si="0"/>
        <v/>
      </c>
      <c r="H21" s="750" t="e">
        <v>#N/A</v>
      </c>
      <c r="I21" s="751" t="str">
        <f t="shared" si="1"/>
        <v/>
      </c>
      <c r="K21" s="750" t="str">
        <f t="shared" ca="1" si="3"/>
        <v>4111Bút toán Hợp nhấtY</v>
      </c>
      <c r="L21" s="750" t="str">
        <f t="shared" ca="1" si="4"/>
        <v>439Bút toán Hợp nhấtY</v>
      </c>
      <c r="O21" s="750" t="s">
        <v>8381</v>
      </c>
      <c r="P21" s="750" t="s">
        <v>8382</v>
      </c>
      <c r="Q21" s="750" t="s">
        <v>8383</v>
      </c>
      <c r="R21" s="750" t="s">
        <v>8384</v>
      </c>
      <c r="S21" s="750" t="s">
        <v>8385</v>
      </c>
      <c r="AC21" s="750">
        <f>IF(ISNUMBER(FIND("4212",$Y$3)),ISNUMBER(FIND("632",PAJE!D10)),0)</f>
        <v>0</v>
      </c>
      <c r="AD21" s="754">
        <v>632</v>
      </c>
    </row>
    <row r="22" spans="1:30" hidden="1">
      <c r="A22" s="749">
        <v>139</v>
      </c>
      <c r="B22" s="762" t="s">
        <v>10970</v>
      </c>
      <c r="E22" s="763" t="s">
        <v>2569</v>
      </c>
      <c r="F22" s="750" t="str">
        <f t="shared" si="2"/>
        <v/>
      </c>
      <c r="G22" s="750" t="str">
        <f t="shared" si="0"/>
        <v/>
      </c>
      <c r="H22" s="750" t="e">
        <v>#N/A</v>
      </c>
      <c r="I22" s="751" t="str">
        <f t="shared" si="1"/>
        <v/>
      </c>
      <c r="K22" s="750" t="str">
        <f t="shared" ca="1" si="3"/>
        <v/>
      </c>
      <c r="L22" s="750" t="str">
        <f t="shared" ca="1" si="4"/>
        <v/>
      </c>
      <c r="O22" s="750" t="s">
        <v>8386</v>
      </c>
      <c r="P22" s="750" t="s">
        <v>14065</v>
      </c>
      <c r="Q22" s="750" t="s">
        <v>14066</v>
      </c>
      <c r="R22" s="750" t="s">
        <v>14067</v>
      </c>
      <c r="S22" s="750" t="s">
        <v>14068</v>
      </c>
      <c r="AC22" s="750">
        <f>IF(ISNUMBER(FIND("4212",$Y$3)),ISNUMBER(FIND("632",PAJE!E10)),0)</f>
        <v>0</v>
      </c>
      <c r="AD22" s="754">
        <v>632</v>
      </c>
    </row>
    <row r="23" spans="1:30" hidden="1">
      <c r="A23" s="749">
        <v>151</v>
      </c>
      <c r="B23" s="762" t="s">
        <v>10714</v>
      </c>
      <c r="E23" s="763" t="s">
        <v>2853</v>
      </c>
      <c r="F23" s="750" t="str">
        <f t="shared" si="2"/>
        <v/>
      </c>
      <c r="G23" s="750" t="str">
        <f t="shared" si="0"/>
        <v/>
      </c>
      <c r="H23" s="750" t="e">
        <v>#N/A</v>
      </c>
      <c r="I23" s="751" t="str">
        <f t="shared" si="1"/>
        <v/>
      </c>
      <c r="K23" s="750" t="str">
        <f t="shared" ca="1" si="3"/>
        <v>229Bút toán Hợp nhấtY</v>
      </c>
      <c r="L23" s="750" t="str">
        <f t="shared" ca="1" si="4"/>
        <v>223Bút toán Hợp nhấtY</v>
      </c>
      <c r="O23" s="750" t="s">
        <v>14069</v>
      </c>
      <c r="P23" s="750" t="s">
        <v>14070</v>
      </c>
      <c r="Q23" s="750" t="s">
        <v>13091</v>
      </c>
      <c r="R23" s="750" t="s">
        <v>13092</v>
      </c>
      <c r="S23" s="750" t="s">
        <v>13093</v>
      </c>
      <c r="AC23" s="750">
        <f>IF(ISNUMBER(FIND("4212",$Y$3)),ISNUMBER(FIND("515",PAJE!D10)),0)</f>
        <v>0</v>
      </c>
      <c r="AD23" s="754">
        <v>515</v>
      </c>
    </row>
    <row r="24" spans="1:30" hidden="1">
      <c r="A24" s="749">
        <v>152</v>
      </c>
      <c r="B24" s="762" t="s">
        <v>10715</v>
      </c>
      <c r="E24" s="763" t="s">
        <v>2853</v>
      </c>
      <c r="F24" s="750" t="str">
        <f t="shared" si="2"/>
        <v/>
      </c>
      <c r="G24" s="750" t="str">
        <f t="shared" si="0"/>
        <v/>
      </c>
      <c r="H24" s="750" t="e">
        <v>#N/A</v>
      </c>
      <c r="I24" s="751" t="str">
        <f t="shared" si="1"/>
        <v/>
      </c>
      <c r="K24" s="750" t="str">
        <f t="shared" ca="1" si="3"/>
        <v>4211Bút toán Hợp nhấtY</v>
      </c>
      <c r="L24" s="750" t="str">
        <f t="shared" ca="1" si="4"/>
        <v>439Bút toán Hợp nhấtY</v>
      </c>
      <c r="O24" s="750" t="s">
        <v>13094</v>
      </c>
      <c r="P24" s="750" t="s">
        <v>2873</v>
      </c>
      <c r="Q24" s="750" t="s">
        <v>2874</v>
      </c>
      <c r="R24" s="750" t="s">
        <v>2875</v>
      </c>
      <c r="S24" s="750" t="s">
        <v>2876</v>
      </c>
      <c r="AC24" s="750">
        <f>IF(ISNUMBER(FIND("4212",$Y$3)),ISNUMBER(FIND("515",PAJE!E10)),0)</f>
        <v>0</v>
      </c>
      <c r="AD24" s="754">
        <v>515</v>
      </c>
    </row>
    <row r="25" spans="1:30" hidden="1">
      <c r="A25" s="749">
        <v>153</v>
      </c>
      <c r="B25" s="762" t="s">
        <v>10716</v>
      </c>
      <c r="E25" s="763" t="s">
        <v>2853</v>
      </c>
      <c r="F25" s="750" t="str">
        <f t="shared" si="2"/>
        <v/>
      </c>
      <c r="G25" s="750" t="str">
        <f t="shared" si="0"/>
        <v/>
      </c>
      <c r="H25" s="750" t="e">
        <v>#N/A</v>
      </c>
      <c r="I25" s="751" t="str">
        <f t="shared" si="1"/>
        <v/>
      </c>
      <c r="K25" s="750" t="str">
        <f t="shared" ca="1" si="3"/>
        <v>500Bút toán Hợp nhấtY</v>
      </c>
      <c r="L25" s="750" t="str">
        <f t="shared" ca="1" si="4"/>
        <v>439Bút toán Hợp nhấtY</v>
      </c>
      <c r="O25" s="750" t="s">
        <v>2877</v>
      </c>
      <c r="P25" s="750" t="s">
        <v>2878</v>
      </c>
      <c r="Q25" s="750" t="s">
        <v>2879</v>
      </c>
      <c r="R25" s="750" t="s">
        <v>2880</v>
      </c>
      <c r="S25" s="750" t="s">
        <v>2881</v>
      </c>
      <c r="AC25" s="750">
        <f>IF(ISNUMBER(FIND("4212",$Y$3)),ISNUMBER(FIND("635",PAJE!D10)),0)</f>
        <v>0</v>
      </c>
      <c r="AD25" s="754">
        <v>635</v>
      </c>
    </row>
    <row r="26" spans="1:30" hidden="1">
      <c r="A26" s="749">
        <v>154</v>
      </c>
      <c r="B26" s="762" t="s">
        <v>9288</v>
      </c>
      <c r="E26" s="763" t="s">
        <v>2853</v>
      </c>
      <c r="F26" s="750" t="str">
        <f t="shared" si="2"/>
        <v/>
      </c>
      <c r="G26" s="750" t="str">
        <f t="shared" si="0"/>
        <v/>
      </c>
      <c r="H26" s="750" t="e">
        <v>#N/A</v>
      </c>
      <c r="I26" s="751" t="str">
        <f t="shared" si="1"/>
        <v/>
      </c>
      <c r="K26" s="750" t="str">
        <f t="shared" ca="1" si="3"/>
        <v/>
      </c>
      <c r="L26" s="750" t="str">
        <f t="shared" ca="1" si="4"/>
        <v/>
      </c>
      <c r="O26" s="750" t="s">
        <v>2882</v>
      </c>
      <c r="P26" s="750" t="s">
        <v>2883</v>
      </c>
      <c r="Q26" s="750" t="s">
        <v>2884</v>
      </c>
      <c r="R26" s="750" t="s">
        <v>2885</v>
      </c>
      <c r="S26" s="750" t="s">
        <v>606</v>
      </c>
      <c r="AC26" s="750">
        <f>IF(ISNUMBER(FIND("4212",$Y$3)),ISNUMBER(FIND("635",PAJE!E10)),0)</f>
        <v>0</v>
      </c>
      <c r="AD26" s="754">
        <v>635</v>
      </c>
    </row>
    <row r="27" spans="1:30" hidden="1">
      <c r="A27" s="749">
        <v>155</v>
      </c>
      <c r="B27" s="762" t="s">
        <v>9775</v>
      </c>
      <c r="E27" s="763" t="s">
        <v>2853</v>
      </c>
      <c r="F27" s="750" t="str">
        <f t="shared" si="2"/>
        <v/>
      </c>
      <c r="G27" s="750" t="str">
        <f t="shared" si="0"/>
        <v/>
      </c>
      <c r="H27" s="750" t="e">
        <v>#N/A</v>
      </c>
      <c r="I27" s="751" t="str">
        <f t="shared" si="1"/>
        <v/>
      </c>
      <c r="K27" s="750" t="str">
        <f t="shared" ca="1" si="3"/>
        <v>131CBút toán Hợp nhấtY</v>
      </c>
      <c r="L27" s="750" t="str">
        <f t="shared" ca="1" si="4"/>
        <v>331NBút toán Hợp nhấtY</v>
      </c>
      <c r="O27" s="750" t="s">
        <v>7260</v>
      </c>
      <c r="P27" s="750" t="s">
        <v>7261</v>
      </c>
      <c r="Q27" s="750" t="s">
        <v>7262</v>
      </c>
      <c r="R27" s="750" t="s">
        <v>13095</v>
      </c>
      <c r="S27" s="750" t="s">
        <v>13096</v>
      </c>
      <c r="AC27" s="750">
        <f>IF(ISNUMBER(FIND("4212",$Y$3)),ISNUMBER(FIND("641",PAJE!D10)),0)</f>
        <v>0</v>
      </c>
      <c r="AD27" s="754">
        <v>641</v>
      </c>
    </row>
    <row r="28" spans="1:30" hidden="1">
      <c r="A28" s="749">
        <v>156</v>
      </c>
      <c r="B28" s="762" t="s">
        <v>9776</v>
      </c>
      <c r="E28" s="763" t="s">
        <v>2853</v>
      </c>
      <c r="F28" s="750" t="str">
        <f t="shared" si="2"/>
        <v/>
      </c>
      <c r="G28" s="750" t="str">
        <f t="shared" si="0"/>
        <v/>
      </c>
      <c r="H28" s="750" t="e">
        <v>#N/A</v>
      </c>
      <c r="I28" s="751" t="str">
        <f t="shared" si="1"/>
        <v/>
      </c>
      <c r="K28" s="750" t="str">
        <f t="shared" ca="1" si="3"/>
        <v/>
      </c>
      <c r="L28" s="750" t="str">
        <f t="shared" ca="1" si="4"/>
        <v/>
      </c>
      <c r="O28" s="750" t="s">
        <v>13097</v>
      </c>
      <c r="P28" s="750" t="s">
        <v>13098</v>
      </c>
      <c r="Q28" s="750" t="s">
        <v>13099</v>
      </c>
      <c r="R28" s="750" t="s">
        <v>13100</v>
      </c>
      <c r="S28" s="750" t="s">
        <v>8470</v>
      </c>
      <c r="AC28" s="750">
        <f>IF(ISNUMBER(FIND("4212",$Y$3)),ISNUMBER(FIND("641",PAJE!E10)),0)</f>
        <v>0</v>
      </c>
      <c r="AD28" s="754">
        <v>641</v>
      </c>
    </row>
    <row r="29" spans="1:30" hidden="1">
      <c r="A29" s="749">
        <v>157</v>
      </c>
      <c r="B29" s="762" t="s">
        <v>11012</v>
      </c>
      <c r="E29" s="763" t="s">
        <v>2853</v>
      </c>
      <c r="F29" s="750" t="str">
        <f t="shared" si="2"/>
        <v/>
      </c>
      <c r="G29" s="750" t="str">
        <f t="shared" si="0"/>
        <v/>
      </c>
      <c r="H29" s="750" t="e">
        <v>#N/A</v>
      </c>
      <c r="I29" s="751" t="str">
        <f t="shared" si="1"/>
        <v/>
      </c>
      <c r="K29" s="750" t="str">
        <f t="shared" ca="1" si="3"/>
        <v/>
      </c>
      <c r="L29" s="750" t="str">
        <f t="shared" ca="1" si="4"/>
        <v/>
      </c>
      <c r="O29" s="750" t="s">
        <v>8471</v>
      </c>
      <c r="P29" s="750" t="s">
        <v>8472</v>
      </c>
      <c r="Q29" s="750" t="s">
        <v>8473</v>
      </c>
      <c r="R29" s="750" t="s">
        <v>2261</v>
      </c>
      <c r="S29" s="750" t="s">
        <v>2262</v>
      </c>
      <c r="AC29" s="750">
        <f>IF(ISNUMBER(FIND("4212",$Y$3)),ISNUMBER(FIND("642",PAJE!D10)),0)</f>
        <v>0</v>
      </c>
      <c r="AD29" s="754">
        <v>642</v>
      </c>
    </row>
    <row r="30" spans="1:30" hidden="1">
      <c r="A30" s="749">
        <v>158</v>
      </c>
      <c r="B30" s="762" t="s">
        <v>11013</v>
      </c>
      <c r="E30" s="763" t="s">
        <v>2853</v>
      </c>
      <c r="F30" s="750" t="str">
        <f t="shared" si="2"/>
        <v/>
      </c>
      <c r="G30" s="750" t="str">
        <f t="shared" si="0"/>
        <v/>
      </c>
      <c r="H30" s="750" t="e">
        <v>#N/A</v>
      </c>
      <c r="I30" s="751" t="str">
        <f t="shared" si="1"/>
        <v/>
      </c>
      <c r="K30" s="750" t="str">
        <f t="shared" ca="1" si="3"/>
        <v/>
      </c>
      <c r="L30" s="750" t="str">
        <f t="shared" ca="1" si="4"/>
        <v/>
      </c>
      <c r="O30" s="750" t="s">
        <v>2263</v>
      </c>
      <c r="P30" s="750" t="s">
        <v>2264</v>
      </c>
      <c r="Q30" s="750" t="s">
        <v>2265</v>
      </c>
      <c r="R30" s="750" t="s">
        <v>2266</v>
      </c>
      <c r="S30" s="750" t="s">
        <v>2267</v>
      </c>
      <c r="AC30" s="750">
        <f>IF(ISNUMBER(FIND("4212",$Y$3)),ISNUMBER(FIND("642",PAJE!E10)),0)</f>
        <v>0</v>
      </c>
      <c r="AD30" s="754">
        <v>642</v>
      </c>
    </row>
    <row r="31" spans="1:30" hidden="1">
      <c r="A31" s="749">
        <v>1567</v>
      </c>
      <c r="B31" s="762" t="s">
        <v>11014</v>
      </c>
      <c r="E31" s="763" t="s">
        <v>2853</v>
      </c>
      <c r="F31" s="750" t="str">
        <f t="shared" si="2"/>
        <v/>
      </c>
      <c r="G31" s="750" t="str">
        <f t="shared" si="0"/>
        <v/>
      </c>
      <c r="H31" s="750" t="e">
        <v>#N/A</v>
      </c>
      <c r="I31" s="751" t="str">
        <f t="shared" si="1"/>
        <v/>
      </c>
      <c r="K31" s="750" t="str">
        <f t="shared" ca="1" si="3"/>
        <v/>
      </c>
      <c r="L31" s="750" t="str">
        <f t="shared" ca="1" si="4"/>
        <v/>
      </c>
      <c r="O31" s="750" t="s">
        <v>2268</v>
      </c>
      <c r="P31" s="750" t="s">
        <v>2269</v>
      </c>
      <c r="Q31" s="750" t="s">
        <v>2270</v>
      </c>
      <c r="R31" s="750" t="s">
        <v>1783</v>
      </c>
      <c r="S31" s="750" t="s">
        <v>1784</v>
      </c>
      <c r="AC31" s="750">
        <f>IF(ISNUMBER(FIND("4212",$Y$3)),ISNUMBER(FIND("711",PAJE!D10)),0)</f>
        <v>0</v>
      </c>
      <c r="AD31" s="754">
        <v>711</v>
      </c>
    </row>
    <row r="32" spans="1:30" hidden="1">
      <c r="A32" s="749">
        <v>159</v>
      </c>
      <c r="B32" s="762" t="s">
        <v>3827</v>
      </c>
      <c r="E32" s="763" t="s">
        <v>2853</v>
      </c>
      <c r="F32" s="750" t="str">
        <f t="shared" si="2"/>
        <v/>
      </c>
      <c r="G32" s="750" t="str">
        <f t="shared" si="0"/>
        <v/>
      </c>
      <c r="H32" s="750" t="e">
        <v>#N/A</v>
      </c>
      <c r="I32" s="751" t="str">
        <f t="shared" si="1"/>
        <v/>
      </c>
      <c r="K32" s="750" t="str">
        <f t="shared" ca="1" si="3"/>
        <v/>
      </c>
      <c r="L32" s="750" t="str">
        <f t="shared" ca="1" si="4"/>
        <v/>
      </c>
      <c r="O32" s="750" t="s">
        <v>1785</v>
      </c>
      <c r="P32" s="750" t="s">
        <v>1786</v>
      </c>
      <c r="Q32" s="750" t="s">
        <v>7971</v>
      </c>
      <c r="R32" s="750" t="s">
        <v>7972</v>
      </c>
      <c r="S32" s="750" t="s">
        <v>7973</v>
      </c>
      <c r="AC32" s="750">
        <f>IF(ISNUMBER(FIND("4212",$Y$3)),ISNUMBER(FIND("711",PAJE!E10)),0)</f>
        <v>0</v>
      </c>
      <c r="AD32" s="754">
        <v>711</v>
      </c>
    </row>
    <row r="33" spans="1:30" hidden="1">
      <c r="A33" s="749">
        <v>142</v>
      </c>
      <c r="B33" s="762" t="s">
        <v>3830</v>
      </c>
      <c r="E33" s="763" t="s">
        <v>2854</v>
      </c>
      <c r="F33" s="750" t="str">
        <f t="shared" si="2"/>
        <v/>
      </c>
      <c r="G33" s="750" t="str">
        <f t="shared" si="0"/>
        <v/>
      </c>
      <c r="H33" s="750" t="e">
        <v>#N/A</v>
      </c>
      <c r="I33" s="751" t="str">
        <f t="shared" si="1"/>
        <v/>
      </c>
      <c r="K33" s="750" t="str">
        <f t="shared" ca="1" si="3"/>
        <v/>
      </c>
      <c r="L33" s="750" t="str">
        <f t="shared" ca="1" si="4"/>
        <v/>
      </c>
      <c r="O33" s="750" t="s">
        <v>7974</v>
      </c>
      <c r="P33" s="750" t="s">
        <v>7975</v>
      </c>
      <c r="Q33" s="750" t="s">
        <v>7976</v>
      </c>
      <c r="R33" s="750" t="s">
        <v>7977</v>
      </c>
      <c r="S33" s="750" t="s">
        <v>7978</v>
      </c>
      <c r="AC33" s="750">
        <f>IF(ISNUMBER(FIND("4212",$Y$3)),ISNUMBER(FIND("811",PAJE!D10)),0)</f>
        <v>0</v>
      </c>
      <c r="AD33" s="750">
        <v>811</v>
      </c>
    </row>
    <row r="34" spans="1:30" hidden="1">
      <c r="A34" s="749">
        <v>133</v>
      </c>
      <c r="B34" s="762" t="s">
        <v>3832</v>
      </c>
      <c r="E34" s="763" t="s">
        <v>2855</v>
      </c>
      <c r="F34" s="750" t="str">
        <f t="shared" si="2"/>
        <v/>
      </c>
      <c r="G34" s="750" t="str">
        <f t="shared" si="0"/>
        <v/>
      </c>
      <c r="H34" s="750" t="e">
        <v>#N/A</v>
      </c>
      <c r="I34" s="751" t="str">
        <f t="shared" si="1"/>
        <v/>
      </c>
      <c r="K34" s="750" t="str">
        <f t="shared" ca="1" si="3"/>
        <v/>
      </c>
      <c r="L34" s="750" t="str">
        <f t="shared" ca="1" si="4"/>
        <v/>
      </c>
      <c r="O34" s="750" t="s">
        <v>7979</v>
      </c>
      <c r="P34" s="750" t="s">
        <v>7980</v>
      </c>
      <c r="Q34" s="750" t="s">
        <v>7981</v>
      </c>
      <c r="R34" s="750" t="s">
        <v>7982</v>
      </c>
      <c r="S34" s="750" t="s">
        <v>7983</v>
      </c>
      <c r="AC34" s="750">
        <f>IF(ISNUMBER(FIND("4212",$Y$3)),ISNUMBER(FIND("811",PAJE!E10)),0)</f>
        <v>0</v>
      </c>
      <c r="AD34" s="750">
        <v>811</v>
      </c>
    </row>
    <row r="35" spans="1:30" hidden="1">
      <c r="A35" s="749" t="s">
        <v>13105</v>
      </c>
      <c r="B35" s="762" t="s">
        <v>9777</v>
      </c>
      <c r="E35" s="763" t="s">
        <v>2855</v>
      </c>
      <c r="F35" s="750" t="str">
        <f t="shared" si="2"/>
        <v/>
      </c>
      <c r="G35" s="750" t="str">
        <f t="shared" si="0"/>
        <v/>
      </c>
      <c r="H35" s="750" t="e">
        <v>#N/A</v>
      </c>
      <c r="I35" s="751" t="str">
        <f t="shared" si="1"/>
        <v/>
      </c>
      <c r="K35" s="750" t="str">
        <f t="shared" ca="1" si="3"/>
        <v/>
      </c>
      <c r="L35" s="750" t="str">
        <f t="shared" ca="1" si="4"/>
        <v/>
      </c>
      <c r="O35" s="750" t="s">
        <v>7984</v>
      </c>
      <c r="P35" s="750" t="s">
        <v>7985</v>
      </c>
      <c r="Q35" s="750" t="s">
        <v>13304</v>
      </c>
      <c r="R35" s="750" t="s">
        <v>13305</v>
      </c>
      <c r="S35" s="750" t="s">
        <v>13306</v>
      </c>
      <c r="AC35" s="750">
        <f>IF(ISNUMBER(FIND("4212",$Y$3)),ISNUMBER(FIND("700",PAJE!D10)),0)</f>
        <v>0</v>
      </c>
      <c r="AD35" s="750">
        <v>700</v>
      </c>
    </row>
    <row r="36" spans="1:30" hidden="1">
      <c r="A36" s="749" t="s">
        <v>13106</v>
      </c>
      <c r="B36" s="762" t="s">
        <v>10314</v>
      </c>
      <c r="E36" s="763" t="s">
        <v>2855</v>
      </c>
      <c r="F36" s="750" t="str">
        <f t="shared" si="2"/>
        <v/>
      </c>
      <c r="G36" s="750" t="str">
        <f t="shared" si="0"/>
        <v/>
      </c>
      <c r="H36" s="750" t="e">
        <v>#N/A</v>
      </c>
      <c r="I36" s="751" t="str">
        <f t="shared" si="1"/>
        <v/>
      </c>
      <c r="K36" s="750" t="str">
        <f t="shared" ca="1" si="3"/>
        <v/>
      </c>
      <c r="L36" s="750" t="str">
        <f t="shared" ca="1" si="4"/>
        <v/>
      </c>
      <c r="O36" s="750" t="s">
        <v>13307</v>
      </c>
      <c r="P36" s="750" t="s">
        <v>7</v>
      </c>
      <c r="Q36" s="750" t="s">
        <v>8</v>
      </c>
      <c r="R36" s="750" t="s">
        <v>9</v>
      </c>
      <c r="S36" s="750" t="s">
        <v>10</v>
      </c>
      <c r="AC36" s="750">
        <f>IF(ISNUMBER(FIND("4212",$Y$3)),ISNUMBER(FIND("700",PAJE!E10)),0)</f>
        <v>0</v>
      </c>
      <c r="AD36" s="750">
        <v>700</v>
      </c>
    </row>
    <row r="37" spans="1:30" hidden="1">
      <c r="A37" s="749" t="s">
        <v>13107</v>
      </c>
      <c r="B37" s="762" t="s">
        <v>9778</v>
      </c>
      <c r="E37" s="763" t="s">
        <v>2855</v>
      </c>
      <c r="F37" s="750" t="str">
        <f t="shared" si="2"/>
        <v/>
      </c>
      <c r="G37" s="750" t="str">
        <f t="shared" si="0"/>
        <v/>
      </c>
      <c r="H37" s="750" t="e">
        <v>#N/A</v>
      </c>
      <c r="I37" s="751" t="str">
        <f t="shared" si="1"/>
        <v/>
      </c>
      <c r="K37" s="750" t="str">
        <f t="shared" ca="1" si="3"/>
        <v/>
      </c>
      <c r="L37" s="750" t="str">
        <f t="shared" ca="1" si="4"/>
        <v/>
      </c>
      <c r="O37" s="750" t="s">
        <v>11</v>
      </c>
      <c r="P37" s="750" t="s">
        <v>12</v>
      </c>
      <c r="Q37" s="750" t="s">
        <v>13</v>
      </c>
      <c r="R37" s="750" t="s">
        <v>14</v>
      </c>
      <c r="S37" s="750" t="s">
        <v>15</v>
      </c>
      <c r="AC37" s="750">
        <f>IF(ISNUMBER(FIND("4212",$Y$3)),ISNUMBER(FIND("821",PAJE!D10)),0)</f>
        <v>0</v>
      </c>
      <c r="AD37" s="750">
        <v>821</v>
      </c>
    </row>
    <row r="38" spans="1:30" hidden="1">
      <c r="A38" s="749" t="s">
        <v>10348</v>
      </c>
      <c r="B38" s="762" t="s">
        <v>10347</v>
      </c>
      <c r="E38" s="763"/>
      <c r="F38" s="750" t="str">
        <f t="shared" si="2"/>
        <v/>
      </c>
      <c r="G38" s="750" t="str">
        <f t="shared" si="0"/>
        <v/>
      </c>
      <c r="H38" s="750" t="e">
        <v>#N/A</v>
      </c>
      <c r="I38" s="751" t="str">
        <f t="shared" si="1"/>
        <v/>
      </c>
      <c r="K38" s="750" t="str">
        <f t="shared" ca="1" si="3"/>
        <v/>
      </c>
      <c r="L38" s="750" t="str">
        <f t="shared" ca="1" si="4"/>
        <v/>
      </c>
      <c r="O38" s="750" t="s">
        <v>16</v>
      </c>
      <c r="P38" s="750" t="s">
        <v>17</v>
      </c>
      <c r="Q38" s="750" t="s">
        <v>18</v>
      </c>
      <c r="R38" s="750" t="s">
        <v>19</v>
      </c>
      <c r="S38" s="750" t="s">
        <v>20</v>
      </c>
      <c r="AC38" s="750">
        <f>IF(ISNUMBER(FIND("4212",$Y$3)),ISNUMBER(FIND("821",PAJE!E10)),0)</f>
        <v>0</v>
      </c>
      <c r="AD38" s="750">
        <v>821</v>
      </c>
    </row>
    <row r="39" spans="1:30" hidden="1">
      <c r="A39" s="749" t="s">
        <v>10349</v>
      </c>
      <c r="B39" s="762" t="s">
        <v>10347</v>
      </c>
      <c r="E39" s="763"/>
      <c r="F39" s="750" t="str">
        <f t="shared" si="2"/>
        <v/>
      </c>
      <c r="G39" s="750" t="str">
        <f t="shared" si="0"/>
        <v/>
      </c>
      <c r="H39" s="750" t="e">
        <v>#N/A</v>
      </c>
      <c r="I39" s="751" t="str">
        <f t="shared" si="1"/>
        <v/>
      </c>
      <c r="K39" s="750" t="str">
        <f t="shared" ca="1" si="3"/>
        <v/>
      </c>
      <c r="L39" s="750" t="str">
        <f t="shared" ca="1" si="4"/>
        <v/>
      </c>
      <c r="O39" s="750" t="s">
        <v>21</v>
      </c>
      <c r="P39" s="750" t="s">
        <v>22</v>
      </c>
      <c r="Q39" s="750" t="s">
        <v>23</v>
      </c>
      <c r="R39" s="750" t="s">
        <v>24</v>
      </c>
      <c r="S39" s="750" t="s">
        <v>25</v>
      </c>
      <c r="AC39" s="750">
        <f>IF(ISNUMBER(FIND("4212",$Y$3)),ISNUMBER(FIND("500",PAJE!D10)),0)</f>
        <v>0</v>
      </c>
      <c r="AD39" s="750">
        <v>500</v>
      </c>
    </row>
    <row r="40" spans="1:30" hidden="1">
      <c r="A40" s="749">
        <v>141</v>
      </c>
      <c r="B40" s="762" t="s">
        <v>6014</v>
      </c>
      <c r="E40" s="763" t="s">
        <v>2851</v>
      </c>
      <c r="F40" s="750" t="str">
        <f t="shared" si="2"/>
        <v/>
      </c>
      <c r="G40" s="750" t="str">
        <f t="shared" si="0"/>
        <v/>
      </c>
      <c r="H40" s="750" t="e">
        <v>#N/A</v>
      </c>
      <c r="I40" s="751" t="str">
        <f t="shared" si="1"/>
        <v/>
      </c>
      <c r="K40" s="750" t="str">
        <f t="shared" ca="1" si="3"/>
        <v/>
      </c>
      <c r="L40" s="750" t="str">
        <f t="shared" ca="1" si="4"/>
        <v/>
      </c>
      <c r="O40" s="750" t="s">
        <v>26</v>
      </c>
      <c r="P40" s="750" t="s">
        <v>27</v>
      </c>
      <c r="Q40" s="750" t="s">
        <v>28</v>
      </c>
      <c r="R40" s="750" t="s">
        <v>29</v>
      </c>
      <c r="S40" s="750" t="s">
        <v>30</v>
      </c>
      <c r="AC40" s="750">
        <f>IF(ISNUMBER(FIND("4212",$Y$3)),ISNUMBER(FIND("500",PAJE!E10)),0)</f>
        <v>0</v>
      </c>
      <c r="AD40" s="750">
        <v>500</v>
      </c>
    </row>
    <row r="41" spans="1:30" hidden="1">
      <c r="A41" s="749">
        <v>144</v>
      </c>
      <c r="B41" s="762" t="s">
        <v>9779</v>
      </c>
      <c r="E41" s="763" t="s">
        <v>2851</v>
      </c>
      <c r="F41" s="750" t="str">
        <f t="shared" si="2"/>
        <v/>
      </c>
      <c r="G41" s="750" t="str">
        <f t="shared" si="0"/>
        <v/>
      </c>
      <c r="H41" s="750" t="e">
        <v>#N/A</v>
      </c>
      <c r="I41" s="751" t="str">
        <f t="shared" si="1"/>
        <v/>
      </c>
      <c r="K41" s="750" t="str">
        <f t="shared" ca="1" si="3"/>
        <v/>
      </c>
      <c r="L41" s="750" t="str">
        <f t="shared" ca="1" si="4"/>
        <v/>
      </c>
      <c r="O41" s="750" t="s">
        <v>31</v>
      </c>
      <c r="P41" s="750" t="s">
        <v>32</v>
      </c>
      <c r="Q41" s="750" t="s">
        <v>33</v>
      </c>
      <c r="R41" s="750" t="s">
        <v>34</v>
      </c>
      <c r="S41" s="750" t="s">
        <v>35</v>
      </c>
    </row>
    <row r="42" spans="1:30" hidden="1">
      <c r="A42" s="749">
        <v>1381</v>
      </c>
      <c r="B42" s="762" t="s">
        <v>12992</v>
      </c>
      <c r="E42" s="763" t="s">
        <v>2851</v>
      </c>
      <c r="F42" s="750" t="str">
        <f t="shared" si="2"/>
        <v/>
      </c>
      <c r="G42" s="750" t="str">
        <f t="shared" si="0"/>
        <v/>
      </c>
      <c r="H42" s="750" t="e">
        <v>#N/A</v>
      </c>
      <c r="I42" s="751" t="str">
        <f t="shared" si="1"/>
        <v/>
      </c>
      <c r="K42" s="750" t="str">
        <f t="shared" ca="1" si="3"/>
        <v/>
      </c>
      <c r="L42" s="750" t="str">
        <f t="shared" ca="1" si="4"/>
        <v/>
      </c>
      <c r="O42" s="750" t="s">
        <v>36</v>
      </c>
      <c r="P42" s="750" t="s">
        <v>37</v>
      </c>
      <c r="Q42" s="750" t="s">
        <v>38</v>
      </c>
      <c r="R42" s="750" t="s">
        <v>39</v>
      </c>
      <c r="S42" s="750" t="s">
        <v>40</v>
      </c>
    </row>
    <row r="43" spans="1:30" hidden="1">
      <c r="A43" s="749">
        <v>148</v>
      </c>
      <c r="B43" s="762" t="s">
        <v>3829</v>
      </c>
      <c r="E43" s="763" t="s">
        <v>2851</v>
      </c>
      <c r="F43" s="750" t="str">
        <f t="shared" si="2"/>
        <v/>
      </c>
      <c r="G43" s="750" t="str">
        <f t="shared" si="0"/>
        <v/>
      </c>
      <c r="H43" s="750" t="e">
        <v>#N/A</v>
      </c>
      <c r="I43" s="751" t="str">
        <f t="shared" si="1"/>
        <v/>
      </c>
      <c r="K43" s="750" t="str">
        <f t="shared" ca="1" si="3"/>
        <v/>
      </c>
      <c r="L43" s="750" t="str">
        <f t="shared" ca="1" si="4"/>
        <v/>
      </c>
      <c r="O43" s="750" t="s">
        <v>41</v>
      </c>
      <c r="P43" s="750" t="s">
        <v>42</v>
      </c>
      <c r="Q43" s="750" t="s">
        <v>43</v>
      </c>
      <c r="R43" s="750" t="s">
        <v>44</v>
      </c>
      <c r="S43" s="750" t="s">
        <v>45</v>
      </c>
    </row>
    <row r="44" spans="1:30" hidden="1">
      <c r="A44" s="749" t="s">
        <v>3056</v>
      </c>
      <c r="B44" s="762" t="s">
        <v>1729</v>
      </c>
      <c r="E44" s="763" t="s">
        <v>2846</v>
      </c>
      <c r="F44" s="750" t="str">
        <f t="shared" si="2"/>
        <v/>
      </c>
      <c r="G44" s="750" t="str">
        <f t="shared" si="0"/>
        <v/>
      </c>
      <c r="H44" s="750" t="e">
        <v>#N/A</v>
      </c>
      <c r="I44" s="751" t="str">
        <f t="shared" si="1"/>
        <v/>
      </c>
      <c r="K44" s="750" t="str">
        <f t="shared" ca="1" si="3"/>
        <v/>
      </c>
      <c r="L44" s="750" t="str">
        <f t="shared" ca="1" si="4"/>
        <v/>
      </c>
      <c r="O44" s="750" t="s">
        <v>1152</v>
      </c>
      <c r="P44" s="750" t="s">
        <v>6719</v>
      </c>
      <c r="Q44" s="750" t="s">
        <v>6720</v>
      </c>
      <c r="R44" s="750" t="s">
        <v>6721</v>
      </c>
      <c r="S44" s="750" t="s">
        <v>6722</v>
      </c>
    </row>
    <row r="45" spans="1:30" hidden="1">
      <c r="A45" s="749">
        <v>1361</v>
      </c>
      <c r="B45" s="762" t="s">
        <v>8603</v>
      </c>
      <c r="E45" s="763" t="s">
        <v>2849</v>
      </c>
      <c r="F45" s="750" t="str">
        <f t="shared" si="2"/>
        <v/>
      </c>
      <c r="G45" s="750" t="str">
        <f t="shared" si="0"/>
        <v/>
      </c>
      <c r="H45" s="750" t="e">
        <v>#N/A</v>
      </c>
      <c r="I45" s="751" t="str">
        <f t="shared" si="1"/>
        <v/>
      </c>
      <c r="K45" s="750" t="str">
        <f t="shared" ca="1" si="3"/>
        <v/>
      </c>
      <c r="L45" s="750" t="str">
        <f t="shared" ca="1" si="4"/>
        <v/>
      </c>
      <c r="O45" s="750" t="s">
        <v>6723</v>
      </c>
      <c r="P45" s="750" t="s">
        <v>6724</v>
      </c>
      <c r="Q45" s="750" t="s">
        <v>6734</v>
      </c>
      <c r="R45" s="750" t="s">
        <v>6735</v>
      </c>
      <c r="S45" s="750" t="s">
        <v>6736</v>
      </c>
    </row>
    <row r="46" spans="1:30" hidden="1">
      <c r="A46" s="749" t="s">
        <v>9749</v>
      </c>
      <c r="B46" s="762" t="s">
        <v>10316</v>
      </c>
      <c r="E46" s="763" t="s">
        <v>2849</v>
      </c>
      <c r="F46" s="750" t="str">
        <f t="shared" si="2"/>
        <v/>
      </c>
      <c r="G46" s="750" t="str">
        <f t="shared" si="0"/>
        <v/>
      </c>
      <c r="H46" s="750" t="e">
        <v>#N/A</v>
      </c>
      <c r="I46" s="751" t="str">
        <f t="shared" si="1"/>
        <v/>
      </c>
      <c r="K46" s="750" t="str">
        <f t="shared" ca="1" si="3"/>
        <v/>
      </c>
      <c r="L46" s="750" t="str">
        <f t="shared" ca="1" si="4"/>
        <v/>
      </c>
      <c r="O46" s="750" t="s">
        <v>6737</v>
      </c>
      <c r="P46" s="750" t="s">
        <v>6738</v>
      </c>
      <c r="Q46" s="750" t="s">
        <v>6739</v>
      </c>
      <c r="R46" s="750" t="s">
        <v>6740</v>
      </c>
      <c r="S46" s="750" t="s">
        <v>6741</v>
      </c>
    </row>
    <row r="47" spans="1:30" hidden="1">
      <c r="A47" s="749" t="s">
        <v>13109</v>
      </c>
      <c r="B47" s="762" t="s">
        <v>10317</v>
      </c>
      <c r="E47" s="763" t="s">
        <v>2849</v>
      </c>
      <c r="F47" s="750" t="str">
        <f t="shared" si="2"/>
        <v/>
      </c>
      <c r="G47" s="750" t="str">
        <f t="shared" si="0"/>
        <v/>
      </c>
      <c r="H47" s="750" t="e">
        <v>#N/A</v>
      </c>
      <c r="I47" s="751" t="str">
        <f t="shared" si="1"/>
        <v/>
      </c>
      <c r="K47" s="750" t="str">
        <f t="shared" ca="1" si="3"/>
        <v/>
      </c>
      <c r="L47" s="750" t="str">
        <f t="shared" ca="1" si="4"/>
        <v/>
      </c>
      <c r="O47" s="750" t="s">
        <v>6742</v>
      </c>
      <c r="P47" s="750" t="s">
        <v>6743</v>
      </c>
      <c r="Q47" s="750" t="s">
        <v>6744</v>
      </c>
      <c r="R47" s="750" t="s">
        <v>6745</v>
      </c>
      <c r="S47" s="750" t="s">
        <v>11409</v>
      </c>
    </row>
    <row r="48" spans="1:30" hidden="1">
      <c r="A48" s="749" t="s">
        <v>12812</v>
      </c>
      <c r="B48" s="762" t="s">
        <v>3839</v>
      </c>
      <c r="E48" s="763" t="s">
        <v>2851</v>
      </c>
      <c r="F48" s="750" t="str">
        <f t="shared" si="2"/>
        <v/>
      </c>
      <c r="G48" s="750" t="str">
        <f t="shared" si="0"/>
        <v/>
      </c>
      <c r="H48" s="750" t="e">
        <v>#N/A</v>
      </c>
      <c r="I48" s="751" t="str">
        <f t="shared" si="1"/>
        <v/>
      </c>
      <c r="K48" s="750" t="str">
        <f t="shared" ca="1" si="3"/>
        <v/>
      </c>
      <c r="L48" s="750" t="str">
        <f t="shared" ca="1" si="4"/>
        <v/>
      </c>
      <c r="O48" s="750" t="s">
        <v>11410</v>
      </c>
      <c r="P48" s="750" t="s">
        <v>11411</v>
      </c>
      <c r="Q48" s="750" t="s">
        <v>11412</v>
      </c>
      <c r="R48" s="750" t="s">
        <v>11413</v>
      </c>
      <c r="S48" s="750" t="s">
        <v>11414</v>
      </c>
    </row>
    <row r="49" spans="1:19" hidden="1">
      <c r="A49" s="749" t="s">
        <v>8097</v>
      </c>
      <c r="B49" s="762" t="s">
        <v>3840</v>
      </c>
      <c r="E49" s="763" t="s">
        <v>2851</v>
      </c>
      <c r="F49" s="750" t="str">
        <f t="shared" si="2"/>
        <v/>
      </c>
      <c r="G49" s="750" t="str">
        <f t="shared" si="0"/>
        <v/>
      </c>
      <c r="H49" s="750" t="e">
        <v>#N/A</v>
      </c>
      <c r="I49" s="751" t="str">
        <f t="shared" si="1"/>
        <v/>
      </c>
      <c r="K49" s="750" t="str">
        <f t="shared" ca="1" si="3"/>
        <v/>
      </c>
      <c r="L49" s="750" t="str">
        <f t="shared" ca="1" si="4"/>
        <v/>
      </c>
      <c r="O49" s="750" t="s">
        <v>11415</v>
      </c>
      <c r="P49" s="750" t="s">
        <v>11416</v>
      </c>
      <c r="Q49" s="750" t="s">
        <v>11417</v>
      </c>
      <c r="R49" s="750" t="s">
        <v>11418</v>
      </c>
      <c r="S49" s="750" t="s">
        <v>11419</v>
      </c>
    </row>
    <row r="50" spans="1:19" hidden="1">
      <c r="A50" s="749" t="s">
        <v>2511</v>
      </c>
      <c r="B50" s="762" t="s">
        <v>3841</v>
      </c>
      <c r="E50" s="763" t="s">
        <v>2851</v>
      </c>
      <c r="F50" s="750" t="str">
        <f t="shared" si="2"/>
        <v/>
      </c>
      <c r="G50" s="750" t="str">
        <f t="shared" si="0"/>
        <v/>
      </c>
      <c r="H50" s="750" t="e">
        <v>#N/A</v>
      </c>
      <c r="I50" s="751" t="str">
        <f t="shared" si="1"/>
        <v/>
      </c>
      <c r="K50" s="750" t="str">
        <f t="shared" ca="1" si="3"/>
        <v/>
      </c>
      <c r="L50" s="750" t="str">
        <f t="shared" ca="1" si="4"/>
        <v/>
      </c>
      <c r="O50" s="750" t="s">
        <v>11420</v>
      </c>
      <c r="P50" s="750" t="s">
        <v>11421</v>
      </c>
      <c r="Q50" s="750" t="s">
        <v>11422</v>
      </c>
      <c r="R50" s="750" t="s">
        <v>11423</v>
      </c>
      <c r="S50" s="750" t="s">
        <v>11424</v>
      </c>
    </row>
    <row r="51" spans="1:19" hidden="1">
      <c r="A51" s="749" t="s">
        <v>12813</v>
      </c>
      <c r="B51" s="762" t="s">
        <v>10319</v>
      </c>
      <c r="E51" s="763" t="s">
        <v>2851</v>
      </c>
      <c r="F51" s="750" t="str">
        <f t="shared" si="2"/>
        <v/>
      </c>
      <c r="G51" s="750" t="str">
        <f t="shared" si="0"/>
        <v/>
      </c>
      <c r="H51" s="750" t="e">
        <v>#N/A</v>
      </c>
      <c r="I51" s="751" t="str">
        <f t="shared" si="1"/>
        <v/>
      </c>
      <c r="K51" s="750" t="str">
        <f t="shared" ca="1" si="3"/>
        <v/>
      </c>
      <c r="L51" s="750" t="str">
        <f t="shared" ca="1" si="4"/>
        <v/>
      </c>
      <c r="O51" s="750" t="s">
        <v>11425</v>
      </c>
      <c r="P51" s="750" t="s">
        <v>11426</v>
      </c>
      <c r="Q51" s="750" t="s">
        <v>11427</v>
      </c>
      <c r="R51" s="750" t="s">
        <v>11428</v>
      </c>
      <c r="S51" s="750" t="s">
        <v>11429</v>
      </c>
    </row>
    <row r="52" spans="1:19" hidden="1">
      <c r="A52" s="749" t="s">
        <v>13620</v>
      </c>
      <c r="B52" s="762" t="s">
        <v>3989</v>
      </c>
      <c r="E52" s="763" t="s">
        <v>2569</v>
      </c>
      <c r="F52" s="750" t="str">
        <f t="shared" si="2"/>
        <v/>
      </c>
      <c r="G52" s="750" t="str">
        <f t="shared" si="0"/>
        <v/>
      </c>
      <c r="H52" s="750" t="e">
        <v>#N/A</v>
      </c>
      <c r="I52" s="751" t="str">
        <f t="shared" si="1"/>
        <v/>
      </c>
      <c r="K52" s="750" t="str">
        <f t="shared" ca="1" si="3"/>
        <v/>
      </c>
      <c r="L52" s="750" t="str">
        <f t="shared" ca="1" si="4"/>
        <v/>
      </c>
      <c r="O52" s="750" t="s">
        <v>11430</v>
      </c>
      <c r="P52" s="750" t="s">
        <v>11431</v>
      </c>
      <c r="Q52" s="750" t="s">
        <v>11432</v>
      </c>
      <c r="R52" s="750" t="s">
        <v>10390</v>
      </c>
      <c r="S52" s="750" t="s">
        <v>10391</v>
      </c>
    </row>
    <row r="53" spans="1:19" hidden="1">
      <c r="A53" s="749">
        <v>211</v>
      </c>
      <c r="B53" s="762" t="s">
        <v>3993</v>
      </c>
      <c r="E53" s="763" t="s">
        <v>12205</v>
      </c>
      <c r="F53" s="750" t="str">
        <f t="shared" si="2"/>
        <v/>
      </c>
      <c r="G53" s="750" t="str">
        <f t="shared" si="0"/>
        <v/>
      </c>
      <c r="H53" s="750" t="e">
        <v>#N/A</v>
      </c>
      <c r="I53" s="751" t="str">
        <f t="shared" si="1"/>
        <v/>
      </c>
      <c r="K53" s="750" t="str">
        <f t="shared" ca="1" si="3"/>
        <v/>
      </c>
      <c r="L53" s="750" t="str">
        <f t="shared" ca="1" si="4"/>
        <v/>
      </c>
      <c r="O53" s="750" t="s">
        <v>10392</v>
      </c>
      <c r="P53" s="750" t="s">
        <v>10393</v>
      </c>
      <c r="Q53" s="750" t="s">
        <v>10394</v>
      </c>
      <c r="R53" s="750" t="s">
        <v>10395</v>
      </c>
      <c r="S53" s="750" t="s">
        <v>10396</v>
      </c>
    </row>
    <row r="54" spans="1:19" hidden="1">
      <c r="A54" s="749">
        <v>2141</v>
      </c>
      <c r="B54" s="762" t="s">
        <v>11378</v>
      </c>
      <c r="E54" s="763" t="s">
        <v>12205</v>
      </c>
      <c r="F54" s="750" t="str">
        <f t="shared" si="2"/>
        <v/>
      </c>
      <c r="G54" s="750" t="str">
        <f t="shared" si="0"/>
        <v/>
      </c>
      <c r="H54" s="750" t="e">
        <v>#N/A</v>
      </c>
      <c r="I54" s="751" t="str">
        <f t="shared" si="1"/>
        <v/>
      </c>
      <c r="K54" s="750" t="str">
        <f t="shared" ca="1" si="3"/>
        <v/>
      </c>
      <c r="L54" s="750" t="str">
        <f t="shared" ca="1" si="4"/>
        <v/>
      </c>
      <c r="O54" s="750" t="s">
        <v>10397</v>
      </c>
      <c r="P54" s="750" t="s">
        <v>10398</v>
      </c>
      <c r="Q54" s="750" t="s">
        <v>10399</v>
      </c>
      <c r="R54" s="750" t="s">
        <v>10400</v>
      </c>
      <c r="S54" s="750" t="s">
        <v>10401</v>
      </c>
    </row>
    <row r="55" spans="1:19" hidden="1">
      <c r="A55" s="749">
        <v>212</v>
      </c>
      <c r="B55" s="762" t="s">
        <v>5940</v>
      </c>
      <c r="E55" s="763" t="s">
        <v>12205</v>
      </c>
      <c r="F55" s="750" t="str">
        <f t="shared" si="2"/>
        <v/>
      </c>
      <c r="G55" s="750" t="str">
        <f t="shared" si="0"/>
        <v/>
      </c>
      <c r="H55" s="750" t="e">
        <v>#N/A</v>
      </c>
      <c r="I55" s="751" t="str">
        <f t="shared" si="1"/>
        <v/>
      </c>
      <c r="K55" s="750" t="str">
        <f t="shared" ca="1" si="3"/>
        <v/>
      </c>
      <c r="L55" s="750" t="str">
        <f t="shared" ca="1" si="4"/>
        <v/>
      </c>
      <c r="O55" s="750" t="s">
        <v>10402</v>
      </c>
      <c r="P55" s="750" t="s">
        <v>10403</v>
      </c>
      <c r="Q55" s="750" t="s">
        <v>10404</v>
      </c>
      <c r="R55" s="750" t="s">
        <v>10405</v>
      </c>
      <c r="S55" s="750" t="s">
        <v>10406</v>
      </c>
    </row>
    <row r="56" spans="1:19" hidden="1">
      <c r="A56" s="749">
        <v>2142</v>
      </c>
      <c r="B56" s="762" t="s">
        <v>5941</v>
      </c>
      <c r="E56" s="763" t="s">
        <v>12205</v>
      </c>
      <c r="F56" s="750" t="str">
        <f t="shared" si="2"/>
        <v/>
      </c>
      <c r="G56" s="750" t="str">
        <f t="shared" si="0"/>
        <v/>
      </c>
      <c r="H56" s="750" t="e">
        <v>#N/A</v>
      </c>
      <c r="I56" s="751" t="str">
        <f t="shared" si="1"/>
        <v/>
      </c>
      <c r="K56" s="750" t="str">
        <f t="shared" ca="1" si="3"/>
        <v/>
      </c>
      <c r="L56" s="750" t="str">
        <f t="shared" ca="1" si="4"/>
        <v/>
      </c>
      <c r="O56" s="750" t="s">
        <v>10533</v>
      </c>
      <c r="P56" s="750" t="s">
        <v>10534</v>
      </c>
      <c r="Q56" s="750" t="s">
        <v>10535</v>
      </c>
      <c r="R56" s="750" t="s">
        <v>10536</v>
      </c>
      <c r="S56" s="750" t="s">
        <v>10537</v>
      </c>
    </row>
    <row r="57" spans="1:19" hidden="1">
      <c r="A57" s="749">
        <v>213</v>
      </c>
      <c r="B57" s="762" t="s">
        <v>5943</v>
      </c>
      <c r="E57" s="763" t="s">
        <v>12205</v>
      </c>
      <c r="F57" s="750" t="str">
        <f t="shared" si="2"/>
        <v/>
      </c>
      <c r="G57" s="750" t="str">
        <f t="shared" si="0"/>
        <v/>
      </c>
      <c r="H57" s="750" t="e">
        <v>#N/A</v>
      </c>
      <c r="I57" s="751" t="str">
        <f t="shared" si="1"/>
        <v/>
      </c>
      <c r="K57" s="750" t="str">
        <f t="shared" ca="1" si="3"/>
        <v/>
      </c>
      <c r="L57" s="750" t="str">
        <f t="shared" ca="1" si="4"/>
        <v/>
      </c>
      <c r="O57" s="750" t="s">
        <v>10538</v>
      </c>
      <c r="P57" s="750" t="s">
        <v>10539</v>
      </c>
      <c r="Q57" s="750" t="s">
        <v>10540</v>
      </c>
      <c r="R57" s="750" t="s">
        <v>10541</v>
      </c>
      <c r="S57" s="750" t="s">
        <v>10542</v>
      </c>
    </row>
    <row r="58" spans="1:19" hidden="1">
      <c r="A58" s="749">
        <v>2143</v>
      </c>
      <c r="B58" s="762" t="s">
        <v>5944</v>
      </c>
      <c r="E58" s="763" t="s">
        <v>12205</v>
      </c>
      <c r="F58" s="750" t="str">
        <f t="shared" si="2"/>
        <v/>
      </c>
      <c r="G58" s="750" t="str">
        <f t="shared" si="0"/>
        <v/>
      </c>
      <c r="H58" s="750" t="e">
        <v>#N/A</v>
      </c>
      <c r="I58" s="751" t="str">
        <f t="shared" si="1"/>
        <v/>
      </c>
      <c r="K58" s="750" t="str">
        <f t="shared" ca="1" si="3"/>
        <v/>
      </c>
      <c r="L58" s="750" t="str">
        <f t="shared" ca="1" si="4"/>
        <v/>
      </c>
      <c r="O58" s="750" t="s">
        <v>10543</v>
      </c>
      <c r="P58" s="750" t="s">
        <v>10544</v>
      </c>
      <c r="Q58" s="750" t="s">
        <v>10545</v>
      </c>
      <c r="R58" s="750" t="s">
        <v>10546</v>
      </c>
      <c r="S58" s="750" t="s">
        <v>10547</v>
      </c>
    </row>
    <row r="59" spans="1:19" hidden="1">
      <c r="A59" s="749">
        <v>2411</v>
      </c>
      <c r="B59" s="762" t="s">
        <v>10322</v>
      </c>
      <c r="E59" s="763" t="s">
        <v>12205</v>
      </c>
      <c r="F59" s="750" t="str">
        <f t="shared" si="2"/>
        <v/>
      </c>
      <c r="G59" s="750" t="str">
        <f t="shared" si="0"/>
        <v/>
      </c>
      <c r="H59" s="750" t="e">
        <v>#N/A</v>
      </c>
      <c r="I59" s="751" t="str">
        <f t="shared" si="1"/>
        <v/>
      </c>
      <c r="K59" s="750" t="str">
        <f t="shared" ca="1" si="3"/>
        <v/>
      </c>
      <c r="L59" s="750" t="str">
        <f t="shared" ca="1" si="4"/>
        <v/>
      </c>
      <c r="O59" s="750" t="s">
        <v>10548</v>
      </c>
      <c r="P59" s="750" t="s">
        <v>10549</v>
      </c>
      <c r="Q59" s="750" t="s">
        <v>10550</v>
      </c>
      <c r="R59" s="750" t="s">
        <v>10551</v>
      </c>
      <c r="S59" s="750" t="s">
        <v>10552</v>
      </c>
    </row>
    <row r="60" spans="1:19" hidden="1">
      <c r="A60" s="749">
        <v>2412</v>
      </c>
      <c r="B60" s="762" t="s">
        <v>3842</v>
      </c>
      <c r="E60" s="763" t="s">
        <v>12205</v>
      </c>
      <c r="F60" s="750" t="str">
        <f t="shared" si="2"/>
        <v/>
      </c>
      <c r="G60" s="750" t="str">
        <f t="shared" si="0"/>
        <v/>
      </c>
      <c r="H60" s="750" t="e">
        <v>#N/A</v>
      </c>
      <c r="I60" s="751" t="str">
        <f t="shared" si="1"/>
        <v/>
      </c>
      <c r="K60" s="750" t="str">
        <f t="shared" ca="1" si="3"/>
        <v/>
      </c>
      <c r="L60" s="750" t="str">
        <f t="shared" ca="1" si="4"/>
        <v/>
      </c>
      <c r="O60" s="750" t="s">
        <v>10553</v>
      </c>
      <c r="P60" s="750" t="s">
        <v>10554</v>
      </c>
      <c r="Q60" s="750" t="s">
        <v>10555</v>
      </c>
      <c r="R60" s="750" t="s">
        <v>10556</v>
      </c>
      <c r="S60" s="750" t="s">
        <v>10557</v>
      </c>
    </row>
    <row r="61" spans="1:19" hidden="1">
      <c r="A61" s="749">
        <v>2413</v>
      </c>
      <c r="B61" s="762" t="s">
        <v>3843</v>
      </c>
      <c r="E61" s="763" t="s">
        <v>12205</v>
      </c>
      <c r="F61" s="750" t="str">
        <f t="shared" si="2"/>
        <v/>
      </c>
      <c r="G61" s="750" t="str">
        <f t="shared" si="0"/>
        <v/>
      </c>
      <c r="H61" s="750" t="e">
        <v>#N/A</v>
      </c>
      <c r="I61" s="751" t="str">
        <f t="shared" si="1"/>
        <v/>
      </c>
      <c r="K61" s="750" t="str">
        <f t="shared" ca="1" si="3"/>
        <v/>
      </c>
      <c r="L61" s="750" t="str">
        <f t="shared" ca="1" si="4"/>
        <v/>
      </c>
      <c r="O61" s="750" t="s">
        <v>10558</v>
      </c>
      <c r="P61" s="750" t="s">
        <v>10559</v>
      </c>
      <c r="Q61" s="750" t="s">
        <v>10560</v>
      </c>
      <c r="R61" s="750" t="s">
        <v>10561</v>
      </c>
      <c r="S61" s="750" t="s">
        <v>10562</v>
      </c>
    </row>
    <row r="62" spans="1:19" hidden="1">
      <c r="A62" s="749">
        <v>217</v>
      </c>
      <c r="B62" s="762" t="s">
        <v>222</v>
      </c>
      <c r="E62" s="763" t="s">
        <v>12206</v>
      </c>
      <c r="F62" s="750" t="str">
        <f t="shared" si="2"/>
        <v/>
      </c>
      <c r="G62" s="750" t="str">
        <f t="shared" si="0"/>
        <v/>
      </c>
      <c r="H62" s="750" t="e">
        <v>#N/A</v>
      </c>
      <c r="I62" s="751" t="str">
        <f t="shared" si="1"/>
        <v/>
      </c>
      <c r="K62" s="750" t="str">
        <f t="shared" ca="1" si="3"/>
        <v/>
      </c>
      <c r="L62" s="750" t="str">
        <f t="shared" ca="1" si="4"/>
        <v/>
      </c>
      <c r="O62" s="750" t="s">
        <v>10563</v>
      </c>
      <c r="P62" s="750" t="s">
        <v>6158</v>
      </c>
      <c r="Q62" s="750" t="s">
        <v>6159</v>
      </c>
      <c r="R62" s="750" t="s">
        <v>6160</v>
      </c>
      <c r="S62" s="750" t="s">
        <v>6161</v>
      </c>
    </row>
    <row r="63" spans="1:19" hidden="1">
      <c r="A63" s="749">
        <v>2147</v>
      </c>
      <c r="B63" s="762" t="s">
        <v>6980</v>
      </c>
      <c r="E63" s="763" t="s">
        <v>12206</v>
      </c>
      <c r="F63" s="750" t="str">
        <f t="shared" si="2"/>
        <v/>
      </c>
      <c r="G63" s="750" t="str">
        <f t="shared" si="0"/>
        <v/>
      </c>
      <c r="H63" s="750" t="e">
        <v>#N/A</v>
      </c>
      <c r="I63" s="751" t="str">
        <f t="shared" si="1"/>
        <v/>
      </c>
      <c r="K63" s="750" t="str">
        <f t="shared" ca="1" si="3"/>
        <v/>
      </c>
      <c r="L63" s="750" t="str">
        <f t="shared" ca="1" si="4"/>
        <v/>
      </c>
      <c r="O63" s="750" t="s">
        <v>6162</v>
      </c>
      <c r="P63" s="750" t="s">
        <v>6163</v>
      </c>
      <c r="Q63" s="750" t="s">
        <v>6164</v>
      </c>
      <c r="R63" s="750" t="s">
        <v>6165</v>
      </c>
      <c r="S63" s="750" t="s">
        <v>6595</v>
      </c>
    </row>
    <row r="64" spans="1:19" hidden="1">
      <c r="A64" s="749">
        <v>221</v>
      </c>
      <c r="B64" s="762" t="s">
        <v>6982</v>
      </c>
      <c r="E64" s="763" t="s">
        <v>2845</v>
      </c>
      <c r="F64" s="750" t="str">
        <f t="shared" si="2"/>
        <v/>
      </c>
      <c r="G64" s="750" t="str">
        <f t="shared" si="0"/>
        <v/>
      </c>
      <c r="H64" s="750" t="e">
        <v>#N/A</v>
      </c>
      <c r="I64" s="751" t="str">
        <f t="shared" si="1"/>
        <v/>
      </c>
      <c r="K64" s="750" t="str">
        <f t="shared" ca="1" si="3"/>
        <v/>
      </c>
      <c r="L64" s="750" t="str">
        <f t="shared" ca="1" si="4"/>
        <v/>
      </c>
      <c r="O64" s="750" t="s">
        <v>4147</v>
      </c>
      <c r="P64" s="750" t="s">
        <v>4148</v>
      </c>
      <c r="Q64" s="750" t="s">
        <v>4149</v>
      </c>
      <c r="R64" s="750" t="s">
        <v>4150</v>
      </c>
      <c r="S64" s="750" t="s">
        <v>8369</v>
      </c>
    </row>
    <row r="65" spans="1:19" hidden="1">
      <c r="A65" s="749">
        <v>222</v>
      </c>
      <c r="B65" s="762" t="s">
        <v>2049</v>
      </c>
      <c r="E65" s="763" t="s">
        <v>2845</v>
      </c>
      <c r="F65" s="750" t="str">
        <f t="shared" si="2"/>
        <v/>
      </c>
      <c r="G65" s="750" t="str">
        <f t="shared" si="0"/>
        <v/>
      </c>
      <c r="H65" s="750" t="e">
        <v>#N/A</v>
      </c>
      <c r="I65" s="751" t="str">
        <f t="shared" si="1"/>
        <v/>
      </c>
      <c r="K65" s="750" t="str">
        <f t="shared" ca="1" si="3"/>
        <v/>
      </c>
      <c r="L65" s="750" t="str">
        <f t="shared" ca="1" si="4"/>
        <v/>
      </c>
      <c r="O65" s="750" t="s">
        <v>10299</v>
      </c>
      <c r="P65" s="750" t="s">
        <v>10300</v>
      </c>
      <c r="Q65" s="750" t="s">
        <v>10301</v>
      </c>
      <c r="R65" s="750" t="s">
        <v>10302</v>
      </c>
      <c r="S65" s="750" t="s">
        <v>10303</v>
      </c>
    </row>
    <row r="66" spans="1:19" hidden="1">
      <c r="A66" s="749">
        <v>223</v>
      </c>
      <c r="B66" s="762" t="s">
        <v>2050</v>
      </c>
      <c r="E66" s="763" t="s">
        <v>2845</v>
      </c>
      <c r="F66" s="750" t="str">
        <f t="shared" si="2"/>
        <v/>
      </c>
      <c r="G66" s="750" t="str">
        <f t="shared" si="0"/>
        <v/>
      </c>
      <c r="H66" s="750" t="e">
        <v>#N/A</v>
      </c>
      <c r="I66" s="751" t="str">
        <f t="shared" si="1"/>
        <v/>
      </c>
      <c r="K66" s="750" t="str">
        <f t="shared" ca="1" si="3"/>
        <v/>
      </c>
      <c r="L66" s="750" t="str">
        <f t="shared" ca="1" si="4"/>
        <v/>
      </c>
      <c r="O66" s="750" t="s">
        <v>10304</v>
      </c>
      <c r="P66" s="750" t="s">
        <v>10305</v>
      </c>
      <c r="Q66" s="750" t="s">
        <v>10306</v>
      </c>
      <c r="R66" s="750" t="s">
        <v>10307</v>
      </c>
      <c r="S66" s="750" t="s">
        <v>10308</v>
      </c>
    </row>
    <row r="67" spans="1:19" hidden="1">
      <c r="A67" s="749">
        <v>2281</v>
      </c>
      <c r="B67" s="762" t="s">
        <v>5740</v>
      </c>
      <c r="E67" s="763" t="s">
        <v>2845</v>
      </c>
      <c r="F67" s="750" t="str">
        <f t="shared" si="2"/>
        <v/>
      </c>
      <c r="G67" s="750" t="str">
        <f t="shared" si="0"/>
        <v/>
      </c>
      <c r="H67" s="750" t="e">
        <v>#N/A</v>
      </c>
      <c r="I67" s="751" t="str">
        <f t="shared" si="1"/>
        <v/>
      </c>
      <c r="K67" s="750" t="str">
        <f t="shared" ca="1" si="3"/>
        <v/>
      </c>
      <c r="L67" s="750" t="str">
        <f t="shared" ca="1" si="4"/>
        <v/>
      </c>
      <c r="O67" s="750" t="s">
        <v>10309</v>
      </c>
      <c r="P67" s="750" t="s">
        <v>11404</v>
      </c>
      <c r="Q67" s="750" t="s">
        <v>11405</v>
      </c>
      <c r="R67" s="750" t="s">
        <v>11406</v>
      </c>
      <c r="S67" s="750" t="s">
        <v>11407</v>
      </c>
    </row>
    <row r="68" spans="1:19" hidden="1">
      <c r="A68" s="749">
        <v>2282</v>
      </c>
      <c r="B68" s="762" t="s">
        <v>7042</v>
      </c>
      <c r="E68" s="763" t="s">
        <v>2845</v>
      </c>
      <c r="F68" s="750" t="str">
        <f t="shared" si="2"/>
        <v/>
      </c>
      <c r="G68" s="750" t="str">
        <f t="shared" si="0"/>
        <v/>
      </c>
      <c r="H68" s="750" t="e">
        <v>#N/A</v>
      </c>
      <c r="I68" s="751" t="str">
        <f t="shared" si="1"/>
        <v/>
      </c>
      <c r="K68" s="750" t="str">
        <f t="shared" ca="1" si="3"/>
        <v/>
      </c>
      <c r="L68" s="750" t="str">
        <f t="shared" ca="1" si="4"/>
        <v/>
      </c>
      <c r="O68" s="750" t="s">
        <v>11408</v>
      </c>
      <c r="P68" s="750" t="s">
        <v>14028</v>
      </c>
      <c r="Q68" s="750" t="s">
        <v>14029</v>
      </c>
      <c r="R68" s="750" t="s">
        <v>2483</v>
      </c>
      <c r="S68" s="750" t="s">
        <v>2484</v>
      </c>
    </row>
    <row r="69" spans="1:19" hidden="1">
      <c r="A69" s="749" t="s">
        <v>2514</v>
      </c>
      <c r="B69" s="762" t="s">
        <v>8098</v>
      </c>
      <c r="E69" s="763" t="s">
        <v>2845</v>
      </c>
      <c r="F69" s="750" t="str">
        <f t="shared" si="2"/>
        <v/>
      </c>
      <c r="G69" s="750" t="str">
        <f t="shared" ref="G69:G132" si="5">loctcty</f>
        <v/>
      </c>
      <c r="H69" s="750" t="e">
        <v>#N/A</v>
      </c>
      <c r="I69" s="751" t="str">
        <f t="shared" ref="I69:I132" si="6">locscty</f>
        <v/>
      </c>
      <c r="K69" s="750" t="str">
        <f t="shared" ca="1" si="3"/>
        <v/>
      </c>
      <c r="L69" s="750" t="str">
        <f t="shared" ca="1" si="4"/>
        <v/>
      </c>
      <c r="O69" s="750" t="s">
        <v>2485</v>
      </c>
      <c r="P69" s="750" t="s">
        <v>2486</v>
      </c>
      <c r="Q69" s="750" t="s">
        <v>2487</v>
      </c>
      <c r="R69" s="750" t="s">
        <v>2488</v>
      </c>
      <c r="S69" s="750" t="s">
        <v>2489</v>
      </c>
    </row>
    <row r="70" spans="1:19" hidden="1">
      <c r="A70" s="749" t="s">
        <v>2513</v>
      </c>
      <c r="B70" s="762" t="s">
        <v>8099</v>
      </c>
      <c r="E70" s="763" t="s">
        <v>2845</v>
      </c>
      <c r="F70" s="750" t="str">
        <f t="shared" ref="F70:F133" si="7">locsxcty</f>
        <v/>
      </c>
      <c r="G70" s="750" t="str">
        <f t="shared" si="5"/>
        <v/>
      </c>
      <c r="H70" s="750" t="e">
        <v>#N/A</v>
      </c>
      <c r="I70" s="751" t="str">
        <f t="shared" si="6"/>
        <v/>
      </c>
      <c r="K70" s="750" t="str">
        <f t="shared" ca="1" si="3"/>
        <v/>
      </c>
      <c r="L70" s="750" t="str">
        <f t="shared" ca="1" si="4"/>
        <v/>
      </c>
      <c r="O70" s="750" t="s">
        <v>5879</v>
      </c>
      <c r="P70" s="750" t="s">
        <v>5880</v>
      </c>
      <c r="Q70" s="750" t="s">
        <v>5881</v>
      </c>
      <c r="R70" s="750" t="s">
        <v>5882</v>
      </c>
      <c r="S70" s="750" t="s">
        <v>5883</v>
      </c>
    </row>
    <row r="71" spans="1:19" hidden="1">
      <c r="A71" s="749">
        <v>2288</v>
      </c>
      <c r="B71" s="762" t="s">
        <v>6987</v>
      </c>
      <c r="E71" s="763" t="s">
        <v>2845</v>
      </c>
      <c r="F71" s="750" t="str">
        <f t="shared" si="7"/>
        <v/>
      </c>
      <c r="G71" s="750" t="str">
        <f t="shared" si="5"/>
        <v/>
      </c>
      <c r="H71" s="750" t="e">
        <v>#N/A</v>
      </c>
      <c r="I71" s="751" t="str">
        <f t="shared" si="6"/>
        <v/>
      </c>
      <c r="K71" s="750" t="str">
        <f t="shared" ca="1" si="3"/>
        <v/>
      </c>
      <c r="L71" s="750" t="str">
        <f t="shared" ca="1" si="4"/>
        <v/>
      </c>
      <c r="O71" s="750" t="s">
        <v>5884</v>
      </c>
      <c r="P71" s="750" t="s">
        <v>5885</v>
      </c>
      <c r="Q71" s="750" t="s">
        <v>5886</v>
      </c>
      <c r="R71" s="750" t="s">
        <v>5887</v>
      </c>
      <c r="S71" s="750" t="s">
        <v>5888</v>
      </c>
    </row>
    <row r="72" spans="1:19" hidden="1">
      <c r="A72" s="749">
        <v>229</v>
      </c>
      <c r="B72" s="762" t="s">
        <v>4413</v>
      </c>
      <c r="E72" s="763" t="s">
        <v>2845</v>
      </c>
      <c r="F72" s="750" t="str">
        <f t="shared" si="7"/>
        <v/>
      </c>
      <c r="G72" s="750" t="str">
        <f t="shared" si="5"/>
        <v/>
      </c>
      <c r="H72" s="750" t="e">
        <v>#N/A</v>
      </c>
      <c r="I72" s="751" t="str">
        <f t="shared" si="6"/>
        <v/>
      </c>
      <c r="K72" s="750" t="str">
        <f t="shared" ca="1" si="3"/>
        <v/>
      </c>
      <c r="L72" s="750" t="str">
        <f t="shared" ca="1" si="4"/>
        <v/>
      </c>
      <c r="O72" s="750" t="s">
        <v>5889</v>
      </c>
      <c r="P72" s="750" t="s">
        <v>5890</v>
      </c>
      <c r="Q72" s="750" t="s">
        <v>5891</v>
      </c>
      <c r="R72" s="750" t="s">
        <v>5892</v>
      </c>
      <c r="S72" s="750" t="s">
        <v>5893</v>
      </c>
    </row>
    <row r="73" spans="1:19" hidden="1">
      <c r="A73" s="749">
        <v>242</v>
      </c>
      <c r="B73" s="762" t="s">
        <v>3220</v>
      </c>
      <c r="E73" s="763" t="s">
        <v>2854</v>
      </c>
      <c r="F73" s="750" t="str">
        <f t="shared" si="7"/>
        <v/>
      </c>
      <c r="G73" s="750" t="str">
        <f t="shared" si="5"/>
        <v/>
      </c>
      <c r="H73" s="750" t="e">
        <v>#N/A</v>
      </c>
      <c r="I73" s="751" t="str">
        <f t="shared" si="6"/>
        <v/>
      </c>
      <c r="K73" s="750" t="str">
        <f t="shared" ca="1" si="3"/>
        <v/>
      </c>
      <c r="L73" s="750" t="str">
        <f t="shared" ca="1" si="4"/>
        <v/>
      </c>
      <c r="O73" s="750" t="s">
        <v>5894</v>
      </c>
      <c r="P73" s="750" t="s">
        <v>6542</v>
      </c>
      <c r="Q73" s="750" t="s">
        <v>6543</v>
      </c>
      <c r="R73" s="750" t="s">
        <v>6544</v>
      </c>
      <c r="S73" s="750" t="s">
        <v>6545</v>
      </c>
    </row>
    <row r="74" spans="1:19" hidden="1">
      <c r="A74" s="749">
        <v>243</v>
      </c>
      <c r="B74" s="762" t="s">
        <v>3221</v>
      </c>
      <c r="E74" s="763" t="s">
        <v>12207</v>
      </c>
      <c r="F74" s="750" t="str">
        <f t="shared" si="7"/>
        <v/>
      </c>
      <c r="G74" s="750" t="str">
        <f t="shared" si="5"/>
        <v/>
      </c>
      <c r="H74" s="750" t="e">
        <v>#N/A</v>
      </c>
      <c r="I74" s="751" t="str">
        <f t="shared" si="6"/>
        <v/>
      </c>
      <c r="K74" s="750" t="str">
        <f t="shared" ca="1" si="3"/>
        <v/>
      </c>
      <c r="L74" s="750" t="str">
        <f t="shared" ca="1" si="4"/>
        <v/>
      </c>
      <c r="O74" s="750" t="s">
        <v>5901</v>
      </c>
      <c r="P74" s="750" t="s">
        <v>5902</v>
      </c>
      <c r="Q74" s="750" t="s">
        <v>5903</v>
      </c>
      <c r="R74" s="750" t="s">
        <v>5904</v>
      </c>
      <c r="S74" s="750" t="s">
        <v>5905</v>
      </c>
    </row>
    <row r="75" spans="1:19" hidden="1">
      <c r="A75" s="749">
        <v>244</v>
      </c>
      <c r="B75" s="762" t="s">
        <v>6451</v>
      </c>
      <c r="E75" s="763" t="s">
        <v>2851</v>
      </c>
      <c r="F75" s="750" t="str">
        <f t="shared" si="7"/>
        <v/>
      </c>
      <c r="G75" s="750" t="str">
        <f t="shared" si="5"/>
        <v/>
      </c>
      <c r="H75" s="750" t="e">
        <v>#N/A</v>
      </c>
      <c r="I75" s="751" t="str">
        <f t="shared" si="6"/>
        <v/>
      </c>
      <c r="K75" s="750" t="str">
        <f t="shared" ca="1" si="3"/>
        <v/>
      </c>
      <c r="L75" s="750" t="str">
        <f t="shared" ca="1" si="4"/>
        <v/>
      </c>
      <c r="O75" s="750" t="s">
        <v>5906</v>
      </c>
      <c r="P75" s="750" t="s">
        <v>5907</v>
      </c>
      <c r="Q75" s="750" t="s">
        <v>5908</v>
      </c>
      <c r="R75" s="750" t="s">
        <v>5909</v>
      </c>
      <c r="S75" s="750" t="s">
        <v>5910</v>
      </c>
    </row>
    <row r="76" spans="1:19" hidden="1">
      <c r="A76" s="749">
        <v>248</v>
      </c>
      <c r="B76" s="762" t="s">
        <v>4414</v>
      </c>
      <c r="E76" s="763" t="s">
        <v>2851</v>
      </c>
      <c r="F76" s="750" t="str">
        <f t="shared" si="7"/>
        <v/>
      </c>
      <c r="G76" s="750" t="str">
        <f t="shared" si="5"/>
        <v/>
      </c>
      <c r="H76" s="750" t="e">
        <v>#N/A</v>
      </c>
      <c r="I76" s="751" t="str">
        <f t="shared" si="6"/>
        <v/>
      </c>
      <c r="K76" s="750" t="str">
        <f t="shared" ref="K76:K139" ca="1" si="8">IF(INDIRECT($O76)=0,"",INDIRECT($R76)&amp;INDIRECT($O76)&amp;INDIRECT($P76)&amp;INDIRECT($Q76))</f>
        <v/>
      </c>
      <c r="L76" s="750" t="str">
        <f t="shared" ref="L76:L139" ca="1" si="9">IF(INDIRECT($O76)=0,"",INDIRECT($S76)&amp;INDIRECT($O76)&amp;INDIRECT($P76)&amp;INDIRECT($Q76))</f>
        <v/>
      </c>
      <c r="O76" s="750" t="s">
        <v>8216</v>
      </c>
      <c r="P76" s="750" t="s">
        <v>8217</v>
      </c>
      <c r="Q76" s="750" t="s">
        <v>8218</v>
      </c>
      <c r="R76" s="750" t="s">
        <v>8219</v>
      </c>
      <c r="S76" s="750" t="s">
        <v>8220</v>
      </c>
    </row>
    <row r="77" spans="1:19" hidden="1">
      <c r="A77" s="749">
        <v>269</v>
      </c>
      <c r="B77" s="762" t="s">
        <v>3223</v>
      </c>
      <c r="E77" s="763" t="s">
        <v>2851</v>
      </c>
      <c r="F77" s="750" t="str">
        <f t="shared" si="7"/>
        <v/>
      </c>
      <c r="G77" s="750" t="str">
        <f t="shared" si="5"/>
        <v/>
      </c>
      <c r="H77" s="750" t="e">
        <v>#N/A</v>
      </c>
      <c r="I77" s="751" t="str">
        <f t="shared" si="6"/>
        <v/>
      </c>
      <c r="K77" s="750" t="str">
        <f t="shared" ca="1" si="8"/>
        <v/>
      </c>
      <c r="L77" s="750" t="str">
        <f t="shared" ca="1" si="9"/>
        <v/>
      </c>
      <c r="O77" s="750" t="s">
        <v>8221</v>
      </c>
      <c r="P77" s="750" t="s">
        <v>3114</v>
      </c>
      <c r="Q77" s="750" t="s">
        <v>1002</v>
      </c>
      <c r="R77" s="750" t="s">
        <v>1003</v>
      </c>
      <c r="S77" s="750" t="s">
        <v>1004</v>
      </c>
    </row>
    <row r="78" spans="1:19" hidden="1">
      <c r="A78" s="749">
        <v>311</v>
      </c>
      <c r="B78" s="762" t="s">
        <v>2051</v>
      </c>
      <c r="E78" s="763" t="s">
        <v>12208</v>
      </c>
      <c r="F78" s="750" t="str">
        <f t="shared" si="7"/>
        <v/>
      </c>
      <c r="G78" s="750" t="str">
        <f t="shared" si="5"/>
        <v/>
      </c>
      <c r="H78" s="750" t="e">
        <v>#N/A</v>
      </c>
      <c r="I78" s="751" t="str">
        <f t="shared" si="6"/>
        <v/>
      </c>
      <c r="K78" s="750" t="str">
        <f t="shared" ca="1" si="8"/>
        <v/>
      </c>
      <c r="L78" s="750" t="str">
        <f t="shared" ca="1" si="9"/>
        <v/>
      </c>
      <c r="O78" s="750" t="s">
        <v>1005</v>
      </c>
      <c r="P78" s="750" t="s">
        <v>1006</v>
      </c>
      <c r="Q78" s="750" t="s">
        <v>1007</v>
      </c>
      <c r="R78" s="750" t="s">
        <v>1008</v>
      </c>
      <c r="S78" s="750" t="s">
        <v>520</v>
      </c>
    </row>
    <row r="79" spans="1:19" hidden="1">
      <c r="A79" s="749">
        <v>315</v>
      </c>
      <c r="B79" s="762" t="s">
        <v>2052</v>
      </c>
      <c r="E79" s="763" t="s">
        <v>12208</v>
      </c>
      <c r="F79" s="750" t="str">
        <f t="shared" si="7"/>
        <v/>
      </c>
      <c r="G79" s="750" t="str">
        <f t="shared" si="5"/>
        <v/>
      </c>
      <c r="H79" s="750" t="e">
        <v>#N/A</v>
      </c>
      <c r="I79" s="751" t="str">
        <f t="shared" si="6"/>
        <v/>
      </c>
      <c r="K79" s="750" t="str">
        <f t="shared" ca="1" si="8"/>
        <v/>
      </c>
      <c r="L79" s="750" t="str">
        <f t="shared" ca="1" si="9"/>
        <v/>
      </c>
      <c r="O79" s="750" t="s">
        <v>521</v>
      </c>
      <c r="P79" s="750" t="s">
        <v>522</v>
      </c>
      <c r="Q79" s="750" t="s">
        <v>6924</v>
      </c>
      <c r="R79" s="750" t="s">
        <v>6925</v>
      </c>
      <c r="S79" s="750" t="s">
        <v>6926</v>
      </c>
    </row>
    <row r="80" spans="1:19" hidden="1">
      <c r="A80" s="749">
        <v>331</v>
      </c>
      <c r="B80" s="762" t="s">
        <v>3233</v>
      </c>
      <c r="E80" s="763" t="s">
        <v>2848</v>
      </c>
      <c r="F80" s="750" t="str">
        <f t="shared" si="7"/>
        <v/>
      </c>
      <c r="G80" s="750" t="str">
        <f t="shared" si="5"/>
        <v/>
      </c>
      <c r="H80" s="750" t="e">
        <v>#N/A</v>
      </c>
      <c r="I80" s="751" t="str">
        <f t="shared" si="6"/>
        <v/>
      </c>
      <c r="K80" s="750" t="str">
        <f t="shared" ca="1" si="8"/>
        <v/>
      </c>
      <c r="L80" s="750" t="str">
        <f t="shared" ca="1" si="9"/>
        <v/>
      </c>
      <c r="O80" s="750" t="s">
        <v>6927</v>
      </c>
      <c r="P80" s="750" t="s">
        <v>6928</v>
      </c>
      <c r="Q80" s="750" t="s">
        <v>6929</v>
      </c>
      <c r="R80" s="750" t="s">
        <v>6930</v>
      </c>
      <c r="S80" s="750" t="s">
        <v>6931</v>
      </c>
    </row>
    <row r="81" spans="1:19" hidden="1">
      <c r="A81" s="749" t="s">
        <v>12209</v>
      </c>
      <c r="B81" s="762" t="s">
        <v>3235</v>
      </c>
      <c r="E81" s="763" t="s">
        <v>2846</v>
      </c>
      <c r="F81" s="750" t="str">
        <f t="shared" si="7"/>
        <v/>
      </c>
      <c r="G81" s="750" t="str">
        <f t="shared" si="5"/>
        <v/>
      </c>
      <c r="H81" s="750" t="e">
        <v>#N/A</v>
      </c>
      <c r="I81" s="751" t="str">
        <f t="shared" si="6"/>
        <v/>
      </c>
      <c r="K81" s="750" t="str">
        <f t="shared" ca="1" si="8"/>
        <v/>
      </c>
      <c r="L81" s="750" t="str">
        <f t="shared" ca="1" si="9"/>
        <v/>
      </c>
      <c r="O81" s="750" t="s">
        <v>6932</v>
      </c>
      <c r="P81" s="750" t="s">
        <v>8082</v>
      </c>
      <c r="Q81" s="750" t="s">
        <v>8083</v>
      </c>
      <c r="R81" s="750" t="s">
        <v>8084</v>
      </c>
      <c r="S81" s="750" t="s">
        <v>8085</v>
      </c>
    </row>
    <row r="82" spans="1:19" hidden="1">
      <c r="A82" s="749">
        <v>3387</v>
      </c>
      <c r="B82" s="762" t="s">
        <v>3011</v>
      </c>
      <c r="E82" s="763" t="s">
        <v>2846</v>
      </c>
      <c r="F82" s="750" t="str">
        <f t="shared" si="7"/>
        <v/>
      </c>
      <c r="G82" s="750" t="str">
        <f t="shared" si="5"/>
        <v/>
      </c>
      <c r="H82" s="750" t="e">
        <v>#N/A</v>
      </c>
      <c r="I82" s="751" t="str">
        <f t="shared" si="6"/>
        <v/>
      </c>
      <c r="K82" s="750" t="str">
        <f t="shared" ca="1" si="8"/>
        <v/>
      </c>
      <c r="L82" s="750" t="str">
        <f t="shared" ca="1" si="9"/>
        <v/>
      </c>
      <c r="O82" s="750" t="s">
        <v>8086</v>
      </c>
      <c r="P82" s="750" t="s">
        <v>8087</v>
      </c>
      <c r="Q82" s="750" t="s">
        <v>2787</v>
      </c>
      <c r="R82" s="750" t="s">
        <v>2788</v>
      </c>
      <c r="S82" s="750" t="s">
        <v>2789</v>
      </c>
    </row>
    <row r="83" spans="1:19" hidden="1">
      <c r="A83" s="749">
        <v>33311</v>
      </c>
      <c r="B83" s="762" t="s">
        <v>496</v>
      </c>
      <c r="E83" s="763" t="s">
        <v>2855</v>
      </c>
      <c r="F83" s="750" t="str">
        <f t="shared" si="7"/>
        <v/>
      </c>
      <c r="G83" s="750" t="str">
        <f t="shared" si="5"/>
        <v/>
      </c>
      <c r="H83" s="750" t="e">
        <v>#N/A</v>
      </c>
      <c r="I83" s="751" t="str">
        <f t="shared" si="6"/>
        <v/>
      </c>
      <c r="K83" s="750" t="str">
        <f t="shared" ca="1" si="8"/>
        <v/>
      </c>
      <c r="L83" s="750" t="str">
        <f t="shared" ca="1" si="9"/>
        <v/>
      </c>
      <c r="O83" s="750" t="s">
        <v>2790</v>
      </c>
      <c r="P83" s="750" t="s">
        <v>2791</v>
      </c>
      <c r="Q83" s="750" t="s">
        <v>2792</v>
      </c>
      <c r="R83" s="750" t="s">
        <v>2793</v>
      </c>
      <c r="S83" s="750" t="s">
        <v>2794</v>
      </c>
    </row>
    <row r="84" spans="1:19" hidden="1">
      <c r="A84" s="749">
        <v>33312</v>
      </c>
      <c r="B84" s="762" t="s">
        <v>2518</v>
      </c>
      <c r="E84" s="763" t="s">
        <v>2855</v>
      </c>
      <c r="F84" s="750" t="str">
        <f t="shared" si="7"/>
        <v/>
      </c>
      <c r="G84" s="750" t="str">
        <f t="shared" si="5"/>
        <v/>
      </c>
      <c r="H84" s="750" t="e">
        <v>#N/A</v>
      </c>
      <c r="I84" s="751" t="str">
        <f t="shared" si="6"/>
        <v/>
      </c>
      <c r="K84" s="750" t="str">
        <f t="shared" ca="1" si="8"/>
        <v/>
      </c>
      <c r="L84" s="750" t="str">
        <f t="shared" ca="1" si="9"/>
        <v/>
      </c>
      <c r="O84" s="750" t="s">
        <v>2795</v>
      </c>
      <c r="P84" s="750" t="s">
        <v>2796</v>
      </c>
      <c r="Q84" s="750" t="s">
        <v>2797</v>
      </c>
      <c r="R84" s="750" t="s">
        <v>2798</v>
      </c>
      <c r="S84" s="750" t="s">
        <v>2799</v>
      </c>
    </row>
    <row r="85" spans="1:19" hidden="1">
      <c r="A85" s="749">
        <v>3332</v>
      </c>
      <c r="B85" s="762" t="s">
        <v>497</v>
      </c>
      <c r="E85" s="763" t="s">
        <v>2855</v>
      </c>
      <c r="F85" s="750" t="str">
        <f t="shared" si="7"/>
        <v/>
      </c>
      <c r="G85" s="750" t="str">
        <f t="shared" si="5"/>
        <v/>
      </c>
      <c r="H85" s="750" t="e">
        <v>#N/A</v>
      </c>
      <c r="I85" s="751" t="str">
        <f t="shared" si="6"/>
        <v/>
      </c>
      <c r="K85" s="750" t="str">
        <f t="shared" ca="1" si="8"/>
        <v/>
      </c>
      <c r="L85" s="750" t="str">
        <f t="shared" ca="1" si="9"/>
        <v/>
      </c>
      <c r="O85" s="750" t="s">
        <v>2800</v>
      </c>
      <c r="P85" s="750" t="s">
        <v>2801</v>
      </c>
      <c r="Q85" s="750" t="s">
        <v>2802</v>
      </c>
      <c r="R85" s="750" t="s">
        <v>2803</v>
      </c>
      <c r="S85" s="750" t="s">
        <v>2804</v>
      </c>
    </row>
    <row r="86" spans="1:19" hidden="1">
      <c r="A86" s="749">
        <v>3333</v>
      </c>
      <c r="B86" s="762" t="s">
        <v>2519</v>
      </c>
      <c r="E86" s="763" t="s">
        <v>2855</v>
      </c>
      <c r="F86" s="750" t="str">
        <f t="shared" si="7"/>
        <v/>
      </c>
      <c r="G86" s="750" t="str">
        <f t="shared" si="5"/>
        <v/>
      </c>
      <c r="H86" s="750" t="e">
        <v>#N/A</v>
      </c>
      <c r="I86" s="751" t="str">
        <f t="shared" si="6"/>
        <v/>
      </c>
      <c r="K86" s="750" t="str">
        <f t="shared" ca="1" si="8"/>
        <v/>
      </c>
      <c r="L86" s="750" t="str">
        <f t="shared" ca="1" si="9"/>
        <v/>
      </c>
      <c r="O86" s="750" t="s">
        <v>2805</v>
      </c>
      <c r="P86" s="750" t="s">
        <v>2806</v>
      </c>
      <c r="Q86" s="750" t="s">
        <v>2807</v>
      </c>
      <c r="R86" s="750" t="s">
        <v>2808</v>
      </c>
      <c r="S86" s="750" t="s">
        <v>6219</v>
      </c>
    </row>
    <row r="87" spans="1:19" hidden="1">
      <c r="A87" s="749">
        <v>3334</v>
      </c>
      <c r="B87" s="762" t="s">
        <v>7524</v>
      </c>
      <c r="E87" s="763" t="s">
        <v>2855</v>
      </c>
      <c r="F87" s="750" t="str">
        <f t="shared" si="7"/>
        <v/>
      </c>
      <c r="G87" s="750" t="str">
        <f t="shared" si="5"/>
        <v/>
      </c>
      <c r="H87" s="750" t="e">
        <v>#N/A</v>
      </c>
      <c r="I87" s="751" t="str">
        <f t="shared" si="6"/>
        <v/>
      </c>
      <c r="K87" s="750" t="str">
        <f t="shared" ca="1" si="8"/>
        <v/>
      </c>
      <c r="L87" s="750" t="str">
        <f t="shared" ca="1" si="9"/>
        <v/>
      </c>
      <c r="O87" s="750" t="s">
        <v>6220</v>
      </c>
      <c r="P87" s="750" t="s">
        <v>6221</v>
      </c>
      <c r="Q87" s="750" t="s">
        <v>6222</v>
      </c>
      <c r="R87" s="750" t="s">
        <v>6223</v>
      </c>
      <c r="S87" s="750" t="s">
        <v>6133</v>
      </c>
    </row>
    <row r="88" spans="1:19" hidden="1">
      <c r="A88" s="749">
        <v>3335</v>
      </c>
      <c r="B88" s="762" t="s">
        <v>7525</v>
      </c>
      <c r="E88" s="763" t="s">
        <v>2855</v>
      </c>
      <c r="F88" s="750" t="str">
        <f t="shared" si="7"/>
        <v/>
      </c>
      <c r="G88" s="750" t="str">
        <f t="shared" si="5"/>
        <v/>
      </c>
      <c r="H88" s="750" t="e">
        <v>#N/A</v>
      </c>
      <c r="I88" s="751" t="str">
        <f t="shared" si="6"/>
        <v/>
      </c>
      <c r="K88" s="750" t="str">
        <f t="shared" ca="1" si="8"/>
        <v/>
      </c>
      <c r="L88" s="750" t="str">
        <f t="shared" ca="1" si="9"/>
        <v/>
      </c>
      <c r="O88" s="750" t="s">
        <v>6134</v>
      </c>
      <c r="P88" s="750" t="s">
        <v>10452</v>
      </c>
      <c r="Q88" s="750" t="s">
        <v>10453</v>
      </c>
      <c r="R88" s="750" t="s">
        <v>10454</v>
      </c>
      <c r="S88" s="750" t="s">
        <v>10455</v>
      </c>
    </row>
    <row r="89" spans="1:19" hidden="1">
      <c r="A89" s="749">
        <v>3336</v>
      </c>
      <c r="B89" s="762" t="s">
        <v>7526</v>
      </c>
      <c r="E89" s="763" t="s">
        <v>2855</v>
      </c>
      <c r="F89" s="750" t="str">
        <f t="shared" si="7"/>
        <v/>
      </c>
      <c r="G89" s="750" t="str">
        <f t="shared" si="5"/>
        <v/>
      </c>
      <c r="H89" s="750" t="e">
        <v>#N/A</v>
      </c>
      <c r="I89" s="751" t="str">
        <f t="shared" si="6"/>
        <v/>
      </c>
      <c r="K89" s="750" t="str">
        <f t="shared" ca="1" si="8"/>
        <v/>
      </c>
      <c r="L89" s="750" t="str">
        <f t="shared" ca="1" si="9"/>
        <v/>
      </c>
      <c r="O89" s="750" t="s">
        <v>10456</v>
      </c>
      <c r="P89" s="750" t="s">
        <v>10457</v>
      </c>
      <c r="Q89" s="750" t="s">
        <v>10458</v>
      </c>
      <c r="R89" s="750" t="s">
        <v>10459</v>
      </c>
      <c r="S89" s="750" t="s">
        <v>10460</v>
      </c>
    </row>
    <row r="90" spans="1:19" hidden="1">
      <c r="A90" s="749">
        <v>3337</v>
      </c>
      <c r="B90" s="762" t="s">
        <v>7527</v>
      </c>
      <c r="E90" s="763" t="s">
        <v>2855</v>
      </c>
      <c r="F90" s="750" t="str">
        <f t="shared" si="7"/>
        <v/>
      </c>
      <c r="G90" s="750" t="str">
        <f t="shared" si="5"/>
        <v/>
      </c>
      <c r="H90" s="750" t="e">
        <v>#N/A</v>
      </c>
      <c r="I90" s="751" t="str">
        <f t="shared" si="6"/>
        <v/>
      </c>
      <c r="K90" s="750" t="str">
        <f t="shared" ca="1" si="8"/>
        <v/>
      </c>
      <c r="L90" s="750" t="str">
        <f t="shared" ca="1" si="9"/>
        <v/>
      </c>
      <c r="O90" s="750" t="s">
        <v>10461</v>
      </c>
      <c r="P90" s="750" t="s">
        <v>10462</v>
      </c>
      <c r="Q90" s="750" t="s">
        <v>10463</v>
      </c>
      <c r="R90" s="750" t="s">
        <v>10464</v>
      </c>
      <c r="S90" s="750" t="s">
        <v>10465</v>
      </c>
    </row>
    <row r="91" spans="1:19" hidden="1">
      <c r="A91" s="749">
        <v>3338</v>
      </c>
      <c r="B91" s="762" t="s">
        <v>7528</v>
      </c>
      <c r="E91" s="763" t="s">
        <v>2855</v>
      </c>
      <c r="F91" s="750" t="str">
        <f t="shared" si="7"/>
        <v/>
      </c>
      <c r="G91" s="750" t="str">
        <f t="shared" si="5"/>
        <v/>
      </c>
      <c r="H91" s="750" t="e">
        <v>#N/A</v>
      </c>
      <c r="I91" s="751" t="str">
        <f t="shared" si="6"/>
        <v/>
      </c>
      <c r="K91" s="750" t="str">
        <f t="shared" ca="1" si="8"/>
        <v/>
      </c>
      <c r="L91" s="750" t="str">
        <f t="shared" ca="1" si="9"/>
        <v/>
      </c>
      <c r="O91" s="750" t="s">
        <v>10466</v>
      </c>
      <c r="P91" s="750" t="s">
        <v>5854</v>
      </c>
      <c r="Q91" s="750" t="s">
        <v>5855</v>
      </c>
      <c r="R91" s="750" t="s">
        <v>727</v>
      </c>
      <c r="S91" s="750" t="s">
        <v>728</v>
      </c>
    </row>
    <row r="92" spans="1:19" hidden="1">
      <c r="A92" s="749">
        <v>3339</v>
      </c>
      <c r="B92" s="762" t="s">
        <v>498</v>
      </c>
      <c r="E92" s="763" t="s">
        <v>2855</v>
      </c>
      <c r="F92" s="750" t="str">
        <f t="shared" si="7"/>
        <v/>
      </c>
      <c r="G92" s="750" t="str">
        <f t="shared" si="5"/>
        <v/>
      </c>
      <c r="H92" s="750" t="e">
        <v>#N/A</v>
      </c>
      <c r="I92" s="751" t="str">
        <f t="shared" si="6"/>
        <v/>
      </c>
      <c r="K92" s="750" t="str">
        <f t="shared" ca="1" si="8"/>
        <v/>
      </c>
      <c r="L92" s="750" t="str">
        <f t="shared" ca="1" si="9"/>
        <v/>
      </c>
      <c r="O92" s="750" t="s">
        <v>729</v>
      </c>
      <c r="P92" s="750" t="s">
        <v>730</v>
      </c>
      <c r="Q92" s="750" t="s">
        <v>6364</v>
      </c>
      <c r="R92" s="750" t="s">
        <v>6365</v>
      </c>
      <c r="S92" s="750" t="s">
        <v>6366</v>
      </c>
    </row>
    <row r="93" spans="1:19" hidden="1">
      <c r="A93" s="749">
        <v>334</v>
      </c>
      <c r="B93" s="762" t="s">
        <v>11922</v>
      </c>
      <c r="E93" s="763" t="s">
        <v>12211</v>
      </c>
      <c r="F93" s="750" t="str">
        <f t="shared" si="7"/>
        <v/>
      </c>
      <c r="G93" s="750" t="str">
        <f t="shared" si="5"/>
        <v/>
      </c>
      <c r="H93" s="750" t="e">
        <v>#N/A</v>
      </c>
      <c r="I93" s="751" t="str">
        <f t="shared" si="6"/>
        <v/>
      </c>
      <c r="K93" s="750" t="str">
        <f t="shared" ca="1" si="8"/>
        <v/>
      </c>
      <c r="L93" s="750" t="str">
        <f t="shared" ca="1" si="9"/>
        <v/>
      </c>
      <c r="O93" s="750" t="s">
        <v>6367</v>
      </c>
      <c r="P93" s="750" t="s">
        <v>6368</v>
      </c>
      <c r="Q93" s="750" t="s">
        <v>6369</v>
      </c>
      <c r="R93" s="750" t="s">
        <v>6370</v>
      </c>
      <c r="S93" s="750" t="s">
        <v>6371</v>
      </c>
    </row>
    <row r="94" spans="1:19" hidden="1">
      <c r="A94" s="749">
        <v>335</v>
      </c>
      <c r="B94" s="762" t="s">
        <v>11923</v>
      </c>
      <c r="E94" s="763" t="s">
        <v>12212</v>
      </c>
      <c r="F94" s="750" t="str">
        <f t="shared" si="7"/>
        <v/>
      </c>
      <c r="G94" s="750" t="str">
        <f t="shared" si="5"/>
        <v/>
      </c>
      <c r="H94" s="750" t="e">
        <v>#N/A</v>
      </c>
      <c r="I94" s="751" t="str">
        <f t="shared" si="6"/>
        <v/>
      </c>
      <c r="K94" s="750" t="str">
        <f t="shared" ca="1" si="8"/>
        <v/>
      </c>
      <c r="L94" s="750" t="str">
        <f t="shared" ca="1" si="9"/>
        <v/>
      </c>
      <c r="O94" s="750" t="s">
        <v>6372</v>
      </c>
      <c r="P94" s="750" t="s">
        <v>6373</v>
      </c>
      <c r="Q94" s="750" t="s">
        <v>6374</v>
      </c>
      <c r="R94" s="750" t="s">
        <v>6375</v>
      </c>
      <c r="S94" s="750" t="s">
        <v>6376</v>
      </c>
    </row>
    <row r="95" spans="1:19" hidden="1">
      <c r="A95" s="749">
        <v>336</v>
      </c>
      <c r="B95" s="762" t="s">
        <v>11925</v>
      </c>
      <c r="E95" s="763" t="s">
        <v>2849</v>
      </c>
      <c r="F95" s="750" t="str">
        <f t="shared" si="7"/>
        <v/>
      </c>
      <c r="G95" s="750" t="str">
        <f t="shared" si="5"/>
        <v/>
      </c>
      <c r="H95" s="750" t="e">
        <v>#N/A</v>
      </c>
      <c r="I95" s="751" t="str">
        <f t="shared" si="6"/>
        <v/>
      </c>
      <c r="K95" s="750" t="str">
        <f t="shared" ca="1" si="8"/>
        <v/>
      </c>
      <c r="L95" s="750" t="str">
        <f t="shared" ca="1" si="9"/>
        <v/>
      </c>
      <c r="O95" s="750" t="s">
        <v>6377</v>
      </c>
      <c r="P95" s="750" t="s">
        <v>6378</v>
      </c>
      <c r="Q95" s="750" t="s">
        <v>6379</v>
      </c>
      <c r="R95" s="750" t="s">
        <v>6380</v>
      </c>
      <c r="S95" s="750" t="s">
        <v>6381</v>
      </c>
    </row>
    <row r="96" spans="1:19" hidden="1">
      <c r="A96" s="749">
        <v>337</v>
      </c>
      <c r="B96" s="762" t="s">
        <v>12123</v>
      </c>
      <c r="E96" s="763" t="s">
        <v>2846</v>
      </c>
      <c r="F96" s="750" t="str">
        <f t="shared" si="7"/>
        <v/>
      </c>
      <c r="G96" s="750" t="str">
        <f t="shared" si="5"/>
        <v/>
      </c>
      <c r="H96" s="750" t="e">
        <v>#N/A</v>
      </c>
      <c r="I96" s="751" t="str">
        <f t="shared" si="6"/>
        <v/>
      </c>
      <c r="K96" s="750" t="str">
        <f t="shared" ca="1" si="8"/>
        <v/>
      </c>
      <c r="L96" s="750" t="str">
        <f t="shared" ca="1" si="9"/>
        <v/>
      </c>
      <c r="O96" s="750" t="s">
        <v>6382</v>
      </c>
      <c r="P96" s="750" t="s">
        <v>6383</v>
      </c>
      <c r="Q96" s="750" t="s">
        <v>6384</v>
      </c>
      <c r="R96" s="750" t="s">
        <v>6385</v>
      </c>
      <c r="S96" s="750" t="s">
        <v>5197</v>
      </c>
    </row>
    <row r="97" spans="1:19" hidden="1">
      <c r="A97" s="749">
        <v>3381</v>
      </c>
      <c r="B97" s="762" t="s">
        <v>6861</v>
      </c>
      <c r="E97" s="763" t="s">
        <v>12210</v>
      </c>
      <c r="F97" s="750" t="str">
        <f t="shared" si="7"/>
        <v/>
      </c>
      <c r="G97" s="750" t="str">
        <f t="shared" si="5"/>
        <v/>
      </c>
      <c r="H97" s="750" t="e">
        <v>#N/A</v>
      </c>
      <c r="I97" s="751" t="str">
        <f t="shared" si="6"/>
        <v/>
      </c>
      <c r="K97" s="750" t="str">
        <f t="shared" ca="1" si="8"/>
        <v/>
      </c>
      <c r="L97" s="750" t="str">
        <f t="shared" ca="1" si="9"/>
        <v/>
      </c>
      <c r="O97" s="750" t="s">
        <v>5198</v>
      </c>
      <c r="P97" s="750" t="s">
        <v>5199</v>
      </c>
      <c r="Q97" s="750" t="s">
        <v>5200</v>
      </c>
      <c r="R97" s="750" t="s">
        <v>357</v>
      </c>
      <c r="S97" s="750" t="s">
        <v>358</v>
      </c>
    </row>
    <row r="98" spans="1:19" hidden="1">
      <c r="A98" s="749">
        <v>3382</v>
      </c>
      <c r="B98" s="762" t="s">
        <v>6864</v>
      </c>
      <c r="E98" s="763" t="s">
        <v>12210</v>
      </c>
      <c r="F98" s="750" t="str">
        <f t="shared" si="7"/>
        <v/>
      </c>
      <c r="G98" s="750" t="str">
        <f t="shared" si="5"/>
        <v/>
      </c>
      <c r="H98" s="750" t="e">
        <v>#N/A</v>
      </c>
      <c r="I98" s="751" t="str">
        <f t="shared" si="6"/>
        <v/>
      </c>
      <c r="K98" s="750" t="str">
        <f t="shared" ca="1" si="8"/>
        <v/>
      </c>
      <c r="L98" s="750" t="str">
        <f t="shared" ca="1" si="9"/>
        <v/>
      </c>
      <c r="O98" s="750" t="s">
        <v>359</v>
      </c>
      <c r="P98" s="750" t="s">
        <v>360</v>
      </c>
      <c r="Q98" s="750" t="s">
        <v>8699</v>
      </c>
      <c r="R98" s="750" t="s">
        <v>8700</v>
      </c>
      <c r="S98" s="750" t="s">
        <v>8701</v>
      </c>
    </row>
    <row r="99" spans="1:19" hidden="1">
      <c r="A99" s="749">
        <v>3383</v>
      </c>
      <c r="B99" s="762" t="s">
        <v>6862</v>
      </c>
      <c r="E99" s="763" t="s">
        <v>12211</v>
      </c>
      <c r="F99" s="750" t="str">
        <f t="shared" si="7"/>
        <v/>
      </c>
      <c r="G99" s="750" t="str">
        <f t="shared" si="5"/>
        <v/>
      </c>
      <c r="H99" s="750" t="e">
        <v>#N/A</v>
      </c>
      <c r="I99" s="751" t="str">
        <f t="shared" si="6"/>
        <v/>
      </c>
      <c r="K99" s="750" t="str">
        <f t="shared" ca="1" si="8"/>
        <v/>
      </c>
      <c r="L99" s="750" t="str">
        <f t="shared" ca="1" si="9"/>
        <v/>
      </c>
      <c r="O99" s="750" t="s">
        <v>8702</v>
      </c>
      <c r="P99" s="750" t="s">
        <v>8703</v>
      </c>
      <c r="Q99" s="750" t="s">
        <v>8704</v>
      </c>
      <c r="R99" s="750" t="s">
        <v>8705</v>
      </c>
      <c r="S99" s="750" t="s">
        <v>8706</v>
      </c>
    </row>
    <row r="100" spans="1:19" hidden="1">
      <c r="A100" s="749">
        <v>3384</v>
      </c>
      <c r="B100" s="762" t="s">
        <v>6863</v>
      </c>
      <c r="E100" s="763" t="s">
        <v>12211</v>
      </c>
      <c r="F100" s="750" t="str">
        <f t="shared" si="7"/>
        <v/>
      </c>
      <c r="G100" s="750" t="str">
        <f t="shared" si="5"/>
        <v/>
      </c>
      <c r="H100" s="750" t="e">
        <v>#N/A</v>
      </c>
      <c r="I100" s="751" t="str">
        <f t="shared" si="6"/>
        <v/>
      </c>
      <c r="K100" s="750" t="str">
        <f t="shared" ca="1" si="8"/>
        <v/>
      </c>
      <c r="L100" s="750" t="str">
        <f t="shared" ca="1" si="9"/>
        <v/>
      </c>
      <c r="O100" s="750" t="s">
        <v>8707</v>
      </c>
      <c r="P100" s="750" t="s">
        <v>8708</v>
      </c>
      <c r="Q100" s="750" t="s">
        <v>8709</v>
      </c>
      <c r="R100" s="750" t="s">
        <v>8710</v>
      </c>
      <c r="S100" s="750" t="s">
        <v>8711</v>
      </c>
    </row>
    <row r="101" spans="1:19" hidden="1">
      <c r="A101" s="749">
        <v>3385</v>
      </c>
      <c r="B101" s="762" t="s">
        <v>6866</v>
      </c>
      <c r="E101" s="763" t="s">
        <v>12211</v>
      </c>
      <c r="F101" s="750" t="str">
        <f t="shared" si="7"/>
        <v/>
      </c>
      <c r="G101" s="750" t="str">
        <f t="shared" si="5"/>
        <v/>
      </c>
      <c r="H101" s="750" t="e">
        <v>#N/A</v>
      </c>
      <c r="I101" s="751" t="str">
        <f t="shared" si="6"/>
        <v/>
      </c>
      <c r="K101" s="750" t="str">
        <f t="shared" ca="1" si="8"/>
        <v/>
      </c>
      <c r="L101" s="750" t="str">
        <f t="shared" ca="1" si="9"/>
        <v/>
      </c>
      <c r="O101" s="750" t="s">
        <v>8712</v>
      </c>
      <c r="P101" s="750" t="s">
        <v>8713</v>
      </c>
      <c r="Q101" s="750" t="s">
        <v>8714</v>
      </c>
      <c r="R101" s="750" t="s">
        <v>8715</v>
      </c>
      <c r="S101" s="750" t="s">
        <v>8716</v>
      </c>
    </row>
    <row r="102" spans="1:19" hidden="1">
      <c r="A102" s="749" t="s">
        <v>8146</v>
      </c>
      <c r="B102" s="762" t="s">
        <v>6865</v>
      </c>
      <c r="E102" s="763" t="s">
        <v>12210</v>
      </c>
      <c r="F102" s="750" t="str">
        <f t="shared" si="7"/>
        <v/>
      </c>
      <c r="G102" s="750" t="str">
        <f t="shared" si="5"/>
        <v/>
      </c>
      <c r="H102" s="750" t="e">
        <v>#N/A</v>
      </c>
      <c r="I102" s="751" t="str">
        <f t="shared" si="6"/>
        <v/>
      </c>
      <c r="K102" s="750" t="str">
        <f t="shared" ca="1" si="8"/>
        <v/>
      </c>
      <c r="L102" s="750" t="str">
        <f t="shared" ca="1" si="9"/>
        <v/>
      </c>
      <c r="O102" s="750" t="s">
        <v>8717</v>
      </c>
      <c r="P102" s="750" t="s">
        <v>8718</v>
      </c>
      <c r="Q102" s="750" t="s">
        <v>8719</v>
      </c>
      <c r="R102" s="750" t="s">
        <v>8720</v>
      </c>
      <c r="S102" s="750" t="s">
        <v>8721</v>
      </c>
    </row>
    <row r="103" spans="1:19" hidden="1">
      <c r="A103" s="749">
        <v>3386</v>
      </c>
      <c r="B103" s="762" t="s">
        <v>10998</v>
      </c>
      <c r="E103" s="763" t="s">
        <v>12210</v>
      </c>
      <c r="F103" s="750" t="str">
        <f t="shared" si="7"/>
        <v/>
      </c>
      <c r="G103" s="750" t="str">
        <f t="shared" si="5"/>
        <v/>
      </c>
      <c r="H103" s="750" t="e">
        <v>#N/A</v>
      </c>
      <c r="I103" s="751" t="str">
        <f t="shared" si="6"/>
        <v/>
      </c>
      <c r="K103" s="750" t="str">
        <f t="shared" ca="1" si="8"/>
        <v/>
      </c>
      <c r="L103" s="750" t="str">
        <f t="shared" ca="1" si="9"/>
        <v/>
      </c>
      <c r="O103" s="750" t="s">
        <v>8722</v>
      </c>
      <c r="P103" s="750" t="s">
        <v>8723</v>
      </c>
      <c r="Q103" s="750" t="s">
        <v>8724</v>
      </c>
      <c r="R103" s="750" t="s">
        <v>8725</v>
      </c>
      <c r="S103" s="750" t="s">
        <v>8726</v>
      </c>
    </row>
    <row r="104" spans="1:19" hidden="1">
      <c r="A104" s="749">
        <v>3388</v>
      </c>
      <c r="B104" s="762" t="s">
        <v>6096</v>
      </c>
      <c r="E104" s="763" t="s">
        <v>12210</v>
      </c>
      <c r="F104" s="750" t="str">
        <f t="shared" si="7"/>
        <v/>
      </c>
      <c r="G104" s="750" t="str">
        <f t="shared" si="5"/>
        <v/>
      </c>
      <c r="H104" s="750" t="e">
        <v>#N/A</v>
      </c>
      <c r="I104" s="751" t="str">
        <f t="shared" si="6"/>
        <v/>
      </c>
      <c r="K104" s="750" t="str">
        <f t="shared" ca="1" si="8"/>
        <v/>
      </c>
      <c r="L104" s="750" t="str">
        <f t="shared" ca="1" si="9"/>
        <v/>
      </c>
      <c r="O104" s="750" t="s">
        <v>8727</v>
      </c>
      <c r="P104" s="750" t="s">
        <v>8728</v>
      </c>
      <c r="Q104" s="750" t="s">
        <v>8729</v>
      </c>
      <c r="R104" s="750" t="s">
        <v>9530</v>
      </c>
      <c r="S104" s="750" t="s">
        <v>9531</v>
      </c>
    </row>
    <row r="105" spans="1:19" hidden="1">
      <c r="A105" s="749">
        <v>3389</v>
      </c>
      <c r="B105" s="762" t="s">
        <v>6287</v>
      </c>
      <c r="E105" s="763" t="s">
        <v>12210</v>
      </c>
      <c r="F105" s="750" t="str">
        <f t="shared" si="7"/>
        <v/>
      </c>
      <c r="G105" s="750" t="str">
        <f t="shared" si="5"/>
        <v/>
      </c>
      <c r="H105" s="750" t="e">
        <v>#N/A</v>
      </c>
      <c r="I105" s="751" t="str">
        <f t="shared" si="6"/>
        <v/>
      </c>
      <c r="K105" s="750" t="str">
        <f t="shared" ca="1" si="8"/>
        <v/>
      </c>
      <c r="L105" s="750" t="str">
        <f t="shared" ca="1" si="9"/>
        <v/>
      </c>
      <c r="O105" s="750" t="s">
        <v>9532</v>
      </c>
      <c r="P105" s="750" t="s">
        <v>9533</v>
      </c>
      <c r="Q105" s="750" t="s">
        <v>2225</v>
      </c>
      <c r="R105" s="750" t="s">
        <v>2226</v>
      </c>
      <c r="S105" s="750" t="s">
        <v>2227</v>
      </c>
    </row>
    <row r="106" spans="1:19" hidden="1">
      <c r="A106" s="749">
        <v>352</v>
      </c>
      <c r="B106" s="762" t="s">
        <v>9020</v>
      </c>
      <c r="E106" s="763" t="s">
        <v>12213</v>
      </c>
      <c r="F106" s="750" t="str">
        <f t="shared" si="7"/>
        <v/>
      </c>
      <c r="G106" s="750" t="str">
        <f t="shared" si="5"/>
        <v/>
      </c>
      <c r="H106" s="750" t="e">
        <v>#N/A</v>
      </c>
      <c r="I106" s="751" t="str">
        <f t="shared" si="6"/>
        <v/>
      </c>
      <c r="K106" s="750" t="str">
        <f t="shared" ca="1" si="8"/>
        <v/>
      </c>
      <c r="L106" s="750" t="str">
        <f t="shared" ca="1" si="9"/>
        <v/>
      </c>
      <c r="O106" s="750" t="s">
        <v>2228</v>
      </c>
      <c r="P106" s="750" t="s">
        <v>2229</v>
      </c>
      <c r="Q106" s="750" t="s">
        <v>2230</v>
      </c>
      <c r="R106" s="750" t="s">
        <v>2231</v>
      </c>
      <c r="S106" s="750" t="s">
        <v>2232</v>
      </c>
    </row>
    <row r="107" spans="1:19" hidden="1">
      <c r="A107" s="749" t="s">
        <v>549</v>
      </c>
      <c r="B107" s="762" t="s">
        <v>9024</v>
      </c>
      <c r="E107" s="763" t="s">
        <v>2848</v>
      </c>
      <c r="F107" s="750" t="str">
        <f t="shared" si="7"/>
        <v/>
      </c>
      <c r="G107" s="750" t="str">
        <f t="shared" si="5"/>
        <v/>
      </c>
      <c r="H107" s="750" t="e">
        <v>#N/A</v>
      </c>
      <c r="I107" s="751" t="str">
        <f t="shared" si="6"/>
        <v/>
      </c>
      <c r="K107" s="750" t="str">
        <f t="shared" ca="1" si="8"/>
        <v/>
      </c>
      <c r="L107" s="750" t="str">
        <f t="shared" ca="1" si="9"/>
        <v/>
      </c>
      <c r="O107" s="750" t="s">
        <v>2233</v>
      </c>
      <c r="P107" s="750" t="s">
        <v>2234</v>
      </c>
      <c r="Q107" s="750" t="s">
        <v>2235</v>
      </c>
      <c r="R107" s="750" t="s">
        <v>2236</v>
      </c>
      <c r="S107" s="750" t="s">
        <v>2237</v>
      </c>
    </row>
    <row r="108" spans="1:19" hidden="1">
      <c r="A108" s="749" t="s">
        <v>547</v>
      </c>
      <c r="B108" s="762" t="s">
        <v>2690</v>
      </c>
      <c r="E108" s="763" t="s">
        <v>2849</v>
      </c>
      <c r="F108" s="750" t="str">
        <f t="shared" si="7"/>
        <v/>
      </c>
      <c r="G108" s="750" t="str">
        <f t="shared" si="5"/>
        <v/>
      </c>
      <c r="H108" s="750" t="e">
        <v>#N/A</v>
      </c>
      <c r="I108" s="751" t="str">
        <f t="shared" si="6"/>
        <v/>
      </c>
      <c r="K108" s="750" t="str">
        <f t="shared" ca="1" si="8"/>
        <v/>
      </c>
      <c r="L108" s="750" t="str">
        <f t="shared" ca="1" si="9"/>
        <v/>
      </c>
      <c r="O108" s="750" t="s">
        <v>394</v>
      </c>
      <c r="P108" s="750" t="s">
        <v>1480</v>
      </c>
      <c r="Q108" s="750" t="s">
        <v>1481</v>
      </c>
      <c r="R108" s="750" t="s">
        <v>1482</v>
      </c>
      <c r="S108" s="750" t="s">
        <v>1483</v>
      </c>
    </row>
    <row r="109" spans="1:19" hidden="1">
      <c r="A109" s="749" t="s">
        <v>546</v>
      </c>
      <c r="B109" s="762" t="s">
        <v>2691</v>
      </c>
      <c r="E109" s="763" t="s">
        <v>2849</v>
      </c>
      <c r="F109" s="750" t="str">
        <f t="shared" si="7"/>
        <v/>
      </c>
      <c r="G109" s="750" t="str">
        <f t="shared" si="5"/>
        <v/>
      </c>
      <c r="H109" s="750" t="e">
        <v>#N/A</v>
      </c>
      <c r="I109" s="751" t="str">
        <f t="shared" si="6"/>
        <v/>
      </c>
      <c r="K109" s="750" t="str">
        <f t="shared" ca="1" si="8"/>
        <v/>
      </c>
      <c r="L109" s="750" t="str">
        <f t="shared" ca="1" si="9"/>
        <v/>
      </c>
      <c r="O109" s="750" t="s">
        <v>1484</v>
      </c>
      <c r="P109" s="750" t="s">
        <v>1485</v>
      </c>
      <c r="Q109" s="750" t="s">
        <v>1486</v>
      </c>
      <c r="R109" s="750" t="s">
        <v>13051</v>
      </c>
      <c r="S109" s="750" t="s">
        <v>13052</v>
      </c>
    </row>
    <row r="110" spans="1:19" hidden="1">
      <c r="A110" s="749">
        <v>344</v>
      </c>
      <c r="B110" s="762" t="s">
        <v>10153</v>
      </c>
      <c r="E110" s="763" t="s">
        <v>12210</v>
      </c>
      <c r="F110" s="750" t="str">
        <f t="shared" si="7"/>
        <v/>
      </c>
      <c r="G110" s="750" t="str">
        <f t="shared" si="5"/>
        <v/>
      </c>
      <c r="H110" s="750" t="e">
        <v>#N/A</v>
      </c>
      <c r="I110" s="751" t="str">
        <f t="shared" si="6"/>
        <v/>
      </c>
      <c r="K110" s="750" t="str">
        <f t="shared" ca="1" si="8"/>
        <v/>
      </c>
      <c r="L110" s="750" t="str">
        <f t="shared" ca="1" si="9"/>
        <v/>
      </c>
      <c r="O110" s="750" t="s">
        <v>13053</v>
      </c>
      <c r="P110" s="750" t="s">
        <v>13054</v>
      </c>
      <c r="Q110" s="750" t="s">
        <v>13055</v>
      </c>
      <c r="R110" s="750" t="s">
        <v>13056</v>
      </c>
      <c r="S110" s="750" t="s">
        <v>13057</v>
      </c>
    </row>
    <row r="111" spans="1:19" hidden="1">
      <c r="A111" s="749" t="s">
        <v>4781</v>
      </c>
      <c r="B111" s="762" t="s">
        <v>7462</v>
      </c>
      <c r="E111" s="763" t="s">
        <v>12210</v>
      </c>
      <c r="F111" s="750" t="str">
        <f t="shared" si="7"/>
        <v/>
      </c>
      <c r="G111" s="750" t="str">
        <f t="shared" si="5"/>
        <v/>
      </c>
      <c r="H111" s="750" t="e">
        <v>#N/A</v>
      </c>
      <c r="I111" s="751" t="str">
        <f t="shared" si="6"/>
        <v/>
      </c>
      <c r="K111" s="750" t="str">
        <f t="shared" ca="1" si="8"/>
        <v/>
      </c>
      <c r="L111" s="750" t="str">
        <f t="shared" ca="1" si="9"/>
        <v/>
      </c>
      <c r="O111" s="750" t="s">
        <v>13058</v>
      </c>
      <c r="P111" s="750" t="s">
        <v>13059</v>
      </c>
      <c r="Q111" s="750" t="s">
        <v>13060</v>
      </c>
      <c r="R111" s="750" t="s">
        <v>13061</v>
      </c>
      <c r="S111" s="750" t="s">
        <v>13062</v>
      </c>
    </row>
    <row r="112" spans="1:19" hidden="1">
      <c r="A112" s="749">
        <v>341</v>
      </c>
      <c r="B112" s="762" t="s">
        <v>7463</v>
      </c>
      <c r="E112" s="763" t="s">
        <v>12208</v>
      </c>
      <c r="F112" s="750" t="str">
        <f t="shared" si="7"/>
        <v/>
      </c>
      <c r="G112" s="750" t="str">
        <f t="shared" si="5"/>
        <v/>
      </c>
      <c r="H112" s="750" t="e">
        <v>#N/A</v>
      </c>
      <c r="I112" s="751" t="str">
        <f t="shared" si="6"/>
        <v/>
      </c>
      <c r="K112" s="750" t="str">
        <f t="shared" ca="1" si="8"/>
        <v/>
      </c>
      <c r="L112" s="750" t="str">
        <f t="shared" ca="1" si="9"/>
        <v/>
      </c>
      <c r="O112" s="750" t="s">
        <v>3291</v>
      </c>
      <c r="P112" s="750" t="s">
        <v>3292</v>
      </c>
      <c r="Q112" s="750" t="s">
        <v>3293</v>
      </c>
      <c r="R112" s="750" t="s">
        <v>5057</v>
      </c>
      <c r="S112" s="750" t="s">
        <v>5058</v>
      </c>
    </row>
    <row r="113" spans="1:19" hidden="1">
      <c r="A113" s="749">
        <v>342</v>
      </c>
      <c r="B113" s="762" t="s">
        <v>9022</v>
      </c>
      <c r="E113" s="763" t="s">
        <v>12208</v>
      </c>
      <c r="F113" s="750" t="str">
        <f t="shared" si="7"/>
        <v/>
      </c>
      <c r="G113" s="750" t="str">
        <f t="shared" si="5"/>
        <v/>
      </c>
      <c r="H113" s="750" t="e">
        <v>#N/A</v>
      </c>
      <c r="I113" s="751" t="str">
        <f t="shared" si="6"/>
        <v/>
      </c>
      <c r="K113" s="750" t="str">
        <f t="shared" ca="1" si="8"/>
        <v/>
      </c>
      <c r="L113" s="750" t="str">
        <f t="shared" ca="1" si="9"/>
        <v/>
      </c>
      <c r="O113" s="750" t="s">
        <v>5059</v>
      </c>
      <c r="P113" s="750" t="s">
        <v>7603</v>
      </c>
      <c r="Q113" s="750" t="s">
        <v>7604</v>
      </c>
      <c r="R113" s="750" t="s">
        <v>5641</v>
      </c>
      <c r="S113" s="750" t="s">
        <v>5642</v>
      </c>
    </row>
    <row r="114" spans="1:19" hidden="1">
      <c r="A114" s="749">
        <v>3431</v>
      </c>
      <c r="B114" s="762" t="s">
        <v>7464</v>
      </c>
      <c r="E114" s="763" t="s">
        <v>12208</v>
      </c>
      <c r="F114" s="750" t="str">
        <f t="shared" si="7"/>
        <v/>
      </c>
      <c r="G114" s="750" t="str">
        <f t="shared" si="5"/>
        <v/>
      </c>
      <c r="H114" s="750" t="e">
        <v>#N/A</v>
      </c>
      <c r="I114" s="751" t="str">
        <f t="shared" si="6"/>
        <v/>
      </c>
      <c r="K114" s="750" t="str">
        <f t="shared" ca="1" si="8"/>
        <v/>
      </c>
      <c r="L114" s="750" t="str">
        <f t="shared" ca="1" si="9"/>
        <v/>
      </c>
      <c r="O114" s="750" t="s">
        <v>5643</v>
      </c>
      <c r="P114" s="750" t="s">
        <v>5644</v>
      </c>
      <c r="Q114" s="750" t="s">
        <v>5645</v>
      </c>
      <c r="R114" s="750" t="s">
        <v>1961</v>
      </c>
      <c r="S114" s="750" t="s">
        <v>1962</v>
      </c>
    </row>
    <row r="115" spans="1:19" hidden="1">
      <c r="A115" s="749">
        <v>3432</v>
      </c>
      <c r="B115" s="762" t="s">
        <v>7465</v>
      </c>
      <c r="E115" s="763" t="s">
        <v>12208</v>
      </c>
      <c r="F115" s="750" t="str">
        <f t="shared" si="7"/>
        <v/>
      </c>
      <c r="G115" s="750" t="str">
        <f t="shared" si="5"/>
        <v/>
      </c>
      <c r="H115" s="750" t="e">
        <v>#N/A</v>
      </c>
      <c r="I115" s="751" t="str">
        <f t="shared" si="6"/>
        <v/>
      </c>
      <c r="K115" s="750" t="str">
        <f t="shared" ca="1" si="8"/>
        <v/>
      </c>
      <c r="L115" s="750" t="str">
        <f t="shared" ca="1" si="9"/>
        <v/>
      </c>
      <c r="O115" s="750" t="s">
        <v>1963</v>
      </c>
      <c r="P115" s="750" t="s">
        <v>1964</v>
      </c>
      <c r="Q115" s="750" t="s">
        <v>1965</v>
      </c>
      <c r="R115" s="750" t="s">
        <v>1966</v>
      </c>
      <c r="S115" s="750" t="s">
        <v>1967</v>
      </c>
    </row>
    <row r="116" spans="1:19" hidden="1">
      <c r="A116" s="749">
        <v>3433</v>
      </c>
      <c r="B116" s="762" t="s">
        <v>7466</v>
      </c>
      <c r="E116" s="763" t="s">
        <v>12208</v>
      </c>
      <c r="F116" s="750" t="str">
        <f t="shared" si="7"/>
        <v/>
      </c>
      <c r="G116" s="750" t="str">
        <f t="shared" si="5"/>
        <v/>
      </c>
      <c r="H116" s="750" t="e">
        <v>#N/A</v>
      </c>
      <c r="I116" s="751" t="str">
        <f t="shared" si="6"/>
        <v/>
      </c>
      <c r="K116" s="750" t="str">
        <f t="shared" ca="1" si="8"/>
        <v/>
      </c>
      <c r="L116" s="750" t="str">
        <f t="shared" ca="1" si="9"/>
        <v/>
      </c>
      <c r="O116" s="750" t="s">
        <v>1968</v>
      </c>
      <c r="P116" s="750" t="s">
        <v>1969</v>
      </c>
      <c r="Q116" s="750" t="s">
        <v>1970</v>
      </c>
      <c r="R116" s="750" t="s">
        <v>1971</v>
      </c>
      <c r="S116" s="750" t="s">
        <v>1972</v>
      </c>
    </row>
    <row r="117" spans="1:19" hidden="1">
      <c r="A117" s="749">
        <v>347</v>
      </c>
      <c r="B117" s="762" t="s">
        <v>12744</v>
      </c>
      <c r="E117" s="763" t="s">
        <v>12207</v>
      </c>
      <c r="F117" s="750" t="str">
        <f t="shared" si="7"/>
        <v/>
      </c>
      <c r="G117" s="750" t="str">
        <f t="shared" si="5"/>
        <v/>
      </c>
      <c r="H117" s="750" t="e">
        <v>#N/A</v>
      </c>
      <c r="I117" s="751" t="str">
        <f t="shared" si="6"/>
        <v/>
      </c>
      <c r="K117" s="750" t="str">
        <f t="shared" ca="1" si="8"/>
        <v/>
      </c>
      <c r="L117" s="750" t="str">
        <f t="shared" ca="1" si="9"/>
        <v/>
      </c>
      <c r="O117" s="750" t="s">
        <v>1973</v>
      </c>
      <c r="P117" s="750" t="s">
        <v>1974</v>
      </c>
      <c r="Q117" s="750" t="s">
        <v>1975</v>
      </c>
      <c r="R117" s="750" t="s">
        <v>1976</v>
      </c>
      <c r="S117" s="750" t="s">
        <v>1977</v>
      </c>
    </row>
    <row r="118" spans="1:19" hidden="1">
      <c r="A118" s="749">
        <v>351</v>
      </c>
      <c r="B118" s="762" t="s">
        <v>12746</v>
      </c>
      <c r="E118" s="763" t="s">
        <v>12211</v>
      </c>
      <c r="F118" s="750" t="str">
        <f t="shared" si="7"/>
        <v/>
      </c>
      <c r="G118" s="750" t="str">
        <f t="shared" si="5"/>
        <v/>
      </c>
      <c r="H118" s="750" t="e">
        <v>#N/A</v>
      </c>
      <c r="I118" s="751" t="str">
        <f t="shared" si="6"/>
        <v/>
      </c>
      <c r="K118" s="750" t="str">
        <f t="shared" ca="1" si="8"/>
        <v/>
      </c>
      <c r="L118" s="750" t="str">
        <f t="shared" ca="1" si="9"/>
        <v/>
      </c>
      <c r="O118" s="750" t="s">
        <v>1978</v>
      </c>
      <c r="P118" s="750" t="s">
        <v>1979</v>
      </c>
      <c r="Q118" s="750" t="s">
        <v>1980</v>
      </c>
      <c r="R118" s="750" t="s">
        <v>1981</v>
      </c>
      <c r="S118" s="750" t="s">
        <v>1982</v>
      </c>
    </row>
    <row r="119" spans="1:19" hidden="1">
      <c r="A119" s="749" t="s">
        <v>550</v>
      </c>
      <c r="B119" s="762" t="s">
        <v>12748</v>
      </c>
      <c r="E119" s="763" t="s">
        <v>12213</v>
      </c>
      <c r="F119" s="750" t="str">
        <f t="shared" si="7"/>
        <v/>
      </c>
      <c r="G119" s="750" t="str">
        <f t="shared" si="5"/>
        <v/>
      </c>
      <c r="H119" s="750" t="e">
        <v>#N/A</v>
      </c>
      <c r="I119" s="751" t="str">
        <f t="shared" si="6"/>
        <v/>
      </c>
      <c r="K119" s="750" t="str">
        <f t="shared" ca="1" si="8"/>
        <v/>
      </c>
      <c r="L119" s="750" t="str">
        <f t="shared" ca="1" si="9"/>
        <v/>
      </c>
      <c r="O119" s="750" t="s">
        <v>1983</v>
      </c>
      <c r="P119" s="750" t="s">
        <v>1984</v>
      </c>
      <c r="Q119" s="750" t="s">
        <v>1985</v>
      </c>
      <c r="R119" s="750" t="s">
        <v>1986</v>
      </c>
      <c r="S119" s="750" t="s">
        <v>13826</v>
      </c>
    </row>
    <row r="120" spans="1:19" hidden="1">
      <c r="A120" s="749">
        <v>3531</v>
      </c>
      <c r="B120" s="762" t="s">
        <v>6600</v>
      </c>
      <c r="E120" s="763" t="s">
        <v>12217</v>
      </c>
      <c r="F120" s="750" t="str">
        <f t="shared" si="7"/>
        <v/>
      </c>
      <c r="G120" s="750" t="str">
        <f t="shared" si="5"/>
        <v/>
      </c>
      <c r="H120" s="750" t="e">
        <v>#N/A</v>
      </c>
      <c r="I120" s="751" t="str">
        <f t="shared" si="6"/>
        <v/>
      </c>
      <c r="K120" s="750" t="str">
        <f t="shared" ca="1" si="8"/>
        <v/>
      </c>
      <c r="L120" s="750" t="str">
        <f t="shared" ca="1" si="9"/>
        <v/>
      </c>
      <c r="O120" s="750" t="s">
        <v>13827</v>
      </c>
      <c r="P120" s="750" t="s">
        <v>11658</v>
      </c>
      <c r="Q120" s="750" t="s">
        <v>11659</v>
      </c>
      <c r="R120" s="750" t="s">
        <v>11660</v>
      </c>
      <c r="S120" s="750" t="s">
        <v>13187</v>
      </c>
    </row>
    <row r="121" spans="1:19" hidden="1">
      <c r="A121" s="749">
        <v>3532</v>
      </c>
      <c r="B121" s="762" t="s">
        <v>6601</v>
      </c>
      <c r="E121" s="763" t="s">
        <v>12217</v>
      </c>
      <c r="F121" s="750" t="str">
        <f t="shared" si="7"/>
        <v/>
      </c>
      <c r="G121" s="750" t="str">
        <f t="shared" si="5"/>
        <v/>
      </c>
      <c r="H121" s="750" t="e">
        <v>#N/A</v>
      </c>
      <c r="I121" s="751" t="str">
        <f t="shared" si="6"/>
        <v/>
      </c>
      <c r="K121" s="750" t="str">
        <f t="shared" ca="1" si="8"/>
        <v/>
      </c>
      <c r="L121" s="750" t="str">
        <f t="shared" ca="1" si="9"/>
        <v/>
      </c>
      <c r="O121" s="750" t="s">
        <v>13188</v>
      </c>
      <c r="P121" s="750" t="s">
        <v>13189</v>
      </c>
      <c r="Q121" s="750" t="s">
        <v>13190</v>
      </c>
      <c r="R121" s="750" t="s">
        <v>13191</v>
      </c>
      <c r="S121" s="750" t="s">
        <v>13192</v>
      </c>
    </row>
    <row r="122" spans="1:19" hidden="1">
      <c r="A122" s="749">
        <v>3533</v>
      </c>
      <c r="B122" s="762" t="s">
        <v>7469</v>
      </c>
      <c r="E122" s="763" t="s">
        <v>12217</v>
      </c>
      <c r="F122" s="750" t="str">
        <f t="shared" si="7"/>
        <v/>
      </c>
      <c r="G122" s="750" t="str">
        <f t="shared" si="5"/>
        <v/>
      </c>
      <c r="H122" s="750" t="e">
        <v>#N/A</v>
      </c>
      <c r="I122" s="751" t="str">
        <f t="shared" si="6"/>
        <v/>
      </c>
      <c r="K122" s="750" t="str">
        <f t="shared" ca="1" si="8"/>
        <v/>
      </c>
      <c r="L122" s="750" t="str">
        <f t="shared" ca="1" si="9"/>
        <v/>
      </c>
      <c r="O122" s="750" t="s">
        <v>13193</v>
      </c>
      <c r="P122" s="750" t="s">
        <v>13194</v>
      </c>
      <c r="Q122" s="750" t="s">
        <v>13195</v>
      </c>
      <c r="R122" s="750" t="s">
        <v>13196</v>
      </c>
      <c r="S122" s="750" t="s">
        <v>13197</v>
      </c>
    </row>
    <row r="123" spans="1:19" hidden="1">
      <c r="A123" s="749">
        <v>3534</v>
      </c>
      <c r="B123" s="762" t="s">
        <v>10350</v>
      </c>
      <c r="E123" s="763" t="s">
        <v>12217</v>
      </c>
      <c r="F123" s="750" t="str">
        <f t="shared" si="7"/>
        <v/>
      </c>
      <c r="G123" s="750" t="str">
        <f t="shared" si="5"/>
        <v/>
      </c>
      <c r="H123" s="750" t="e">
        <v>#N/A</v>
      </c>
      <c r="I123" s="751" t="str">
        <f t="shared" si="6"/>
        <v/>
      </c>
      <c r="K123" s="750" t="str">
        <f t="shared" ca="1" si="8"/>
        <v/>
      </c>
      <c r="L123" s="750" t="str">
        <f t="shared" ca="1" si="9"/>
        <v/>
      </c>
      <c r="O123" s="750" t="s">
        <v>13198</v>
      </c>
      <c r="P123" s="750" t="s">
        <v>13199</v>
      </c>
      <c r="Q123" s="750" t="s">
        <v>13200</v>
      </c>
      <c r="R123" s="750" t="s">
        <v>13201</v>
      </c>
      <c r="S123" s="750" t="s">
        <v>13202</v>
      </c>
    </row>
    <row r="124" spans="1:19" hidden="1">
      <c r="A124" s="749">
        <v>3561</v>
      </c>
      <c r="B124" s="762" t="s">
        <v>5510</v>
      </c>
      <c r="E124" s="763"/>
      <c r="F124" s="750" t="str">
        <f t="shared" si="7"/>
        <v/>
      </c>
      <c r="G124" s="750" t="str">
        <f t="shared" si="5"/>
        <v/>
      </c>
      <c r="H124" s="750" t="e">
        <v>#N/A</v>
      </c>
      <c r="I124" s="751" t="str">
        <f t="shared" si="6"/>
        <v/>
      </c>
      <c r="K124" s="750" t="str">
        <f t="shared" ca="1" si="8"/>
        <v/>
      </c>
      <c r="L124" s="750" t="str">
        <f t="shared" ca="1" si="9"/>
        <v/>
      </c>
      <c r="O124" s="750" t="s">
        <v>13203</v>
      </c>
      <c r="P124" s="750" t="s">
        <v>13204</v>
      </c>
      <c r="Q124" s="750" t="s">
        <v>13205</v>
      </c>
      <c r="R124" s="750" t="s">
        <v>5065</v>
      </c>
      <c r="S124" s="750" t="s">
        <v>5066</v>
      </c>
    </row>
    <row r="125" spans="1:19" hidden="1">
      <c r="A125" s="749">
        <v>3562</v>
      </c>
      <c r="B125" s="762" t="s">
        <v>6286</v>
      </c>
      <c r="E125" s="763"/>
      <c r="F125" s="750" t="str">
        <f t="shared" si="7"/>
        <v/>
      </c>
      <c r="G125" s="750" t="str">
        <f t="shared" si="5"/>
        <v/>
      </c>
      <c r="H125" s="750" t="e">
        <v>#N/A</v>
      </c>
      <c r="I125" s="751" t="str">
        <f t="shared" si="6"/>
        <v/>
      </c>
      <c r="K125" s="750" t="str">
        <f t="shared" ca="1" si="8"/>
        <v/>
      </c>
      <c r="L125" s="750" t="str">
        <f t="shared" ca="1" si="9"/>
        <v/>
      </c>
      <c r="O125" s="750" t="s">
        <v>5067</v>
      </c>
      <c r="P125" s="750" t="s">
        <v>5068</v>
      </c>
      <c r="Q125" s="750" t="s">
        <v>5069</v>
      </c>
      <c r="R125" s="750" t="s">
        <v>5070</v>
      </c>
      <c r="S125" s="750" t="s">
        <v>5071</v>
      </c>
    </row>
    <row r="126" spans="1:19" hidden="1">
      <c r="A126" s="749">
        <v>4111</v>
      </c>
      <c r="B126" s="762" t="s">
        <v>12752</v>
      </c>
      <c r="E126" s="763" t="s">
        <v>12214</v>
      </c>
      <c r="F126" s="750" t="str">
        <f t="shared" si="7"/>
        <v/>
      </c>
      <c r="G126" s="750" t="str">
        <f t="shared" si="5"/>
        <v/>
      </c>
      <c r="H126" s="750" t="e">
        <v>#N/A</v>
      </c>
      <c r="I126" s="751" t="str">
        <f t="shared" si="6"/>
        <v/>
      </c>
      <c r="K126" s="750" t="str">
        <f t="shared" ca="1" si="8"/>
        <v/>
      </c>
      <c r="L126" s="750" t="str">
        <f t="shared" ca="1" si="9"/>
        <v/>
      </c>
      <c r="O126" s="750" t="s">
        <v>5072</v>
      </c>
      <c r="P126" s="750" t="s">
        <v>5073</v>
      </c>
      <c r="Q126" s="750" t="s">
        <v>5074</v>
      </c>
      <c r="R126" s="750" t="s">
        <v>5075</v>
      </c>
      <c r="S126" s="750" t="s">
        <v>5076</v>
      </c>
    </row>
    <row r="127" spans="1:19" hidden="1">
      <c r="A127" s="749">
        <v>4112</v>
      </c>
      <c r="B127" s="762" t="s">
        <v>12754</v>
      </c>
      <c r="E127" s="763" t="s">
        <v>12214</v>
      </c>
      <c r="F127" s="750" t="str">
        <f t="shared" si="7"/>
        <v/>
      </c>
      <c r="G127" s="750" t="str">
        <f t="shared" si="5"/>
        <v/>
      </c>
      <c r="H127" s="750" t="e">
        <v>#N/A</v>
      </c>
      <c r="I127" s="751" t="str">
        <f t="shared" si="6"/>
        <v/>
      </c>
      <c r="K127" s="750" t="str">
        <f t="shared" ca="1" si="8"/>
        <v/>
      </c>
      <c r="L127" s="750" t="str">
        <f t="shared" ca="1" si="9"/>
        <v/>
      </c>
      <c r="O127" s="750" t="s">
        <v>5077</v>
      </c>
      <c r="P127" s="750" t="s">
        <v>5078</v>
      </c>
      <c r="Q127" s="750" t="s">
        <v>5079</v>
      </c>
      <c r="R127" s="750" t="s">
        <v>5080</v>
      </c>
      <c r="S127" s="750" t="s">
        <v>5081</v>
      </c>
    </row>
    <row r="128" spans="1:19" hidden="1">
      <c r="A128" s="749">
        <v>4118</v>
      </c>
      <c r="B128" s="762" t="s">
        <v>12755</v>
      </c>
      <c r="E128" s="763" t="s">
        <v>12214</v>
      </c>
      <c r="F128" s="750" t="str">
        <f t="shared" si="7"/>
        <v/>
      </c>
      <c r="G128" s="750" t="str">
        <f t="shared" si="5"/>
        <v/>
      </c>
      <c r="H128" s="750" t="e">
        <v>#N/A</v>
      </c>
      <c r="I128" s="751" t="str">
        <f t="shared" si="6"/>
        <v/>
      </c>
      <c r="K128" s="750" t="str">
        <f t="shared" ca="1" si="8"/>
        <v/>
      </c>
      <c r="L128" s="750" t="str">
        <f t="shared" ca="1" si="9"/>
        <v/>
      </c>
      <c r="O128" s="750" t="s">
        <v>5082</v>
      </c>
      <c r="P128" s="750" t="s">
        <v>5083</v>
      </c>
      <c r="Q128" s="750" t="s">
        <v>11897</v>
      </c>
      <c r="R128" s="750" t="s">
        <v>11898</v>
      </c>
      <c r="S128" s="750" t="s">
        <v>11899</v>
      </c>
    </row>
    <row r="129" spans="1:19" hidden="1">
      <c r="A129" s="749">
        <v>419</v>
      </c>
      <c r="B129" s="762" t="s">
        <v>7074</v>
      </c>
      <c r="E129" s="763" t="s">
        <v>12214</v>
      </c>
      <c r="F129" s="750" t="str">
        <f t="shared" si="7"/>
        <v/>
      </c>
      <c r="G129" s="750" t="str">
        <f t="shared" si="5"/>
        <v/>
      </c>
      <c r="H129" s="750" t="e">
        <v>#N/A</v>
      </c>
      <c r="I129" s="751" t="str">
        <f t="shared" si="6"/>
        <v/>
      </c>
      <c r="K129" s="750" t="str">
        <f t="shared" ca="1" si="8"/>
        <v/>
      </c>
      <c r="L129" s="750" t="str">
        <f t="shared" ca="1" si="9"/>
        <v/>
      </c>
      <c r="O129" s="750" t="s">
        <v>11900</v>
      </c>
      <c r="P129" s="750" t="s">
        <v>11901</v>
      </c>
      <c r="Q129" s="750" t="s">
        <v>11902</v>
      </c>
      <c r="R129" s="750" t="s">
        <v>11903</v>
      </c>
      <c r="S129" s="750" t="s">
        <v>11904</v>
      </c>
    </row>
    <row r="130" spans="1:19" hidden="1">
      <c r="A130" s="749">
        <v>412</v>
      </c>
      <c r="B130" s="762" t="s">
        <v>410</v>
      </c>
      <c r="E130" s="763" t="s">
        <v>12215</v>
      </c>
      <c r="F130" s="750" t="str">
        <f t="shared" si="7"/>
        <v/>
      </c>
      <c r="G130" s="750" t="str">
        <f t="shared" si="5"/>
        <v/>
      </c>
      <c r="H130" s="750" t="e">
        <v>#N/A</v>
      </c>
      <c r="I130" s="751" t="str">
        <f t="shared" si="6"/>
        <v/>
      </c>
      <c r="K130" s="750" t="str">
        <f t="shared" ca="1" si="8"/>
        <v/>
      </c>
      <c r="L130" s="750" t="str">
        <f t="shared" ca="1" si="9"/>
        <v/>
      </c>
      <c r="O130" s="750" t="s">
        <v>11905</v>
      </c>
      <c r="P130" s="750" t="s">
        <v>12451</v>
      </c>
      <c r="Q130" s="750" t="s">
        <v>12452</v>
      </c>
      <c r="R130" s="750" t="s">
        <v>12453</v>
      </c>
      <c r="S130" s="750" t="s">
        <v>12454</v>
      </c>
    </row>
    <row r="131" spans="1:19" hidden="1">
      <c r="A131" s="749">
        <v>413</v>
      </c>
      <c r="B131" s="762" t="s">
        <v>6452</v>
      </c>
      <c r="E131" s="763" t="s">
        <v>12216</v>
      </c>
      <c r="F131" s="750" t="str">
        <f t="shared" si="7"/>
        <v/>
      </c>
      <c r="G131" s="750" t="str">
        <f t="shared" si="5"/>
        <v/>
      </c>
      <c r="H131" s="750" t="e">
        <v>#N/A</v>
      </c>
      <c r="I131" s="751" t="str">
        <f t="shared" si="6"/>
        <v/>
      </c>
      <c r="K131" s="750" t="str">
        <f t="shared" ca="1" si="8"/>
        <v/>
      </c>
      <c r="L131" s="750" t="str">
        <f t="shared" ca="1" si="9"/>
        <v/>
      </c>
      <c r="O131" s="750" t="s">
        <v>12455</v>
      </c>
      <c r="P131" s="750" t="s">
        <v>12456</v>
      </c>
      <c r="Q131" s="750" t="s">
        <v>4355</v>
      </c>
      <c r="R131" s="750" t="s">
        <v>4356</v>
      </c>
      <c r="S131" s="750" t="s">
        <v>6254</v>
      </c>
    </row>
    <row r="132" spans="1:19" hidden="1">
      <c r="A132" s="749">
        <v>414</v>
      </c>
      <c r="B132" s="762" t="s">
        <v>2731</v>
      </c>
      <c r="E132" s="763" t="s">
        <v>12217</v>
      </c>
      <c r="F132" s="750" t="str">
        <f t="shared" si="7"/>
        <v/>
      </c>
      <c r="G132" s="750" t="str">
        <f t="shared" si="5"/>
        <v/>
      </c>
      <c r="H132" s="750" t="e">
        <v>#N/A</v>
      </c>
      <c r="I132" s="751" t="str">
        <f t="shared" si="6"/>
        <v/>
      </c>
      <c r="K132" s="750" t="str">
        <f t="shared" ca="1" si="8"/>
        <v/>
      </c>
      <c r="L132" s="750" t="str">
        <f t="shared" ca="1" si="9"/>
        <v/>
      </c>
      <c r="O132" s="750" t="s">
        <v>6255</v>
      </c>
      <c r="P132" s="750" t="s">
        <v>4364</v>
      </c>
      <c r="Q132" s="750" t="s">
        <v>4365</v>
      </c>
      <c r="R132" s="750" t="s">
        <v>4366</v>
      </c>
      <c r="S132" s="750" t="s">
        <v>4367</v>
      </c>
    </row>
    <row r="133" spans="1:19" hidden="1">
      <c r="A133" s="749">
        <v>415</v>
      </c>
      <c r="B133" s="762" t="s">
        <v>2732</v>
      </c>
      <c r="E133" s="763" t="s">
        <v>12217</v>
      </c>
      <c r="F133" s="750" t="str">
        <f t="shared" si="7"/>
        <v/>
      </c>
      <c r="G133" s="750" t="str">
        <f t="shared" ref="G133:G150" si="10">loctcty</f>
        <v/>
      </c>
      <c r="H133" s="750" t="e">
        <v>#N/A</v>
      </c>
      <c r="I133" s="751" t="str">
        <f t="shared" ref="I133:I196" si="11">locscty</f>
        <v/>
      </c>
      <c r="K133" s="750" t="str">
        <f t="shared" ca="1" si="8"/>
        <v/>
      </c>
      <c r="L133" s="750" t="str">
        <f t="shared" ca="1" si="9"/>
        <v/>
      </c>
      <c r="O133" s="750" t="s">
        <v>4368</v>
      </c>
      <c r="P133" s="750" t="s">
        <v>4369</v>
      </c>
      <c r="Q133" s="750" t="s">
        <v>6667</v>
      </c>
      <c r="R133" s="750" t="s">
        <v>6668</v>
      </c>
      <c r="S133" s="750" t="s">
        <v>6669</v>
      </c>
    </row>
    <row r="134" spans="1:19" hidden="1">
      <c r="A134" s="749">
        <v>417</v>
      </c>
      <c r="B134" s="762" t="s">
        <v>9520</v>
      </c>
      <c r="E134" s="763" t="s">
        <v>12217</v>
      </c>
      <c r="F134" s="750" t="str">
        <f t="shared" ref="F134:F150" si="12">locsxcty</f>
        <v/>
      </c>
      <c r="G134" s="750" t="str">
        <f t="shared" si="10"/>
        <v/>
      </c>
      <c r="H134" s="750" t="e">
        <v>#N/A</v>
      </c>
      <c r="I134" s="751" t="str">
        <f t="shared" si="11"/>
        <v/>
      </c>
      <c r="K134" s="750" t="str">
        <f t="shared" ca="1" si="8"/>
        <v/>
      </c>
      <c r="L134" s="750" t="str">
        <f t="shared" ca="1" si="9"/>
        <v/>
      </c>
      <c r="O134" s="750" t="s">
        <v>6670</v>
      </c>
      <c r="P134" s="750" t="s">
        <v>6671</v>
      </c>
      <c r="Q134" s="750" t="s">
        <v>6672</v>
      </c>
      <c r="R134" s="750" t="s">
        <v>6673</v>
      </c>
      <c r="S134" s="750" t="s">
        <v>6674</v>
      </c>
    </row>
    <row r="135" spans="1:19" hidden="1">
      <c r="A135" s="749">
        <v>418</v>
      </c>
      <c r="B135" s="762" t="s">
        <v>7078</v>
      </c>
      <c r="E135" s="763" t="s">
        <v>12217</v>
      </c>
      <c r="F135" s="750" t="str">
        <f t="shared" si="12"/>
        <v/>
      </c>
      <c r="G135" s="750" t="str">
        <f t="shared" si="10"/>
        <v/>
      </c>
      <c r="H135" s="750" t="e">
        <v>#N/A</v>
      </c>
      <c r="I135" s="751" t="str">
        <f t="shared" si="11"/>
        <v/>
      </c>
      <c r="K135" s="750" t="str">
        <f t="shared" ca="1" si="8"/>
        <v/>
      </c>
      <c r="L135" s="750" t="str">
        <f t="shared" ca="1" si="9"/>
        <v/>
      </c>
      <c r="O135" s="750" t="s">
        <v>6675</v>
      </c>
      <c r="P135" s="750" t="s">
        <v>6676</v>
      </c>
      <c r="Q135" s="750" t="s">
        <v>6677</v>
      </c>
      <c r="R135" s="750" t="s">
        <v>6678</v>
      </c>
      <c r="S135" s="750" t="s">
        <v>13907</v>
      </c>
    </row>
    <row r="136" spans="1:19" hidden="1">
      <c r="A136" s="749">
        <v>4211</v>
      </c>
      <c r="B136" s="762" t="s">
        <v>7467</v>
      </c>
      <c r="E136" s="763" t="s">
        <v>12217</v>
      </c>
      <c r="F136" s="750" t="str">
        <f t="shared" si="12"/>
        <v/>
      </c>
      <c r="G136" s="750" t="str">
        <f t="shared" si="10"/>
        <v/>
      </c>
      <c r="H136" s="750" t="e">
        <v>#N/A</v>
      </c>
      <c r="I136" s="751" t="str">
        <f t="shared" si="11"/>
        <v/>
      </c>
      <c r="K136" s="750" t="str">
        <f t="shared" ca="1" si="8"/>
        <v/>
      </c>
      <c r="L136" s="750" t="str">
        <f t="shared" ca="1" si="9"/>
        <v/>
      </c>
      <c r="O136" s="750" t="s">
        <v>13908</v>
      </c>
      <c r="P136" s="750" t="s">
        <v>13909</v>
      </c>
      <c r="Q136" s="750" t="s">
        <v>13910</v>
      </c>
      <c r="R136" s="750" t="s">
        <v>13911</v>
      </c>
      <c r="S136" s="750" t="s">
        <v>13912</v>
      </c>
    </row>
    <row r="137" spans="1:19" hidden="1">
      <c r="A137" s="749">
        <v>4212</v>
      </c>
      <c r="B137" s="762" t="s">
        <v>7468</v>
      </c>
      <c r="E137" s="763" t="s">
        <v>12217</v>
      </c>
      <c r="F137" s="750" t="str">
        <f t="shared" si="12"/>
        <v/>
      </c>
      <c r="G137" s="750" t="str">
        <f t="shared" si="10"/>
        <v/>
      </c>
      <c r="H137" s="750" t="e">
        <v>#N/A</v>
      </c>
      <c r="I137" s="751" t="str">
        <f t="shared" si="11"/>
        <v/>
      </c>
      <c r="K137" s="750" t="str">
        <f t="shared" ca="1" si="8"/>
        <v/>
      </c>
      <c r="L137" s="750" t="str">
        <f t="shared" ca="1" si="9"/>
        <v/>
      </c>
      <c r="O137" s="750" t="s">
        <v>13913</v>
      </c>
      <c r="P137" s="750" t="s">
        <v>9584</v>
      </c>
      <c r="Q137" s="750" t="s">
        <v>9585</v>
      </c>
      <c r="R137" s="750" t="s">
        <v>9586</v>
      </c>
      <c r="S137" s="750" t="s">
        <v>9587</v>
      </c>
    </row>
    <row r="138" spans="1:19" hidden="1">
      <c r="A138" s="749">
        <v>441</v>
      </c>
      <c r="B138" s="762" t="s">
        <v>6106</v>
      </c>
      <c r="E138" s="763" t="s">
        <v>12218</v>
      </c>
      <c r="F138" s="750" t="str">
        <f t="shared" si="12"/>
        <v/>
      </c>
      <c r="G138" s="750" t="str">
        <f t="shared" si="10"/>
        <v/>
      </c>
      <c r="H138" s="750" t="e">
        <v>#N/A</v>
      </c>
      <c r="I138" s="751" t="str">
        <f t="shared" si="11"/>
        <v/>
      </c>
      <c r="K138" s="750" t="str">
        <f t="shared" ca="1" si="8"/>
        <v/>
      </c>
      <c r="L138" s="750" t="str">
        <f t="shared" ca="1" si="9"/>
        <v/>
      </c>
      <c r="O138" s="750" t="s">
        <v>9588</v>
      </c>
      <c r="P138" s="750" t="s">
        <v>9589</v>
      </c>
      <c r="Q138" s="750" t="s">
        <v>11579</v>
      </c>
      <c r="R138" s="750" t="s">
        <v>11580</v>
      </c>
      <c r="S138" s="750" t="s">
        <v>12524</v>
      </c>
    </row>
    <row r="139" spans="1:19" hidden="1">
      <c r="A139" s="749">
        <v>4611</v>
      </c>
      <c r="B139" s="762" t="s">
        <v>7470</v>
      </c>
      <c r="E139" s="763" t="s">
        <v>12218</v>
      </c>
      <c r="F139" s="750" t="str">
        <f t="shared" si="12"/>
        <v/>
      </c>
      <c r="G139" s="750" t="str">
        <f t="shared" si="10"/>
        <v/>
      </c>
      <c r="H139" s="750" t="e">
        <v>#N/A</v>
      </c>
      <c r="I139" s="751" t="str">
        <f t="shared" si="11"/>
        <v/>
      </c>
      <c r="K139" s="750" t="str">
        <f t="shared" ca="1" si="8"/>
        <v/>
      </c>
      <c r="L139" s="750" t="str">
        <f t="shared" ca="1" si="9"/>
        <v/>
      </c>
      <c r="O139" s="750" t="s">
        <v>12525</v>
      </c>
      <c r="P139" s="750" t="s">
        <v>12526</v>
      </c>
      <c r="Q139" s="750" t="s">
        <v>9781</v>
      </c>
      <c r="R139" s="750" t="s">
        <v>9782</v>
      </c>
      <c r="S139" s="750" t="s">
        <v>9783</v>
      </c>
    </row>
    <row r="140" spans="1:19" hidden="1">
      <c r="A140" s="749">
        <v>4612</v>
      </c>
      <c r="B140" s="762" t="s">
        <v>8951</v>
      </c>
      <c r="E140" s="763" t="s">
        <v>12218</v>
      </c>
      <c r="F140" s="750" t="str">
        <f t="shared" si="12"/>
        <v/>
      </c>
      <c r="G140" s="750" t="str">
        <f t="shared" si="10"/>
        <v/>
      </c>
      <c r="H140" s="750" t="e">
        <v>#N/A</v>
      </c>
      <c r="I140" s="751" t="str">
        <f t="shared" si="11"/>
        <v/>
      </c>
      <c r="K140" s="750" t="str">
        <f t="shared" ref="K140:K203" ca="1" si="13">IF(INDIRECT($O140)=0,"",INDIRECT($R140)&amp;INDIRECT($O140)&amp;INDIRECT($P140)&amp;INDIRECT($Q140))</f>
        <v/>
      </c>
      <c r="L140" s="750" t="str">
        <f t="shared" ref="L140:L203" ca="1" si="14">IF(INDIRECT($O140)=0,"",INDIRECT($S140)&amp;INDIRECT($O140)&amp;INDIRECT($P140)&amp;INDIRECT($Q140))</f>
        <v/>
      </c>
      <c r="O140" s="750" t="s">
        <v>9784</v>
      </c>
      <c r="P140" s="750" t="s">
        <v>9785</v>
      </c>
      <c r="Q140" s="750" t="s">
        <v>9786</v>
      </c>
      <c r="R140" s="750" t="s">
        <v>9787</v>
      </c>
      <c r="S140" s="750" t="s">
        <v>9788</v>
      </c>
    </row>
    <row r="141" spans="1:19" hidden="1">
      <c r="A141" s="749">
        <v>1611</v>
      </c>
      <c r="B141" s="762" t="s">
        <v>8952</v>
      </c>
      <c r="E141" s="763" t="s">
        <v>12218</v>
      </c>
      <c r="F141" s="750" t="str">
        <f t="shared" si="12"/>
        <v/>
      </c>
      <c r="G141" s="750" t="str">
        <f t="shared" si="10"/>
        <v/>
      </c>
      <c r="H141" s="750" t="e">
        <v>#N/A</v>
      </c>
      <c r="I141" s="751" t="str">
        <f t="shared" si="11"/>
        <v/>
      </c>
      <c r="K141" s="750" t="str">
        <f t="shared" ca="1" si="13"/>
        <v/>
      </c>
      <c r="L141" s="750" t="str">
        <f t="shared" ca="1" si="14"/>
        <v/>
      </c>
      <c r="O141" s="750" t="s">
        <v>9789</v>
      </c>
      <c r="P141" s="750" t="s">
        <v>9790</v>
      </c>
      <c r="Q141" s="750" t="s">
        <v>9791</v>
      </c>
      <c r="R141" s="750" t="s">
        <v>9792</v>
      </c>
      <c r="S141" s="750" t="s">
        <v>9793</v>
      </c>
    </row>
    <row r="142" spans="1:19" hidden="1">
      <c r="A142" s="749">
        <v>1612</v>
      </c>
      <c r="B142" s="762" t="s">
        <v>8953</v>
      </c>
      <c r="E142" s="763" t="s">
        <v>12218</v>
      </c>
      <c r="F142" s="750" t="str">
        <f t="shared" si="12"/>
        <v/>
      </c>
      <c r="G142" s="750" t="str">
        <f t="shared" si="10"/>
        <v/>
      </c>
      <c r="H142" s="750" t="e">
        <v>#N/A</v>
      </c>
      <c r="I142" s="751" t="str">
        <f t="shared" si="11"/>
        <v/>
      </c>
      <c r="K142" s="750" t="str">
        <f t="shared" ca="1" si="13"/>
        <v/>
      </c>
      <c r="L142" s="750" t="str">
        <f t="shared" ca="1" si="14"/>
        <v/>
      </c>
      <c r="O142" s="750" t="s">
        <v>9794</v>
      </c>
      <c r="P142" s="750" t="s">
        <v>9795</v>
      </c>
      <c r="Q142" s="750" t="s">
        <v>9796</v>
      </c>
      <c r="R142" s="750" t="s">
        <v>9797</v>
      </c>
      <c r="S142" s="750" t="s">
        <v>9798</v>
      </c>
    </row>
    <row r="143" spans="1:19" hidden="1">
      <c r="A143" s="749">
        <v>466</v>
      </c>
      <c r="B143" s="762" t="s">
        <v>1309</v>
      </c>
      <c r="E143" s="763" t="s">
        <v>12218</v>
      </c>
      <c r="F143" s="750" t="str">
        <f t="shared" si="12"/>
        <v/>
      </c>
      <c r="G143" s="750" t="str">
        <f t="shared" si="10"/>
        <v/>
      </c>
      <c r="H143" s="750" t="e">
        <v>#N/A</v>
      </c>
      <c r="I143" s="751" t="str">
        <f t="shared" si="11"/>
        <v/>
      </c>
      <c r="K143" s="750" t="str">
        <f t="shared" ca="1" si="13"/>
        <v/>
      </c>
      <c r="L143" s="750" t="str">
        <f t="shared" ca="1" si="14"/>
        <v/>
      </c>
      <c r="O143" s="750" t="s">
        <v>9799</v>
      </c>
      <c r="P143" s="750" t="s">
        <v>9800</v>
      </c>
      <c r="Q143" s="750" t="s">
        <v>9801</v>
      </c>
      <c r="R143" s="750" t="s">
        <v>9802</v>
      </c>
      <c r="S143" s="750" t="s">
        <v>9803</v>
      </c>
    </row>
    <row r="144" spans="1:19" hidden="1">
      <c r="A144" s="749">
        <v>439</v>
      </c>
      <c r="B144" s="762" t="s">
        <v>4501</v>
      </c>
      <c r="E144" s="763" t="s">
        <v>12219</v>
      </c>
      <c r="F144" s="750" t="str">
        <f t="shared" si="12"/>
        <v/>
      </c>
      <c r="G144" s="750" t="str">
        <f t="shared" si="10"/>
        <v/>
      </c>
      <c r="H144" s="750" t="e">
        <v>#N/A</v>
      </c>
      <c r="I144" s="751" t="str">
        <f t="shared" si="11"/>
        <v/>
      </c>
      <c r="K144" s="750" t="str">
        <f t="shared" ca="1" si="13"/>
        <v/>
      </c>
      <c r="L144" s="750" t="str">
        <f t="shared" ca="1" si="14"/>
        <v/>
      </c>
      <c r="O144" s="750" t="s">
        <v>9804</v>
      </c>
      <c r="P144" s="750" t="s">
        <v>9805</v>
      </c>
      <c r="Q144" s="750" t="s">
        <v>9806</v>
      </c>
      <c r="R144" s="750" t="s">
        <v>9807</v>
      </c>
      <c r="S144" s="750" t="s">
        <v>9808</v>
      </c>
    </row>
    <row r="145" spans="1:19" hidden="1">
      <c r="A145" s="749">
        <v>5111</v>
      </c>
      <c r="B145" s="762" t="s">
        <v>8954</v>
      </c>
      <c r="E145" s="763" t="s">
        <v>12220</v>
      </c>
      <c r="F145" s="750" t="str">
        <f t="shared" si="12"/>
        <v/>
      </c>
      <c r="G145" s="750" t="str">
        <f t="shared" si="10"/>
        <v/>
      </c>
      <c r="H145" s="750" t="e">
        <v>#N/A</v>
      </c>
      <c r="I145" s="751" t="str">
        <f t="shared" si="11"/>
        <v/>
      </c>
      <c r="K145" s="750" t="str">
        <f t="shared" ca="1" si="13"/>
        <v/>
      </c>
      <c r="L145" s="750" t="str">
        <f t="shared" ca="1" si="14"/>
        <v/>
      </c>
      <c r="O145" s="750" t="s">
        <v>9809</v>
      </c>
      <c r="P145" s="750" t="s">
        <v>9810</v>
      </c>
      <c r="Q145" s="750" t="s">
        <v>9811</v>
      </c>
      <c r="R145" s="750" t="s">
        <v>9812</v>
      </c>
      <c r="S145" s="750" t="s">
        <v>9813</v>
      </c>
    </row>
    <row r="146" spans="1:19" hidden="1">
      <c r="A146" s="749">
        <v>5112</v>
      </c>
      <c r="B146" s="762" t="s">
        <v>8955</v>
      </c>
      <c r="E146" s="763" t="s">
        <v>12220</v>
      </c>
      <c r="F146" s="750" t="str">
        <f t="shared" si="12"/>
        <v/>
      </c>
      <c r="G146" s="750" t="str">
        <f t="shared" si="10"/>
        <v/>
      </c>
      <c r="H146" s="750" t="e">
        <v>#N/A</v>
      </c>
      <c r="I146" s="751" t="str">
        <f t="shared" si="11"/>
        <v/>
      </c>
      <c r="K146" s="750" t="str">
        <f t="shared" ca="1" si="13"/>
        <v/>
      </c>
      <c r="L146" s="750" t="str">
        <f t="shared" ca="1" si="14"/>
        <v/>
      </c>
      <c r="O146" s="750" t="s">
        <v>9814</v>
      </c>
      <c r="P146" s="750" t="s">
        <v>9815</v>
      </c>
      <c r="Q146" s="750" t="s">
        <v>9816</v>
      </c>
      <c r="R146" s="750" t="s">
        <v>9817</v>
      </c>
      <c r="S146" s="750" t="s">
        <v>9818</v>
      </c>
    </row>
    <row r="147" spans="1:19" hidden="1">
      <c r="A147" s="749">
        <v>5113</v>
      </c>
      <c r="B147" s="762" t="s">
        <v>8956</v>
      </c>
      <c r="E147" s="763" t="s">
        <v>12220</v>
      </c>
      <c r="F147" s="750" t="str">
        <f t="shared" si="12"/>
        <v/>
      </c>
      <c r="G147" s="750" t="str">
        <f t="shared" si="10"/>
        <v/>
      </c>
      <c r="H147" s="750" t="e">
        <v>#N/A</v>
      </c>
      <c r="I147" s="751" t="str">
        <f t="shared" si="11"/>
        <v/>
      </c>
      <c r="K147" s="750" t="str">
        <f t="shared" ca="1" si="13"/>
        <v/>
      </c>
      <c r="L147" s="750" t="str">
        <f t="shared" ca="1" si="14"/>
        <v/>
      </c>
      <c r="O147" s="750" t="s">
        <v>9819</v>
      </c>
      <c r="P147" s="750" t="s">
        <v>9820</v>
      </c>
      <c r="Q147" s="750" t="s">
        <v>9821</v>
      </c>
      <c r="R147" s="750" t="s">
        <v>9822</v>
      </c>
      <c r="S147" s="750" t="s">
        <v>9823</v>
      </c>
    </row>
    <row r="148" spans="1:19" hidden="1">
      <c r="A148" s="749">
        <v>5114</v>
      </c>
      <c r="B148" s="762" t="s">
        <v>8957</v>
      </c>
      <c r="E148" s="763" t="s">
        <v>12220</v>
      </c>
      <c r="F148" s="750" t="str">
        <f t="shared" si="12"/>
        <v/>
      </c>
      <c r="G148" s="750" t="str">
        <f t="shared" si="10"/>
        <v/>
      </c>
      <c r="H148" s="750" t="e">
        <v>#N/A</v>
      </c>
      <c r="I148" s="751" t="str">
        <f t="shared" si="11"/>
        <v/>
      </c>
      <c r="K148" s="750" t="str">
        <f t="shared" ca="1" si="13"/>
        <v/>
      </c>
      <c r="L148" s="750" t="str">
        <f t="shared" ca="1" si="14"/>
        <v/>
      </c>
      <c r="O148" s="750" t="s">
        <v>9824</v>
      </c>
      <c r="P148" s="750" t="s">
        <v>9825</v>
      </c>
      <c r="Q148" s="750" t="s">
        <v>9826</v>
      </c>
      <c r="R148" s="750" t="s">
        <v>9827</v>
      </c>
      <c r="S148" s="750" t="s">
        <v>9828</v>
      </c>
    </row>
    <row r="149" spans="1:19" hidden="1">
      <c r="A149" s="749">
        <v>5115</v>
      </c>
      <c r="B149" s="762" t="s">
        <v>2687</v>
      </c>
      <c r="E149" s="763" t="s">
        <v>12220</v>
      </c>
      <c r="F149" s="750" t="str">
        <f t="shared" si="12"/>
        <v/>
      </c>
      <c r="G149" s="750" t="str">
        <f t="shared" si="10"/>
        <v/>
      </c>
      <c r="H149" s="750" t="e">
        <v>#N/A</v>
      </c>
      <c r="I149" s="751" t="str">
        <f t="shared" si="11"/>
        <v/>
      </c>
      <c r="K149" s="750" t="str">
        <f t="shared" ca="1" si="13"/>
        <v/>
      </c>
      <c r="L149" s="750" t="str">
        <f t="shared" ca="1" si="14"/>
        <v/>
      </c>
      <c r="O149" s="750" t="s">
        <v>9829</v>
      </c>
      <c r="P149" s="750" t="s">
        <v>9830</v>
      </c>
      <c r="Q149" s="750" t="s">
        <v>9831</v>
      </c>
      <c r="R149" s="750" t="s">
        <v>9832</v>
      </c>
      <c r="S149" s="750" t="s">
        <v>9833</v>
      </c>
    </row>
    <row r="150" spans="1:19" hidden="1">
      <c r="A150" s="749">
        <v>5116</v>
      </c>
      <c r="B150" s="762" t="s">
        <v>8958</v>
      </c>
      <c r="E150" s="763" t="s">
        <v>12220</v>
      </c>
      <c r="F150" s="750" t="str">
        <f t="shared" si="12"/>
        <v/>
      </c>
      <c r="G150" s="750" t="str">
        <f t="shared" si="10"/>
        <v/>
      </c>
      <c r="H150" s="750" t="e">
        <v>#N/A</v>
      </c>
      <c r="I150" s="751" t="str">
        <f t="shared" si="11"/>
        <v/>
      </c>
      <c r="K150" s="750" t="str">
        <f t="shared" ca="1" si="13"/>
        <v/>
      </c>
      <c r="L150" s="750" t="str">
        <f t="shared" ca="1" si="14"/>
        <v/>
      </c>
      <c r="O150" s="750" t="s">
        <v>9834</v>
      </c>
      <c r="P150" s="750" t="s">
        <v>9835</v>
      </c>
      <c r="Q150" s="750" t="s">
        <v>9836</v>
      </c>
      <c r="R150" s="750" t="s">
        <v>9837</v>
      </c>
      <c r="S150" s="750" t="s">
        <v>9838</v>
      </c>
    </row>
    <row r="151" spans="1:19" hidden="1">
      <c r="A151" s="749">
        <v>5118</v>
      </c>
      <c r="B151" s="762" t="s">
        <v>8959</v>
      </c>
      <c r="E151" s="763" t="s">
        <v>12220</v>
      </c>
      <c r="H151" s="750" t="e">
        <v>#N/A</v>
      </c>
      <c r="I151" s="751" t="str">
        <f t="shared" si="11"/>
        <v/>
      </c>
      <c r="K151" s="750" t="str">
        <f t="shared" ca="1" si="13"/>
        <v/>
      </c>
      <c r="L151" s="750" t="str">
        <f t="shared" ca="1" si="14"/>
        <v/>
      </c>
      <c r="O151" s="750" t="s">
        <v>9839</v>
      </c>
      <c r="P151" s="750" t="s">
        <v>9840</v>
      </c>
      <c r="Q151" s="750" t="s">
        <v>9841</v>
      </c>
      <c r="R151" s="750" t="s">
        <v>9842</v>
      </c>
      <c r="S151" s="750" t="s">
        <v>9843</v>
      </c>
    </row>
    <row r="152" spans="1:19" hidden="1">
      <c r="A152" s="749">
        <v>512</v>
      </c>
      <c r="B152" s="762" t="s">
        <v>8960</v>
      </c>
      <c r="E152" s="763" t="s">
        <v>12220</v>
      </c>
      <c r="H152" s="750" t="e">
        <v>#N/A</v>
      </c>
      <c r="I152" s="751" t="str">
        <f t="shared" si="11"/>
        <v/>
      </c>
      <c r="K152" s="750" t="str">
        <f t="shared" ca="1" si="13"/>
        <v/>
      </c>
      <c r="L152" s="750" t="str">
        <f t="shared" ca="1" si="14"/>
        <v/>
      </c>
      <c r="O152" s="750" t="s">
        <v>9844</v>
      </c>
      <c r="P152" s="750" t="s">
        <v>9845</v>
      </c>
      <c r="Q152" s="750" t="s">
        <v>9846</v>
      </c>
      <c r="R152" s="750" t="s">
        <v>9847</v>
      </c>
      <c r="S152" s="750" t="s">
        <v>9848</v>
      </c>
    </row>
    <row r="153" spans="1:19" hidden="1">
      <c r="A153" s="749">
        <v>521</v>
      </c>
      <c r="B153" s="762" t="s">
        <v>8961</v>
      </c>
      <c r="E153" s="763" t="s">
        <v>12220</v>
      </c>
      <c r="H153" s="750" t="e">
        <v>#N/A</v>
      </c>
      <c r="I153" s="751" t="str">
        <f t="shared" si="11"/>
        <v/>
      </c>
      <c r="K153" s="750" t="str">
        <f t="shared" ca="1" si="13"/>
        <v/>
      </c>
      <c r="L153" s="750" t="str">
        <f t="shared" ca="1" si="14"/>
        <v/>
      </c>
      <c r="O153" s="750" t="s">
        <v>9849</v>
      </c>
      <c r="P153" s="750" t="s">
        <v>9850</v>
      </c>
      <c r="Q153" s="750" t="s">
        <v>9851</v>
      </c>
      <c r="R153" s="750" t="s">
        <v>9852</v>
      </c>
      <c r="S153" s="750" t="s">
        <v>9853</v>
      </c>
    </row>
    <row r="154" spans="1:19" hidden="1">
      <c r="A154" s="749">
        <v>531</v>
      </c>
      <c r="B154" s="762" t="s">
        <v>8962</v>
      </c>
      <c r="E154" s="763" t="s">
        <v>12220</v>
      </c>
      <c r="H154" s="750" t="e">
        <v>#N/A</v>
      </c>
      <c r="I154" s="751" t="str">
        <f t="shared" si="11"/>
        <v/>
      </c>
      <c r="K154" s="750" t="str">
        <f t="shared" ca="1" si="13"/>
        <v/>
      </c>
      <c r="L154" s="750" t="str">
        <f t="shared" ca="1" si="14"/>
        <v/>
      </c>
      <c r="O154" s="750" t="s">
        <v>9854</v>
      </c>
      <c r="P154" s="750" t="s">
        <v>9855</v>
      </c>
      <c r="Q154" s="750" t="s">
        <v>9856</v>
      </c>
      <c r="R154" s="750" t="s">
        <v>9857</v>
      </c>
      <c r="S154" s="750" t="s">
        <v>9858</v>
      </c>
    </row>
    <row r="155" spans="1:19" hidden="1">
      <c r="A155" s="749">
        <v>532</v>
      </c>
      <c r="B155" s="762" t="s">
        <v>8963</v>
      </c>
      <c r="E155" s="763" t="s">
        <v>12220</v>
      </c>
      <c r="H155" s="750" t="e">
        <v>#N/A</v>
      </c>
      <c r="I155" s="751" t="str">
        <f t="shared" si="11"/>
        <v/>
      </c>
      <c r="K155" s="750" t="str">
        <f t="shared" ca="1" si="13"/>
        <v/>
      </c>
      <c r="L155" s="750" t="str">
        <f t="shared" ca="1" si="14"/>
        <v/>
      </c>
      <c r="O155" s="750" t="s">
        <v>8590</v>
      </c>
      <c r="P155" s="750" t="s">
        <v>8591</v>
      </c>
      <c r="Q155" s="750" t="s">
        <v>8592</v>
      </c>
      <c r="R155" s="750" t="s">
        <v>8593</v>
      </c>
      <c r="S155" s="750" t="s">
        <v>8594</v>
      </c>
    </row>
    <row r="156" spans="1:19" hidden="1">
      <c r="A156" s="749" t="s">
        <v>12221</v>
      </c>
      <c r="B156" s="762" t="s">
        <v>8964</v>
      </c>
      <c r="E156" s="763" t="s">
        <v>12220</v>
      </c>
      <c r="H156" s="750" t="e">
        <v>#N/A</v>
      </c>
      <c r="I156" s="751" t="str">
        <f t="shared" si="11"/>
        <v/>
      </c>
      <c r="K156" s="750" t="str">
        <f t="shared" ca="1" si="13"/>
        <v/>
      </c>
      <c r="L156" s="750" t="str">
        <f t="shared" ca="1" si="14"/>
        <v/>
      </c>
      <c r="O156" s="750" t="s">
        <v>8595</v>
      </c>
      <c r="P156" s="750" t="s">
        <v>8596</v>
      </c>
      <c r="Q156" s="750" t="s">
        <v>8597</v>
      </c>
      <c r="R156" s="750" t="s">
        <v>8598</v>
      </c>
      <c r="S156" s="750" t="s">
        <v>8599</v>
      </c>
    </row>
    <row r="157" spans="1:19" hidden="1">
      <c r="A157" s="749" t="s">
        <v>12222</v>
      </c>
      <c r="B157" s="762" t="s">
        <v>8965</v>
      </c>
      <c r="E157" s="763" t="s">
        <v>12220</v>
      </c>
      <c r="H157" s="750" t="e">
        <v>#N/A</v>
      </c>
      <c r="I157" s="751" t="str">
        <f t="shared" si="11"/>
        <v/>
      </c>
      <c r="K157" s="750" t="str">
        <f t="shared" ca="1" si="13"/>
        <v/>
      </c>
      <c r="L157" s="750" t="str">
        <f t="shared" ca="1" si="14"/>
        <v/>
      </c>
      <c r="O157" s="750" t="s">
        <v>8600</v>
      </c>
      <c r="P157" s="750" t="s">
        <v>5662</v>
      </c>
      <c r="Q157" s="750" t="s">
        <v>5663</v>
      </c>
      <c r="R157" s="750" t="s">
        <v>5664</v>
      </c>
      <c r="S157" s="750" t="s">
        <v>2294</v>
      </c>
    </row>
    <row r="158" spans="1:19" hidden="1">
      <c r="A158" s="749" t="s">
        <v>4950</v>
      </c>
      <c r="B158" s="762" t="s">
        <v>8966</v>
      </c>
      <c r="E158" s="763" t="s">
        <v>12220</v>
      </c>
      <c r="H158" s="750" t="e">
        <v>#N/A</v>
      </c>
      <c r="I158" s="751" t="str">
        <f t="shared" si="11"/>
        <v/>
      </c>
      <c r="K158" s="750" t="str">
        <f t="shared" ca="1" si="13"/>
        <v/>
      </c>
      <c r="L158" s="750" t="str">
        <f t="shared" ca="1" si="14"/>
        <v/>
      </c>
      <c r="O158" s="750" t="s">
        <v>2295</v>
      </c>
      <c r="P158" s="750" t="s">
        <v>2296</v>
      </c>
      <c r="Q158" s="750" t="s">
        <v>3115</v>
      </c>
      <c r="R158" s="750" t="s">
        <v>3116</v>
      </c>
      <c r="S158" s="750" t="s">
        <v>3117</v>
      </c>
    </row>
    <row r="159" spans="1:19" hidden="1">
      <c r="A159" s="749">
        <v>6321</v>
      </c>
      <c r="B159" s="762" t="s">
        <v>8967</v>
      </c>
      <c r="E159" s="763" t="s">
        <v>4951</v>
      </c>
      <c r="H159" s="750" t="e">
        <v>#N/A</v>
      </c>
      <c r="I159" s="751" t="str">
        <f t="shared" si="11"/>
        <v/>
      </c>
      <c r="K159" s="750" t="str">
        <f t="shared" ca="1" si="13"/>
        <v/>
      </c>
      <c r="L159" s="750" t="str">
        <f t="shared" ca="1" si="14"/>
        <v/>
      </c>
      <c r="O159" s="750" t="s">
        <v>3118</v>
      </c>
      <c r="P159" s="750" t="s">
        <v>3119</v>
      </c>
      <c r="Q159" s="750" t="s">
        <v>11541</v>
      </c>
      <c r="R159" s="750" t="s">
        <v>11542</v>
      </c>
      <c r="S159" s="750" t="s">
        <v>11543</v>
      </c>
    </row>
    <row r="160" spans="1:19" hidden="1">
      <c r="A160" s="749">
        <v>6322</v>
      </c>
      <c r="B160" s="762" t="s">
        <v>8968</v>
      </c>
      <c r="E160" s="763" t="s">
        <v>4951</v>
      </c>
      <c r="H160" s="750" t="e">
        <v>#N/A</v>
      </c>
      <c r="I160" s="751" t="str">
        <f t="shared" si="11"/>
        <v/>
      </c>
      <c r="K160" s="750" t="str">
        <f t="shared" ca="1" si="13"/>
        <v/>
      </c>
      <c r="L160" s="750" t="str">
        <f t="shared" ca="1" si="14"/>
        <v/>
      </c>
      <c r="O160" s="750" t="s">
        <v>11544</v>
      </c>
      <c r="P160" s="750" t="s">
        <v>11545</v>
      </c>
      <c r="Q160" s="750" t="s">
        <v>11546</v>
      </c>
      <c r="R160" s="750" t="s">
        <v>11547</v>
      </c>
      <c r="S160" s="750" t="s">
        <v>11548</v>
      </c>
    </row>
    <row r="161" spans="1:19" hidden="1">
      <c r="A161" s="749">
        <v>6323</v>
      </c>
      <c r="B161" s="762" t="s">
        <v>8601</v>
      </c>
      <c r="E161" s="763" t="s">
        <v>4951</v>
      </c>
      <c r="H161" s="750" t="e">
        <v>#N/A</v>
      </c>
      <c r="I161" s="751" t="str">
        <f t="shared" si="11"/>
        <v/>
      </c>
      <c r="K161" s="750" t="str">
        <f t="shared" ca="1" si="13"/>
        <v/>
      </c>
      <c r="L161" s="750" t="str">
        <f t="shared" ca="1" si="14"/>
        <v/>
      </c>
      <c r="O161" s="750" t="s">
        <v>11549</v>
      </c>
      <c r="P161" s="750" t="s">
        <v>842</v>
      </c>
      <c r="Q161" s="750" t="s">
        <v>843</v>
      </c>
      <c r="R161" s="750" t="s">
        <v>844</v>
      </c>
      <c r="S161" s="750" t="s">
        <v>845</v>
      </c>
    </row>
    <row r="162" spans="1:19" hidden="1">
      <c r="A162" s="749">
        <v>6324</v>
      </c>
      <c r="B162" s="762" t="s">
        <v>3102</v>
      </c>
      <c r="E162" s="763" t="s">
        <v>4951</v>
      </c>
      <c r="H162" s="750" t="e">
        <v>#N/A</v>
      </c>
      <c r="I162" s="751" t="str">
        <f t="shared" si="11"/>
        <v/>
      </c>
      <c r="K162" s="750" t="str">
        <f t="shared" ca="1" si="13"/>
        <v/>
      </c>
      <c r="L162" s="750" t="str">
        <f t="shared" ca="1" si="14"/>
        <v/>
      </c>
      <c r="O162" s="750" t="s">
        <v>846</v>
      </c>
      <c r="P162" s="750" t="s">
        <v>847</v>
      </c>
      <c r="Q162" s="750" t="s">
        <v>848</v>
      </c>
      <c r="R162" s="750" t="s">
        <v>849</v>
      </c>
      <c r="S162" s="750" t="s">
        <v>850</v>
      </c>
    </row>
    <row r="163" spans="1:19" hidden="1">
      <c r="A163" s="749">
        <v>6325</v>
      </c>
      <c r="B163" s="762" t="s">
        <v>2069</v>
      </c>
      <c r="E163" s="763" t="s">
        <v>4951</v>
      </c>
      <c r="H163" s="750" t="e">
        <v>#N/A</v>
      </c>
      <c r="I163" s="751" t="str">
        <f t="shared" si="11"/>
        <v/>
      </c>
      <c r="K163" s="750" t="str">
        <f t="shared" ca="1" si="13"/>
        <v/>
      </c>
      <c r="L163" s="750" t="str">
        <f t="shared" ca="1" si="14"/>
        <v/>
      </c>
      <c r="O163" s="750" t="s">
        <v>10266</v>
      </c>
      <c r="P163" s="750" t="s">
        <v>10267</v>
      </c>
      <c r="Q163" s="750" t="s">
        <v>10268</v>
      </c>
      <c r="R163" s="750" t="s">
        <v>10269</v>
      </c>
      <c r="S163" s="750" t="s">
        <v>10270</v>
      </c>
    </row>
    <row r="164" spans="1:19" hidden="1">
      <c r="A164" s="749">
        <v>6326</v>
      </c>
      <c r="B164" s="762" t="s">
        <v>8969</v>
      </c>
      <c r="E164" s="763" t="s">
        <v>4951</v>
      </c>
      <c r="H164" s="750" t="e">
        <v>#N/A</v>
      </c>
      <c r="I164" s="751" t="str">
        <f t="shared" si="11"/>
        <v/>
      </c>
      <c r="K164" s="750" t="str">
        <f t="shared" ca="1" si="13"/>
        <v/>
      </c>
      <c r="L164" s="750" t="str">
        <f t="shared" ca="1" si="14"/>
        <v/>
      </c>
      <c r="O164" s="750" t="s">
        <v>10271</v>
      </c>
      <c r="P164" s="750" t="s">
        <v>10272</v>
      </c>
      <c r="Q164" s="750" t="s">
        <v>10273</v>
      </c>
      <c r="R164" s="750" t="s">
        <v>10274</v>
      </c>
      <c r="S164" s="750" t="s">
        <v>10275</v>
      </c>
    </row>
    <row r="165" spans="1:19" hidden="1">
      <c r="A165" s="749">
        <v>6327</v>
      </c>
      <c r="B165" s="762" t="s">
        <v>5821</v>
      </c>
      <c r="E165" s="763" t="s">
        <v>4951</v>
      </c>
      <c r="H165" s="750" t="e">
        <v>#N/A</v>
      </c>
      <c r="I165" s="751" t="str">
        <f t="shared" si="11"/>
        <v/>
      </c>
      <c r="K165" s="750" t="str">
        <f t="shared" ca="1" si="13"/>
        <v/>
      </c>
      <c r="L165" s="750" t="str">
        <f t="shared" ca="1" si="14"/>
        <v/>
      </c>
      <c r="O165" s="750" t="s">
        <v>11581</v>
      </c>
      <c r="P165" s="750" t="s">
        <v>11582</v>
      </c>
      <c r="Q165" s="750" t="s">
        <v>11583</v>
      </c>
      <c r="R165" s="750" t="s">
        <v>11584</v>
      </c>
      <c r="S165" s="750" t="s">
        <v>11585</v>
      </c>
    </row>
    <row r="166" spans="1:19" hidden="1">
      <c r="A166" s="749">
        <v>6328</v>
      </c>
      <c r="B166" s="762" t="s">
        <v>3058</v>
      </c>
      <c r="E166" s="763" t="s">
        <v>4951</v>
      </c>
      <c r="H166" s="750" t="e">
        <v>#N/A</v>
      </c>
      <c r="I166" s="751" t="str">
        <f t="shared" si="11"/>
        <v/>
      </c>
      <c r="K166" s="750" t="str">
        <f t="shared" ca="1" si="13"/>
        <v/>
      </c>
      <c r="L166" s="750" t="str">
        <f t="shared" ca="1" si="14"/>
        <v/>
      </c>
      <c r="O166" s="750" t="s">
        <v>11586</v>
      </c>
      <c r="P166" s="750" t="s">
        <v>11587</v>
      </c>
      <c r="Q166" s="750" t="s">
        <v>11588</v>
      </c>
      <c r="R166" s="750" t="s">
        <v>11589</v>
      </c>
      <c r="S166" s="750" t="s">
        <v>11590</v>
      </c>
    </row>
    <row r="167" spans="1:19" hidden="1">
      <c r="A167" s="749">
        <v>6329</v>
      </c>
      <c r="B167" s="762" t="s">
        <v>3827</v>
      </c>
      <c r="E167" s="763" t="s">
        <v>4951</v>
      </c>
      <c r="H167" s="750" t="e">
        <v>#N/A</v>
      </c>
      <c r="I167" s="751" t="str">
        <f t="shared" si="11"/>
        <v/>
      </c>
      <c r="K167" s="750" t="str">
        <f t="shared" ca="1" si="13"/>
        <v/>
      </c>
      <c r="L167" s="750" t="str">
        <f t="shared" ca="1" si="14"/>
        <v/>
      </c>
      <c r="O167" s="750" t="s">
        <v>11591</v>
      </c>
      <c r="P167" s="750" t="s">
        <v>11592</v>
      </c>
      <c r="Q167" s="750" t="s">
        <v>11593</v>
      </c>
      <c r="R167" s="750" t="s">
        <v>11594</v>
      </c>
      <c r="S167" s="750" t="s">
        <v>9116</v>
      </c>
    </row>
    <row r="168" spans="1:19" hidden="1">
      <c r="A168" s="749">
        <v>5151</v>
      </c>
      <c r="B168" s="762" t="s">
        <v>9127</v>
      </c>
      <c r="E168" s="763" t="s">
        <v>4952</v>
      </c>
      <c r="H168" s="750" t="e">
        <v>#N/A</v>
      </c>
      <c r="I168" s="751" t="str">
        <f t="shared" si="11"/>
        <v/>
      </c>
      <c r="K168" s="750" t="str">
        <f t="shared" ca="1" si="13"/>
        <v/>
      </c>
      <c r="L168" s="750" t="str">
        <f t="shared" ca="1" si="14"/>
        <v/>
      </c>
      <c r="O168" s="750" t="s">
        <v>9117</v>
      </c>
      <c r="P168" s="750" t="s">
        <v>9118</v>
      </c>
      <c r="Q168" s="750" t="s">
        <v>9119</v>
      </c>
      <c r="R168" s="750" t="s">
        <v>9120</v>
      </c>
      <c r="S168" s="750" t="s">
        <v>9121</v>
      </c>
    </row>
    <row r="169" spans="1:19" hidden="1">
      <c r="A169" s="749">
        <v>5152</v>
      </c>
      <c r="B169" s="762" t="s">
        <v>13085</v>
      </c>
      <c r="E169" s="763" t="s">
        <v>4952</v>
      </c>
      <c r="H169" s="750" t="e">
        <v>#N/A</v>
      </c>
      <c r="I169" s="751" t="str">
        <f t="shared" si="11"/>
        <v/>
      </c>
      <c r="K169" s="750" t="str">
        <f t="shared" ca="1" si="13"/>
        <v/>
      </c>
      <c r="L169" s="750" t="str">
        <f t="shared" ca="1" si="14"/>
        <v/>
      </c>
      <c r="O169" s="750" t="s">
        <v>9122</v>
      </c>
      <c r="P169" s="750" t="s">
        <v>9123</v>
      </c>
      <c r="Q169" s="750" t="s">
        <v>9124</v>
      </c>
      <c r="R169" s="750" t="s">
        <v>9125</v>
      </c>
      <c r="S169" s="750" t="s">
        <v>9126</v>
      </c>
    </row>
    <row r="170" spans="1:19" hidden="1">
      <c r="A170" s="749">
        <v>5153</v>
      </c>
      <c r="B170" s="762" t="s">
        <v>13086</v>
      </c>
      <c r="E170" s="763" t="s">
        <v>4952</v>
      </c>
      <c r="H170" s="750" t="e">
        <v>#N/A</v>
      </c>
      <c r="I170" s="751" t="str">
        <f t="shared" si="11"/>
        <v/>
      </c>
      <c r="K170" s="750" t="str">
        <f t="shared" ca="1" si="13"/>
        <v/>
      </c>
      <c r="L170" s="750" t="str">
        <f t="shared" ca="1" si="14"/>
        <v/>
      </c>
      <c r="O170" s="750" t="s">
        <v>9502</v>
      </c>
      <c r="P170" s="750" t="s">
        <v>9503</v>
      </c>
      <c r="Q170" s="750" t="s">
        <v>9504</v>
      </c>
      <c r="R170" s="750" t="s">
        <v>9505</v>
      </c>
      <c r="S170" s="750" t="s">
        <v>9506</v>
      </c>
    </row>
    <row r="171" spans="1:19" hidden="1">
      <c r="A171" s="749">
        <v>5154</v>
      </c>
      <c r="B171" s="762" t="s">
        <v>3408</v>
      </c>
      <c r="E171" s="763" t="s">
        <v>4952</v>
      </c>
      <c r="H171" s="750" t="e">
        <v>#N/A</v>
      </c>
      <c r="I171" s="751" t="str">
        <f t="shared" si="11"/>
        <v/>
      </c>
      <c r="K171" s="750" t="str">
        <f t="shared" ca="1" si="13"/>
        <v/>
      </c>
      <c r="L171" s="750" t="str">
        <f t="shared" ca="1" si="14"/>
        <v/>
      </c>
      <c r="O171" s="750" t="s">
        <v>9507</v>
      </c>
      <c r="P171" s="750" t="s">
        <v>9508</v>
      </c>
      <c r="Q171" s="750" t="s">
        <v>9509</v>
      </c>
      <c r="R171" s="750" t="s">
        <v>9510</v>
      </c>
      <c r="S171" s="750" t="s">
        <v>9511</v>
      </c>
    </row>
    <row r="172" spans="1:19" hidden="1">
      <c r="A172" s="749">
        <v>5155</v>
      </c>
      <c r="B172" s="762" t="s">
        <v>3409</v>
      </c>
      <c r="E172" s="763" t="s">
        <v>4952</v>
      </c>
      <c r="H172" s="750" t="e">
        <v>#N/A</v>
      </c>
      <c r="I172" s="751" t="str">
        <f t="shared" si="11"/>
        <v/>
      </c>
      <c r="K172" s="750" t="str">
        <f t="shared" ca="1" si="13"/>
        <v/>
      </c>
      <c r="L172" s="750" t="str">
        <f t="shared" ca="1" si="14"/>
        <v/>
      </c>
      <c r="O172" s="750" t="s">
        <v>9512</v>
      </c>
      <c r="P172" s="750" t="s">
        <v>9513</v>
      </c>
      <c r="Q172" s="750" t="s">
        <v>9514</v>
      </c>
      <c r="R172" s="750" t="s">
        <v>9515</v>
      </c>
      <c r="S172" s="750" t="s">
        <v>9516</v>
      </c>
    </row>
    <row r="173" spans="1:19" hidden="1">
      <c r="A173" s="749">
        <v>5156</v>
      </c>
      <c r="B173" s="762" t="s">
        <v>10927</v>
      </c>
      <c r="E173" s="763" t="s">
        <v>4952</v>
      </c>
      <c r="H173" s="750" t="e">
        <v>#N/A</v>
      </c>
      <c r="I173" s="751" t="str">
        <f t="shared" si="11"/>
        <v/>
      </c>
      <c r="K173" s="750" t="str">
        <f t="shared" ca="1" si="13"/>
        <v/>
      </c>
      <c r="L173" s="750" t="str">
        <f t="shared" ca="1" si="14"/>
        <v/>
      </c>
      <c r="O173" s="750" t="s">
        <v>9517</v>
      </c>
      <c r="P173" s="750" t="s">
        <v>7400</v>
      </c>
      <c r="Q173" s="750" t="s">
        <v>7401</v>
      </c>
      <c r="R173" s="750" t="s">
        <v>7402</v>
      </c>
      <c r="S173" s="750" t="s">
        <v>7403</v>
      </c>
    </row>
    <row r="174" spans="1:19" hidden="1">
      <c r="A174" s="749">
        <v>5157</v>
      </c>
      <c r="B174" s="762" t="s">
        <v>3410</v>
      </c>
      <c r="E174" s="763" t="s">
        <v>4952</v>
      </c>
      <c r="H174" s="750" t="e">
        <v>#N/A</v>
      </c>
      <c r="I174" s="751" t="str">
        <f t="shared" si="11"/>
        <v/>
      </c>
      <c r="K174" s="750" t="str">
        <f t="shared" ca="1" si="13"/>
        <v/>
      </c>
      <c r="L174" s="750" t="str">
        <f t="shared" ca="1" si="14"/>
        <v/>
      </c>
      <c r="O174" s="750" t="s">
        <v>7404</v>
      </c>
      <c r="P174" s="750" t="s">
        <v>7405</v>
      </c>
      <c r="Q174" s="750" t="s">
        <v>7406</v>
      </c>
      <c r="R174" s="750" t="s">
        <v>7407</v>
      </c>
      <c r="S174" s="750" t="s">
        <v>7408</v>
      </c>
    </row>
    <row r="175" spans="1:19" hidden="1">
      <c r="A175" s="749">
        <v>5158</v>
      </c>
      <c r="B175" s="762" t="s">
        <v>7095</v>
      </c>
      <c r="E175" s="763" t="s">
        <v>4952</v>
      </c>
      <c r="H175" s="750" t="e">
        <v>#N/A</v>
      </c>
      <c r="I175" s="751" t="str">
        <f t="shared" si="11"/>
        <v/>
      </c>
      <c r="K175" s="750" t="str">
        <f t="shared" ca="1" si="13"/>
        <v/>
      </c>
      <c r="L175" s="750" t="str">
        <f t="shared" ca="1" si="14"/>
        <v/>
      </c>
      <c r="O175" s="750" t="s">
        <v>7409</v>
      </c>
      <c r="P175" s="750" t="s">
        <v>7410</v>
      </c>
      <c r="Q175" s="750" t="s">
        <v>7411</v>
      </c>
      <c r="R175" s="750" t="s">
        <v>7412</v>
      </c>
      <c r="S175" s="750" t="s">
        <v>7413</v>
      </c>
    </row>
    <row r="176" spans="1:19" hidden="1">
      <c r="A176" s="749">
        <v>6351</v>
      </c>
      <c r="B176" s="762" t="s">
        <v>11151</v>
      </c>
      <c r="E176" s="763" t="s">
        <v>4952</v>
      </c>
      <c r="H176" s="750" t="e">
        <v>#N/A</v>
      </c>
      <c r="I176" s="751" t="str">
        <f t="shared" si="11"/>
        <v/>
      </c>
      <c r="K176" s="750" t="str">
        <f t="shared" ca="1" si="13"/>
        <v/>
      </c>
      <c r="L176" s="750" t="str">
        <f t="shared" ca="1" si="14"/>
        <v/>
      </c>
      <c r="O176" s="750" t="s">
        <v>7414</v>
      </c>
      <c r="P176" s="750" t="s">
        <v>7415</v>
      </c>
      <c r="Q176" s="750" t="s">
        <v>7416</v>
      </c>
      <c r="R176" s="750" t="s">
        <v>7417</v>
      </c>
      <c r="S176" s="750" t="s">
        <v>2599</v>
      </c>
    </row>
    <row r="177" spans="1:19" hidden="1">
      <c r="A177" s="749">
        <v>6352</v>
      </c>
      <c r="B177" s="762" t="s">
        <v>7096</v>
      </c>
      <c r="E177" s="763" t="s">
        <v>4952</v>
      </c>
      <c r="H177" s="750" t="e">
        <v>#N/A</v>
      </c>
      <c r="I177" s="751" t="str">
        <f t="shared" si="11"/>
        <v/>
      </c>
      <c r="K177" s="750" t="str">
        <f t="shared" ca="1" si="13"/>
        <v/>
      </c>
      <c r="L177" s="750" t="str">
        <f t="shared" ca="1" si="14"/>
        <v/>
      </c>
      <c r="O177" s="750" t="s">
        <v>3051</v>
      </c>
      <c r="P177" s="750" t="s">
        <v>3052</v>
      </c>
      <c r="Q177" s="750" t="s">
        <v>3053</v>
      </c>
      <c r="R177" s="750" t="s">
        <v>3054</v>
      </c>
      <c r="S177" s="750" t="s">
        <v>3055</v>
      </c>
    </row>
    <row r="178" spans="1:19" hidden="1">
      <c r="A178" s="749">
        <v>6353</v>
      </c>
      <c r="B178" s="762" t="s">
        <v>7097</v>
      </c>
      <c r="E178" s="763" t="s">
        <v>4952</v>
      </c>
      <c r="H178" s="750" t="e">
        <v>#N/A</v>
      </c>
      <c r="I178" s="751" t="str">
        <f t="shared" si="11"/>
        <v/>
      </c>
      <c r="K178" s="750" t="str">
        <f t="shared" ca="1" si="13"/>
        <v/>
      </c>
      <c r="L178" s="750" t="str">
        <f t="shared" ca="1" si="14"/>
        <v/>
      </c>
      <c r="O178" s="750" t="s">
        <v>4067</v>
      </c>
      <c r="P178" s="750" t="s">
        <v>4068</v>
      </c>
      <c r="Q178" s="750" t="s">
        <v>4069</v>
      </c>
      <c r="R178" s="750" t="s">
        <v>4070</v>
      </c>
      <c r="S178" s="750" t="s">
        <v>4071</v>
      </c>
    </row>
    <row r="179" spans="1:19" hidden="1">
      <c r="A179" s="749">
        <v>6354</v>
      </c>
      <c r="B179" s="762" t="s">
        <v>12027</v>
      </c>
      <c r="E179" s="763" t="s">
        <v>4952</v>
      </c>
      <c r="H179" s="750" t="e">
        <v>#N/A</v>
      </c>
      <c r="I179" s="751" t="str">
        <f t="shared" si="11"/>
        <v/>
      </c>
      <c r="K179" s="750" t="str">
        <f t="shared" ca="1" si="13"/>
        <v/>
      </c>
      <c r="L179" s="750" t="str">
        <f t="shared" ca="1" si="14"/>
        <v/>
      </c>
      <c r="O179" s="750" t="s">
        <v>4072</v>
      </c>
      <c r="P179" s="750" t="s">
        <v>4073</v>
      </c>
      <c r="Q179" s="750" t="s">
        <v>4074</v>
      </c>
      <c r="R179" s="750" t="s">
        <v>4075</v>
      </c>
      <c r="S179" s="750" t="s">
        <v>11840</v>
      </c>
    </row>
    <row r="180" spans="1:19" hidden="1">
      <c r="A180" s="749">
        <v>6355</v>
      </c>
      <c r="B180" s="762" t="s">
        <v>12028</v>
      </c>
      <c r="E180" s="763" t="s">
        <v>4952</v>
      </c>
      <c r="H180" s="750" t="e">
        <v>#N/A</v>
      </c>
      <c r="I180" s="751" t="str">
        <f t="shared" si="11"/>
        <v/>
      </c>
      <c r="K180" s="750" t="str">
        <f t="shared" ca="1" si="13"/>
        <v/>
      </c>
      <c r="L180" s="750" t="str">
        <f t="shared" ca="1" si="14"/>
        <v/>
      </c>
      <c r="O180" s="750" t="s">
        <v>11841</v>
      </c>
      <c r="P180" s="750" t="s">
        <v>11842</v>
      </c>
      <c r="Q180" s="750" t="s">
        <v>11843</v>
      </c>
      <c r="R180" s="750" t="s">
        <v>11844</v>
      </c>
      <c r="S180" s="750" t="s">
        <v>6146</v>
      </c>
    </row>
    <row r="181" spans="1:19" hidden="1">
      <c r="A181" s="749">
        <v>6356</v>
      </c>
      <c r="B181" s="762" t="s">
        <v>10928</v>
      </c>
      <c r="E181" s="763" t="s">
        <v>4952</v>
      </c>
      <c r="H181" s="750" t="e">
        <v>#N/A</v>
      </c>
      <c r="I181" s="751" t="str">
        <f t="shared" si="11"/>
        <v/>
      </c>
      <c r="K181" s="750" t="str">
        <f t="shared" ca="1" si="13"/>
        <v/>
      </c>
      <c r="L181" s="750" t="str">
        <f t="shared" ca="1" si="14"/>
        <v/>
      </c>
      <c r="O181" s="750" t="s">
        <v>6147</v>
      </c>
      <c r="P181" s="750" t="s">
        <v>6148</v>
      </c>
      <c r="Q181" s="750" t="s">
        <v>6149</v>
      </c>
      <c r="R181" s="750" t="s">
        <v>6150</v>
      </c>
      <c r="S181" s="750" t="s">
        <v>6151</v>
      </c>
    </row>
    <row r="182" spans="1:19" hidden="1">
      <c r="A182" s="749">
        <v>6359</v>
      </c>
      <c r="B182" s="762" t="s">
        <v>12029</v>
      </c>
      <c r="E182" s="763" t="s">
        <v>4952</v>
      </c>
      <c r="H182" s="750" t="e">
        <v>#N/A</v>
      </c>
      <c r="I182" s="751" t="str">
        <f t="shared" si="11"/>
        <v/>
      </c>
      <c r="K182" s="750" t="str">
        <f t="shared" ca="1" si="13"/>
        <v/>
      </c>
      <c r="L182" s="750" t="str">
        <f t="shared" ca="1" si="14"/>
        <v/>
      </c>
      <c r="O182" s="750" t="s">
        <v>6152</v>
      </c>
      <c r="P182" s="750" t="s">
        <v>6153</v>
      </c>
      <c r="Q182" s="750" t="s">
        <v>6154</v>
      </c>
      <c r="R182" s="750" t="s">
        <v>6155</v>
      </c>
      <c r="S182" s="750" t="s">
        <v>6156</v>
      </c>
    </row>
    <row r="183" spans="1:19" hidden="1">
      <c r="A183" s="749">
        <v>6358</v>
      </c>
      <c r="B183" s="762" t="s">
        <v>4164</v>
      </c>
      <c r="E183" s="763" t="s">
        <v>4952</v>
      </c>
      <c r="H183" s="750" t="e">
        <v>#N/A</v>
      </c>
      <c r="I183" s="751" t="str">
        <f t="shared" si="11"/>
        <v/>
      </c>
      <c r="K183" s="750" t="str">
        <f t="shared" ca="1" si="13"/>
        <v/>
      </c>
      <c r="L183" s="750" t="str">
        <f t="shared" ca="1" si="14"/>
        <v/>
      </c>
      <c r="O183" s="750" t="s">
        <v>6157</v>
      </c>
      <c r="P183" s="750" t="s">
        <v>6058</v>
      </c>
      <c r="Q183" s="750" t="s">
        <v>6059</v>
      </c>
      <c r="R183" s="750" t="s">
        <v>6060</v>
      </c>
      <c r="S183" s="750" t="s">
        <v>6061</v>
      </c>
    </row>
    <row r="184" spans="1:19" hidden="1">
      <c r="A184" s="749">
        <v>6411</v>
      </c>
      <c r="B184" s="762" t="s">
        <v>9780</v>
      </c>
      <c r="E184" s="763" t="s">
        <v>4953</v>
      </c>
      <c r="H184" s="750" t="e">
        <v>#N/A</v>
      </c>
      <c r="I184" s="751" t="str">
        <f t="shared" si="11"/>
        <v/>
      </c>
      <c r="K184" s="750" t="str">
        <f t="shared" ca="1" si="13"/>
        <v/>
      </c>
      <c r="L184" s="750" t="str">
        <f t="shared" ca="1" si="14"/>
        <v/>
      </c>
      <c r="O184" s="750" t="s">
        <v>6062</v>
      </c>
      <c r="P184" s="750" t="s">
        <v>6063</v>
      </c>
      <c r="Q184" s="750" t="s">
        <v>6064</v>
      </c>
      <c r="R184" s="750" t="s">
        <v>6065</v>
      </c>
      <c r="S184" s="750" t="s">
        <v>6066</v>
      </c>
    </row>
    <row r="185" spans="1:19" hidden="1">
      <c r="A185" s="749">
        <v>6412</v>
      </c>
      <c r="B185" s="762" t="s">
        <v>12031</v>
      </c>
      <c r="E185" s="763" t="s">
        <v>4953</v>
      </c>
      <c r="H185" s="750" t="e">
        <v>#N/A</v>
      </c>
      <c r="I185" s="751" t="str">
        <f t="shared" si="11"/>
        <v/>
      </c>
      <c r="K185" s="750" t="str">
        <f t="shared" ca="1" si="13"/>
        <v/>
      </c>
      <c r="L185" s="750" t="str">
        <f t="shared" ca="1" si="14"/>
        <v/>
      </c>
      <c r="O185" s="750" t="s">
        <v>6067</v>
      </c>
      <c r="P185" s="750" t="s">
        <v>6068</v>
      </c>
      <c r="Q185" s="750" t="s">
        <v>6069</v>
      </c>
      <c r="R185" s="750" t="s">
        <v>6070</v>
      </c>
      <c r="S185" s="750" t="s">
        <v>1491</v>
      </c>
    </row>
    <row r="186" spans="1:19" hidden="1">
      <c r="A186" s="749">
        <v>6413</v>
      </c>
      <c r="B186" s="762" t="s">
        <v>1290</v>
      </c>
      <c r="E186" s="763" t="s">
        <v>4953</v>
      </c>
      <c r="H186" s="750" t="e">
        <v>#N/A</v>
      </c>
      <c r="I186" s="751" t="str">
        <f t="shared" si="11"/>
        <v/>
      </c>
      <c r="K186" s="750" t="str">
        <f t="shared" ca="1" si="13"/>
        <v/>
      </c>
      <c r="L186" s="750" t="str">
        <f t="shared" ca="1" si="14"/>
        <v/>
      </c>
      <c r="O186" s="750" t="s">
        <v>1492</v>
      </c>
      <c r="P186" s="750" t="s">
        <v>1493</v>
      </c>
      <c r="Q186" s="750" t="s">
        <v>1494</v>
      </c>
      <c r="R186" s="750" t="s">
        <v>1495</v>
      </c>
      <c r="S186" s="750" t="s">
        <v>5350</v>
      </c>
    </row>
    <row r="187" spans="1:19" hidden="1">
      <c r="A187" s="749">
        <v>6414</v>
      </c>
      <c r="B187" s="762" t="s">
        <v>1291</v>
      </c>
      <c r="E187" s="763" t="s">
        <v>4953</v>
      </c>
      <c r="H187" s="750" t="e">
        <v>#N/A</v>
      </c>
      <c r="I187" s="751" t="str">
        <f t="shared" si="11"/>
        <v/>
      </c>
      <c r="K187" s="750" t="str">
        <f t="shared" ca="1" si="13"/>
        <v/>
      </c>
      <c r="L187" s="750" t="str">
        <f t="shared" ca="1" si="14"/>
        <v/>
      </c>
      <c r="O187" s="750" t="s">
        <v>5351</v>
      </c>
      <c r="P187" s="750" t="s">
        <v>5352</v>
      </c>
      <c r="Q187" s="750" t="s">
        <v>5353</v>
      </c>
      <c r="R187" s="750" t="s">
        <v>5354</v>
      </c>
      <c r="S187" s="750" t="s">
        <v>5355</v>
      </c>
    </row>
    <row r="188" spans="1:19" hidden="1">
      <c r="A188" s="749">
        <v>6415</v>
      </c>
      <c r="B188" s="762" t="s">
        <v>1292</v>
      </c>
      <c r="E188" s="763" t="s">
        <v>4953</v>
      </c>
      <c r="H188" s="750" t="e">
        <v>#N/A</v>
      </c>
      <c r="I188" s="751" t="str">
        <f t="shared" si="11"/>
        <v/>
      </c>
      <c r="K188" s="750" t="str">
        <f t="shared" ca="1" si="13"/>
        <v/>
      </c>
      <c r="L188" s="750" t="str">
        <f t="shared" ca="1" si="14"/>
        <v/>
      </c>
      <c r="O188" s="750" t="s">
        <v>5356</v>
      </c>
      <c r="P188" s="750" t="s">
        <v>5357</v>
      </c>
      <c r="Q188" s="750" t="s">
        <v>5358</v>
      </c>
      <c r="R188" s="750" t="s">
        <v>5359</v>
      </c>
      <c r="S188" s="750" t="s">
        <v>5360</v>
      </c>
    </row>
    <row r="189" spans="1:19" hidden="1">
      <c r="A189" s="749">
        <v>6417</v>
      </c>
      <c r="B189" s="762" t="s">
        <v>1293</v>
      </c>
      <c r="E189" s="763" t="s">
        <v>4953</v>
      </c>
      <c r="H189" s="750" t="e">
        <v>#N/A</v>
      </c>
      <c r="I189" s="751" t="str">
        <f t="shared" si="11"/>
        <v/>
      </c>
      <c r="K189" s="750" t="str">
        <f t="shared" ca="1" si="13"/>
        <v/>
      </c>
      <c r="L189" s="750" t="str">
        <f t="shared" ca="1" si="14"/>
        <v/>
      </c>
      <c r="O189" s="750" t="s">
        <v>5361</v>
      </c>
      <c r="P189" s="750" t="s">
        <v>5362</v>
      </c>
      <c r="Q189" s="750" t="s">
        <v>5363</v>
      </c>
      <c r="R189" s="750" t="s">
        <v>5364</v>
      </c>
      <c r="S189" s="750" t="s">
        <v>5365</v>
      </c>
    </row>
    <row r="190" spans="1:19" hidden="1">
      <c r="A190" s="749">
        <v>6418</v>
      </c>
      <c r="B190" s="762" t="s">
        <v>1294</v>
      </c>
      <c r="E190" s="763" t="s">
        <v>4953</v>
      </c>
      <c r="H190" s="750" t="e">
        <v>#N/A</v>
      </c>
      <c r="I190" s="751" t="str">
        <f t="shared" si="11"/>
        <v/>
      </c>
      <c r="K190" s="750" t="str">
        <f t="shared" ca="1" si="13"/>
        <v/>
      </c>
      <c r="L190" s="750" t="str">
        <f t="shared" ca="1" si="14"/>
        <v/>
      </c>
      <c r="O190" s="750" t="s">
        <v>5366</v>
      </c>
      <c r="P190" s="750" t="s">
        <v>5367</v>
      </c>
      <c r="Q190" s="750" t="s">
        <v>5368</v>
      </c>
      <c r="R190" s="750" t="s">
        <v>5369</v>
      </c>
      <c r="S190" s="750" t="s">
        <v>5370</v>
      </c>
    </row>
    <row r="191" spans="1:19" hidden="1">
      <c r="A191" s="749">
        <v>6421</v>
      </c>
      <c r="B191" s="762" t="s">
        <v>1295</v>
      </c>
      <c r="E191" s="763" t="s">
        <v>4953</v>
      </c>
      <c r="H191" s="750" t="e">
        <v>#N/A</v>
      </c>
      <c r="I191" s="751" t="str">
        <f t="shared" si="11"/>
        <v/>
      </c>
      <c r="K191" s="750" t="str">
        <f t="shared" ca="1" si="13"/>
        <v/>
      </c>
      <c r="L191" s="750" t="str">
        <f t="shared" ca="1" si="14"/>
        <v/>
      </c>
      <c r="O191" s="750" t="s">
        <v>5371</v>
      </c>
      <c r="P191" s="750" t="s">
        <v>5372</v>
      </c>
      <c r="Q191" s="750" t="s">
        <v>5373</v>
      </c>
      <c r="R191" s="750" t="s">
        <v>5374</v>
      </c>
      <c r="S191" s="750" t="s">
        <v>5375</v>
      </c>
    </row>
    <row r="192" spans="1:19" hidden="1">
      <c r="A192" s="749">
        <v>6422</v>
      </c>
      <c r="B192" s="762" t="s">
        <v>4594</v>
      </c>
      <c r="E192" s="763" t="s">
        <v>4953</v>
      </c>
      <c r="H192" s="750" t="e">
        <v>#N/A</v>
      </c>
      <c r="I192" s="751" t="str">
        <f t="shared" si="11"/>
        <v/>
      </c>
      <c r="K192" s="750" t="str">
        <f t="shared" ca="1" si="13"/>
        <v/>
      </c>
      <c r="L192" s="750" t="str">
        <f t="shared" ca="1" si="14"/>
        <v/>
      </c>
      <c r="O192" s="750" t="s">
        <v>5376</v>
      </c>
      <c r="P192" s="750" t="s">
        <v>957</v>
      </c>
      <c r="Q192" s="750" t="s">
        <v>2582</v>
      </c>
      <c r="R192" s="750" t="s">
        <v>2583</v>
      </c>
      <c r="S192" s="750" t="s">
        <v>2584</v>
      </c>
    </row>
    <row r="193" spans="1:19" hidden="1">
      <c r="A193" s="749">
        <v>6423</v>
      </c>
      <c r="B193" s="762" t="s">
        <v>4595</v>
      </c>
      <c r="E193" s="763" t="s">
        <v>4953</v>
      </c>
      <c r="H193" s="750" t="e">
        <v>#N/A</v>
      </c>
      <c r="I193" s="751" t="str">
        <f t="shared" si="11"/>
        <v/>
      </c>
      <c r="K193" s="750" t="str">
        <f t="shared" ca="1" si="13"/>
        <v/>
      </c>
      <c r="L193" s="750" t="str">
        <f t="shared" ca="1" si="14"/>
        <v/>
      </c>
      <c r="O193" s="750" t="s">
        <v>2585</v>
      </c>
      <c r="P193" s="750" t="s">
        <v>2586</v>
      </c>
      <c r="Q193" s="750" t="s">
        <v>2587</v>
      </c>
      <c r="R193" s="750" t="s">
        <v>2588</v>
      </c>
      <c r="S193" s="750" t="s">
        <v>2589</v>
      </c>
    </row>
    <row r="194" spans="1:19" hidden="1">
      <c r="A194" s="749">
        <v>6424</v>
      </c>
      <c r="B194" s="762" t="s">
        <v>1291</v>
      </c>
      <c r="E194" s="763" t="s">
        <v>4953</v>
      </c>
      <c r="H194" s="750" t="e">
        <v>#N/A</v>
      </c>
      <c r="I194" s="751" t="str">
        <f t="shared" si="11"/>
        <v/>
      </c>
      <c r="K194" s="750" t="str">
        <f t="shared" ca="1" si="13"/>
        <v/>
      </c>
      <c r="L194" s="750" t="str">
        <f t="shared" ca="1" si="14"/>
        <v/>
      </c>
      <c r="O194" s="750" t="s">
        <v>2590</v>
      </c>
      <c r="P194" s="750" t="s">
        <v>7747</v>
      </c>
      <c r="Q194" s="750" t="s">
        <v>7748</v>
      </c>
      <c r="R194" s="750" t="s">
        <v>7749</v>
      </c>
      <c r="S194" s="750" t="s">
        <v>7750</v>
      </c>
    </row>
    <row r="195" spans="1:19" hidden="1">
      <c r="A195" s="749">
        <v>6425</v>
      </c>
      <c r="B195" s="762" t="s">
        <v>4596</v>
      </c>
      <c r="E195" s="763" t="s">
        <v>4953</v>
      </c>
      <c r="H195" s="750" t="e">
        <v>#N/A</v>
      </c>
      <c r="I195" s="751" t="str">
        <f t="shared" si="11"/>
        <v/>
      </c>
      <c r="K195" s="750" t="str">
        <f t="shared" ca="1" si="13"/>
        <v/>
      </c>
      <c r="L195" s="750" t="str">
        <f t="shared" ca="1" si="14"/>
        <v/>
      </c>
      <c r="O195" s="750" t="s">
        <v>7751</v>
      </c>
      <c r="P195" s="750" t="s">
        <v>7752</v>
      </c>
      <c r="Q195" s="750" t="s">
        <v>7753</v>
      </c>
      <c r="R195" s="750" t="s">
        <v>7754</v>
      </c>
      <c r="S195" s="750" t="s">
        <v>7755</v>
      </c>
    </row>
    <row r="196" spans="1:19" hidden="1">
      <c r="A196" s="749">
        <v>6426</v>
      </c>
      <c r="B196" s="762" t="s">
        <v>4597</v>
      </c>
      <c r="E196" s="763" t="s">
        <v>4953</v>
      </c>
      <c r="H196" s="750" t="e">
        <v>#N/A</v>
      </c>
      <c r="I196" s="751" t="str">
        <f t="shared" si="11"/>
        <v/>
      </c>
      <c r="K196" s="750" t="str">
        <f t="shared" ca="1" si="13"/>
        <v/>
      </c>
      <c r="L196" s="750" t="str">
        <f t="shared" ca="1" si="14"/>
        <v/>
      </c>
      <c r="O196" s="750" t="s">
        <v>7756</v>
      </c>
      <c r="P196" s="750" t="s">
        <v>7757</v>
      </c>
      <c r="Q196" s="750" t="s">
        <v>7758</v>
      </c>
      <c r="R196" s="750" t="s">
        <v>7759</v>
      </c>
      <c r="S196" s="750" t="s">
        <v>7760</v>
      </c>
    </row>
    <row r="197" spans="1:19" hidden="1">
      <c r="A197" s="749">
        <v>6427</v>
      </c>
      <c r="B197" s="762" t="s">
        <v>1293</v>
      </c>
      <c r="E197" s="763" t="s">
        <v>4953</v>
      </c>
      <c r="H197" s="750" t="e">
        <v>#N/A</v>
      </c>
      <c r="I197" s="751" t="str">
        <f t="shared" ref="I197:I260" si="15">locscty</f>
        <v/>
      </c>
      <c r="K197" s="750" t="str">
        <f t="shared" ca="1" si="13"/>
        <v/>
      </c>
      <c r="L197" s="750" t="str">
        <f t="shared" ca="1" si="14"/>
        <v/>
      </c>
      <c r="O197" s="750" t="s">
        <v>7761</v>
      </c>
      <c r="P197" s="750" t="s">
        <v>7762</v>
      </c>
      <c r="Q197" s="750" t="s">
        <v>1845</v>
      </c>
      <c r="R197" s="750" t="s">
        <v>1846</v>
      </c>
      <c r="S197" s="750" t="s">
        <v>1847</v>
      </c>
    </row>
    <row r="198" spans="1:19" hidden="1">
      <c r="A198" s="749">
        <v>6428</v>
      </c>
      <c r="B198" s="762" t="s">
        <v>1294</v>
      </c>
      <c r="E198" s="763" t="s">
        <v>4953</v>
      </c>
      <c r="H198" s="750" t="e">
        <v>#N/A</v>
      </c>
      <c r="I198" s="751" t="str">
        <f t="shared" si="15"/>
        <v/>
      </c>
      <c r="K198" s="750" t="str">
        <f t="shared" ca="1" si="13"/>
        <v/>
      </c>
      <c r="L198" s="750" t="str">
        <f t="shared" ca="1" si="14"/>
        <v/>
      </c>
      <c r="O198" s="750" t="s">
        <v>1848</v>
      </c>
      <c r="P198" s="750" t="s">
        <v>1849</v>
      </c>
      <c r="Q198" s="750" t="s">
        <v>1850</v>
      </c>
      <c r="R198" s="750" t="s">
        <v>1851</v>
      </c>
      <c r="S198" s="750" t="s">
        <v>2713</v>
      </c>
    </row>
    <row r="199" spans="1:19" hidden="1">
      <c r="A199" s="749">
        <v>711</v>
      </c>
      <c r="B199" s="762" t="s">
        <v>12446</v>
      </c>
      <c r="E199" s="763" t="s">
        <v>4954</v>
      </c>
      <c r="H199" s="750" t="e">
        <v>#N/A</v>
      </c>
      <c r="I199" s="751" t="str">
        <f t="shared" si="15"/>
        <v/>
      </c>
      <c r="K199" s="750" t="str">
        <f t="shared" ca="1" si="13"/>
        <v/>
      </c>
      <c r="L199" s="750" t="str">
        <f t="shared" ca="1" si="14"/>
        <v/>
      </c>
      <c r="O199" s="750" t="s">
        <v>2714</v>
      </c>
      <c r="P199" s="750" t="s">
        <v>2715</v>
      </c>
      <c r="Q199" s="750" t="s">
        <v>9218</v>
      </c>
      <c r="R199" s="750" t="s">
        <v>9219</v>
      </c>
      <c r="S199" s="750" t="s">
        <v>11453</v>
      </c>
    </row>
    <row r="200" spans="1:19" hidden="1">
      <c r="A200" s="749">
        <v>811</v>
      </c>
      <c r="B200" s="762" t="s">
        <v>12448</v>
      </c>
      <c r="E200" s="763" t="s">
        <v>4954</v>
      </c>
      <c r="H200" s="750" t="e">
        <v>#N/A</v>
      </c>
      <c r="I200" s="751" t="str">
        <f t="shared" si="15"/>
        <v/>
      </c>
      <c r="K200" s="750" t="str">
        <f t="shared" ca="1" si="13"/>
        <v/>
      </c>
      <c r="L200" s="750" t="str">
        <f t="shared" ca="1" si="14"/>
        <v/>
      </c>
      <c r="O200" s="750" t="s">
        <v>11454</v>
      </c>
      <c r="P200" s="750" t="s">
        <v>11455</v>
      </c>
      <c r="Q200" s="750" t="s">
        <v>11456</v>
      </c>
      <c r="R200" s="750" t="s">
        <v>11457</v>
      </c>
      <c r="S200" s="750" t="s">
        <v>11458</v>
      </c>
    </row>
    <row r="201" spans="1:19" hidden="1">
      <c r="A201" s="749">
        <v>700</v>
      </c>
      <c r="B201" s="762" t="s">
        <v>7763</v>
      </c>
      <c r="E201" s="763" t="s">
        <v>12219</v>
      </c>
      <c r="H201" s="750" t="e">
        <v>#N/A</v>
      </c>
      <c r="I201" s="751" t="str">
        <f t="shared" si="15"/>
        <v/>
      </c>
      <c r="K201" s="750" t="str">
        <f t="shared" ca="1" si="13"/>
        <v/>
      </c>
      <c r="L201" s="750" t="str">
        <f t="shared" ca="1" si="14"/>
        <v/>
      </c>
      <c r="O201" s="750" t="s">
        <v>11459</v>
      </c>
      <c r="P201" s="750" t="s">
        <v>11460</v>
      </c>
      <c r="Q201" s="750" t="s">
        <v>11461</v>
      </c>
      <c r="R201" s="750" t="s">
        <v>11462</v>
      </c>
      <c r="S201" s="750" t="s">
        <v>11463</v>
      </c>
    </row>
    <row r="202" spans="1:19" hidden="1">
      <c r="A202" s="749">
        <v>8211</v>
      </c>
      <c r="B202" s="762" t="s">
        <v>8169</v>
      </c>
      <c r="E202" s="763" t="s">
        <v>2855</v>
      </c>
      <c r="H202" s="750" t="e">
        <v>#N/A</v>
      </c>
      <c r="I202" s="751" t="str">
        <f t="shared" si="15"/>
        <v/>
      </c>
      <c r="K202" s="750" t="str">
        <f t="shared" ca="1" si="13"/>
        <v/>
      </c>
      <c r="L202" s="750" t="str">
        <f t="shared" ca="1" si="14"/>
        <v/>
      </c>
      <c r="O202" s="750" t="s">
        <v>11464</v>
      </c>
      <c r="P202" s="750" t="s">
        <v>11465</v>
      </c>
      <c r="Q202" s="750" t="s">
        <v>11466</v>
      </c>
      <c r="R202" s="750" t="s">
        <v>11467</v>
      </c>
      <c r="S202" s="750" t="s">
        <v>11468</v>
      </c>
    </row>
    <row r="203" spans="1:19" hidden="1">
      <c r="A203" s="749">
        <v>8212</v>
      </c>
      <c r="B203" s="762" t="s">
        <v>405</v>
      </c>
      <c r="E203" s="763" t="s">
        <v>12207</v>
      </c>
      <c r="H203" s="750" t="e">
        <v>#N/A</v>
      </c>
      <c r="I203" s="751" t="str">
        <f t="shared" si="15"/>
        <v/>
      </c>
      <c r="K203" s="750" t="str">
        <f t="shared" ca="1" si="13"/>
        <v/>
      </c>
      <c r="L203" s="750" t="str">
        <f t="shared" ca="1" si="14"/>
        <v/>
      </c>
      <c r="O203" s="750" t="s">
        <v>11469</v>
      </c>
      <c r="P203" s="750" t="s">
        <v>11470</v>
      </c>
      <c r="Q203" s="750" t="s">
        <v>11471</v>
      </c>
      <c r="R203" s="750" t="s">
        <v>11472</v>
      </c>
      <c r="S203" s="750" t="s">
        <v>6662</v>
      </c>
    </row>
    <row r="204" spans="1:19" hidden="1">
      <c r="A204" s="749">
        <v>500</v>
      </c>
      <c r="B204" s="762" t="s">
        <v>6005</v>
      </c>
      <c r="E204" s="763" t="s">
        <v>12219</v>
      </c>
      <c r="H204" s="750" t="e">
        <v>#N/A</v>
      </c>
      <c r="I204" s="751" t="str">
        <f t="shared" si="15"/>
        <v/>
      </c>
      <c r="K204" s="750" t="str">
        <f t="shared" ref="K204:K267" ca="1" si="16">IF(INDIRECT($O204)=0,"",INDIRECT($R204)&amp;INDIRECT($O204)&amp;INDIRECT($P204)&amp;INDIRECT($Q204))</f>
        <v/>
      </c>
      <c r="L204" s="750" t="str">
        <f t="shared" ref="L204:L267" ca="1" si="17">IF(INDIRECT($O204)=0,"",INDIRECT($S204)&amp;INDIRECT($O204)&amp;INDIRECT($P204)&amp;INDIRECT($Q204))</f>
        <v/>
      </c>
      <c r="O204" s="750" t="s">
        <v>6663</v>
      </c>
      <c r="P204" s="750" t="s">
        <v>6664</v>
      </c>
      <c r="Q204" s="750" t="s">
        <v>6665</v>
      </c>
      <c r="R204" s="750" t="s">
        <v>6666</v>
      </c>
      <c r="S204" s="750" t="s">
        <v>6643</v>
      </c>
    </row>
    <row r="205" spans="1:19" hidden="1">
      <c r="B205" s="762"/>
      <c r="H205" s="750" t="e">
        <v>#N/A</v>
      </c>
      <c r="I205" s="751" t="str">
        <f t="shared" si="15"/>
        <v/>
      </c>
      <c r="K205" s="750" t="str">
        <f t="shared" ca="1" si="16"/>
        <v/>
      </c>
      <c r="L205" s="750" t="str">
        <f t="shared" ca="1" si="17"/>
        <v/>
      </c>
      <c r="O205" s="750" t="s">
        <v>6644</v>
      </c>
      <c r="P205" s="750" t="s">
        <v>6645</v>
      </c>
      <c r="Q205" s="750" t="s">
        <v>6646</v>
      </c>
      <c r="R205" s="750" t="s">
        <v>6647</v>
      </c>
      <c r="S205" s="750" t="s">
        <v>6648</v>
      </c>
    </row>
    <row r="206" spans="1:19" hidden="1">
      <c r="H206" s="750" t="e">
        <v>#N/A</v>
      </c>
      <c r="I206" s="751" t="str">
        <f t="shared" si="15"/>
        <v/>
      </c>
      <c r="K206" s="750" t="str">
        <f t="shared" ca="1" si="16"/>
        <v/>
      </c>
      <c r="L206" s="750" t="str">
        <f t="shared" ca="1" si="17"/>
        <v/>
      </c>
      <c r="O206" s="750" t="s">
        <v>6649</v>
      </c>
      <c r="P206" s="750" t="s">
        <v>6650</v>
      </c>
      <c r="Q206" s="750" t="s">
        <v>6651</v>
      </c>
      <c r="R206" s="750" t="s">
        <v>6652</v>
      </c>
      <c r="S206" s="750" t="s">
        <v>6653</v>
      </c>
    </row>
    <row r="207" spans="1:19" hidden="1">
      <c r="H207" s="750" t="e">
        <v>#N/A</v>
      </c>
      <c r="I207" s="751" t="str">
        <f t="shared" si="15"/>
        <v/>
      </c>
      <c r="K207" s="750" t="str">
        <f t="shared" ca="1" si="16"/>
        <v/>
      </c>
      <c r="L207" s="750" t="str">
        <f t="shared" ca="1" si="17"/>
        <v/>
      </c>
      <c r="O207" s="750" t="s">
        <v>6654</v>
      </c>
      <c r="P207" s="750" t="s">
        <v>6655</v>
      </c>
      <c r="Q207" s="750" t="s">
        <v>6656</v>
      </c>
      <c r="R207" s="750" t="s">
        <v>6657</v>
      </c>
      <c r="S207" s="750" t="s">
        <v>6658</v>
      </c>
    </row>
    <row r="208" spans="1:19" hidden="1">
      <c r="H208" s="750" t="e">
        <v>#N/A</v>
      </c>
      <c r="I208" s="751" t="str">
        <f t="shared" si="15"/>
        <v/>
      </c>
      <c r="K208" s="750" t="str">
        <f t="shared" ca="1" si="16"/>
        <v/>
      </c>
      <c r="L208" s="750" t="str">
        <f t="shared" ca="1" si="17"/>
        <v/>
      </c>
      <c r="O208" s="750" t="s">
        <v>6659</v>
      </c>
      <c r="P208" s="750" t="s">
        <v>6660</v>
      </c>
      <c r="Q208" s="750" t="s">
        <v>6661</v>
      </c>
      <c r="R208" s="750" t="s">
        <v>484</v>
      </c>
      <c r="S208" s="750" t="s">
        <v>485</v>
      </c>
    </row>
    <row r="209" spans="8:19" hidden="1">
      <c r="H209" s="750" t="e">
        <v>#N/A</v>
      </c>
      <c r="I209" s="751" t="str">
        <f t="shared" si="15"/>
        <v/>
      </c>
      <c r="K209" s="750" t="str">
        <f t="shared" ca="1" si="16"/>
        <v/>
      </c>
      <c r="L209" s="750" t="str">
        <f t="shared" ca="1" si="17"/>
        <v/>
      </c>
      <c r="O209" s="750" t="s">
        <v>486</v>
      </c>
      <c r="P209" s="750" t="s">
        <v>487</v>
      </c>
      <c r="Q209" s="750" t="s">
        <v>488</v>
      </c>
      <c r="R209" s="750" t="s">
        <v>489</v>
      </c>
      <c r="S209" s="750" t="s">
        <v>7090</v>
      </c>
    </row>
    <row r="210" spans="8:19" hidden="1">
      <c r="H210" s="750" t="e">
        <v>#N/A</v>
      </c>
      <c r="I210" s="751" t="str">
        <f t="shared" si="15"/>
        <v/>
      </c>
      <c r="K210" s="750" t="str">
        <f t="shared" ca="1" si="16"/>
        <v/>
      </c>
      <c r="L210" s="750" t="str">
        <f t="shared" ca="1" si="17"/>
        <v/>
      </c>
      <c r="O210" s="750" t="s">
        <v>2053</v>
      </c>
      <c r="P210" s="750" t="s">
        <v>2054</v>
      </c>
      <c r="Q210" s="750" t="s">
        <v>2055</v>
      </c>
      <c r="R210" s="750" t="s">
        <v>2056</v>
      </c>
      <c r="S210" s="750" t="s">
        <v>504</v>
      </c>
    </row>
    <row r="211" spans="8:19" hidden="1">
      <c r="H211" s="750" t="e">
        <v>#N/A</v>
      </c>
      <c r="I211" s="751" t="str">
        <f t="shared" si="15"/>
        <v/>
      </c>
      <c r="K211" s="750" t="str">
        <f t="shared" ca="1" si="16"/>
        <v/>
      </c>
      <c r="L211" s="750" t="str">
        <f t="shared" ca="1" si="17"/>
        <v/>
      </c>
      <c r="O211" s="750" t="s">
        <v>505</v>
      </c>
      <c r="P211" s="750" t="s">
        <v>506</v>
      </c>
      <c r="Q211" s="750" t="s">
        <v>507</v>
      </c>
      <c r="R211" s="750" t="s">
        <v>508</v>
      </c>
      <c r="S211" s="750" t="s">
        <v>509</v>
      </c>
    </row>
    <row r="212" spans="8:19" hidden="1">
      <c r="H212" s="750" t="e">
        <v>#N/A</v>
      </c>
      <c r="I212" s="751" t="str">
        <f t="shared" si="15"/>
        <v/>
      </c>
      <c r="K212" s="750" t="str">
        <f t="shared" ca="1" si="16"/>
        <v/>
      </c>
      <c r="L212" s="750" t="str">
        <f t="shared" ca="1" si="17"/>
        <v/>
      </c>
      <c r="O212" s="750" t="s">
        <v>510</v>
      </c>
      <c r="P212" s="750" t="s">
        <v>511</v>
      </c>
      <c r="Q212" s="750" t="s">
        <v>9172</v>
      </c>
      <c r="R212" s="750" t="s">
        <v>9173</v>
      </c>
      <c r="S212" s="750" t="s">
        <v>9174</v>
      </c>
    </row>
    <row r="213" spans="8:19" hidden="1">
      <c r="H213" s="750" t="e">
        <v>#N/A</v>
      </c>
      <c r="I213" s="751" t="str">
        <f t="shared" si="15"/>
        <v/>
      </c>
      <c r="K213" s="750" t="str">
        <f t="shared" ca="1" si="16"/>
        <v/>
      </c>
      <c r="L213" s="750" t="str">
        <f t="shared" ca="1" si="17"/>
        <v/>
      </c>
      <c r="O213" s="750" t="s">
        <v>9175</v>
      </c>
      <c r="P213" s="750" t="s">
        <v>9176</v>
      </c>
      <c r="Q213" s="750" t="s">
        <v>9177</v>
      </c>
      <c r="R213" s="750" t="s">
        <v>9178</v>
      </c>
      <c r="S213" s="750" t="s">
        <v>9179</v>
      </c>
    </row>
    <row r="214" spans="8:19" hidden="1">
      <c r="H214" s="750" t="e">
        <v>#N/A</v>
      </c>
      <c r="I214" s="751" t="str">
        <f t="shared" si="15"/>
        <v/>
      </c>
      <c r="K214" s="750" t="str">
        <f t="shared" ca="1" si="16"/>
        <v/>
      </c>
      <c r="L214" s="750" t="str">
        <f t="shared" ca="1" si="17"/>
        <v/>
      </c>
      <c r="O214" s="750" t="s">
        <v>9180</v>
      </c>
      <c r="P214" s="750" t="s">
        <v>9181</v>
      </c>
      <c r="Q214" s="750" t="s">
        <v>9182</v>
      </c>
      <c r="R214" s="750" t="s">
        <v>9183</v>
      </c>
      <c r="S214" s="750" t="s">
        <v>9184</v>
      </c>
    </row>
    <row r="215" spans="8:19" hidden="1">
      <c r="H215" s="750" t="e">
        <v>#N/A</v>
      </c>
      <c r="I215" s="751" t="str">
        <f t="shared" si="15"/>
        <v/>
      </c>
      <c r="K215" s="750" t="str">
        <f t="shared" ca="1" si="16"/>
        <v/>
      </c>
      <c r="L215" s="750" t="str">
        <f t="shared" ca="1" si="17"/>
        <v/>
      </c>
      <c r="O215" s="750" t="s">
        <v>9185</v>
      </c>
      <c r="P215" s="750" t="s">
        <v>9186</v>
      </c>
      <c r="Q215" s="750" t="s">
        <v>9187</v>
      </c>
      <c r="R215" s="750" t="s">
        <v>13261</v>
      </c>
      <c r="S215" s="750" t="s">
        <v>1061</v>
      </c>
    </row>
    <row r="216" spans="8:19" hidden="1">
      <c r="H216" s="750" t="e">
        <v>#N/A</v>
      </c>
      <c r="I216" s="751" t="str">
        <f t="shared" si="15"/>
        <v/>
      </c>
      <c r="K216" s="750" t="str">
        <f t="shared" ca="1" si="16"/>
        <v/>
      </c>
      <c r="L216" s="750" t="str">
        <f t="shared" ca="1" si="17"/>
        <v/>
      </c>
      <c r="O216" s="750" t="s">
        <v>1062</v>
      </c>
      <c r="P216" s="750" t="s">
        <v>1063</v>
      </c>
      <c r="Q216" s="750" t="s">
        <v>1064</v>
      </c>
      <c r="R216" s="750" t="s">
        <v>1065</v>
      </c>
      <c r="S216" s="750" t="s">
        <v>1066</v>
      </c>
    </row>
    <row r="217" spans="8:19" hidden="1">
      <c r="H217" s="750" t="e">
        <v>#N/A</v>
      </c>
      <c r="I217" s="751" t="str">
        <f t="shared" si="15"/>
        <v/>
      </c>
      <c r="K217" s="750" t="str">
        <f t="shared" ca="1" si="16"/>
        <v/>
      </c>
      <c r="L217" s="750" t="str">
        <f t="shared" ca="1" si="17"/>
        <v/>
      </c>
      <c r="O217" s="750" t="s">
        <v>1067</v>
      </c>
      <c r="P217" s="750" t="s">
        <v>1068</v>
      </c>
      <c r="Q217" s="750" t="s">
        <v>457</v>
      </c>
      <c r="R217" s="750" t="s">
        <v>458</v>
      </c>
      <c r="S217" s="750" t="s">
        <v>459</v>
      </c>
    </row>
    <row r="218" spans="8:19" hidden="1">
      <c r="H218" s="750" t="e">
        <v>#N/A</v>
      </c>
      <c r="I218" s="751" t="str">
        <f t="shared" si="15"/>
        <v/>
      </c>
      <c r="K218" s="750" t="str">
        <f t="shared" ca="1" si="16"/>
        <v/>
      </c>
      <c r="L218" s="750" t="str">
        <f t="shared" ca="1" si="17"/>
        <v/>
      </c>
      <c r="O218" s="750" t="s">
        <v>460</v>
      </c>
      <c r="P218" s="750" t="s">
        <v>461</v>
      </c>
      <c r="Q218" s="750" t="s">
        <v>462</v>
      </c>
      <c r="R218" s="750" t="s">
        <v>463</v>
      </c>
      <c r="S218" s="750" t="s">
        <v>5448</v>
      </c>
    </row>
    <row r="219" spans="8:19" hidden="1">
      <c r="H219" s="750" t="e">
        <v>#N/A</v>
      </c>
      <c r="I219" s="751" t="str">
        <f t="shared" si="15"/>
        <v/>
      </c>
      <c r="K219" s="750" t="str">
        <f t="shared" ca="1" si="16"/>
        <v/>
      </c>
      <c r="L219" s="750" t="str">
        <f t="shared" ca="1" si="17"/>
        <v/>
      </c>
      <c r="O219" s="750" t="s">
        <v>5449</v>
      </c>
      <c r="P219" s="750" t="s">
        <v>6021</v>
      </c>
      <c r="Q219" s="750" t="s">
        <v>6022</v>
      </c>
      <c r="R219" s="750" t="s">
        <v>6023</v>
      </c>
      <c r="S219" s="750" t="s">
        <v>6024</v>
      </c>
    </row>
    <row r="220" spans="8:19" hidden="1">
      <c r="H220" s="750" t="e">
        <v>#N/A</v>
      </c>
      <c r="I220" s="751" t="str">
        <f t="shared" si="15"/>
        <v/>
      </c>
      <c r="K220" s="750" t="str">
        <f t="shared" ca="1" si="16"/>
        <v/>
      </c>
      <c r="L220" s="750" t="str">
        <f t="shared" ca="1" si="17"/>
        <v/>
      </c>
      <c r="O220" s="750" t="s">
        <v>663</v>
      </c>
      <c r="P220" s="750" t="s">
        <v>664</v>
      </c>
      <c r="Q220" s="750" t="s">
        <v>665</v>
      </c>
      <c r="R220" s="750" t="s">
        <v>666</v>
      </c>
      <c r="S220" s="750" t="s">
        <v>9923</v>
      </c>
    </row>
    <row r="221" spans="8:19" hidden="1">
      <c r="H221" s="750" t="e">
        <v>#N/A</v>
      </c>
      <c r="I221" s="751" t="str">
        <f t="shared" si="15"/>
        <v/>
      </c>
      <c r="K221" s="750" t="str">
        <f t="shared" ca="1" si="16"/>
        <v/>
      </c>
      <c r="L221" s="750" t="str">
        <f t="shared" ca="1" si="17"/>
        <v/>
      </c>
      <c r="O221" s="750" t="s">
        <v>9924</v>
      </c>
      <c r="P221" s="750" t="s">
        <v>9925</v>
      </c>
      <c r="Q221" s="750" t="s">
        <v>11557</v>
      </c>
      <c r="R221" s="750" t="s">
        <v>12500</v>
      </c>
      <c r="S221" s="750" t="s">
        <v>12501</v>
      </c>
    </row>
    <row r="222" spans="8:19" hidden="1">
      <c r="H222" s="750" t="e">
        <v>#N/A</v>
      </c>
      <c r="I222" s="751" t="str">
        <f t="shared" si="15"/>
        <v/>
      </c>
      <c r="K222" s="750" t="str">
        <f t="shared" ca="1" si="16"/>
        <v/>
      </c>
      <c r="L222" s="750" t="str">
        <f t="shared" ca="1" si="17"/>
        <v/>
      </c>
      <c r="O222" s="750" t="s">
        <v>12502</v>
      </c>
      <c r="P222" s="750" t="s">
        <v>12503</v>
      </c>
      <c r="Q222" s="750" t="s">
        <v>12504</v>
      </c>
      <c r="R222" s="750" t="s">
        <v>3351</v>
      </c>
      <c r="S222" s="750" t="s">
        <v>3352</v>
      </c>
    </row>
    <row r="223" spans="8:19" hidden="1">
      <c r="H223" s="750" t="e">
        <v>#N/A</v>
      </c>
      <c r="I223" s="751" t="str">
        <f t="shared" si="15"/>
        <v/>
      </c>
      <c r="K223" s="750" t="str">
        <f t="shared" ca="1" si="16"/>
        <v/>
      </c>
      <c r="L223" s="750" t="str">
        <f t="shared" ca="1" si="17"/>
        <v/>
      </c>
      <c r="O223" s="750" t="s">
        <v>6731</v>
      </c>
      <c r="P223" s="750" t="s">
        <v>6732</v>
      </c>
      <c r="Q223" s="750" t="s">
        <v>6733</v>
      </c>
      <c r="R223" s="750" t="s">
        <v>6803</v>
      </c>
      <c r="S223" s="750" t="s">
        <v>6804</v>
      </c>
    </row>
    <row r="224" spans="8:19" hidden="1">
      <c r="H224" s="750" t="e">
        <v>#N/A</v>
      </c>
      <c r="I224" s="751" t="str">
        <f t="shared" si="15"/>
        <v/>
      </c>
      <c r="K224" s="750" t="str">
        <f t="shared" ca="1" si="16"/>
        <v/>
      </c>
      <c r="L224" s="750" t="str">
        <f t="shared" ca="1" si="17"/>
        <v/>
      </c>
      <c r="O224" s="750" t="s">
        <v>6805</v>
      </c>
      <c r="P224" s="750" t="s">
        <v>6806</v>
      </c>
      <c r="Q224" s="750" t="s">
        <v>6807</v>
      </c>
      <c r="R224" s="750" t="s">
        <v>11016</v>
      </c>
      <c r="S224" s="750" t="s">
        <v>11017</v>
      </c>
    </row>
    <row r="225" spans="8:19" hidden="1">
      <c r="H225" s="750" t="e">
        <v>#N/A</v>
      </c>
      <c r="I225" s="751" t="str">
        <f t="shared" si="15"/>
        <v/>
      </c>
      <c r="K225" s="750" t="str">
        <f t="shared" ca="1" si="16"/>
        <v/>
      </c>
      <c r="L225" s="750" t="str">
        <f t="shared" ca="1" si="17"/>
        <v/>
      </c>
      <c r="O225" s="750" t="s">
        <v>7570</v>
      </c>
      <c r="P225" s="750" t="s">
        <v>7086</v>
      </c>
      <c r="Q225" s="750" t="s">
        <v>7087</v>
      </c>
      <c r="R225" s="750" t="s">
        <v>7088</v>
      </c>
      <c r="S225" s="750" t="s">
        <v>7089</v>
      </c>
    </row>
    <row r="226" spans="8:19" hidden="1">
      <c r="H226" s="750" t="e">
        <v>#N/A</v>
      </c>
      <c r="I226" s="751" t="str">
        <f t="shared" si="15"/>
        <v/>
      </c>
      <c r="K226" s="750" t="str">
        <f t="shared" ca="1" si="16"/>
        <v/>
      </c>
      <c r="L226" s="750" t="str">
        <f t="shared" ca="1" si="17"/>
        <v/>
      </c>
      <c r="O226" s="750" t="s">
        <v>14014</v>
      </c>
      <c r="P226" s="750" t="s">
        <v>14015</v>
      </c>
      <c r="Q226" s="750" t="s">
        <v>11018</v>
      </c>
      <c r="R226" s="750" t="s">
        <v>11019</v>
      </c>
      <c r="S226" s="750" t="s">
        <v>11020</v>
      </c>
    </row>
    <row r="227" spans="8:19" hidden="1">
      <c r="H227" s="750" t="e">
        <v>#N/A</v>
      </c>
      <c r="I227" s="751" t="str">
        <f t="shared" si="15"/>
        <v/>
      </c>
      <c r="K227" s="750" t="str">
        <f t="shared" ca="1" si="16"/>
        <v/>
      </c>
      <c r="L227" s="750" t="str">
        <f t="shared" ca="1" si="17"/>
        <v/>
      </c>
      <c r="O227" s="750" t="s">
        <v>11021</v>
      </c>
      <c r="P227" s="750" t="s">
        <v>11022</v>
      </c>
      <c r="Q227" s="750" t="s">
        <v>11023</v>
      </c>
      <c r="R227" s="750" t="s">
        <v>1934</v>
      </c>
      <c r="S227" s="750" t="s">
        <v>1935</v>
      </c>
    </row>
    <row r="228" spans="8:19" hidden="1">
      <c r="H228" s="750" t="e">
        <v>#N/A</v>
      </c>
      <c r="I228" s="751" t="str">
        <f t="shared" si="15"/>
        <v/>
      </c>
      <c r="K228" s="750" t="str">
        <f t="shared" ca="1" si="16"/>
        <v/>
      </c>
      <c r="L228" s="750" t="str">
        <f t="shared" ca="1" si="17"/>
        <v/>
      </c>
      <c r="O228" s="750" t="s">
        <v>1936</v>
      </c>
      <c r="P228" s="750" t="s">
        <v>7856</v>
      </c>
      <c r="Q228" s="750" t="s">
        <v>10594</v>
      </c>
      <c r="R228" s="750" t="s">
        <v>10595</v>
      </c>
      <c r="S228" s="750" t="s">
        <v>10596</v>
      </c>
    </row>
    <row r="229" spans="8:19" hidden="1">
      <c r="H229" s="750" t="e">
        <v>#N/A</v>
      </c>
      <c r="I229" s="751" t="str">
        <f t="shared" si="15"/>
        <v/>
      </c>
      <c r="K229" s="750" t="str">
        <f t="shared" ca="1" si="16"/>
        <v/>
      </c>
      <c r="L229" s="750" t="str">
        <f t="shared" ca="1" si="17"/>
        <v/>
      </c>
      <c r="O229" s="750" t="s">
        <v>10597</v>
      </c>
      <c r="P229" s="750" t="s">
        <v>10598</v>
      </c>
      <c r="Q229" s="750" t="s">
        <v>10599</v>
      </c>
      <c r="R229" s="750" t="s">
        <v>10600</v>
      </c>
      <c r="S229" s="750" t="s">
        <v>10601</v>
      </c>
    </row>
    <row r="230" spans="8:19" hidden="1">
      <c r="H230" s="750" t="e">
        <v>#N/A</v>
      </c>
      <c r="I230" s="751" t="str">
        <f t="shared" si="15"/>
        <v/>
      </c>
      <c r="K230" s="750" t="str">
        <f t="shared" ca="1" si="16"/>
        <v/>
      </c>
      <c r="L230" s="750" t="str">
        <f t="shared" ca="1" si="17"/>
        <v/>
      </c>
      <c r="O230" s="750" t="s">
        <v>10810</v>
      </c>
      <c r="P230" s="750" t="s">
        <v>10811</v>
      </c>
      <c r="Q230" s="750" t="s">
        <v>10812</v>
      </c>
      <c r="R230" s="750" t="s">
        <v>10813</v>
      </c>
      <c r="S230" s="750" t="s">
        <v>10814</v>
      </c>
    </row>
    <row r="231" spans="8:19" hidden="1">
      <c r="H231" s="750" t="e">
        <v>#N/A</v>
      </c>
      <c r="I231" s="751" t="str">
        <f t="shared" si="15"/>
        <v/>
      </c>
      <c r="K231" s="750" t="str">
        <f t="shared" ca="1" si="16"/>
        <v/>
      </c>
      <c r="L231" s="750" t="str">
        <f t="shared" ca="1" si="17"/>
        <v/>
      </c>
      <c r="O231" s="750" t="s">
        <v>10815</v>
      </c>
      <c r="P231" s="750" t="s">
        <v>10816</v>
      </c>
      <c r="Q231" s="750" t="s">
        <v>10817</v>
      </c>
      <c r="R231" s="750" t="s">
        <v>10818</v>
      </c>
      <c r="S231" s="750" t="s">
        <v>10819</v>
      </c>
    </row>
    <row r="232" spans="8:19" hidden="1">
      <c r="H232" s="750" t="e">
        <v>#N/A</v>
      </c>
      <c r="I232" s="751" t="str">
        <f t="shared" si="15"/>
        <v/>
      </c>
      <c r="K232" s="750" t="str">
        <f t="shared" ca="1" si="16"/>
        <v/>
      </c>
      <c r="L232" s="750" t="str">
        <f t="shared" ca="1" si="17"/>
        <v/>
      </c>
      <c r="O232" s="750" t="s">
        <v>10820</v>
      </c>
      <c r="P232" s="750" t="s">
        <v>10821</v>
      </c>
      <c r="Q232" s="750" t="s">
        <v>10822</v>
      </c>
      <c r="R232" s="750" t="s">
        <v>3913</v>
      </c>
      <c r="S232" s="750" t="s">
        <v>3601</v>
      </c>
    </row>
    <row r="233" spans="8:19" hidden="1">
      <c r="H233" s="750" t="e">
        <v>#N/A</v>
      </c>
      <c r="I233" s="751" t="str">
        <f t="shared" si="15"/>
        <v/>
      </c>
      <c r="K233" s="750" t="str">
        <f t="shared" ca="1" si="16"/>
        <v/>
      </c>
      <c r="L233" s="750" t="str">
        <f t="shared" ca="1" si="17"/>
        <v/>
      </c>
      <c r="O233" s="750" t="s">
        <v>3602</v>
      </c>
      <c r="P233" s="750" t="s">
        <v>3603</v>
      </c>
      <c r="Q233" s="750" t="s">
        <v>3604</v>
      </c>
      <c r="R233" s="750" t="s">
        <v>3605</v>
      </c>
      <c r="S233" s="750" t="s">
        <v>3606</v>
      </c>
    </row>
    <row r="234" spans="8:19" hidden="1">
      <c r="H234" s="750" t="e">
        <v>#N/A</v>
      </c>
      <c r="I234" s="751" t="str">
        <f t="shared" si="15"/>
        <v/>
      </c>
      <c r="K234" s="750" t="str">
        <f t="shared" ca="1" si="16"/>
        <v/>
      </c>
      <c r="L234" s="750" t="str">
        <f t="shared" ca="1" si="17"/>
        <v/>
      </c>
      <c r="O234" s="750" t="s">
        <v>3607</v>
      </c>
      <c r="P234" s="750" t="s">
        <v>3608</v>
      </c>
      <c r="Q234" s="750" t="s">
        <v>3609</v>
      </c>
      <c r="R234" s="750" t="s">
        <v>3610</v>
      </c>
      <c r="S234" s="750" t="s">
        <v>3611</v>
      </c>
    </row>
    <row r="235" spans="8:19" hidden="1">
      <c r="H235" s="750" t="e">
        <v>#N/A</v>
      </c>
      <c r="I235" s="751" t="str">
        <f t="shared" si="15"/>
        <v/>
      </c>
      <c r="K235" s="750" t="str">
        <f t="shared" ca="1" si="16"/>
        <v/>
      </c>
      <c r="L235" s="750" t="str">
        <f t="shared" ca="1" si="17"/>
        <v/>
      </c>
      <c r="O235" s="750" t="s">
        <v>10951</v>
      </c>
      <c r="P235" s="750" t="s">
        <v>10952</v>
      </c>
      <c r="Q235" s="750" t="s">
        <v>10953</v>
      </c>
      <c r="R235" s="750" t="s">
        <v>10954</v>
      </c>
      <c r="S235" s="750" t="s">
        <v>8499</v>
      </c>
    </row>
    <row r="236" spans="8:19" hidden="1">
      <c r="H236" s="750" t="e">
        <v>#N/A</v>
      </c>
      <c r="I236" s="751" t="str">
        <f t="shared" si="15"/>
        <v/>
      </c>
      <c r="K236" s="750" t="str">
        <f t="shared" ca="1" si="16"/>
        <v/>
      </c>
      <c r="L236" s="750" t="str">
        <f t="shared" ca="1" si="17"/>
        <v/>
      </c>
      <c r="O236" s="750" t="s">
        <v>8500</v>
      </c>
      <c r="P236" s="750" t="s">
        <v>8501</v>
      </c>
      <c r="Q236" s="750" t="s">
        <v>8502</v>
      </c>
      <c r="R236" s="750" t="s">
        <v>8503</v>
      </c>
      <c r="S236" s="750" t="s">
        <v>8504</v>
      </c>
    </row>
    <row r="237" spans="8:19" hidden="1">
      <c r="H237" s="750" t="e">
        <v>#N/A</v>
      </c>
      <c r="I237" s="751" t="str">
        <f t="shared" si="15"/>
        <v/>
      </c>
      <c r="K237" s="750" t="str">
        <f t="shared" ca="1" si="16"/>
        <v/>
      </c>
      <c r="L237" s="750" t="str">
        <f t="shared" ca="1" si="17"/>
        <v/>
      </c>
      <c r="O237" s="750" t="s">
        <v>8505</v>
      </c>
      <c r="P237" s="750" t="s">
        <v>8506</v>
      </c>
      <c r="Q237" s="750" t="s">
        <v>10837</v>
      </c>
      <c r="R237" s="750" t="s">
        <v>10838</v>
      </c>
      <c r="S237" s="750" t="s">
        <v>10839</v>
      </c>
    </row>
    <row r="238" spans="8:19" hidden="1">
      <c r="H238" s="750" t="e">
        <v>#N/A</v>
      </c>
      <c r="I238" s="751" t="str">
        <f t="shared" si="15"/>
        <v/>
      </c>
      <c r="K238" s="750" t="str">
        <f t="shared" ca="1" si="16"/>
        <v/>
      </c>
      <c r="L238" s="750" t="str">
        <f t="shared" ca="1" si="17"/>
        <v/>
      </c>
      <c r="O238" s="750" t="s">
        <v>10840</v>
      </c>
      <c r="P238" s="750" t="s">
        <v>10841</v>
      </c>
      <c r="Q238" s="750" t="s">
        <v>10842</v>
      </c>
      <c r="R238" s="750" t="s">
        <v>10843</v>
      </c>
      <c r="S238" s="750" t="s">
        <v>10844</v>
      </c>
    </row>
    <row r="239" spans="8:19" hidden="1">
      <c r="H239" s="750" t="e">
        <v>#N/A</v>
      </c>
      <c r="I239" s="751" t="str">
        <f t="shared" si="15"/>
        <v/>
      </c>
      <c r="K239" s="750" t="str">
        <f t="shared" ca="1" si="16"/>
        <v/>
      </c>
      <c r="L239" s="750" t="str">
        <f t="shared" ca="1" si="17"/>
        <v/>
      </c>
      <c r="O239" s="750" t="s">
        <v>10845</v>
      </c>
      <c r="P239" s="750" t="s">
        <v>10752</v>
      </c>
      <c r="Q239" s="750" t="s">
        <v>10753</v>
      </c>
      <c r="R239" s="750" t="s">
        <v>10754</v>
      </c>
      <c r="S239" s="750" t="s">
        <v>10755</v>
      </c>
    </row>
    <row r="240" spans="8:19" hidden="1">
      <c r="H240" s="750" t="e">
        <v>#N/A</v>
      </c>
      <c r="I240" s="751" t="str">
        <f t="shared" si="15"/>
        <v/>
      </c>
      <c r="K240" s="750" t="str">
        <f t="shared" ca="1" si="16"/>
        <v/>
      </c>
      <c r="L240" s="750" t="str">
        <f t="shared" ca="1" si="17"/>
        <v/>
      </c>
      <c r="O240" s="750" t="s">
        <v>1746</v>
      </c>
      <c r="P240" s="750" t="s">
        <v>11984</v>
      </c>
      <c r="Q240" s="750" t="s">
        <v>11985</v>
      </c>
      <c r="R240" s="750" t="s">
        <v>11986</v>
      </c>
      <c r="S240" s="750" t="s">
        <v>11987</v>
      </c>
    </row>
    <row r="241" spans="8:19" hidden="1">
      <c r="H241" s="750" t="e">
        <v>#N/A</v>
      </c>
      <c r="I241" s="751" t="str">
        <f t="shared" si="15"/>
        <v/>
      </c>
      <c r="K241" s="750" t="str">
        <f t="shared" ca="1" si="16"/>
        <v/>
      </c>
      <c r="L241" s="750" t="str">
        <f t="shared" ca="1" si="17"/>
        <v/>
      </c>
      <c r="O241" s="750" t="s">
        <v>11988</v>
      </c>
      <c r="P241" s="750" t="s">
        <v>11989</v>
      </c>
      <c r="Q241" s="750" t="s">
        <v>11990</v>
      </c>
      <c r="R241" s="750" t="s">
        <v>11991</v>
      </c>
      <c r="S241" s="750" t="s">
        <v>11992</v>
      </c>
    </row>
    <row r="242" spans="8:19" hidden="1">
      <c r="H242" s="750" t="e">
        <v>#N/A</v>
      </c>
      <c r="I242" s="751" t="str">
        <f t="shared" si="15"/>
        <v/>
      </c>
      <c r="K242" s="750" t="str">
        <f t="shared" ca="1" si="16"/>
        <v/>
      </c>
      <c r="L242" s="750" t="str">
        <f t="shared" ca="1" si="17"/>
        <v/>
      </c>
      <c r="O242" s="750" t="s">
        <v>11993</v>
      </c>
      <c r="P242" s="750" t="s">
        <v>11994</v>
      </c>
      <c r="Q242" s="750" t="s">
        <v>11995</v>
      </c>
      <c r="R242" s="750" t="s">
        <v>11996</v>
      </c>
      <c r="S242" s="750" t="s">
        <v>11997</v>
      </c>
    </row>
    <row r="243" spans="8:19" hidden="1">
      <c r="H243" s="750" t="e">
        <v>#N/A</v>
      </c>
      <c r="I243" s="751" t="str">
        <f t="shared" si="15"/>
        <v/>
      </c>
      <c r="K243" s="750" t="str">
        <f t="shared" ca="1" si="16"/>
        <v/>
      </c>
      <c r="L243" s="750" t="str">
        <f t="shared" ca="1" si="17"/>
        <v/>
      </c>
      <c r="O243" s="750" t="s">
        <v>11998</v>
      </c>
      <c r="P243" s="750" t="s">
        <v>11999</v>
      </c>
      <c r="Q243" s="750" t="s">
        <v>12000</v>
      </c>
      <c r="R243" s="750" t="s">
        <v>12001</v>
      </c>
      <c r="S243" s="750" t="s">
        <v>12002</v>
      </c>
    </row>
    <row r="244" spans="8:19" hidden="1">
      <c r="H244" s="750" t="e">
        <v>#N/A</v>
      </c>
      <c r="I244" s="751" t="str">
        <f t="shared" si="15"/>
        <v/>
      </c>
      <c r="K244" s="750" t="str">
        <f t="shared" ca="1" si="16"/>
        <v/>
      </c>
      <c r="L244" s="750" t="str">
        <f t="shared" ca="1" si="17"/>
        <v/>
      </c>
      <c r="O244" s="750" t="s">
        <v>12003</v>
      </c>
      <c r="P244" s="750" t="s">
        <v>12004</v>
      </c>
      <c r="Q244" s="750" t="s">
        <v>6313</v>
      </c>
      <c r="R244" s="750" t="s">
        <v>6314</v>
      </c>
      <c r="S244" s="750" t="s">
        <v>6315</v>
      </c>
    </row>
    <row r="245" spans="8:19" hidden="1">
      <c r="H245" s="750" t="e">
        <v>#N/A</v>
      </c>
      <c r="I245" s="751" t="str">
        <f t="shared" si="15"/>
        <v/>
      </c>
      <c r="K245" s="750" t="str">
        <f t="shared" ca="1" si="16"/>
        <v/>
      </c>
      <c r="L245" s="750" t="str">
        <f t="shared" ca="1" si="17"/>
        <v/>
      </c>
      <c r="O245" s="750" t="s">
        <v>6316</v>
      </c>
      <c r="P245" s="750" t="s">
        <v>6317</v>
      </c>
      <c r="Q245" s="750" t="s">
        <v>6318</v>
      </c>
      <c r="R245" s="750" t="s">
        <v>6319</v>
      </c>
      <c r="S245" s="750" t="s">
        <v>5097</v>
      </c>
    </row>
    <row r="246" spans="8:19" hidden="1">
      <c r="H246" s="750" t="e">
        <v>#N/A</v>
      </c>
      <c r="I246" s="751" t="str">
        <f t="shared" si="15"/>
        <v/>
      </c>
      <c r="K246" s="750" t="str">
        <f t="shared" ca="1" si="16"/>
        <v/>
      </c>
      <c r="L246" s="750" t="str">
        <f t="shared" ca="1" si="17"/>
        <v/>
      </c>
      <c r="O246" s="750" t="s">
        <v>5098</v>
      </c>
      <c r="P246" s="750" t="s">
        <v>5099</v>
      </c>
      <c r="Q246" s="750" t="s">
        <v>5100</v>
      </c>
      <c r="R246" s="750" t="s">
        <v>5101</v>
      </c>
      <c r="S246" s="750" t="s">
        <v>5102</v>
      </c>
    </row>
    <row r="247" spans="8:19" hidden="1">
      <c r="H247" s="750" t="e">
        <v>#N/A</v>
      </c>
      <c r="I247" s="751" t="str">
        <f t="shared" si="15"/>
        <v/>
      </c>
      <c r="K247" s="750" t="str">
        <f t="shared" ca="1" si="16"/>
        <v/>
      </c>
      <c r="L247" s="750" t="str">
        <f t="shared" ca="1" si="17"/>
        <v/>
      </c>
      <c r="O247" s="750" t="s">
        <v>10163</v>
      </c>
      <c r="P247" s="750" t="s">
        <v>9662</v>
      </c>
      <c r="Q247" s="750" t="s">
        <v>9663</v>
      </c>
      <c r="R247" s="750" t="s">
        <v>9664</v>
      </c>
      <c r="S247" s="750" t="s">
        <v>9665</v>
      </c>
    </row>
    <row r="248" spans="8:19" hidden="1">
      <c r="H248" s="750" t="e">
        <v>#N/A</v>
      </c>
      <c r="I248" s="751" t="str">
        <f t="shared" si="15"/>
        <v/>
      </c>
      <c r="K248" s="750" t="str">
        <f t="shared" ca="1" si="16"/>
        <v/>
      </c>
      <c r="L248" s="750" t="str">
        <f t="shared" ca="1" si="17"/>
        <v/>
      </c>
      <c r="O248" s="750" t="s">
        <v>346</v>
      </c>
      <c r="P248" s="750" t="s">
        <v>347</v>
      </c>
      <c r="Q248" s="750" t="s">
        <v>348</v>
      </c>
      <c r="R248" s="750" t="s">
        <v>349</v>
      </c>
      <c r="S248" s="750" t="s">
        <v>350</v>
      </c>
    </row>
    <row r="249" spans="8:19" hidden="1">
      <c r="H249" s="750" t="e">
        <v>#N/A</v>
      </c>
      <c r="I249" s="751" t="str">
        <f t="shared" si="15"/>
        <v/>
      </c>
      <c r="K249" s="750" t="str">
        <f t="shared" ca="1" si="16"/>
        <v/>
      </c>
      <c r="L249" s="750" t="str">
        <f t="shared" ca="1" si="17"/>
        <v/>
      </c>
      <c r="O249" s="750" t="s">
        <v>351</v>
      </c>
      <c r="P249" s="750" t="s">
        <v>352</v>
      </c>
      <c r="Q249" s="750" t="s">
        <v>4473</v>
      </c>
      <c r="R249" s="750" t="s">
        <v>4474</v>
      </c>
      <c r="S249" s="750" t="s">
        <v>4475</v>
      </c>
    </row>
    <row r="250" spans="8:19" hidden="1">
      <c r="H250" s="750" t="e">
        <v>#N/A</v>
      </c>
      <c r="I250" s="751" t="str">
        <f t="shared" si="15"/>
        <v/>
      </c>
      <c r="K250" s="750" t="str">
        <f t="shared" ca="1" si="16"/>
        <v/>
      </c>
      <c r="L250" s="750" t="str">
        <f t="shared" ca="1" si="17"/>
        <v/>
      </c>
      <c r="O250" s="750" t="s">
        <v>4476</v>
      </c>
      <c r="P250" s="750" t="s">
        <v>4477</v>
      </c>
      <c r="Q250" s="750" t="s">
        <v>4478</v>
      </c>
      <c r="R250" s="750" t="s">
        <v>4479</v>
      </c>
      <c r="S250" s="750" t="s">
        <v>4480</v>
      </c>
    </row>
    <row r="251" spans="8:19" hidden="1">
      <c r="H251" s="750" t="e">
        <v>#N/A</v>
      </c>
      <c r="I251" s="751" t="str">
        <f t="shared" si="15"/>
        <v/>
      </c>
      <c r="K251" s="750" t="str">
        <f t="shared" ca="1" si="16"/>
        <v/>
      </c>
      <c r="L251" s="750" t="str">
        <f t="shared" ca="1" si="17"/>
        <v/>
      </c>
      <c r="O251" s="750" t="s">
        <v>4481</v>
      </c>
      <c r="P251" s="750" t="s">
        <v>7924</v>
      </c>
      <c r="Q251" s="750" t="s">
        <v>7925</v>
      </c>
      <c r="R251" s="750" t="s">
        <v>7926</v>
      </c>
      <c r="S251" s="750" t="s">
        <v>7927</v>
      </c>
    </row>
    <row r="252" spans="8:19" hidden="1">
      <c r="H252" s="750" t="e">
        <v>#N/A</v>
      </c>
      <c r="I252" s="751" t="str">
        <f t="shared" si="15"/>
        <v/>
      </c>
      <c r="K252" s="750" t="str">
        <f t="shared" ca="1" si="16"/>
        <v/>
      </c>
      <c r="L252" s="750" t="str">
        <f t="shared" ca="1" si="17"/>
        <v/>
      </c>
      <c r="O252" s="750" t="s">
        <v>7928</v>
      </c>
      <c r="P252" s="750" t="s">
        <v>340</v>
      </c>
      <c r="Q252" s="750" t="s">
        <v>341</v>
      </c>
      <c r="R252" s="750" t="s">
        <v>342</v>
      </c>
      <c r="S252" s="750" t="s">
        <v>4898</v>
      </c>
    </row>
    <row r="253" spans="8:19" hidden="1">
      <c r="H253" s="750" t="e">
        <v>#N/A</v>
      </c>
      <c r="I253" s="751" t="str">
        <f t="shared" si="15"/>
        <v/>
      </c>
      <c r="K253" s="750" t="str">
        <f t="shared" ca="1" si="16"/>
        <v/>
      </c>
      <c r="L253" s="750" t="str">
        <f t="shared" ca="1" si="17"/>
        <v/>
      </c>
      <c r="O253" s="750" t="s">
        <v>4899</v>
      </c>
      <c r="P253" s="750" t="s">
        <v>4900</v>
      </c>
      <c r="Q253" s="750" t="s">
        <v>4901</v>
      </c>
      <c r="R253" s="750" t="s">
        <v>4902</v>
      </c>
      <c r="S253" s="750" t="s">
        <v>2338</v>
      </c>
    </row>
    <row r="254" spans="8:19" hidden="1">
      <c r="H254" s="750" t="e">
        <v>#N/A</v>
      </c>
      <c r="I254" s="751" t="str">
        <f t="shared" si="15"/>
        <v/>
      </c>
      <c r="K254" s="750" t="str">
        <f t="shared" ca="1" si="16"/>
        <v/>
      </c>
      <c r="L254" s="750" t="str">
        <f t="shared" ca="1" si="17"/>
        <v/>
      </c>
      <c r="O254" s="750" t="s">
        <v>2339</v>
      </c>
      <c r="P254" s="750" t="s">
        <v>2340</v>
      </c>
      <c r="Q254" s="750" t="s">
        <v>2341</v>
      </c>
      <c r="R254" s="750" t="s">
        <v>2342</v>
      </c>
      <c r="S254" s="750" t="s">
        <v>2343</v>
      </c>
    </row>
    <row r="255" spans="8:19" hidden="1">
      <c r="H255" s="750" t="e">
        <v>#N/A</v>
      </c>
      <c r="I255" s="751" t="str">
        <f t="shared" si="15"/>
        <v/>
      </c>
      <c r="K255" s="750" t="str">
        <f t="shared" ca="1" si="16"/>
        <v/>
      </c>
      <c r="L255" s="750" t="str">
        <f t="shared" ca="1" si="17"/>
        <v/>
      </c>
      <c r="O255" s="750" t="s">
        <v>2344</v>
      </c>
      <c r="P255" s="750" t="s">
        <v>2345</v>
      </c>
      <c r="Q255" s="750" t="s">
        <v>2346</v>
      </c>
      <c r="R255" s="750" t="s">
        <v>13918</v>
      </c>
      <c r="S255" s="750" t="s">
        <v>12863</v>
      </c>
    </row>
    <row r="256" spans="8:19" hidden="1">
      <c r="H256" s="750" t="e">
        <v>#N/A</v>
      </c>
      <c r="I256" s="751" t="str">
        <f t="shared" si="15"/>
        <v/>
      </c>
      <c r="K256" s="750" t="str">
        <f t="shared" ca="1" si="16"/>
        <v/>
      </c>
      <c r="L256" s="750" t="str">
        <f t="shared" ca="1" si="17"/>
        <v/>
      </c>
      <c r="O256" s="750" t="s">
        <v>6472</v>
      </c>
      <c r="P256" s="750" t="s">
        <v>6473</v>
      </c>
      <c r="Q256" s="750" t="s">
        <v>6474</v>
      </c>
      <c r="R256" s="750" t="s">
        <v>6475</v>
      </c>
      <c r="S256" s="750" t="s">
        <v>9590</v>
      </c>
    </row>
    <row r="257" spans="8:19" hidden="1">
      <c r="H257" s="750" t="e">
        <v>#N/A</v>
      </c>
      <c r="I257" s="751" t="str">
        <f t="shared" si="15"/>
        <v/>
      </c>
      <c r="K257" s="750" t="str">
        <f t="shared" ca="1" si="16"/>
        <v/>
      </c>
      <c r="L257" s="750" t="str">
        <f t="shared" ca="1" si="17"/>
        <v/>
      </c>
      <c r="O257" s="750" t="s">
        <v>9591</v>
      </c>
      <c r="P257" s="750" t="s">
        <v>9592</v>
      </c>
      <c r="Q257" s="750" t="s">
        <v>9593</v>
      </c>
      <c r="R257" s="750" t="s">
        <v>9594</v>
      </c>
      <c r="S257" s="750" t="s">
        <v>9595</v>
      </c>
    </row>
    <row r="258" spans="8:19" hidden="1">
      <c r="H258" s="750" t="e">
        <v>#N/A</v>
      </c>
      <c r="I258" s="751" t="str">
        <f t="shared" si="15"/>
        <v/>
      </c>
      <c r="K258" s="750" t="str">
        <f t="shared" ca="1" si="16"/>
        <v/>
      </c>
      <c r="L258" s="750" t="str">
        <f t="shared" ca="1" si="17"/>
        <v/>
      </c>
      <c r="O258" s="750" t="s">
        <v>9596</v>
      </c>
      <c r="P258" s="750" t="s">
        <v>9597</v>
      </c>
      <c r="Q258" s="750" t="s">
        <v>11982</v>
      </c>
      <c r="R258" s="750" t="s">
        <v>11983</v>
      </c>
      <c r="S258" s="750" t="s">
        <v>6403</v>
      </c>
    </row>
    <row r="259" spans="8:19" hidden="1">
      <c r="H259" s="750" t="e">
        <v>#N/A</v>
      </c>
      <c r="I259" s="751" t="str">
        <f t="shared" si="15"/>
        <v/>
      </c>
      <c r="K259" s="750" t="str">
        <f t="shared" ca="1" si="16"/>
        <v/>
      </c>
      <c r="L259" s="750" t="str">
        <f t="shared" ca="1" si="17"/>
        <v/>
      </c>
      <c r="O259" s="750" t="s">
        <v>6404</v>
      </c>
      <c r="P259" s="750" t="s">
        <v>6405</v>
      </c>
      <c r="Q259" s="750" t="s">
        <v>6406</v>
      </c>
      <c r="R259" s="750" t="s">
        <v>6407</v>
      </c>
      <c r="S259" s="750" t="s">
        <v>6408</v>
      </c>
    </row>
    <row r="260" spans="8:19" hidden="1">
      <c r="H260" s="750" t="e">
        <v>#N/A</v>
      </c>
      <c r="I260" s="751" t="str">
        <f t="shared" si="15"/>
        <v/>
      </c>
      <c r="K260" s="750" t="str">
        <f t="shared" ca="1" si="16"/>
        <v/>
      </c>
      <c r="L260" s="750" t="str">
        <f t="shared" ca="1" si="17"/>
        <v/>
      </c>
      <c r="O260" s="750" t="s">
        <v>6409</v>
      </c>
      <c r="P260" s="750" t="s">
        <v>11287</v>
      </c>
      <c r="Q260" s="750" t="s">
        <v>11288</v>
      </c>
      <c r="R260" s="750" t="s">
        <v>11289</v>
      </c>
      <c r="S260" s="750" t="s">
        <v>11290</v>
      </c>
    </row>
    <row r="261" spans="8:19" hidden="1">
      <c r="H261" s="750" t="e">
        <v>#N/A</v>
      </c>
      <c r="I261" s="751" t="str">
        <f t="shared" ref="I261:I324" si="18">locscty</f>
        <v/>
      </c>
      <c r="K261" s="750" t="str">
        <f t="shared" ca="1" si="16"/>
        <v/>
      </c>
      <c r="L261" s="750" t="str">
        <f t="shared" ca="1" si="17"/>
        <v/>
      </c>
      <c r="O261" s="750" t="s">
        <v>11291</v>
      </c>
      <c r="P261" s="750" t="s">
        <v>11292</v>
      </c>
      <c r="Q261" s="750" t="s">
        <v>2977</v>
      </c>
      <c r="R261" s="750" t="s">
        <v>2978</v>
      </c>
      <c r="S261" s="750" t="s">
        <v>2979</v>
      </c>
    </row>
    <row r="262" spans="8:19" hidden="1">
      <c r="H262" s="750" t="e">
        <v>#N/A</v>
      </c>
      <c r="I262" s="751" t="str">
        <f t="shared" si="18"/>
        <v/>
      </c>
      <c r="K262" s="750" t="str">
        <f t="shared" ca="1" si="16"/>
        <v/>
      </c>
      <c r="L262" s="750" t="str">
        <f t="shared" ca="1" si="17"/>
        <v/>
      </c>
      <c r="O262" s="750" t="s">
        <v>2980</v>
      </c>
      <c r="P262" s="750" t="s">
        <v>2981</v>
      </c>
      <c r="Q262" s="750" t="s">
        <v>2982</v>
      </c>
      <c r="R262" s="750" t="s">
        <v>2983</v>
      </c>
      <c r="S262" s="750" t="s">
        <v>2984</v>
      </c>
    </row>
    <row r="263" spans="8:19" hidden="1">
      <c r="H263" s="750" t="e">
        <v>#N/A</v>
      </c>
      <c r="I263" s="751" t="str">
        <f t="shared" si="18"/>
        <v/>
      </c>
      <c r="K263" s="750" t="str">
        <f t="shared" ca="1" si="16"/>
        <v/>
      </c>
      <c r="L263" s="750" t="str">
        <f t="shared" ca="1" si="17"/>
        <v/>
      </c>
      <c r="O263" s="750" t="s">
        <v>2985</v>
      </c>
      <c r="P263" s="750" t="s">
        <v>2986</v>
      </c>
      <c r="Q263" s="750" t="s">
        <v>2987</v>
      </c>
      <c r="R263" s="750" t="s">
        <v>2988</v>
      </c>
      <c r="S263" s="750" t="s">
        <v>2989</v>
      </c>
    </row>
    <row r="264" spans="8:19" hidden="1">
      <c r="H264" s="750" t="e">
        <v>#N/A</v>
      </c>
      <c r="I264" s="751" t="str">
        <f t="shared" si="18"/>
        <v/>
      </c>
      <c r="K264" s="750" t="str">
        <f t="shared" ca="1" si="16"/>
        <v/>
      </c>
      <c r="L264" s="750" t="str">
        <f t="shared" ca="1" si="17"/>
        <v/>
      </c>
      <c r="O264" s="750" t="s">
        <v>2990</v>
      </c>
      <c r="P264" s="750" t="s">
        <v>2991</v>
      </c>
      <c r="Q264" s="750" t="s">
        <v>2992</v>
      </c>
      <c r="R264" s="750" t="s">
        <v>2993</v>
      </c>
      <c r="S264" s="750" t="s">
        <v>2994</v>
      </c>
    </row>
    <row r="265" spans="8:19" hidden="1">
      <c r="H265" s="750" t="e">
        <v>#N/A</v>
      </c>
      <c r="I265" s="751" t="str">
        <f t="shared" si="18"/>
        <v/>
      </c>
      <c r="K265" s="750" t="str">
        <f t="shared" ca="1" si="16"/>
        <v/>
      </c>
      <c r="L265" s="750" t="str">
        <f t="shared" ca="1" si="17"/>
        <v/>
      </c>
      <c r="O265" s="750" t="s">
        <v>1014</v>
      </c>
      <c r="P265" s="750" t="s">
        <v>1015</v>
      </c>
      <c r="Q265" s="750" t="s">
        <v>1016</v>
      </c>
      <c r="R265" s="750" t="s">
        <v>1017</v>
      </c>
      <c r="S265" s="750" t="s">
        <v>1018</v>
      </c>
    </row>
    <row r="266" spans="8:19" hidden="1">
      <c r="H266" s="750" t="e">
        <v>#N/A</v>
      </c>
      <c r="I266" s="751" t="str">
        <f t="shared" si="18"/>
        <v/>
      </c>
      <c r="K266" s="750" t="str">
        <f t="shared" ca="1" si="16"/>
        <v/>
      </c>
      <c r="L266" s="750" t="str">
        <f t="shared" ca="1" si="17"/>
        <v/>
      </c>
      <c r="O266" s="750" t="s">
        <v>1019</v>
      </c>
      <c r="P266" s="750" t="s">
        <v>1020</v>
      </c>
      <c r="Q266" s="750" t="s">
        <v>1021</v>
      </c>
      <c r="R266" s="750" t="s">
        <v>1874</v>
      </c>
      <c r="S266" s="750" t="s">
        <v>1875</v>
      </c>
    </row>
    <row r="267" spans="8:19" hidden="1">
      <c r="H267" s="750" t="e">
        <v>#N/A</v>
      </c>
      <c r="I267" s="751" t="str">
        <f t="shared" si="18"/>
        <v/>
      </c>
      <c r="K267" s="750" t="str">
        <f t="shared" ca="1" si="16"/>
        <v/>
      </c>
      <c r="L267" s="750" t="str">
        <f t="shared" ca="1" si="17"/>
        <v/>
      </c>
      <c r="O267" s="750" t="s">
        <v>1876</v>
      </c>
      <c r="P267" s="750" t="s">
        <v>1877</v>
      </c>
      <c r="Q267" s="750" t="s">
        <v>1878</v>
      </c>
      <c r="R267" s="750" t="s">
        <v>1879</v>
      </c>
      <c r="S267" s="750" t="s">
        <v>1880</v>
      </c>
    </row>
    <row r="268" spans="8:19" hidden="1">
      <c r="H268" s="750" t="e">
        <v>#N/A</v>
      </c>
      <c r="I268" s="751" t="str">
        <f t="shared" si="18"/>
        <v/>
      </c>
      <c r="K268" s="750" t="str">
        <f t="shared" ref="K268:K331" ca="1" si="19">IF(INDIRECT($O268)=0,"",INDIRECT($R268)&amp;INDIRECT($O268)&amp;INDIRECT($P268)&amp;INDIRECT($Q268))</f>
        <v/>
      </c>
      <c r="L268" s="750" t="str">
        <f t="shared" ref="L268:L331" ca="1" si="20">IF(INDIRECT($O268)=0,"",INDIRECT($S268)&amp;INDIRECT($O268)&amp;INDIRECT($P268)&amp;INDIRECT($Q268))</f>
        <v/>
      </c>
      <c r="O268" s="750" t="s">
        <v>1881</v>
      </c>
      <c r="P268" s="750" t="s">
        <v>1882</v>
      </c>
      <c r="Q268" s="750" t="s">
        <v>1883</v>
      </c>
      <c r="R268" s="750" t="s">
        <v>1884</v>
      </c>
      <c r="S268" s="750" t="s">
        <v>1885</v>
      </c>
    </row>
    <row r="269" spans="8:19" hidden="1">
      <c r="H269" s="750" t="e">
        <v>#N/A</v>
      </c>
      <c r="I269" s="751" t="str">
        <f t="shared" si="18"/>
        <v/>
      </c>
      <c r="K269" s="750" t="str">
        <f t="shared" ca="1" si="19"/>
        <v/>
      </c>
      <c r="L269" s="750" t="str">
        <f t="shared" ca="1" si="20"/>
        <v/>
      </c>
      <c r="O269" s="750" t="s">
        <v>1886</v>
      </c>
      <c r="P269" s="750" t="s">
        <v>1887</v>
      </c>
      <c r="Q269" s="750" t="s">
        <v>1888</v>
      </c>
      <c r="R269" s="750" t="s">
        <v>1889</v>
      </c>
      <c r="S269" s="750" t="s">
        <v>1890</v>
      </c>
    </row>
    <row r="270" spans="8:19" hidden="1">
      <c r="H270" s="750" t="e">
        <v>#N/A</v>
      </c>
      <c r="I270" s="751" t="str">
        <f t="shared" si="18"/>
        <v/>
      </c>
      <c r="K270" s="750" t="str">
        <f t="shared" ca="1" si="19"/>
        <v/>
      </c>
      <c r="L270" s="750" t="str">
        <f t="shared" ca="1" si="20"/>
        <v/>
      </c>
      <c r="O270" s="750" t="s">
        <v>1891</v>
      </c>
      <c r="P270" s="750" t="s">
        <v>5936</v>
      </c>
      <c r="Q270" s="750" t="s">
        <v>2572</v>
      </c>
      <c r="R270" s="750" t="s">
        <v>2573</v>
      </c>
      <c r="S270" s="750" t="s">
        <v>2574</v>
      </c>
    </row>
    <row r="271" spans="8:19" hidden="1">
      <c r="H271" s="750" t="e">
        <v>#N/A</v>
      </c>
      <c r="I271" s="751" t="str">
        <f t="shared" si="18"/>
        <v/>
      </c>
      <c r="K271" s="750" t="str">
        <f t="shared" ca="1" si="19"/>
        <v/>
      </c>
      <c r="L271" s="750" t="str">
        <f t="shared" ca="1" si="20"/>
        <v/>
      </c>
      <c r="O271" s="750" t="s">
        <v>2575</v>
      </c>
      <c r="P271" s="750" t="s">
        <v>2576</v>
      </c>
      <c r="Q271" s="750" t="s">
        <v>2577</v>
      </c>
      <c r="R271" s="750" t="s">
        <v>11266</v>
      </c>
      <c r="S271" s="750" t="s">
        <v>11267</v>
      </c>
    </row>
    <row r="272" spans="8:19" hidden="1">
      <c r="H272" s="750" t="e">
        <v>#N/A</v>
      </c>
      <c r="I272" s="751" t="str">
        <f t="shared" si="18"/>
        <v/>
      </c>
      <c r="K272" s="750" t="str">
        <f t="shared" ca="1" si="19"/>
        <v/>
      </c>
      <c r="L272" s="750" t="str">
        <f t="shared" ca="1" si="20"/>
        <v/>
      </c>
      <c r="O272" s="750" t="s">
        <v>11268</v>
      </c>
      <c r="P272" s="750" t="s">
        <v>251</v>
      </c>
      <c r="Q272" s="750" t="s">
        <v>252</v>
      </c>
      <c r="R272" s="750" t="s">
        <v>8422</v>
      </c>
      <c r="S272" s="750" t="s">
        <v>8423</v>
      </c>
    </row>
    <row r="273" spans="8:19" hidden="1">
      <c r="H273" s="750" t="e">
        <v>#N/A</v>
      </c>
      <c r="I273" s="751" t="str">
        <f t="shared" si="18"/>
        <v/>
      </c>
      <c r="K273" s="750" t="str">
        <f t="shared" ca="1" si="19"/>
        <v/>
      </c>
      <c r="L273" s="750" t="str">
        <f t="shared" ca="1" si="20"/>
        <v/>
      </c>
      <c r="O273" s="750" t="s">
        <v>8424</v>
      </c>
      <c r="P273" s="750" t="s">
        <v>8425</v>
      </c>
      <c r="Q273" s="750" t="s">
        <v>8426</v>
      </c>
      <c r="R273" s="750" t="s">
        <v>8427</v>
      </c>
      <c r="S273" s="750" t="s">
        <v>8428</v>
      </c>
    </row>
    <row r="274" spans="8:19" hidden="1">
      <c r="H274" s="750" t="e">
        <v>#N/A</v>
      </c>
      <c r="I274" s="751" t="str">
        <f t="shared" si="18"/>
        <v/>
      </c>
      <c r="K274" s="750" t="str">
        <f t="shared" ca="1" si="19"/>
        <v/>
      </c>
      <c r="L274" s="750" t="str">
        <f t="shared" ca="1" si="20"/>
        <v/>
      </c>
      <c r="O274" s="750" t="s">
        <v>8429</v>
      </c>
      <c r="P274" s="750" t="s">
        <v>8430</v>
      </c>
      <c r="Q274" s="750" t="s">
        <v>8431</v>
      </c>
      <c r="R274" s="750" t="s">
        <v>8432</v>
      </c>
      <c r="S274" s="750" t="s">
        <v>9302</v>
      </c>
    </row>
    <row r="275" spans="8:19" hidden="1">
      <c r="H275" s="750" t="e">
        <v>#N/A</v>
      </c>
      <c r="I275" s="751" t="str">
        <f t="shared" si="18"/>
        <v/>
      </c>
      <c r="K275" s="750" t="str">
        <f t="shared" ca="1" si="19"/>
        <v/>
      </c>
      <c r="L275" s="750" t="str">
        <f t="shared" ca="1" si="20"/>
        <v/>
      </c>
      <c r="O275" s="750" t="s">
        <v>9303</v>
      </c>
      <c r="P275" s="750" t="s">
        <v>9304</v>
      </c>
      <c r="Q275" s="750" t="s">
        <v>9305</v>
      </c>
      <c r="R275" s="750" t="s">
        <v>9306</v>
      </c>
      <c r="S275" s="750" t="s">
        <v>9307</v>
      </c>
    </row>
    <row r="276" spans="8:19" hidden="1">
      <c r="H276" s="750" t="e">
        <v>#N/A</v>
      </c>
      <c r="I276" s="751" t="str">
        <f t="shared" si="18"/>
        <v/>
      </c>
      <c r="K276" s="750" t="str">
        <f t="shared" ca="1" si="19"/>
        <v/>
      </c>
      <c r="L276" s="750" t="str">
        <f t="shared" ca="1" si="20"/>
        <v/>
      </c>
      <c r="O276" s="750" t="s">
        <v>9308</v>
      </c>
      <c r="P276" s="750" t="s">
        <v>9309</v>
      </c>
      <c r="Q276" s="750" t="s">
        <v>9310</v>
      </c>
      <c r="R276" s="750" t="s">
        <v>6608</v>
      </c>
      <c r="S276" s="750" t="s">
        <v>4991</v>
      </c>
    </row>
    <row r="277" spans="8:19" hidden="1">
      <c r="H277" s="750" t="e">
        <v>#N/A</v>
      </c>
      <c r="I277" s="751" t="str">
        <f t="shared" si="18"/>
        <v/>
      </c>
      <c r="K277" s="750" t="str">
        <f t="shared" ca="1" si="19"/>
        <v/>
      </c>
      <c r="L277" s="750" t="str">
        <f t="shared" ca="1" si="20"/>
        <v/>
      </c>
      <c r="O277" s="750" t="s">
        <v>4992</v>
      </c>
      <c r="P277" s="750" t="s">
        <v>4993</v>
      </c>
      <c r="Q277" s="750" t="s">
        <v>4994</v>
      </c>
      <c r="R277" s="750" t="s">
        <v>4995</v>
      </c>
      <c r="S277" s="750" t="s">
        <v>4996</v>
      </c>
    </row>
    <row r="278" spans="8:19" hidden="1">
      <c r="H278" s="750" t="e">
        <v>#N/A</v>
      </c>
      <c r="I278" s="751" t="str">
        <f t="shared" si="18"/>
        <v/>
      </c>
      <c r="K278" s="750" t="str">
        <f t="shared" ca="1" si="19"/>
        <v/>
      </c>
      <c r="L278" s="750" t="str">
        <f t="shared" ca="1" si="20"/>
        <v/>
      </c>
      <c r="O278" s="750" t="s">
        <v>4997</v>
      </c>
      <c r="P278" s="750" t="s">
        <v>4998</v>
      </c>
      <c r="Q278" s="750" t="s">
        <v>4999</v>
      </c>
      <c r="R278" s="750" t="s">
        <v>5000</v>
      </c>
      <c r="S278" s="750" t="s">
        <v>5001</v>
      </c>
    </row>
    <row r="279" spans="8:19" hidden="1">
      <c r="H279" s="750" t="e">
        <v>#N/A</v>
      </c>
      <c r="I279" s="751" t="str">
        <f t="shared" si="18"/>
        <v/>
      </c>
      <c r="K279" s="750" t="str">
        <f t="shared" ca="1" si="19"/>
        <v/>
      </c>
      <c r="L279" s="750" t="str">
        <f t="shared" ca="1" si="20"/>
        <v/>
      </c>
      <c r="O279" s="750" t="s">
        <v>11046</v>
      </c>
      <c r="P279" s="750" t="s">
        <v>11047</v>
      </c>
      <c r="Q279" s="750" t="s">
        <v>11048</v>
      </c>
      <c r="R279" s="750" t="s">
        <v>11049</v>
      </c>
      <c r="S279" s="750" t="s">
        <v>9521</v>
      </c>
    </row>
    <row r="280" spans="8:19" hidden="1">
      <c r="H280" s="750" t="e">
        <v>#N/A</v>
      </c>
      <c r="I280" s="751" t="str">
        <f t="shared" si="18"/>
        <v/>
      </c>
      <c r="K280" s="750" t="str">
        <f t="shared" ca="1" si="19"/>
        <v/>
      </c>
      <c r="L280" s="750" t="str">
        <f t="shared" ca="1" si="20"/>
        <v/>
      </c>
      <c r="O280" s="750" t="s">
        <v>9522</v>
      </c>
      <c r="P280" s="750" t="s">
        <v>9523</v>
      </c>
      <c r="Q280" s="750" t="s">
        <v>9524</v>
      </c>
      <c r="R280" s="750" t="s">
        <v>9525</v>
      </c>
      <c r="S280" s="750" t="s">
        <v>6521</v>
      </c>
    </row>
    <row r="281" spans="8:19" hidden="1">
      <c r="H281" s="750" t="e">
        <v>#N/A</v>
      </c>
      <c r="I281" s="751" t="str">
        <f t="shared" si="18"/>
        <v/>
      </c>
      <c r="K281" s="750" t="str">
        <f t="shared" ca="1" si="19"/>
        <v/>
      </c>
      <c r="L281" s="750" t="str">
        <f t="shared" ca="1" si="20"/>
        <v/>
      </c>
      <c r="O281" s="750" t="s">
        <v>6522</v>
      </c>
      <c r="P281" s="750" t="s">
        <v>6523</v>
      </c>
      <c r="Q281" s="750" t="s">
        <v>6524</v>
      </c>
      <c r="R281" s="750" t="s">
        <v>6525</v>
      </c>
      <c r="S281" s="750" t="s">
        <v>6526</v>
      </c>
    </row>
    <row r="282" spans="8:19" hidden="1">
      <c r="H282" s="750" t="e">
        <v>#N/A</v>
      </c>
      <c r="I282" s="751" t="str">
        <f t="shared" si="18"/>
        <v/>
      </c>
      <c r="K282" s="750" t="str">
        <f t="shared" ca="1" si="19"/>
        <v/>
      </c>
      <c r="L282" s="750" t="str">
        <f t="shared" ca="1" si="20"/>
        <v/>
      </c>
      <c r="O282" s="750" t="s">
        <v>6527</v>
      </c>
      <c r="P282" s="750" t="s">
        <v>6528</v>
      </c>
      <c r="Q282" s="750" t="s">
        <v>6529</v>
      </c>
      <c r="R282" s="750" t="s">
        <v>6530</v>
      </c>
      <c r="S282" s="750" t="s">
        <v>2747</v>
      </c>
    </row>
    <row r="283" spans="8:19" hidden="1">
      <c r="H283" s="750" t="e">
        <v>#N/A</v>
      </c>
      <c r="I283" s="751" t="str">
        <f t="shared" si="18"/>
        <v/>
      </c>
      <c r="K283" s="750" t="str">
        <f t="shared" ca="1" si="19"/>
        <v/>
      </c>
      <c r="L283" s="750" t="str">
        <f t="shared" ca="1" si="20"/>
        <v/>
      </c>
      <c r="O283" s="750" t="s">
        <v>2748</v>
      </c>
      <c r="P283" s="750" t="s">
        <v>2749</v>
      </c>
      <c r="Q283" s="750" t="s">
        <v>2750</v>
      </c>
      <c r="R283" s="750" t="s">
        <v>2751</v>
      </c>
      <c r="S283" s="750" t="s">
        <v>2752</v>
      </c>
    </row>
    <row r="284" spans="8:19" hidden="1">
      <c r="H284" s="750" t="e">
        <v>#N/A</v>
      </c>
      <c r="I284" s="751" t="str">
        <f t="shared" si="18"/>
        <v/>
      </c>
      <c r="K284" s="750" t="str">
        <f t="shared" ca="1" si="19"/>
        <v/>
      </c>
      <c r="L284" s="750" t="str">
        <f t="shared" ca="1" si="20"/>
        <v/>
      </c>
      <c r="O284" s="750" t="s">
        <v>2753</v>
      </c>
      <c r="P284" s="750" t="s">
        <v>8815</v>
      </c>
      <c r="Q284" s="750" t="s">
        <v>8816</v>
      </c>
      <c r="R284" s="750" t="s">
        <v>8817</v>
      </c>
      <c r="S284" s="750" t="s">
        <v>8818</v>
      </c>
    </row>
    <row r="285" spans="8:19" hidden="1">
      <c r="H285" s="750" t="e">
        <v>#N/A</v>
      </c>
      <c r="I285" s="751" t="str">
        <f t="shared" si="18"/>
        <v/>
      </c>
      <c r="K285" s="750" t="str">
        <f t="shared" ca="1" si="19"/>
        <v/>
      </c>
      <c r="L285" s="750" t="str">
        <f t="shared" ca="1" si="20"/>
        <v/>
      </c>
      <c r="O285" s="750" t="s">
        <v>3765</v>
      </c>
      <c r="P285" s="750" t="s">
        <v>3766</v>
      </c>
      <c r="Q285" s="750" t="s">
        <v>3767</v>
      </c>
      <c r="R285" s="750" t="s">
        <v>3768</v>
      </c>
      <c r="S285" s="750" t="s">
        <v>2204</v>
      </c>
    </row>
    <row r="286" spans="8:19" hidden="1">
      <c r="H286" s="750" t="e">
        <v>#N/A</v>
      </c>
      <c r="I286" s="751" t="str">
        <f t="shared" si="18"/>
        <v/>
      </c>
      <c r="K286" s="750" t="str">
        <f t="shared" ca="1" si="19"/>
        <v/>
      </c>
      <c r="L286" s="750" t="str">
        <f t="shared" ca="1" si="20"/>
        <v/>
      </c>
      <c r="O286" s="750" t="s">
        <v>2205</v>
      </c>
      <c r="P286" s="750" t="s">
        <v>2206</v>
      </c>
      <c r="Q286" s="750" t="s">
        <v>2207</v>
      </c>
      <c r="R286" s="750" t="s">
        <v>2208</v>
      </c>
      <c r="S286" s="750" t="s">
        <v>2209</v>
      </c>
    </row>
    <row r="287" spans="8:19" hidden="1">
      <c r="H287" s="750" t="e">
        <v>#N/A</v>
      </c>
      <c r="I287" s="751" t="str">
        <f t="shared" si="18"/>
        <v/>
      </c>
      <c r="K287" s="750" t="str">
        <f t="shared" ca="1" si="19"/>
        <v/>
      </c>
      <c r="L287" s="750" t="str">
        <f t="shared" ca="1" si="20"/>
        <v/>
      </c>
      <c r="O287" s="750" t="s">
        <v>2210</v>
      </c>
      <c r="P287" s="750" t="s">
        <v>2211</v>
      </c>
      <c r="Q287" s="750" t="s">
        <v>2212</v>
      </c>
      <c r="R287" s="750" t="s">
        <v>3928</v>
      </c>
      <c r="S287" s="750" t="s">
        <v>3929</v>
      </c>
    </row>
    <row r="288" spans="8:19" hidden="1">
      <c r="H288" s="750" t="e">
        <v>#N/A</v>
      </c>
      <c r="I288" s="751" t="str">
        <f t="shared" si="18"/>
        <v/>
      </c>
      <c r="K288" s="750" t="str">
        <f t="shared" ca="1" si="19"/>
        <v/>
      </c>
      <c r="L288" s="750" t="str">
        <f t="shared" ca="1" si="20"/>
        <v/>
      </c>
      <c r="O288" s="750" t="s">
        <v>3930</v>
      </c>
      <c r="P288" s="750" t="s">
        <v>3931</v>
      </c>
      <c r="Q288" s="750" t="s">
        <v>3932</v>
      </c>
      <c r="R288" s="750" t="s">
        <v>3933</v>
      </c>
      <c r="S288" s="750" t="s">
        <v>3934</v>
      </c>
    </row>
    <row r="289" spans="8:19" hidden="1">
      <c r="H289" s="750" t="e">
        <v>#N/A</v>
      </c>
      <c r="I289" s="751" t="str">
        <f t="shared" si="18"/>
        <v/>
      </c>
      <c r="K289" s="750" t="str">
        <f t="shared" ca="1" si="19"/>
        <v/>
      </c>
      <c r="L289" s="750" t="str">
        <f t="shared" ca="1" si="20"/>
        <v/>
      </c>
      <c r="O289" s="750" t="s">
        <v>3935</v>
      </c>
      <c r="P289" s="750" t="s">
        <v>3936</v>
      </c>
      <c r="Q289" s="750" t="s">
        <v>3937</v>
      </c>
      <c r="R289" s="750" t="s">
        <v>3938</v>
      </c>
      <c r="S289" s="750" t="s">
        <v>3939</v>
      </c>
    </row>
    <row r="290" spans="8:19" hidden="1">
      <c r="H290" s="750" t="e">
        <v>#N/A</v>
      </c>
      <c r="I290" s="751" t="str">
        <f t="shared" si="18"/>
        <v/>
      </c>
      <c r="K290" s="750" t="str">
        <f t="shared" ca="1" si="19"/>
        <v/>
      </c>
      <c r="L290" s="750" t="str">
        <f t="shared" ca="1" si="20"/>
        <v/>
      </c>
      <c r="O290" s="750" t="s">
        <v>3940</v>
      </c>
      <c r="P290" s="750" t="s">
        <v>3941</v>
      </c>
      <c r="Q290" s="750" t="s">
        <v>3942</v>
      </c>
      <c r="R290" s="750" t="s">
        <v>3943</v>
      </c>
      <c r="S290" s="750" t="s">
        <v>3944</v>
      </c>
    </row>
    <row r="291" spans="8:19" hidden="1">
      <c r="H291" s="750" t="e">
        <v>#N/A</v>
      </c>
      <c r="I291" s="751" t="str">
        <f t="shared" si="18"/>
        <v/>
      </c>
      <c r="K291" s="750" t="str">
        <f t="shared" ca="1" si="19"/>
        <v/>
      </c>
      <c r="L291" s="750" t="str">
        <f t="shared" ca="1" si="20"/>
        <v/>
      </c>
      <c r="O291" s="750" t="s">
        <v>3945</v>
      </c>
      <c r="P291" s="750" t="s">
        <v>3946</v>
      </c>
      <c r="Q291" s="750" t="s">
        <v>3947</v>
      </c>
      <c r="R291" s="750" t="s">
        <v>2629</v>
      </c>
      <c r="S291" s="750" t="s">
        <v>4983</v>
      </c>
    </row>
    <row r="292" spans="8:19" hidden="1">
      <c r="H292" s="750" t="e">
        <v>#N/A</v>
      </c>
      <c r="I292" s="751" t="str">
        <f t="shared" si="18"/>
        <v/>
      </c>
      <c r="K292" s="750" t="str">
        <f t="shared" ca="1" si="19"/>
        <v/>
      </c>
      <c r="L292" s="750" t="str">
        <f t="shared" ca="1" si="20"/>
        <v/>
      </c>
      <c r="O292" s="750" t="s">
        <v>8620</v>
      </c>
      <c r="P292" s="750" t="s">
        <v>12128</v>
      </c>
      <c r="Q292" s="750" t="s">
        <v>13550</v>
      </c>
      <c r="R292" s="750" t="s">
        <v>12159</v>
      </c>
      <c r="S292" s="750" t="s">
        <v>12160</v>
      </c>
    </row>
    <row r="293" spans="8:19" hidden="1">
      <c r="H293" s="750" t="e">
        <v>#N/A</v>
      </c>
      <c r="I293" s="751" t="str">
        <f t="shared" si="18"/>
        <v/>
      </c>
      <c r="K293" s="750" t="str">
        <f t="shared" ca="1" si="19"/>
        <v/>
      </c>
      <c r="L293" s="750" t="str">
        <f t="shared" ca="1" si="20"/>
        <v/>
      </c>
      <c r="O293" s="750" t="s">
        <v>12161</v>
      </c>
      <c r="P293" s="750" t="s">
        <v>12162</v>
      </c>
      <c r="Q293" s="750" t="s">
        <v>12163</v>
      </c>
      <c r="R293" s="750" t="s">
        <v>12164</v>
      </c>
      <c r="S293" s="750" t="s">
        <v>11065</v>
      </c>
    </row>
    <row r="294" spans="8:19" hidden="1">
      <c r="H294" s="750" t="e">
        <v>#N/A</v>
      </c>
      <c r="I294" s="751" t="str">
        <f t="shared" si="18"/>
        <v/>
      </c>
      <c r="K294" s="750" t="str">
        <f t="shared" ca="1" si="19"/>
        <v/>
      </c>
      <c r="L294" s="750" t="str">
        <f t="shared" ca="1" si="20"/>
        <v/>
      </c>
      <c r="O294" s="750" t="s">
        <v>11066</v>
      </c>
      <c r="P294" s="750" t="s">
        <v>11067</v>
      </c>
      <c r="Q294" s="750" t="s">
        <v>11933</v>
      </c>
      <c r="R294" s="750" t="s">
        <v>11934</v>
      </c>
      <c r="S294" s="750" t="s">
        <v>11935</v>
      </c>
    </row>
    <row r="295" spans="8:19" hidden="1">
      <c r="H295" s="750" t="e">
        <v>#N/A</v>
      </c>
      <c r="I295" s="751" t="str">
        <f t="shared" si="18"/>
        <v/>
      </c>
      <c r="K295" s="750" t="str">
        <f t="shared" ca="1" si="19"/>
        <v/>
      </c>
      <c r="L295" s="750" t="str">
        <f t="shared" ca="1" si="20"/>
        <v/>
      </c>
      <c r="O295" s="750" t="s">
        <v>11936</v>
      </c>
      <c r="P295" s="750" t="s">
        <v>11937</v>
      </c>
      <c r="Q295" s="750" t="s">
        <v>11938</v>
      </c>
      <c r="R295" s="750" t="s">
        <v>11939</v>
      </c>
      <c r="S295" s="750" t="s">
        <v>11940</v>
      </c>
    </row>
    <row r="296" spans="8:19" hidden="1">
      <c r="H296" s="750" t="e">
        <v>#N/A</v>
      </c>
      <c r="I296" s="751" t="str">
        <f t="shared" si="18"/>
        <v/>
      </c>
      <c r="K296" s="750" t="str">
        <f t="shared" ca="1" si="19"/>
        <v/>
      </c>
      <c r="L296" s="750" t="str">
        <f t="shared" ca="1" si="20"/>
        <v/>
      </c>
      <c r="O296" s="750" t="s">
        <v>11941</v>
      </c>
      <c r="P296" s="750" t="s">
        <v>11942</v>
      </c>
      <c r="Q296" s="750" t="s">
        <v>11943</v>
      </c>
      <c r="R296" s="750" t="s">
        <v>11944</v>
      </c>
      <c r="S296" s="750" t="s">
        <v>1268</v>
      </c>
    </row>
    <row r="297" spans="8:19" hidden="1">
      <c r="H297" s="750" t="e">
        <v>#N/A</v>
      </c>
      <c r="I297" s="751" t="str">
        <f t="shared" si="18"/>
        <v/>
      </c>
      <c r="K297" s="750" t="str">
        <f t="shared" ca="1" si="19"/>
        <v/>
      </c>
      <c r="L297" s="750" t="str">
        <f t="shared" ca="1" si="20"/>
        <v/>
      </c>
      <c r="O297" s="750" t="s">
        <v>1269</v>
      </c>
      <c r="P297" s="750" t="s">
        <v>1270</v>
      </c>
      <c r="Q297" s="750" t="s">
        <v>1271</v>
      </c>
      <c r="R297" s="750" t="s">
        <v>1272</v>
      </c>
      <c r="S297" s="750" t="s">
        <v>1273</v>
      </c>
    </row>
    <row r="298" spans="8:19" hidden="1">
      <c r="H298" s="750" t="e">
        <v>#N/A</v>
      </c>
      <c r="I298" s="751" t="str">
        <f t="shared" si="18"/>
        <v/>
      </c>
      <c r="K298" s="750" t="str">
        <f t="shared" ca="1" si="19"/>
        <v/>
      </c>
      <c r="L298" s="750" t="str">
        <f t="shared" ca="1" si="20"/>
        <v/>
      </c>
      <c r="O298" s="750" t="s">
        <v>1274</v>
      </c>
      <c r="P298" s="750" t="s">
        <v>1275</v>
      </c>
      <c r="Q298" s="750" t="s">
        <v>1276</v>
      </c>
      <c r="R298" s="750" t="s">
        <v>1277</v>
      </c>
      <c r="S298" s="750" t="s">
        <v>1278</v>
      </c>
    </row>
    <row r="299" spans="8:19" hidden="1">
      <c r="H299" s="750" t="e">
        <v>#N/A</v>
      </c>
      <c r="I299" s="751" t="str">
        <f t="shared" si="18"/>
        <v/>
      </c>
      <c r="K299" s="750" t="str">
        <f t="shared" ca="1" si="19"/>
        <v/>
      </c>
      <c r="L299" s="750" t="str">
        <f t="shared" ca="1" si="20"/>
        <v/>
      </c>
      <c r="O299" s="750" t="s">
        <v>1279</v>
      </c>
      <c r="P299" s="750" t="s">
        <v>1280</v>
      </c>
      <c r="Q299" s="750" t="s">
        <v>1281</v>
      </c>
      <c r="R299" s="750" t="s">
        <v>1282</v>
      </c>
      <c r="S299" s="750" t="s">
        <v>1283</v>
      </c>
    </row>
    <row r="300" spans="8:19" hidden="1">
      <c r="H300" s="750" t="e">
        <v>#N/A</v>
      </c>
      <c r="I300" s="751" t="str">
        <f t="shared" si="18"/>
        <v/>
      </c>
      <c r="K300" s="750" t="str">
        <f t="shared" ca="1" si="19"/>
        <v/>
      </c>
      <c r="L300" s="750" t="str">
        <f t="shared" ca="1" si="20"/>
        <v/>
      </c>
      <c r="O300" s="750" t="s">
        <v>1284</v>
      </c>
      <c r="P300" s="750" t="s">
        <v>1285</v>
      </c>
      <c r="Q300" s="750" t="s">
        <v>1286</v>
      </c>
      <c r="R300" s="750" t="s">
        <v>7948</v>
      </c>
      <c r="S300" s="750" t="s">
        <v>7949</v>
      </c>
    </row>
    <row r="301" spans="8:19" hidden="1">
      <c r="H301" s="750" t="e">
        <v>#N/A</v>
      </c>
      <c r="I301" s="751" t="str">
        <f t="shared" si="18"/>
        <v/>
      </c>
      <c r="K301" s="750" t="str">
        <f t="shared" ca="1" si="19"/>
        <v/>
      </c>
      <c r="L301" s="750" t="str">
        <f t="shared" ca="1" si="20"/>
        <v/>
      </c>
      <c r="O301" s="750" t="s">
        <v>7950</v>
      </c>
      <c r="P301" s="750" t="s">
        <v>7951</v>
      </c>
      <c r="Q301" s="750" t="s">
        <v>7952</v>
      </c>
      <c r="R301" s="750" t="s">
        <v>7953</v>
      </c>
      <c r="S301" s="750" t="s">
        <v>7954</v>
      </c>
    </row>
    <row r="302" spans="8:19" hidden="1">
      <c r="H302" s="750" t="e">
        <v>#N/A</v>
      </c>
      <c r="I302" s="751" t="str">
        <f t="shared" si="18"/>
        <v/>
      </c>
      <c r="K302" s="750" t="str">
        <f t="shared" ca="1" si="19"/>
        <v/>
      </c>
      <c r="L302" s="750" t="str">
        <f t="shared" ca="1" si="20"/>
        <v/>
      </c>
      <c r="O302" s="750" t="s">
        <v>7955</v>
      </c>
      <c r="P302" s="750" t="s">
        <v>7956</v>
      </c>
      <c r="Q302" s="750" t="s">
        <v>7957</v>
      </c>
      <c r="R302" s="750" t="s">
        <v>7958</v>
      </c>
      <c r="S302" s="750" t="s">
        <v>7959</v>
      </c>
    </row>
    <row r="303" spans="8:19" hidden="1">
      <c r="H303" s="750" t="e">
        <v>#N/A</v>
      </c>
      <c r="I303" s="751" t="str">
        <f t="shared" si="18"/>
        <v/>
      </c>
      <c r="K303" s="750" t="str">
        <f t="shared" ca="1" si="19"/>
        <v/>
      </c>
      <c r="L303" s="750" t="str">
        <f t="shared" ca="1" si="20"/>
        <v/>
      </c>
      <c r="O303" s="750" t="s">
        <v>7960</v>
      </c>
      <c r="P303" s="750" t="s">
        <v>7961</v>
      </c>
      <c r="Q303" s="750" t="s">
        <v>7962</v>
      </c>
      <c r="R303" s="750" t="s">
        <v>7963</v>
      </c>
      <c r="S303" s="750" t="s">
        <v>7964</v>
      </c>
    </row>
    <row r="304" spans="8:19" hidden="1">
      <c r="H304" s="750" t="e">
        <v>#N/A</v>
      </c>
      <c r="I304" s="751" t="str">
        <f t="shared" si="18"/>
        <v/>
      </c>
      <c r="K304" s="750" t="str">
        <f t="shared" ca="1" si="19"/>
        <v/>
      </c>
      <c r="L304" s="750" t="str">
        <f t="shared" ca="1" si="20"/>
        <v/>
      </c>
      <c r="O304" s="750" t="s">
        <v>7965</v>
      </c>
      <c r="P304" s="750" t="s">
        <v>10181</v>
      </c>
      <c r="Q304" s="750" t="s">
        <v>10182</v>
      </c>
      <c r="R304" s="750" t="s">
        <v>10183</v>
      </c>
      <c r="S304" s="750" t="s">
        <v>10184</v>
      </c>
    </row>
    <row r="305" spans="8:19" hidden="1">
      <c r="H305" s="750" t="e">
        <v>#N/A</v>
      </c>
      <c r="I305" s="751" t="str">
        <f t="shared" si="18"/>
        <v/>
      </c>
      <c r="K305" s="750" t="str">
        <f t="shared" ca="1" si="19"/>
        <v/>
      </c>
      <c r="L305" s="750" t="str">
        <f t="shared" ca="1" si="20"/>
        <v/>
      </c>
      <c r="O305" s="750" t="s">
        <v>10185</v>
      </c>
      <c r="P305" s="750" t="s">
        <v>10186</v>
      </c>
      <c r="Q305" s="750" t="s">
        <v>10991</v>
      </c>
      <c r="R305" s="750" t="s">
        <v>10992</v>
      </c>
      <c r="S305" s="750" t="s">
        <v>10993</v>
      </c>
    </row>
    <row r="306" spans="8:19" hidden="1">
      <c r="H306" s="750" t="e">
        <v>#N/A</v>
      </c>
      <c r="I306" s="751" t="str">
        <f t="shared" si="18"/>
        <v/>
      </c>
      <c r="K306" s="750" t="str">
        <f t="shared" ca="1" si="19"/>
        <v/>
      </c>
      <c r="L306" s="750" t="str">
        <f t="shared" ca="1" si="20"/>
        <v/>
      </c>
      <c r="O306" s="750" t="s">
        <v>10994</v>
      </c>
      <c r="P306" s="750" t="s">
        <v>10995</v>
      </c>
      <c r="Q306" s="750" t="s">
        <v>10996</v>
      </c>
      <c r="R306" s="750" t="s">
        <v>10997</v>
      </c>
      <c r="S306" s="750" t="s">
        <v>12038</v>
      </c>
    </row>
    <row r="307" spans="8:19" hidden="1">
      <c r="H307" s="750" t="e">
        <v>#N/A</v>
      </c>
      <c r="I307" s="751" t="str">
        <f t="shared" si="18"/>
        <v/>
      </c>
      <c r="K307" s="750" t="str">
        <f t="shared" ca="1" si="19"/>
        <v/>
      </c>
      <c r="L307" s="750" t="str">
        <f t="shared" ca="1" si="20"/>
        <v/>
      </c>
      <c r="O307" s="750" t="s">
        <v>12039</v>
      </c>
      <c r="P307" s="750" t="s">
        <v>12040</v>
      </c>
      <c r="Q307" s="750" t="s">
        <v>12041</v>
      </c>
      <c r="R307" s="750" t="s">
        <v>12042</v>
      </c>
      <c r="S307" s="750" t="s">
        <v>12043</v>
      </c>
    </row>
    <row r="308" spans="8:19" hidden="1">
      <c r="H308" s="750" t="e">
        <v>#N/A</v>
      </c>
      <c r="I308" s="751" t="str">
        <f t="shared" si="18"/>
        <v/>
      </c>
      <c r="K308" s="750" t="str">
        <f t="shared" ca="1" si="19"/>
        <v/>
      </c>
      <c r="L308" s="750" t="str">
        <f t="shared" ca="1" si="20"/>
        <v/>
      </c>
      <c r="O308" s="750" t="s">
        <v>12044</v>
      </c>
      <c r="P308" s="750" t="s">
        <v>12045</v>
      </c>
      <c r="Q308" s="750" t="s">
        <v>12046</v>
      </c>
      <c r="R308" s="750" t="s">
        <v>12047</v>
      </c>
      <c r="S308" s="750" t="s">
        <v>12048</v>
      </c>
    </row>
    <row r="309" spans="8:19" hidden="1">
      <c r="H309" s="750" t="e">
        <v>#N/A</v>
      </c>
      <c r="I309" s="751" t="str">
        <f t="shared" si="18"/>
        <v/>
      </c>
      <c r="K309" s="750" t="str">
        <f t="shared" ca="1" si="19"/>
        <v/>
      </c>
      <c r="L309" s="750" t="str">
        <f t="shared" ca="1" si="20"/>
        <v/>
      </c>
      <c r="O309" s="750" t="s">
        <v>12049</v>
      </c>
      <c r="P309" s="750" t="s">
        <v>12050</v>
      </c>
      <c r="Q309" s="750" t="s">
        <v>12051</v>
      </c>
      <c r="R309" s="750" t="s">
        <v>12052</v>
      </c>
      <c r="S309" s="750" t="s">
        <v>12053</v>
      </c>
    </row>
    <row r="310" spans="8:19" hidden="1">
      <c r="H310" s="750" t="e">
        <v>#N/A</v>
      </c>
      <c r="I310" s="751" t="str">
        <f t="shared" si="18"/>
        <v/>
      </c>
      <c r="K310" s="750" t="str">
        <f t="shared" ca="1" si="19"/>
        <v/>
      </c>
      <c r="L310" s="750" t="str">
        <f t="shared" ca="1" si="20"/>
        <v/>
      </c>
      <c r="O310" s="750" t="s">
        <v>12054</v>
      </c>
      <c r="P310" s="750" t="s">
        <v>12055</v>
      </c>
      <c r="Q310" s="750" t="s">
        <v>12056</v>
      </c>
      <c r="R310" s="750" t="s">
        <v>12057</v>
      </c>
      <c r="S310" s="750" t="s">
        <v>12058</v>
      </c>
    </row>
    <row r="311" spans="8:19" hidden="1">
      <c r="H311" s="750" t="e">
        <v>#N/A</v>
      </c>
      <c r="I311" s="751" t="str">
        <f t="shared" si="18"/>
        <v/>
      </c>
      <c r="K311" s="750" t="str">
        <f t="shared" ca="1" si="19"/>
        <v/>
      </c>
      <c r="L311" s="750" t="str">
        <f t="shared" ca="1" si="20"/>
        <v/>
      </c>
      <c r="O311" s="750" t="s">
        <v>12059</v>
      </c>
      <c r="P311" s="750" t="s">
        <v>10324</v>
      </c>
      <c r="Q311" s="750" t="s">
        <v>10325</v>
      </c>
      <c r="R311" s="750" t="s">
        <v>10326</v>
      </c>
      <c r="S311" s="750" t="s">
        <v>10327</v>
      </c>
    </row>
    <row r="312" spans="8:19" hidden="1">
      <c r="H312" s="750" t="e">
        <v>#N/A</v>
      </c>
      <c r="I312" s="751" t="str">
        <f t="shared" si="18"/>
        <v/>
      </c>
      <c r="K312" s="750" t="str">
        <f t="shared" ca="1" si="19"/>
        <v/>
      </c>
      <c r="L312" s="750" t="str">
        <f t="shared" ca="1" si="20"/>
        <v/>
      </c>
      <c r="O312" s="750" t="s">
        <v>10328</v>
      </c>
      <c r="P312" s="750" t="s">
        <v>10156</v>
      </c>
      <c r="Q312" s="750" t="s">
        <v>10157</v>
      </c>
      <c r="R312" s="750" t="s">
        <v>10158</v>
      </c>
      <c r="S312" s="750" t="s">
        <v>10159</v>
      </c>
    </row>
    <row r="313" spans="8:19" hidden="1">
      <c r="H313" s="750" t="e">
        <v>#N/A</v>
      </c>
      <c r="I313" s="751" t="str">
        <f t="shared" si="18"/>
        <v/>
      </c>
      <c r="K313" s="750" t="str">
        <f t="shared" ca="1" si="19"/>
        <v/>
      </c>
      <c r="L313" s="750" t="str">
        <f t="shared" ca="1" si="20"/>
        <v/>
      </c>
      <c r="O313" s="750" t="s">
        <v>10160</v>
      </c>
      <c r="P313" s="750" t="s">
        <v>10161</v>
      </c>
      <c r="Q313" s="750" t="s">
        <v>10162</v>
      </c>
      <c r="R313" s="750" t="s">
        <v>12069</v>
      </c>
      <c r="S313" s="750" t="s">
        <v>12070</v>
      </c>
    </row>
    <row r="314" spans="8:19" hidden="1">
      <c r="H314" s="750" t="e">
        <v>#N/A</v>
      </c>
      <c r="I314" s="751" t="str">
        <f t="shared" si="18"/>
        <v/>
      </c>
      <c r="K314" s="750" t="str">
        <f t="shared" ca="1" si="19"/>
        <v/>
      </c>
      <c r="L314" s="750" t="str">
        <f t="shared" ca="1" si="20"/>
        <v/>
      </c>
      <c r="O314" s="750" t="s">
        <v>12071</v>
      </c>
      <c r="P314" s="750" t="s">
        <v>12072</v>
      </c>
      <c r="Q314" s="750" t="s">
        <v>12073</v>
      </c>
      <c r="R314" s="750" t="s">
        <v>10175</v>
      </c>
      <c r="S314" s="750" t="s">
        <v>10176</v>
      </c>
    </row>
    <row r="315" spans="8:19" hidden="1">
      <c r="H315" s="750" t="e">
        <v>#N/A</v>
      </c>
      <c r="I315" s="751" t="str">
        <f t="shared" si="18"/>
        <v/>
      </c>
      <c r="K315" s="750" t="str">
        <f t="shared" ca="1" si="19"/>
        <v/>
      </c>
      <c r="L315" s="750" t="str">
        <f t="shared" ca="1" si="20"/>
        <v/>
      </c>
      <c r="O315" s="750" t="s">
        <v>10177</v>
      </c>
      <c r="P315" s="750" t="s">
        <v>10178</v>
      </c>
      <c r="Q315" s="750" t="s">
        <v>10179</v>
      </c>
      <c r="R315" s="750" t="s">
        <v>10180</v>
      </c>
      <c r="S315" s="750" t="s">
        <v>366</v>
      </c>
    </row>
    <row r="316" spans="8:19" hidden="1">
      <c r="H316" s="750" t="e">
        <v>#N/A</v>
      </c>
      <c r="I316" s="751" t="str">
        <f t="shared" si="18"/>
        <v/>
      </c>
      <c r="K316" s="750" t="str">
        <f t="shared" ca="1" si="19"/>
        <v/>
      </c>
      <c r="L316" s="750" t="str">
        <f t="shared" ca="1" si="20"/>
        <v/>
      </c>
      <c r="O316" s="750" t="s">
        <v>367</v>
      </c>
      <c r="P316" s="750" t="s">
        <v>867</v>
      </c>
      <c r="Q316" s="750" t="s">
        <v>868</v>
      </c>
      <c r="R316" s="750" t="s">
        <v>869</v>
      </c>
      <c r="S316" s="750" t="s">
        <v>870</v>
      </c>
    </row>
    <row r="317" spans="8:19" hidden="1">
      <c r="H317" s="750" t="e">
        <v>#N/A</v>
      </c>
      <c r="I317" s="751" t="str">
        <f t="shared" si="18"/>
        <v/>
      </c>
      <c r="K317" s="750" t="str">
        <f t="shared" ca="1" si="19"/>
        <v/>
      </c>
      <c r="L317" s="750" t="str">
        <f t="shared" ca="1" si="20"/>
        <v/>
      </c>
      <c r="O317" s="750" t="s">
        <v>871</v>
      </c>
      <c r="P317" s="750" t="s">
        <v>872</v>
      </c>
      <c r="Q317" s="750" t="s">
        <v>662</v>
      </c>
      <c r="R317" s="750" t="s">
        <v>3595</v>
      </c>
      <c r="S317" s="750" t="s">
        <v>3596</v>
      </c>
    </row>
    <row r="318" spans="8:19" hidden="1">
      <c r="H318" s="750" t="e">
        <v>#N/A</v>
      </c>
      <c r="I318" s="751" t="str">
        <f t="shared" si="18"/>
        <v/>
      </c>
      <c r="K318" s="750" t="str">
        <f t="shared" ca="1" si="19"/>
        <v/>
      </c>
      <c r="L318" s="750" t="str">
        <f t="shared" ca="1" si="20"/>
        <v/>
      </c>
      <c r="O318" s="750" t="s">
        <v>3597</v>
      </c>
      <c r="P318" s="750" t="s">
        <v>3598</v>
      </c>
      <c r="Q318" s="750" t="s">
        <v>3599</v>
      </c>
      <c r="R318" s="750" t="s">
        <v>3600</v>
      </c>
      <c r="S318" s="750" t="s">
        <v>9339</v>
      </c>
    </row>
    <row r="319" spans="8:19" hidden="1">
      <c r="H319" s="750" t="e">
        <v>#N/A</v>
      </c>
      <c r="I319" s="751" t="str">
        <f t="shared" si="18"/>
        <v/>
      </c>
      <c r="K319" s="750" t="str">
        <f t="shared" ca="1" si="19"/>
        <v/>
      </c>
      <c r="L319" s="750" t="str">
        <f t="shared" ca="1" si="20"/>
        <v/>
      </c>
      <c r="O319" s="750" t="s">
        <v>9340</v>
      </c>
      <c r="P319" s="750" t="s">
        <v>1730</v>
      </c>
      <c r="Q319" s="750" t="s">
        <v>1731</v>
      </c>
      <c r="R319" s="750" t="s">
        <v>7664</v>
      </c>
      <c r="S319" s="750" t="s">
        <v>7665</v>
      </c>
    </row>
    <row r="320" spans="8:19" hidden="1">
      <c r="H320" s="750" t="e">
        <v>#N/A</v>
      </c>
      <c r="I320" s="751" t="str">
        <f t="shared" si="18"/>
        <v/>
      </c>
      <c r="K320" s="750" t="str">
        <f t="shared" ca="1" si="19"/>
        <v/>
      </c>
      <c r="L320" s="750" t="str">
        <f t="shared" ca="1" si="20"/>
        <v/>
      </c>
      <c r="O320" s="750" t="s">
        <v>7666</v>
      </c>
      <c r="P320" s="750" t="s">
        <v>14168</v>
      </c>
      <c r="Q320" s="750" t="s">
        <v>14169</v>
      </c>
      <c r="R320" s="750" t="s">
        <v>14170</v>
      </c>
      <c r="S320" s="750" t="s">
        <v>14171</v>
      </c>
    </row>
    <row r="321" spans="8:19" hidden="1">
      <c r="H321" s="750" t="e">
        <v>#N/A</v>
      </c>
      <c r="I321" s="751" t="str">
        <f t="shared" si="18"/>
        <v/>
      </c>
      <c r="K321" s="750" t="str">
        <f t="shared" ca="1" si="19"/>
        <v/>
      </c>
      <c r="L321" s="750" t="str">
        <f t="shared" ca="1" si="20"/>
        <v/>
      </c>
      <c r="O321" s="750" t="s">
        <v>14172</v>
      </c>
      <c r="P321" s="750" t="s">
        <v>14173</v>
      </c>
      <c r="Q321" s="750" t="s">
        <v>14174</v>
      </c>
      <c r="R321" s="750" t="s">
        <v>14175</v>
      </c>
      <c r="S321" s="750" t="s">
        <v>14176</v>
      </c>
    </row>
    <row r="322" spans="8:19" hidden="1">
      <c r="H322" s="750" t="e">
        <v>#N/A</v>
      </c>
      <c r="I322" s="751" t="str">
        <f t="shared" si="18"/>
        <v/>
      </c>
      <c r="K322" s="750" t="str">
        <f t="shared" ca="1" si="19"/>
        <v/>
      </c>
      <c r="L322" s="750" t="str">
        <f t="shared" ca="1" si="20"/>
        <v/>
      </c>
      <c r="O322" s="750" t="s">
        <v>14177</v>
      </c>
      <c r="P322" s="750" t="s">
        <v>14178</v>
      </c>
      <c r="Q322" s="750" t="s">
        <v>2469</v>
      </c>
      <c r="R322" s="750" t="s">
        <v>2470</v>
      </c>
      <c r="S322" s="750" t="s">
        <v>2471</v>
      </c>
    </row>
    <row r="323" spans="8:19" hidden="1">
      <c r="H323" s="750" t="e">
        <v>#N/A</v>
      </c>
      <c r="I323" s="751" t="str">
        <f t="shared" si="18"/>
        <v/>
      </c>
      <c r="K323" s="750" t="str">
        <f t="shared" ca="1" si="19"/>
        <v/>
      </c>
      <c r="L323" s="750" t="str">
        <f t="shared" ca="1" si="20"/>
        <v/>
      </c>
      <c r="O323" s="750" t="s">
        <v>2472</v>
      </c>
      <c r="P323" s="750" t="s">
        <v>2473</v>
      </c>
      <c r="Q323" s="750" t="s">
        <v>2474</v>
      </c>
      <c r="R323" s="750" t="s">
        <v>2475</v>
      </c>
      <c r="S323" s="750" t="s">
        <v>2476</v>
      </c>
    </row>
    <row r="324" spans="8:19" hidden="1">
      <c r="H324" s="750" t="e">
        <v>#N/A</v>
      </c>
      <c r="I324" s="751" t="str">
        <f t="shared" si="18"/>
        <v/>
      </c>
      <c r="K324" s="750" t="str">
        <f t="shared" ca="1" si="19"/>
        <v/>
      </c>
      <c r="L324" s="750" t="str">
        <f t="shared" ca="1" si="20"/>
        <v/>
      </c>
      <c r="O324" s="750" t="s">
        <v>2477</v>
      </c>
      <c r="P324" s="750" t="s">
        <v>2478</v>
      </c>
      <c r="Q324" s="750" t="s">
        <v>2479</v>
      </c>
      <c r="R324" s="750" t="s">
        <v>2480</v>
      </c>
      <c r="S324" s="750" t="s">
        <v>2481</v>
      </c>
    </row>
    <row r="325" spans="8:19" hidden="1">
      <c r="H325" s="750" t="e">
        <v>#N/A</v>
      </c>
      <c r="I325" s="751" t="str">
        <f t="shared" ref="I325:I388" si="21">locscty</f>
        <v/>
      </c>
      <c r="K325" s="750" t="str">
        <f t="shared" ca="1" si="19"/>
        <v/>
      </c>
      <c r="L325" s="750" t="str">
        <f t="shared" ca="1" si="20"/>
        <v/>
      </c>
      <c r="O325" s="750" t="s">
        <v>2482</v>
      </c>
      <c r="P325" s="750" t="s">
        <v>8147</v>
      </c>
      <c r="Q325" s="750" t="s">
        <v>8148</v>
      </c>
      <c r="R325" s="750" t="s">
        <v>8149</v>
      </c>
      <c r="S325" s="750" t="s">
        <v>8150</v>
      </c>
    </row>
    <row r="326" spans="8:19" hidden="1">
      <c r="H326" s="750" t="e">
        <v>#N/A</v>
      </c>
      <c r="I326" s="751" t="str">
        <f t="shared" si="21"/>
        <v/>
      </c>
      <c r="K326" s="750" t="str">
        <f t="shared" ca="1" si="19"/>
        <v/>
      </c>
      <c r="L326" s="750" t="str">
        <f t="shared" ca="1" si="20"/>
        <v/>
      </c>
      <c r="O326" s="750" t="s">
        <v>8151</v>
      </c>
      <c r="P326" s="750" t="s">
        <v>8152</v>
      </c>
      <c r="Q326" s="750" t="s">
        <v>8153</v>
      </c>
      <c r="R326" s="750" t="s">
        <v>8154</v>
      </c>
      <c r="S326" s="750" t="s">
        <v>8155</v>
      </c>
    </row>
    <row r="327" spans="8:19" hidden="1">
      <c r="H327" s="750" t="e">
        <v>#N/A</v>
      </c>
      <c r="I327" s="751" t="str">
        <f t="shared" si="21"/>
        <v/>
      </c>
      <c r="K327" s="750" t="str">
        <f t="shared" ca="1" si="19"/>
        <v/>
      </c>
      <c r="L327" s="750" t="str">
        <f t="shared" ca="1" si="20"/>
        <v/>
      </c>
      <c r="O327" s="750" t="s">
        <v>8156</v>
      </c>
      <c r="P327" s="750" t="s">
        <v>8157</v>
      </c>
      <c r="Q327" s="750" t="s">
        <v>10094</v>
      </c>
      <c r="R327" s="750" t="s">
        <v>10095</v>
      </c>
      <c r="S327" s="750" t="s">
        <v>10096</v>
      </c>
    </row>
    <row r="328" spans="8:19" hidden="1">
      <c r="H328" s="750" t="e">
        <v>#N/A</v>
      </c>
      <c r="I328" s="751" t="str">
        <f t="shared" si="21"/>
        <v/>
      </c>
      <c r="K328" s="750" t="str">
        <f t="shared" ca="1" si="19"/>
        <v/>
      </c>
      <c r="L328" s="750" t="str">
        <f t="shared" ca="1" si="20"/>
        <v/>
      </c>
      <c r="O328" s="750" t="s">
        <v>10097</v>
      </c>
      <c r="P328" s="750" t="s">
        <v>10098</v>
      </c>
      <c r="Q328" s="750" t="s">
        <v>10099</v>
      </c>
      <c r="R328" s="750" t="s">
        <v>10100</v>
      </c>
      <c r="S328" s="750" t="s">
        <v>10101</v>
      </c>
    </row>
    <row r="329" spans="8:19" hidden="1">
      <c r="H329" s="750" t="e">
        <v>#N/A</v>
      </c>
      <c r="I329" s="751" t="str">
        <f t="shared" si="21"/>
        <v/>
      </c>
      <c r="K329" s="750" t="str">
        <f t="shared" ca="1" si="19"/>
        <v/>
      </c>
      <c r="L329" s="750" t="str">
        <f t="shared" ca="1" si="20"/>
        <v/>
      </c>
      <c r="O329" s="750" t="s">
        <v>10102</v>
      </c>
      <c r="P329" s="750" t="s">
        <v>10103</v>
      </c>
      <c r="Q329" s="750" t="s">
        <v>10104</v>
      </c>
      <c r="R329" s="750" t="s">
        <v>10105</v>
      </c>
      <c r="S329" s="750" t="s">
        <v>10106</v>
      </c>
    </row>
    <row r="330" spans="8:19" hidden="1">
      <c r="H330" s="750" t="e">
        <v>#N/A</v>
      </c>
      <c r="I330" s="751" t="str">
        <f t="shared" si="21"/>
        <v/>
      </c>
      <c r="K330" s="750" t="str">
        <f t="shared" ca="1" si="19"/>
        <v/>
      </c>
      <c r="L330" s="750" t="str">
        <f t="shared" ca="1" si="20"/>
        <v/>
      </c>
      <c r="O330" s="750" t="s">
        <v>10107</v>
      </c>
      <c r="P330" s="750" t="s">
        <v>10108</v>
      </c>
      <c r="Q330" s="750" t="s">
        <v>10109</v>
      </c>
      <c r="R330" s="750" t="s">
        <v>10110</v>
      </c>
      <c r="S330" s="750" t="s">
        <v>10111</v>
      </c>
    </row>
    <row r="331" spans="8:19" hidden="1">
      <c r="H331" s="750" t="e">
        <v>#N/A</v>
      </c>
      <c r="I331" s="751" t="str">
        <f t="shared" si="21"/>
        <v/>
      </c>
      <c r="K331" s="750" t="str">
        <f t="shared" ca="1" si="19"/>
        <v/>
      </c>
      <c r="L331" s="750" t="str">
        <f t="shared" ca="1" si="20"/>
        <v/>
      </c>
      <c r="O331" s="750" t="s">
        <v>10112</v>
      </c>
      <c r="P331" s="750" t="s">
        <v>11646</v>
      </c>
      <c r="Q331" s="750" t="s">
        <v>11647</v>
      </c>
      <c r="R331" s="750" t="s">
        <v>11648</v>
      </c>
      <c r="S331" s="750" t="s">
        <v>11649</v>
      </c>
    </row>
    <row r="332" spans="8:19" hidden="1">
      <c r="H332" s="750" t="e">
        <v>#N/A</v>
      </c>
      <c r="I332" s="751" t="str">
        <f t="shared" si="21"/>
        <v/>
      </c>
      <c r="K332" s="750" t="str">
        <f t="shared" ref="K332:K395" ca="1" si="22">IF(INDIRECT($O332)=0,"",INDIRECT($R332)&amp;INDIRECT($O332)&amp;INDIRECT($P332)&amp;INDIRECT($Q332))</f>
        <v/>
      </c>
      <c r="L332" s="750" t="str">
        <f t="shared" ref="L332:L395" ca="1" si="23">IF(INDIRECT($O332)=0,"",INDIRECT($S332)&amp;INDIRECT($O332)&amp;INDIRECT($P332)&amp;INDIRECT($Q332))</f>
        <v/>
      </c>
      <c r="O332" s="750" t="s">
        <v>11650</v>
      </c>
      <c r="P332" s="750" t="s">
        <v>11651</v>
      </c>
      <c r="Q332" s="750" t="s">
        <v>11652</v>
      </c>
      <c r="R332" s="750" t="s">
        <v>11653</v>
      </c>
      <c r="S332" s="750" t="s">
        <v>11654</v>
      </c>
    </row>
    <row r="333" spans="8:19" hidden="1">
      <c r="H333" s="750" t="e">
        <v>#N/A</v>
      </c>
      <c r="I333" s="751" t="str">
        <f t="shared" si="21"/>
        <v/>
      </c>
      <c r="K333" s="750" t="str">
        <f t="shared" ca="1" si="22"/>
        <v/>
      </c>
      <c r="L333" s="750" t="str">
        <f t="shared" ca="1" si="23"/>
        <v/>
      </c>
      <c r="O333" s="750" t="s">
        <v>11655</v>
      </c>
      <c r="P333" s="750" t="s">
        <v>11656</v>
      </c>
      <c r="Q333" s="750" t="s">
        <v>149</v>
      </c>
      <c r="R333" s="750" t="s">
        <v>150</v>
      </c>
      <c r="S333" s="750" t="s">
        <v>151</v>
      </c>
    </row>
    <row r="334" spans="8:19" hidden="1">
      <c r="H334" s="750" t="e">
        <v>#N/A</v>
      </c>
      <c r="I334" s="751" t="str">
        <f t="shared" si="21"/>
        <v/>
      </c>
      <c r="K334" s="750" t="str">
        <f t="shared" ca="1" si="22"/>
        <v/>
      </c>
      <c r="L334" s="750" t="str">
        <f t="shared" ca="1" si="23"/>
        <v/>
      </c>
      <c r="O334" s="750" t="s">
        <v>152</v>
      </c>
      <c r="P334" s="750" t="s">
        <v>153</v>
      </c>
      <c r="Q334" s="750" t="s">
        <v>154</v>
      </c>
      <c r="R334" s="750" t="s">
        <v>155</v>
      </c>
      <c r="S334" s="750" t="s">
        <v>156</v>
      </c>
    </row>
    <row r="335" spans="8:19" hidden="1">
      <c r="H335" s="750" t="e">
        <v>#N/A</v>
      </c>
      <c r="I335" s="751" t="str">
        <f t="shared" si="21"/>
        <v/>
      </c>
      <c r="K335" s="750" t="str">
        <f t="shared" ca="1" si="22"/>
        <v/>
      </c>
      <c r="L335" s="750" t="str">
        <f t="shared" ca="1" si="23"/>
        <v/>
      </c>
      <c r="O335" s="750" t="s">
        <v>5797</v>
      </c>
      <c r="P335" s="750" t="s">
        <v>5798</v>
      </c>
      <c r="Q335" s="750" t="s">
        <v>5799</v>
      </c>
      <c r="R335" s="750" t="s">
        <v>5800</v>
      </c>
      <c r="S335" s="750" t="s">
        <v>5801</v>
      </c>
    </row>
    <row r="336" spans="8:19" hidden="1">
      <c r="H336" s="750" t="e">
        <v>#N/A</v>
      </c>
      <c r="I336" s="751" t="str">
        <f t="shared" si="21"/>
        <v/>
      </c>
      <c r="K336" s="750" t="str">
        <f t="shared" ca="1" si="22"/>
        <v/>
      </c>
      <c r="L336" s="750" t="str">
        <f t="shared" ca="1" si="23"/>
        <v/>
      </c>
      <c r="O336" s="750" t="s">
        <v>5802</v>
      </c>
      <c r="P336" s="750" t="s">
        <v>5803</v>
      </c>
      <c r="Q336" s="750" t="s">
        <v>5804</v>
      </c>
      <c r="R336" s="750" t="s">
        <v>5805</v>
      </c>
      <c r="S336" s="750" t="s">
        <v>5806</v>
      </c>
    </row>
    <row r="337" spans="8:19" hidden="1">
      <c r="H337" s="750" t="e">
        <v>#N/A</v>
      </c>
      <c r="I337" s="751" t="str">
        <f t="shared" si="21"/>
        <v/>
      </c>
      <c r="K337" s="750" t="str">
        <f t="shared" ca="1" si="22"/>
        <v/>
      </c>
      <c r="L337" s="750" t="str">
        <f t="shared" ca="1" si="23"/>
        <v/>
      </c>
      <c r="O337" s="750" t="s">
        <v>5807</v>
      </c>
      <c r="P337" s="750" t="s">
        <v>5808</v>
      </c>
      <c r="Q337" s="750" t="s">
        <v>5809</v>
      </c>
      <c r="R337" s="750" t="s">
        <v>5810</v>
      </c>
      <c r="S337" s="750" t="s">
        <v>5811</v>
      </c>
    </row>
    <row r="338" spans="8:19" hidden="1">
      <c r="H338" s="750" t="e">
        <v>#N/A</v>
      </c>
      <c r="I338" s="751" t="str">
        <f t="shared" si="21"/>
        <v/>
      </c>
      <c r="K338" s="750" t="str">
        <f t="shared" ca="1" si="22"/>
        <v/>
      </c>
      <c r="L338" s="750" t="str">
        <f t="shared" ca="1" si="23"/>
        <v/>
      </c>
      <c r="O338" s="750" t="s">
        <v>5812</v>
      </c>
      <c r="P338" s="750" t="s">
        <v>6493</v>
      </c>
      <c r="Q338" s="750" t="s">
        <v>6494</v>
      </c>
      <c r="R338" s="750" t="s">
        <v>6495</v>
      </c>
      <c r="S338" s="750" t="s">
        <v>6496</v>
      </c>
    </row>
    <row r="339" spans="8:19" hidden="1">
      <c r="H339" s="750" t="e">
        <v>#N/A</v>
      </c>
      <c r="I339" s="751" t="str">
        <f t="shared" si="21"/>
        <v/>
      </c>
      <c r="K339" s="750" t="str">
        <f t="shared" ca="1" si="22"/>
        <v/>
      </c>
      <c r="L339" s="750" t="str">
        <f t="shared" ca="1" si="23"/>
        <v/>
      </c>
      <c r="O339" s="750" t="s">
        <v>6497</v>
      </c>
      <c r="P339" s="750" t="s">
        <v>6498</v>
      </c>
      <c r="Q339" s="750" t="s">
        <v>6499</v>
      </c>
      <c r="R339" s="750" t="s">
        <v>6500</v>
      </c>
      <c r="S339" s="750" t="s">
        <v>6501</v>
      </c>
    </row>
    <row r="340" spans="8:19" hidden="1">
      <c r="H340" s="750" t="e">
        <v>#N/A</v>
      </c>
      <c r="I340" s="751" t="str">
        <f t="shared" si="21"/>
        <v/>
      </c>
      <c r="K340" s="750" t="str">
        <f t="shared" ca="1" si="22"/>
        <v/>
      </c>
      <c r="L340" s="750" t="str">
        <f t="shared" ca="1" si="23"/>
        <v/>
      </c>
      <c r="O340" s="750" t="s">
        <v>6502</v>
      </c>
      <c r="P340" s="750" t="s">
        <v>6503</v>
      </c>
      <c r="Q340" s="750" t="s">
        <v>6504</v>
      </c>
      <c r="R340" s="750" t="s">
        <v>6505</v>
      </c>
      <c r="S340" s="750" t="s">
        <v>11033</v>
      </c>
    </row>
    <row r="341" spans="8:19" hidden="1">
      <c r="H341" s="750" t="e">
        <v>#N/A</v>
      </c>
      <c r="I341" s="751" t="str">
        <f t="shared" si="21"/>
        <v/>
      </c>
      <c r="K341" s="750" t="str">
        <f t="shared" ca="1" si="22"/>
        <v/>
      </c>
      <c r="L341" s="750" t="str">
        <f t="shared" ca="1" si="23"/>
        <v/>
      </c>
      <c r="O341" s="750" t="s">
        <v>13716</v>
      </c>
      <c r="P341" s="750" t="s">
        <v>13717</v>
      </c>
      <c r="Q341" s="750" t="s">
        <v>13718</v>
      </c>
      <c r="R341" s="750" t="s">
        <v>13719</v>
      </c>
      <c r="S341" s="750" t="s">
        <v>13720</v>
      </c>
    </row>
    <row r="342" spans="8:19" hidden="1">
      <c r="H342" s="750" t="e">
        <v>#N/A</v>
      </c>
      <c r="I342" s="751" t="str">
        <f t="shared" si="21"/>
        <v/>
      </c>
      <c r="K342" s="750" t="str">
        <f t="shared" ca="1" si="22"/>
        <v/>
      </c>
      <c r="L342" s="750" t="str">
        <f t="shared" ca="1" si="23"/>
        <v/>
      </c>
      <c r="O342" s="750" t="s">
        <v>13721</v>
      </c>
      <c r="P342" s="750" t="s">
        <v>13722</v>
      </c>
      <c r="Q342" s="750" t="s">
        <v>13723</v>
      </c>
      <c r="R342" s="750" t="s">
        <v>13724</v>
      </c>
      <c r="S342" s="750" t="s">
        <v>13725</v>
      </c>
    </row>
    <row r="343" spans="8:19" hidden="1">
      <c r="H343" s="750" t="e">
        <v>#N/A</v>
      </c>
      <c r="I343" s="751" t="str">
        <f t="shared" si="21"/>
        <v/>
      </c>
      <c r="K343" s="750" t="str">
        <f t="shared" ca="1" si="22"/>
        <v/>
      </c>
      <c r="L343" s="750" t="str">
        <f t="shared" ca="1" si="23"/>
        <v/>
      </c>
      <c r="O343" s="750" t="s">
        <v>13726</v>
      </c>
      <c r="P343" s="750" t="s">
        <v>13727</v>
      </c>
      <c r="Q343" s="750" t="s">
        <v>13728</v>
      </c>
      <c r="R343" s="750" t="s">
        <v>13729</v>
      </c>
      <c r="S343" s="750" t="s">
        <v>9889</v>
      </c>
    </row>
    <row r="344" spans="8:19" hidden="1">
      <c r="H344" s="750" t="e">
        <v>#N/A</v>
      </c>
      <c r="I344" s="751" t="str">
        <f t="shared" si="21"/>
        <v/>
      </c>
      <c r="K344" s="750" t="str">
        <f t="shared" ca="1" si="22"/>
        <v/>
      </c>
      <c r="L344" s="750" t="str">
        <f t="shared" ca="1" si="23"/>
        <v/>
      </c>
      <c r="O344" s="750" t="s">
        <v>9890</v>
      </c>
      <c r="P344" s="750" t="s">
        <v>9891</v>
      </c>
      <c r="Q344" s="750" t="s">
        <v>9892</v>
      </c>
      <c r="R344" s="750" t="s">
        <v>9893</v>
      </c>
      <c r="S344" s="750" t="s">
        <v>9894</v>
      </c>
    </row>
    <row r="345" spans="8:19" hidden="1">
      <c r="H345" s="750" t="e">
        <v>#N/A</v>
      </c>
      <c r="I345" s="751" t="str">
        <f t="shared" si="21"/>
        <v/>
      </c>
      <c r="K345" s="750" t="str">
        <f t="shared" ca="1" si="22"/>
        <v/>
      </c>
      <c r="L345" s="750" t="str">
        <f t="shared" ca="1" si="23"/>
        <v/>
      </c>
      <c r="O345" s="750" t="s">
        <v>9895</v>
      </c>
      <c r="P345" s="750" t="s">
        <v>13640</v>
      </c>
      <c r="Q345" s="750" t="s">
        <v>13641</v>
      </c>
      <c r="R345" s="750" t="s">
        <v>13642</v>
      </c>
      <c r="S345" s="750" t="s">
        <v>13643</v>
      </c>
    </row>
    <row r="346" spans="8:19" hidden="1">
      <c r="H346" s="750" t="e">
        <v>#N/A</v>
      </c>
      <c r="I346" s="751" t="str">
        <f t="shared" si="21"/>
        <v/>
      </c>
      <c r="K346" s="750" t="str">
        <f t="shared" ca="1" si="22"/>
        <v/>
      </c>
      <c r="L346" s="750" t="str">
        <f t="shared" ca="1" si="23"/>
        <v/>
      </c>
      <c r="O346" s="750" t="s">
        <v>13644</v>
      </c>
      <c r="P346" s="750" t="s">
        <v>13645</v>
      </c>
      <c r="Q346" s="750" t="s">
        <v>13646</v>
      </c>
      <c r="R346" s="750" t="s">
        <v>13647</v>
      </c>
      <c r="S346" s="750" t="s">
        <v>13648</v>
      </c>
    </row>
    <row r="347" spans="8:19" hidden="1">
      <c r="H347" s="750" t="e">
        <v>#N/A</v>
      </c>
      <c r="I347" s="751" t="str">
        <f t="shared" si="21"/>
        <v/>
      </c>
      <c r="K347" s="750" t="str">
        <f t="shared" ca="1" si="22"/>
        <v/>
      </c>
      <c r="L347" s="750" t="str">
        <f t="shared" ca="1" si="23"/>
        <v/>
      </c>
      <c r="O347" s="750" t="s">
        <v>13649</v>
      </c>
      <c r="P347" s="750" t="s">
        <v>13650</v>
      </c>
      <c r="Q347" s="750" t="s">
        <v>13651</v>
      </c>
      <c r="R347" s="750" t="s">
        <v>13652</v>
      </c>
      <c r="S347" s="750" t="s">
        <v>13653</v>
      </c>
    </row>
    <row r="348" spans="8:19" hidden="1">
      <c r="H348" s="750" t="e">
        <v>#N/A</v>
      </c>
      <c r="I348" s="751" t="str">
        <f t="shared" si="21"/>
        <v/>
      </c>
      <c r="K348" s="750" t="str">
        <f t="shared" ca="1" si="22"/>
        <v/>
      </c>
      <c r="L348" s="750" t="str">
        <f t="shared" ca="1" si="23"/>
        <v/>
      </c>
      <c r="O348" s="750" t="s">
        <v>13654</v>
      </c>
      <c r="P348" s="750" t="s">
        <v>13655</v>
      </c>
      <c r="Q348" s="750" t="s">
        <v>13656</v>
      </c>
      <c r="R348" s="750" t="s">
        <v>13657</v>
      </c>
      <c r="S348" s="750" t="s">
        <v>13658</v>
      </c>
    </row>
    <row r="349" spans="8:19" hidden="1">
      <c r="H349" s="750" t="e">
        <v>#N/A</v>
      </c>
      <c r="I349" s="751" t="str">
        <f t="shared" si="21"/>
        <v/>
      </c>
      <c r="K349" s="750" t="str">
        <f t="shared" ca="1" si="22"/>
        <v/>
      </c>
      <c r="L349" s="750" t="str">
        <f t="shared" ca="1" si="23"/>
        <v/>
      </c>
      <c r="O349" s="750" t="s">
        <v>13659</v>
      </c>
      <c r="P349" s="750" t="s">
        <v>13660</v>
      </c>
      <c r="Q349" s="750" t="s">
        <v>13661</v>
      </c>
      <c r="R349" s="750" t="s">
        <v>13662</v>
      </c>
      <c r="S349" s="750" t="s">
        <v>13663</v>
      </c>
    </row>
    <row r="350" spans="8:19" hidden="1">
      <c r="H350" s="750" t="e">
        <v>#N/A</v>
      </c>
      <c r="I350" s="751" t="str">
        <f t="shared" si="21"/>
        <v/>
      </c>
      <c r="K350" s="750" t="str">
        <f t="shared" ca="1" si="22"/>
        <v/>
      </c>
      <c r="L350" s="750" t="str">
        <f t="shared" ca="1" si="23"/>
        <v/>
      </c>
      <c r="O350" s="750" t="s">
        <v>13664</v>
      </c>
      <c r="P350" s="750" t="s">
        <v>1667</v>
      </c>
      <c r="Q350" s="750" t="s">
        <v>1668</v>
      </c>
      <c r="R350" s="750" t="s">
        <v>1669</v>
      </c>
      <c r="S350" s="750" t="s">
        <v>1670</v>
      </c>
    </row>
    <row r="351" spans="8:19" hidden="1">
      <c r="H351" s="750" t="e">
        <v>#N/A</v>
      </c>
      <c r="I351" s="751" t="str">
        <f t="shared" si="21"/>
        <v/>
      </c>
      <c r="K351" s="750" t="str">
        <f t="shared" ca="1" si="22"/>
        <v/>
      </c>
      <c r="L351" s="750" t="str">
        <f t="shared" ca="1" si="23"/>
        <v/>
      </c>
      <c r="O351" s="750" t="s">
        <v>1671</v>
      </c>
      <c r="P351" s="750" t="s">
        <v>1672</v>
      </c>
      <c r="Q351" s="750" t="s">
        <v>1673</v>
      </c>
      <c r="R351" s="750" t="s">
        <v>6230</v>
      </c>
      <c r="S351" s="750" t="s">
        <v>6231</v>
      </c>
    </row>
    <row r="352" spans="8:19" hidden="1">
      <c r="H352" s="750" t="e">
        <v>#N/A</v>
      </c>
      <c r="I352" s="751" t="str">
        <f t="shared" si="21"/>
        <v/>
      </c>
      <c r="K352" s="750" t="str">
        <f t="shared" ca="1" si="22"/>
        <v/>
      </c>
      <c r="L352" s="750" t="str">
        <f t="shared" ca="1" si="23"/>
        <v/>
      </c>
      <c r="O352" s="750" t="s">
        <v>6232</v>
      </c>
      <c r="P352" s="750" t="s">
        <v>6233</v>
      </c>
      <c r="Q352" s="750" t="s">
        <v>6234</v>
      </c>
      <c r="R352" s="750" t="s">
        <v>6235</v>
      </c>
      <c r="S352" s="750" t="s">
        <v>6236</v>
      </c>
    </row>
    <row r="353" spans="8:19" hidden="1">
      <c r="H353" s="750" t="e">
        <v>#N/A</v>
      </c>
      <c r="I353" s="751" t="str">
        <f t="shared" si="21"/>
        <v/>
      </c>
      <c r="K353" s="750" t="str">
        <f t="shared" ca="1" si="22"/>
        <v/>
      </c>
      <c r="L353" s="750" t="str">
        <f t="shared" ca="1" si="23"/>
        <v/>
      </c>
      <c r="O353" s="750" t="s">
        <v>6237</v>
      </c>
      <c r="P353" s="750" t="s">
        <v>6238</v>
      </c>
      <c r="Q353" s="750" t="s">
        <v>6239</v>
      </c>
      <c r="R353" s="750" t="s">
        <v>6240</v>
      </c>
      <c r="S353" s="750" t="s">
        <v>6241</v>
      </c>
    </row>
    <row r="354" spans="8:19" hidden="1">
      <c r="H354" s="750" t="e">
        <v>#N/A</v>
      </c>
      <c r="I354" s="751" t="str">
        <f t="shared" si="21"/>
        <v/>
      </c>
      <c r="K354" s="750" t="str">
        <f t="shared" ca="1" si="22"/>
        <v/>
      </c>
      <c r="L354" s="750" t="str">
        <f t="shared" ca="1" si="23"/>
        <v/>
      </c>
      <c r="O354" s="750" t="s">
        <v>6242</v>
      </c>
      <c r="P354" s="750" t="s">
        <v>11556</v>
      </c>
      <c r="Q354" s="750" t="s">
        <v>12033</v>
      </c>
      <c r="R354" s="750" t="s">
        <v>12034</v>
      </c>
      <c r="S354" s="750" t="s">
        <v>12035</v>
      </c>
    </row>
    <row r="355" spans="8:19" hidden="1">
      <c r="H355" s="750" t="e">
        <v>#N/A</v>
      </c>
      <c r="I355" s="751" t="str">
        <f t="shared" si="21"/>
        <v/>
      </c>
      <c r="K355" s="750" t="str">
        <f t="shared" ca="1" si="22"/>
        <v/>
      </c>
      <c r="L355" s="750" t="str">
        <f t="shared" ca="1" si="23"/>
        <v/>
      </c>
      <c r="O355" s="750" t="s">
        <v>12036</v>
      </c>
      <c r="P355" s="750" t="s">
        <v>12037</v>
      </c>
      <c r="Q355" s="750" t="s">
        <v>9156</v>
      </c>
      <c r="R355" s="750" t="s">
        <v>9157</v>
      </c>
      <c r="S355" s="750" t="s">
        <v>2921</v>
      </c>
    </row>
    <row r="356" spans="8:19" hidden="1">
      <c r="H356" s="750" t="e">
        <v>#N/A</v>
      </c>
      <c r="I356" s="751" t="str">
        <f t="shared" si="21"/>
        <v/>
      </c>
      <c r="K356" s="750" t="str">
        <f t="shared" ca="1" si="22"/>
        <v/>
      </c>
      <c r="L356" s="750" t="str">
        <f t="shared" ca="1" si="23"/>
        <v/>
      </c>
      <c r="O356" s="750" t="s">
        <v>2922</v>
      </c>
      <c r="P356" s="750" t="s">
        <v>2923</v>
      </c>
      <c r="Q356" s="750" t="s">
        <v>2924</v>
      </c>
      <c r="R356" s="750" t="s">
        <v>7855</v>
      </c>
      <c r="S356" s="750" t="s">
        <v>2785</v>
      </c>
    </row>
    <row r="357" spans="8:19" hidden="1">
      <c r="H357" s="750" t="e">
        <v>#N/A</v>
      </c>
      <c r="I357" s="751" t="str">
        <f t="shared" si="21"/>
        <v/>
      </c>
      <c r="K357" s="750" t="str">
        <f t="shared" ca="1" si="22"/>
        <v/>
      </c>
      <c r="L357" s="750" t="str">
        <f t="shared" ca="1" si="23"/>
        <v/>
      </c>
      <c r="O357" s="750" t="s">
        <v>2786</v>
      </c>
      <c r="P357" s="750" t="s">
        <v>5393</v>
      </c>
      <c r="Q357" s="750" t="s">
        <v>5394</v>
      </c>
      <c r="R357" s="750" t="s">
        <v>1647</v>
      </c>
      <c r="S357" s="750" t="s">
        <v>1648</v>
      </c>
    </row>
    <row r="358" spans="8:19" hidden="1">
      <c r="H358" s="750" t="e">
        <v>#N/A</v>
      </c>
      <c r="I358" s="751" t="str">
        <f t="shared" si="21"/>
        <v/>
      </c>
      <c r="K358" s="750" t="str">
        <f t="shared" ca="1" si="22"/>
        <v/>
      </c>
      <c r="L358" s="750" t="str">
        <f t="shared" ca="1" si="23"/>
        <v/>
      </c>
      <c r="O358" s="750" t="s">
        <v>1649</v>
      </c>
      <c r="P358" s="750" t="s">
        <v>1650</v>
      </c>
      <c r="Q358" s="750" t="s">
        <v>1651</v>
      </c>
      <c r="R358" s="750" t="s">
        <v>1652</v>
      </c>
      <c r="S358" s="750" t="s">
        <v>1653</v>
      </c>
    </row>
    <row r="359" spans="8:19" hidden="1">
      <c r="H359" s="750" t="e">
        <v>#N/A</v>
      </c>
      <c r="I359" s="751" t="str">
        <f t="shared" si="21"/>
        <v/>
      </c>
      <c r="K359" s="750" t="str">
        <f t="shared" ca="1" si="22"/>
        <v/>
      </c>
      <c r="L359" s="750" t="str">
        <f t="shared" ca="1" si="23"/>
        <v/>
      </c>
      <c r="O359" s="750" t="s">
        <v>1654</v>
      </c>
      <c r="P359" s="750" t="s">
        <v>1655</v>
      </c>
      <c r="Q359" s="750" t="s">
        <v>1656</v>
      </c>
      <c r="R359" s="750" t="s">
        <v>1657</v>
      </c>
      <c r="S359" s="750" t="s">
        <v>1658</v>
      </c>
    </row>
    <row r="360" spans="8:19" hidden="1">
      <c r="H360" s="750" t="e">
        <v>#N/A</v>
      </c>
      <c r="I360" s="751" t="str">
        <f t="shared" si="21"/>
        <v/>
      </c>
      <c r="K360" s="750" t="str">
        <f t="shared" ca="1" si="22"/>
        <v/>
      </c>
      <c r="L360" s="750" t="str">
        <f t="shared" ca="1" si="23"/>
        <v/>
      </c>
      <c r="O360" s="750" t="s">
        <v>1659</v>
      </c>
      <c r="P360" s="750" t="s">
        <v>1660</v>
      </c>
      <c r="Q360" s="750" t="s">
        <v>7222</v>
      </c>
      <c r="R360" s="750" t="s">
        <v>7223</v>
      </c>
      <c r="S360" s="750" t="s">
        <v>7224</v>
      </c>
    </row>
    <row r="361" spans="8:19" hidden="1">
      <c r="H361" s="750" t="e">
        <v>#N/A</v>
      </c>
      <c r="I361" s="751" t="str">
        <f t="shared" si="21"/>
        <v/>
      </c>
      <c r="K361" s="750" t="str">
        <f t="shared" ca="1" si="22"/>
        <v/>
      </c>
      <c r="L361" s="750" t="str">
        <f t="shared" ca="1" si="23"/>
        <v/>
      </c>
      <c r="O361" s="750" t="s">
        <v>7225</v>
      </c>
      <c r="P361" s="750" t="s">
        <v>7226</v>
      </c>
      <c r="Q361" s="750" t="s">
        <v>7227</v>
      </c>
      <c r="R361" s="750" t="s">
        <v>7228</v>
      </c>
      <c r="S361" s="750" t="s">
        <v>7229</v>
      </c>
    </row>
    <row r="362" spans="8:19" hidden="1">
      <c r="H362" s="750" t="e">
        <v>#N/A</v>
      </c>
      <c r="I362" s="751" t="str">
        <f t="shared" si="21"/>
        <v/>
      </c>
      <c r="K362" s="750" t="str">
        <f t="shared" ca="1" si="22"/>
        <v/>
      </c>
      <c r="L362" s="750" t="str">
        <f t="shared" ca="1" si="23"/>
        <v/>
      </c>
      <c r="O362" s="750" t="s">
        <v>7230</v>
      </c>
      <c r="P362" s="750" t="s">
        <v>7231</v>
      </c>
      <c r="Q362" s="750" t="s">
        <v>7232</v>
      </c>
      <c r="R362" s="750" t="s">
        <v>7233</v>
      </c>
      <c r="S362" s="750" t="s">
        <v>2641</v>
      </c>
    </row>
    <row r="363" spans="8:19" hidden="1">
      <c r="H363" s="750" t="e">
        <v>#N/A</v>
      </c>
      <c r="I363" s="751" t="str">
        <f t="shared" si="21"/>
        <v/>
      </c>
      <c r="K363" s="750" t="str">
        <f t="shared" ca="1" si="22"/>
        <v/>
      </c>
      <c r="L363" s="750" t="str">
        <f t="shared" ca="1" si="23"/>
        <v/>
      </c>
      <c r="O363" s="750" t="s">
        <v>2642</v>
      </c>
      <c r="P363" s="750" t="s">
        <v>2643</v>
      </c>
      <c r="Q363" s="750" t="s">
        <v>2644</v>
      </c>
      <c r="R363" s="750" t="s">
        <v>2645</v>
      </c>
      <c r="S363" s="750" t="s">
        <v>2646</v>
      </c>
    </row>
    <row r="364" spans="8:19" hidden="1">
      <c r="H364" s="750" t="e">
        <v>#N/A</v>
      </c>
      <c r="I364" s="751" t="str">
        <f t="shared" si="21"/>
        <v/>
      </c>
      <c r="K364" s="750" t="str">
        <f t="shared" ca="1" si="22"/>
        <v/>
      </c>
      <c r="L364" s="750" t="str">
        <f t="shared" ca="1" si="23"/>
        <v/>
      </c>
      <c r="O364" s="750" t="s">
        <v>2647</v>
      </c>
      <c r="P364" s="750" t="s">
        <v>2648</v>
      </c>
      <c r="Q364" s="750" t="s">
        <v>2649</v>
      </c>
      <c r="R364" s="750" t="s">
        <v>2650</v>
      </c>
      <c r="S364" s="750" t="s">
        <v>2651</v>
      </c>
    </row>
    <row r="365" spans="8:19" hidden="1">
      <c r="H365" s="750" t="e">
        <v>#N/A</v>
      </c>
      <c r="I365" s="751" t="str">
        <f t="shared" si="21"/>
        <v/>
      </c>
      <c r="K365" s="750" t="str">
        <f t="shared" ca="1" si="22"/>
        <v/>
      </c>
      <c r="L365" s="750" t="str">
        <f t="shared" ca="1" si="23"/>
        <v/>
      </c>
      <c r="O365" s="750" t="s">
        <v>2652</v>
      </c>
      <c r="P365" s="750" t="s">
        <v>2653</v>
      </c>
      <c r="Q365" s="750" t="s">
        <v>2654</v>
      </c>
      <c r="R365" s="750" t="s">
        <v>4086</v>
      </c>
      <c r="S365" s="750" t="s">
        <v>4087</v>
      </c>
    </row>
    <row r="366" spans="8:19" hidden="1">
      <c r="H366" s="750" t="e">
        <v>#N/A</v>
      </c>
      <c r="I366" s="751" t="str">
        <f t="shared" si="21"/>
        <v/>
      </c>
      <c r="K366" s="750" t="str">
        <f t="shared" ca="1" si="22"/>
        <v/>
      </c>
      <c r="L366" s="750" t="str">
        <f t="shared" ca="1" si="23"/>
        <v/>
      </c>
      <c r="O366" s="750" t="s">
        <v>4088</v>
      </c>
      <c r="P366" s="750" t="s">
        <v>4089</v>
      </c>
      <c r="Q366" s="750" t="s">
        <v>4090</v>
      </c>
      <c r="R366" s="750" t="s">
        <v>4091</v>
      </c>
      <c r="S366" s="750" t="s">
        <v>4092</v>
      </c>
    </row>
    <row r="367" spans="8:19" hidden="1">
      <c r="H367" s="750" t="e">
        <v>#N/A</v>
      </c>
      <c r="I367" s="751" t="str">
        <f t="shared" si="21"/>
        <v/>
      </c>
      <c r="K367" s="750" t="str">
        <f t="shared" ca="1" si="22"/>
        <v/>
      </c>
      <c r="L367" s="750" t="str">
        <f t="shared" ca="1" si="23"/>
        <v/>
      </c>
      <c r="O367" s="750" t="s">
        <v>4093</v>
      </c>
      <c r="P367" s="750" t="s">
        <v>4094</v>
      </c>
      <c r="Q367" s="750" t="s">
        <v>4095</v>
      </c>
      <c r="R367" s="750" t="s">
        <v>4096</v>
      </c>
      <c r="S367" s="750" t="s">
        <v>4097</v>
      </c>
    </row>
    <row r="368" spans="8:19" hidden="1">
      <c r="H368" s="750" t="e">
        <v>#N/A</v>
      </c>
      <c r="I368" s="751" t="str">
        <f t="shared" si="21"/>
        <v/>
      </c>
      <c r="K368" s="750" t="str">
        <f t="shared" ca="1" si="22"/>
        <v/>
      </c>
      <c r="L368" s="750" t="str">
        <f t="shared" ca="1" si="23"/>
        <v/>
      </c>
      <c r="O368" s="750" t="s">
        <v>4098</v>
      </c>
      <c r="P368" s="750" t="s">
        <v>4099</v>
      </c>
      <c r="Q368" s="750" t="s">
        <v>4100</v>
      </c>
      <c r="R368" s="750" t="s">
        <v>4101</v>
      </c>
      <c r="S368" s="750" t="s">
        <v>4102</v>
      </c>
    </row>
    <row r="369" spans="8:19" hidden="1">
      <c r="H369" s="750" t="e">
        <v>#N/A</v>
      </c>
      <c r="I369" s="751" t="str">
        <f t="shared" si="21"/>
        <v/>
      </c>
      <c r="K369" s="750" t="str">
        <f t="shared" ca="1" si="22"/>
        <v/>
      </c>
      <c r="L369" s="750" t="str">
        <f t="shared" ca="1" si="23"/>
        <v/>
      </c>
      <c r="O369" s="750" t="s">
        <v>4103</v>
      </c>
      <c r="P369" s="750" t="s">
        <v>4104</v>
      </c>
      <c r="Q369" s="750" t="s">
        <v>4105</v>
      </c>
      <c r="R369" s="750" t="s">
        <v>4106</v>
      </c>
      <c r="S369" s="750" t="s">
        <v>4107</v>
      </c>
    </row>
    <row r="370" spans="8:19" hidden="1">
      <c r="H370" s="750" t="e">
        <v>#N/A</v>
      </c>
      <c r="I370" s="751" t="str">
        <f t="shared" si="21"/>
        <v/>
      </c>
      <c r="K370" s="750" t="str">
        <f t="shared" ca="1" si="22"/>
        <v/>
      </c>
      <c r="L370" s="750" t="str">
        <f t="shared" ca="1" si="23"/>
        <v/>
      </c>
      <c r="O370" s="750" t="s">
        <v>4108</v>
      </c>
      <c r="P370" s="750" t="s">
        <v>4109</v>
      </c>
      <c r="Q370" s="750" t="s">
        <v>4110</v>
      </c>
      <c r="R370" s="750" t="s">
        <v>4111</v>
      </c>
      <c r="S370" s="750" t="s">
        <v>4112</v>
      </c>
    </row>
    <row r="371" spans="8:19" hidden="1">
      <c r="H371" s="750" t="e">
        <v>#N/A</v>
      </c>
      <c r="I371" s="751" t="str">
        <f t="shared" si="21"/>
        <v/>
      </c>
      <c r="K371" s="750" t="str">
        <f t="shared" ca="1" si="22"/>
        <v/>
      </c>
      <c r="L371" s="750" t="str">
        <f t="shared" ca="1" si="23"/>
        <v/>
      </c>
      <c r="O371" s="750" t="s">
        <v>4113</v>
      </c>
      <c r="P371" s="750" t="s">
        <v>4114</v>
      </c>
      <c r="Q371" s="750" t="s">
        <v>4115</v>
      </c>
      <c r="R371" s="750" t="s">
        <v>4116</v>
      </c>
      <c r="S371" s="750" t="s">
        <v>4117</v>
      </c>
    </row>
    <row r="372" spans="8:19" hidden="1">
      <c r="H372" s="750" t="e">
        <v>#N/A</v>
      </c>
      <c r="I372" s="751" t="str">
        <f t="shared" si="21"/>
        <v/>
      </c>
      <c r="K372" s="750" t="str">
        <f t="shared" ca="1" si="22"/>
        <v/>
      </c>
      <c r="L372" s="750" t="str">
        <f t="shared" ca="1" si="23"/>
        <v/>
      </c>
      <c r="O372" s="750" t="s">
        <v>4118</v>
      </c>
      <c r="P372" s="750" t="s">
        <v>4119</v>
      </c>
      <c r="Q372" s="750" t="s">
        <v>4120</v>
      </c>
      <c r="R372" s="750" t="s">
        <v>4121</v>
      </c>
      <c r="S372" s="750" t="s">
        <v>4122</v>
      </c>
    </row>
    <row r="373" spans="8:19" hidden="1">
      <c r="H373" s="750" t="e">
        <v>#N/A</v>
      </c>
      <c r="I373" s="751" t="str">
        <f t="shared" si="21"/>
        <v/>
      </c>
      <c r="K373" s="750" t="str">
        <f t="shared" ca="1" si="22"/>
        <v/>
      </c>
      <c r="L373" s="750" t="str">
        <f t="shared" ca="1" si="23"/>
        <v/>
      </c>
      <c r="O373" s="750" t="s">
        <v>4123</v>
      </c>
      <c r="P373" s="750" t="s">
        <v>4124</v>
      </c>
      <c r="Q373" s="750" t="s">
        <v>4125</v>
      </c>
      <c r="R373" s="750" t="s">
        <v>4126</v>
      </c>
      <c r="S373" s="750" t="s">
        <v>13480</v>
      </c>
    </row>
    <row r="374" spans="8:19" hidden="1">
      <c r="H374" s="750" t="e">
        <v>#N/A</v>
      </c>
      <c r="I374" s="751" t="str">
        <f t="shared" si="21"/>
        <v/>
      </c>
      <c r="K374" s="750" t="str">
        <f t="shared" ca="1" si="22"/>
        <v/>
      </c>
      <c r="L374" s="750" t="str">
        <f t="shared" ca="1" si="23"/>
        <v/>
      </c>
      <c r="O374" s="750" t="s">
        <v>13481</v>
      </c>
      <c r="P374" s="750" t="s">
        <v>13482</v>
      </c>
      <c r="Q374" s="750" t="s">
        <v>9153</v>
      </c>
      <c r="R374" s="750" t="s">
        <v>9154</v>
      </c>
      <c r="S374" s="750" t="s">
        <v>9155</v>
      </c>
    </row>
    <row r="375" spans="8:19" hidden="1">
      <c r="H375" s="750" t="e">
        <v>#N/A</v>
      </c>
      <c r="I375" s="751" t="str">
        <f t="shared" si="21"/>
        <v/>
      </c>
      <c r="K375" s="750" t="str">
        <f t="shared" ca="1" si="22"/>
        <v/>
      </c>
      <c r="L375" s="750" t="str">
        <f t="shared" ca="1" si="23"/>
        <v/>
      </c>
      <c r="O375" s="750" t="s">
        <v>4796</v>
      </c>
      <c r="P375" s="750" t="s">
        <v>4797</v>
      </c>
      <c r="Q375" s="750" t="s">
        <v>4798</v>
      </c>
      <c r="R375" s="750" t="s">
        <v>4799</v>
      </c>
      <c r="S375" s="750" t="s">
        <v>4800</v>
      </c>
    </row>
    <row r="376" spans="8:19" hidden="1">
      <c r="H376" s="750" t="e">
        <v>#N/A</v>
      </c>
      <c r="I376" s="751" t="str">
        <f t="shared" si="21"/>
        <v/>
      </c>
      <c r="K376" s="750" t="str">
        <f t="shared" ca="1" si="22"/>
        <v/>
      </c>
      <c r="L376" s="750" t="str">
        <f t="shared" ca="1" si="23"/>
        <v/>
      </c>
      <c r="O376" s="750" t="s">
        <v>4801</v>
      </c>
      <c r="P376" s="750" t="s">
        <v>4802</v>
      </c>
      <c r="Q376" s="750" t="s">
        <v>11957</v>
      </c>
      <c r="R376" s="750" t="s">
        <v>11958</v>
      </c>
      <c r="S376" s="750" t="s">
        <v>11967</v>
      </c>
    </row>
    <row r="377" spans="8:19" hidden="1">
      <c r="H377" s="750" t="e">
        <v>#N/A</v>
      </c>
      <c r="I377" s="751" t="str">
        <f t="shared" si="21"/>
        <v/>
      </c>
      <c r="K377" s="750" t="str">
        <f t="shared" ca="1" si="22"/>
        <v/>
      </c>
      <c r="L377" s="750" t="str">
        <f t="shared" ca="1" si="23"/>
        <v/>
      </c>
      <c r="O377" s="750" t="s">
        <v>11968</v>
      </c>
      <c r="P377" s="750" t="s">
        <v>8226</v>
      </c>
      <c r="Q377" s="750" t="s">
        <v>8227</v>
      </c>
      <c r="R377" s="750" t="s">
        <v>3038</v>
      </c>
      <c r="S377" s="750" t="s">
        <v>3039</v>
      </c>
    </row>
    <row r="378" spans="8:19" hidden="1">
      <c r="H378" s="750" t="e">
        <v>#N/A</v>
      </c>
      <c r="I378" s="751" t="str">
        <f t="shared" si="21"/>
        <v/>
      </c>
      <c r="K378" s="750" t="str">
        <f t="shared" ca="1" si="22"/>
        <v/>
      </c>
      <c r="L378" s="750" t="str">
        <f t="shared" ca="1" si="23"/>
        <v/>
      </c>
      <c r="O378" s="750" t="s">
        <v>3040</v>
      </c>
      <c r="P378" s="750" t="s">
        <v>3041</v>
      </c>
      <c r="Q378" s="750" t="s">
        <v>3042</v>
      </c>
      <c r="R378" s="750" t="s">
        <v>3043</v>
      </c>
      <c r="S378" s="750" t="s">
        <v>3044</v>
      </c>
    </row>
    <row r="379" spans="8:19" hidden="1">
      <c r="H379" s="750" t="e">
        <v>#N/A</v>
      </c>
      <c r="I379" s="751" t="str">
        <f t="shared" si="21"/>
        <v/>
      </c>
      <c r="K379" s="750" t="str">
        <f t="shared" ca="1" si="22"/>
        <v/>
      </c>
      <c r="L379" s="750" t="str">
        <f t="shared" ca="1" si="23"/>
        <v/>
      </c>
      <c r="O379" s="750" t="s">
        <v>5734</v>
      </c>
      <c r="P379" s="750" t="s">
        <v>4845</v>
      </c>
      <c r="Q379" s="750" t="s">
        <v>9954</v>
      </c>
      <c r="R379" s="750" t="s">
        <v>9955</v>
      </c>
      <c r="S379" s="750" t="s">
        <v>9956</v>
      </c>
    </row>
    <row r="380" spans="8:19" hidden="1">
      <c r="H380" s="750" t="e">
        <v>#N/A</v>
      </c>
      <c r="I380" s="751" t="str">
        <f t="shared" si="21"/>
        <v/>
      </c>
      <c r="K380" s="750" t="str">
        <f t="shared" ca="1" si="22"/>
        <v/>
      </c>
      <c r="L380" s="750" t="str">
        <f t="shared" ca="1" si="23"/>
        <v/>
      </c>
      <c r="O380" s="750" t="s">
        <v>9957</v>
      </c>
      <c r="P380" s="750" t="s">
        <v>9958</v>
      </c>
      <c r="Q380" s="750" t="s">
        <v>9959</v>
      </c>
      <c r="R380" s="750" t="s">
        <v>9960</v>
      </c>
      <c r="S380" s="750" t="s">
        <v>9961</v>
      </c>
    </row>
    <row r="381" spans="8:19" hidden="1">
      <c r="H381" s="750" t="e">
        <v>#N/A</v>
      </c>
      <c r="I381" s="751" t="str">
        <f t="shared" si="21"/>
        <v/>
      </c>
      <c r="K381" s="750" t="str">
        <f t="shared" ca="1" si="22"/>
        <v/>
      </c>
      <c r="L381" s="750" t="str">
        <f t="shared" ca="1" si="23"/>
        <v/>
      </c>
      <c r="O381" s="750" t="s">
        <v>9962</v>
      </c>
      <c r="P381" s="750" t="s">
        <v>9963</v>
      </c>
      <c r="Q381" s="750" t="s">
        <v>9964</v>
      </c>
      <c r="R381" s="750" t="s">
        <v>9965</v>
      </c>
      <c r="S381" s="750" t="s">
        <v>9966</v>
      </c>
    </row>
    <row r="382" spans="8:19" hidden="1">
      <c r="H382" s="750" t="e">
        <v>#N/A</v>
      </c>
      <c r="I382" s="751" t="str">
        <f t="shared" si="21"/>
        <v/>
      </c>
      <c r="K382" s="750" t="str">
        <f t="shared" ca="1" si="22"/>
        <v/>
      </c>
      <c r="L382" s="750" t="str">
        <f t="shared" ca="1" si="23"/>
        <v/>
      </c>
      <c r="O382" s="750" t="s">
        <v>9967</v>
      </c>
      <c r="P382" s="750" t="s">
        <v>12527</v>
      </c>
      <c r="Q382" s="750" t="s">
        <v>12528</v>
      </c>
      <c r="R382" s="750" t="s">
        <v>12529</v>
      </c>
      <c r="S382" s="750" t="s">
        <v>7838</v>
      </c>
    </row>
    <row r="383" spans="8:19" hidden="1">
      <c r="H383" s="750" t="e">
        <v>#N/A</v>
      </c>
      <c r="I383" s="751" t="str">
        <f t="shared" si="21"/>
        <v/>
      </c>
      <c r="K383" s="750" t="str">
        <f t="shared" ca="1" si="22"/>
        <v/>
      </c>
      <c r="L383" s="750" t="str">
        <f t="shared" ca="1" si="23"/>
        <v/>
      </c>
      <c r="O383" s="750" t="s">
        <v>7839</v>
      </c>
      <c r="P383" s="750" t="s">
        <v>7840</v>
      </c>
      <c r="Q383" s="750" t="s">
        <v>2813</v>
      </c>
      <c r="R383" s="750" t="s">
        <v>5145</v>
      </c>
      <c r="S383" s="750" t="s">
        <v>5146</v>
      </c>
    </row>
    <row r="384" spans="8:19" hidden="1">
      <c r="H384" s="750" t="e">
        <v>#N/A</v>
      </c>
      <c r="I384" s="751" t="str">
        <f t="shared" si="21"/>
        <v/>
      </c>
      <c r="K384" s="750" t="str">
        <f t="shared" ca="1" si="22"/>
        <v/>
      </c>
      <c r="L384" s="750" t="str">
        <f t="shared" ca="1" si="23"/>
        <v/>
      </c>
      <c r="O384" s="750" t="s">
        <v>5147</v>
      </c>
      <c r="P384" s="750" t="s">
        <v>5148</v>
      </c>
      <c r="Q384" s="750" t="s">
        <v>5149</v>
      </c>
      <c r="R384" s="750" t="s">
        <v>5150</v>
      </c>
      <c r="S384" s="750" t="s">
        <v>5151</v>
      </c>
    </row>
    <row r="385" spans="8:19" hidden="1">
      <c r="H385" s="750" t="e">
        <v>#N/A</v>
      </c>
      <c r="I385" s="751" t="str">
        <f t="shared" si="21"/>
        <v/>
      </c>
      <c r="K385" s="750" t="str">
        <f t="shared" ca="1" si="22"/>
        <v/>
      </c>
      <c r="L385" s="750" t="str">
        <f t="shared" ca="1" si="23"/>
        <v/>
      </c>
      <c r="O385" s="750" t="s">
        <v>9013</v>
      </c>
      <c r="P385" s="750" t="s">
        <v>9014</v>
      </c>
      <c r="Q385" s="750" t="s">
        <v>9015</v>
      </c>
      <c r="R385" s="750" t="s">
        <v>9016</v>
      </c>
      <c r="S385" s="750" t="s">
        <v>10211</v>
      </c>
    </row>
    <row r="386" spans="8:19" hidden="1">
      <c r="H386" s="750" t="e">
        <v>#N/A</v>
      </c>
      <c r="I386" s="751" t="str">
        <f t="shared" si="21"/>
        <v/>
      </c>
      <c r="K386" s="750" t="str">
        <f t="shared" ca="1" si="22"/>
        <v/>
      </c>
      <c r="L386" s="750" t="str">
        <f t="shared" ca="1" si="23"/>
        <v/>
      </c>
      <c r="O386" s="750" t="s">
        <v>10212</v>
      </c>
      <c r="P386" s="750" t="s">
        <v>10213</v>
      </c>
      <c r="Q386" s="750" t="s">
        <v>10214</v>
      </c>
      <c r="R386" s="750" t="s">
        <v>10215</v>
      </c>
      <c r="S386" s="750" t="s">
        <v>10216</v>
      </c>
    </row>
    <row r="387" spans="8:19" hidden="1">
      <c r="H387" s="750" t="e">
        <v>#N/A</v>
      </c>
      <c r="I387" s="751" t="str">
        <f t="shared" si="21"/>
        <v/>
      </c>
      <c r="K387" s="750" t="str">
        <f t="shared" ca="1" si="22"/>
        <v/>
      </c>
      <c r="L387" s="750" t="str">
        <f t="shared" ca="1" si="23"/>
        <v/>
      </c>
      <c r="O387" s="750" t="s">
        <v>10217</v>
      </c>
      <c r="P387" s="750" t="s">
        <v>10218</v>
      </c>
      <c r="Q387" s="750" t="s">
        <v>10219</v>
      </c>
      <c r="R387" s="750" t="s">
        <v>10220</v>
      </c>
      <c r="S387" s="750" t="s">
        <v>10221</v>
      </c>
    </row>
    <row r="388" spans="8:19" hidden="1">
      <c r="H388" s="750" t="e">
        <v>#N/A</v>
      </c>
      <c r="I388" s="751" t="str">
        <f t="shared" si="21"/>
        <v/>
      </c>
      <c r="K388" s="750" t="str">
        <f t="shared" ca="1" si="22"/>
        <v/>
      </c>
      <c r="L388" s="750" t="str">
        <f t="shared" ca="1" si="23"/>
        <v/>
      </c>
      <c r="O388" s="750" t="s">
        <v>10222</v>
      </c>
      <c r="P388" s="750" t="s">
        <v>10223</v>
      </c>
      <c r="Q388" s="750" t="s">
        <v>10224</v>
      </c>
      <c r="R388" s="750" t="s">
        <v>10225</v>
      </c>
      <c r="S388" s="750" t="s">
        <v>10226</v>
      </c>
    </row>
    <row r="389" spans="8:19" hidden="1">
      <c r="H389" s="750" t="e">
        <v>#N/A</v>
      </c>
      <c r="I389" s="751" t="str">
        <f t="shared" ref="I389:I452" si="24">locscty</f>
        <v/>
      </c>
      <c r="K389" s="750" t="str">
        <f t="shared" ca="1" si="22"/>
        <v/>
      </c>
      <c r="L389" s="750" t="str">
        <f t="shared" ca="1" si="23"/>
        <v/>
      </c>
      <c r="O389" s="750" t="s">
        <v>5765</v>
      </c>
      <c r="P389" s="750" t="s">
        <v>5766</v>
      </c>
      <c r="Q389" s="750" t="s">
        <v>5767</v>
      </c>
      <c r="R389" s="750" t="s">
        <v>5768</v>
      </c>
      <c r="S389" s="750" t="s">
        <v>5769</v>
      </c>
    </row>
    <row r="390" spans="8:19" hidden="1">
      <c r="H390" s="750" t="e">
        <v>#N/A</v>
      </c>
      <c r="I390" s="751" t="str">
        <f t="shared" si="24"/>
        <v/>
      </c>
      <c r="K390" s="750" t="str">
        <f t="shared" ca="1" si="22"/>
        <v/>
      </c>
      <c r="L390" s="750" t="str">
        <f t="shared" ca="1" si="23"/>
        <v/>
      </c>
      <c r="O390" s="750" t="s">
        <v>5770</v>
      </c>
      <c r="P390" s="750" t="s">
        <v>5771</v>
      </c>
      <c r="Q390" s="750" t="s">
        <v>5772</v>
      </c>
      <c r="R390" s="750" t="s">
        <v>5773</v>
      </c>
      <c r="S390" s="750" t="s">
        <v>5774</v>
      </c>
    </row>
    <row r="391" spans="8:19" hidden="1">
      <c r="H391" s="750" t="e">
        <v>#N/A</v>
      </c>
      <c r="I391" s="751" t="str">
        <f t="shared" si="24"/>
        <v/>
      </c>
      <c r="K391" s="750" t="str">
        <f t="shared" ca="1" si="22"/>
        <v/>
      </c>
      <c r="L391" s="750" t="str">
        <f t="shared" ca="1" si="23"/>
        <v/>
      </c>
      <c r="O391" s="750" t="s">
        <v>5775</v>
      </c>
      <c r="P391" s="750" t="s">
        <v>5776</v>
      </c>
      <c r="Q391" s="750" t="s">
        <v>5777</v>
      </c>
      <c r="R391" s="750" t="s">
        <v>5778</v>
      </c>
      <c r="S391" s="750" t="s">
        <v>2381</v>
      </c>
    </row>
    <row r="392" spans="8:19" hidden="1">
      <c r="H392" s="750" t="e">
        <v>#N/A</v>
      </c>
      <c r="I392" s="751" t="str">
        <f t="shared" si="24"/>
        <v/>
      </c>
      <c r="K392" s="750" t="str">
        <f t="shared" ca="1" si="22"/>
        <v/>
      </c>
      <c r="L392" s="750" t="str">
        <f t="shared" ca="1" si="23"/>
        <v/>
      </c>
      <c r="O392" s="750" t="s">
        <v>2382</v>
      </c>
      <c r="P392" s="750" t="s">
        <v>2383</v>
      </c>
      <c r="Q392" s="750" t="s">
        <v>2384</v>
      </c>
      <c r="R392" s="750" t="s">
        <v>2385</v>
      </c>
      <c r="S392" s="750" t="s">
        <v>2386</v>
      </c>
    </row>
    <row r="393" spans="8:19" hidden="1">
      <c r="H393" s="750" t="e">
        <v>#N/A</v>
      </c>
      <c r="I393" s="751" t="str">
        <f t="shared" si="24"/>
        <v/>
      </c>
      <c r="K393" s="750" t="str">
        <f t="shared" ca="1" si="22"/>
        <v/>
      </c>
      <c r="L393" s="750" t="str">
        <f t="shared" ca="1" si="23"/>
        <v/>
      </c>
      <c r="O393" s="750" t="s">
        <v>2387</v>
      </c>
      <c r="P393" s="750" t="s">
        <v>2388</v>
      </c>
      <c r="Q393" s="750" t="s">
        <v>3773</v>
      </c>
      <c r="R393" s="750" t="s">
        <v>3774</v>
      </c>
      <c r="S393" s="750" t="s">
        <v>14179</v>
      </c>
    </row>
    <row r="394" spans="8:19" hidden="1">
      <c r="H394" s="750" t="e">
        <v>#N/A</v>
      </c>
      <c r="I394" s="751" t="str">
        <f t="shared" si="24"/>
        <v/>
      </c>
      <c r="K394" s="750" t="str">
        <f t="shared" ca="1" si="22"/>
        <v/>
      </c>
      <c r="L394" s="750" t="str">
        <f t="shared" ca="1" si="23"/>
        <v/>
      </c>
      <c r="O394" s="750" t="s">
        <v>3078</v>
      </c>
      <c r="P394" s="750" t="s">
        <v>3079</v>
      </c>
      <c r="Q394" s="750" t="s">
        <v>3080</v>
      </c>
      <c r="R394" s="750" t="s">
        <v>3081</v>
      </c>
      <c r="S394" s="750" t="s">
        <v>3082</v>
      </c>
    </row>
    <row r="395" spans="8:19" hidden="1">
      <c r="H395" s="750" t="e">
        <v>#N/A</v>
      </c>
      <c r="I395" s="751" t="str">
        <f t="shared" si="24"/>
        <v/>
      </c>
      <c r="K395" s="750" t="str">
        <f t="shared" ca="1" si="22"/>
        <v/>
      </c>
      <c r="L395" s="750" t="str">
        <f t="shared" ca="1" si="23"/>
        <v/>
      </c>
      <c r="O395" s="750" t="s">
        <v>3083</v>
      </c>
      <c r="P395" s="750" t="s">
        <v>3084</v>
      </c>
      <c r="Q395" s="750" t="s">
        <v>3085</v>
      </c>
      <c r="R395" s="750" t="s">
        <v>3086</v>
      </c>
      <c r="S395" s="750" t="s">
        <v>3087</v>
      </c>
    </row>
    <row r="396" spans="8:19" hidden="1">
      <c r="H396" s="750" t="e">
        <v>#N/A</v>
      </c>
      <c r="I396" s="751" t="str">
        <f t="shared" si="24"/>
        <v/>
      </c>
      <c r="K396" s="750" t="str">
        <f t="shared" ref="K396:K459" ca="1" si="25">IF(INDIRECT($O396)=0,"",INDIRECT($R396)&amp;INDIRECT($O396)&amp;INDIRECT($P396)&amp;INDIRECT($Q396))</f>
        <v/>
      </c>
      <c r="L396" s="750" t="str">
        <f t="shared" ref="L396:L459" ca="1" si="26">IF(INDIRECT($O396)=0,"",INDIRECT($S396)&amp;INDIRECT($O396)&amp;INDIRECT($P396)&amp;INDIRECT($Q396))</f>
        <v/>
      </c>
      <c r="O396" s="750" t="s">
        <v>3088</v>
      </c>
      <c r="P396" s="750" t="s">
        <v>3089</v>
      </c>
      <c r="Q396" s="750" t="s">
        <v>3090</v>
      </c>
      <c r="R396" s="750" t="s">
        <v>3091</v>
      </c>
      <c r="S396" s="750" t="s">
        <v>3092</v>
      </c>
    </row>
    <row r="397" spans="8:19" hidden="1">
      <c r="H397" s="750" t="e">
        <v>#N/A</v>
      </c>
      <c r="I397" s="751" t="str">
        <f t="shared" si="24"/>
        <v/>
      </c>
      <c r="K397" s="750" t="str">
        <f t="shared" ca="1" si="25"/>
        <v/>
      </c>
      <c r="L397" s="750" t="str">
        <f t="shared" ca="1" si="26"/>
        <v/>
      </c>
      <c r="O397" s="750" t="s">
        <v>3093</v>
      </c>
      <c r="P397" s="750" t="s">
        <v>3094</v>
      </c>
      <c r="Q397" s="750" t="s">
        <v>3095</v>
      </c>
      <c r="R397" s="750" t="s">
        <v>3096</v>
      </c>
      <c r="S397" s="750" t="s">
        <v>3097</v>
      </c>
    </row>
    <row r="398" spans="8:19" hidden="1">
      <c r="H398" s="750" t="e">
        <v>#N/A</v>
      </c>
      <c r="I398" s="751" t="str">
        <f t="shared" si="24"/>
        <v/>
      </c>
      <c r="K398" s="750" t="str">
        <f t="shared" ca="1" si="25"/>
        <v/>
      </c>
      <c r="L398" s="750" t="str">
        <f t="shared" ca="1" si="26"/>
        <v/>
      </c>
      <c r="O398" s="750" t="s">
        <v>3098</v>
      </c>
      <c r="P398" s="750" t="s">
        <v>5562</v>
      </c>
      <c r="Q398" s="750" t="s">
        <v>5563</v>
      </c>
      <c r="R398" s="750" t="s">
        <v>5564</v>
      </c>
      <c r="S398" s="750" t="s">
        <v>5565</v>
      </c>
    </row>
    <row r="399" spans="8:19" hidden="1">
      <c r="H399" s="750" t="e">
        <v>#N/A</v>
      </c>
      <c r="I399" s="751" t="str">
        <f t="shared" si="24"/>
        <v/>
      </c>
      <c r="K399" s="750" t="str">
        <f t="shared" ca="1" si="25"/>
        <v/>
      </c>
      <c r="L399" s="750" t="str">
        <f t="shared" ca="1" si="26"/>
        <v/>
      </c>
      <c r="O399" s="750" t="s">
        <v>5566</v>
      </c>
      <c r="P399" s="750" t="s">
        <v>5567</v>
      </c>
      <c r="Q399" s="750" t="s">
        <v>5568</v>
      </c>
      <c r="R399" s="750" t="s">
        <v>1413</v>
      </c>
      <c r="S399" s="750" t="s">
        <v>1414</v>
      </c>
    </row>
    <row r="400" spans="8:19" hidden="1">
      <c r="H400" s="750" t="e">
        <v>#N/A</v>
      </c>
      <c r="I400" s="751" t="str">
        <f t="shared" si="24"/>
        <v/>
      </c>
      <c r="K400" s="750" t="str">
        <f t="shared" ca="1" si="25"/>
        <v/>
      </c>
      <c r="L400" s="750" t="str">
        <f t="shared" ca="1" si="26"/>
        <v/>
      </c>
      <c r="O400" s="750" t="s">
        <v>1415</v>
      </c>
      <c r="P400" s="750" t="s">
        <v>1416</v>
      </c>
      <c r="Q400" s="750" t="s">
        <v>1417</v>
      </c>
      <c r="R400" s="750" t="s">
        <v>1418</v>
      </c>
      <c r="S400" s="750" t="s">
        <v>1419</v>
      </c>
    </row>
    <row r="401" spans="8:19" hidden="1">
      <c r="H401" s="750" t="e">
        <v>#N/A</v>
      </c>
      <c r="I401" s="751" t="str">
        <f t="shared" si="24"/>
        <v/>
      </c>
      <c r="K401" s="750" t="str">
        <f t="shared" ca="1" si="25"/>
        <v/>
      </c>
      <c r="L401" s="750" t="str">
        <f t="shared" ca="1" si="26"/>
        <v/>
      </c>
      <c r="O401" s="750" t="s">
        <v>1420</v>
      </c>
      <c r="P401" s="750" t="s">
        <v>1421</v>
      </c>
      <c r="Q401" s="750" t="s">
        <v>1422</v>
      </c>
      <c r="R401" s="750" t="s">
        <v>1423</v>
      </c>
      <c r="S401" s="750" t="s">
        <v>1424</v>
      </c>
    </row>
    <row r="402" spans="8:19" hidden="1">
      <c r="H402" s="750" t="e">
        <v>#N/A</v>
      </c>
      <c r="I402" s="751" t="str">
        <f t="shared" si="24"/>
        <v/>
      </c>
      <c r="K402" s="750" t="str">
        <f t="shared" ca="1" si="25"/>
        <v/>
      </c>
      <c r="L402" s="750" t="str">
        <f t="shared" ca="1" si="26"/>
        <v/>
      </c>
      <c r="O402" s="750" t="s">
        <v>1425</v>
      </c>
      <c r="P402" s="750" t="s">
        <v>1426</v>
      </c>
      <c r="Q402" s="750" t="s">
        <v>1427</v>
      </c>
      <c r="R402" s="750" t="s">
        <v>1297</v>
      </c>
      <c r="S402" s="750" t="s">
        <v>1298</v>
      </c>
    </row>
    <row r="403" spans="8:19" hidden="1">
      <c r="H403" s="750" t="e">
        <v>#N/A</v>
      </c>
      <c r="I403" s="751" t="str">
        <f t="shared" si="24"/>
        <v/>
      </c>
      <c r="K403" s="750" t="str">
        <f t="shared" ca="1" si="25"/>
        <v/>
      </c>
      <c r="L403" s="750" t="str">
        <f t="shared" ca="1" si="26"/>
        <v/>
      </c>
      <c r="O403" s="750" t="s">
        <v>1299</v>
      </c>
      <c r="P403" s="750" t="s">
        <v>7635</v>
      </c>
      <c r="Q403" s="750" t="s">
        <v>7636</v>
      </c>
      <c r="R403" s="750" t="s">
        <v>7637</v>
      </c>
      <c r="S403" s="750" t="s">
        <v>7638</v>
      </c>
    </row>
    <row r="404" spans="8:19" hidden="1">
      <c r="H404" s="750" t="e">
        <v>#N/A</v>
      </c>
      <c r="I404" s="751" t="str">
        <f t="shared" si="24"/>
        <v/>
      </c>
      <c r="K404" s="750" t="str">
        <f t="shared" ca="1" si="25"/>
        <v/>
      </c>
      <c r="L404" s="750" t="str">
        <f t="shared" ca="1" si="26"/>
        <v/>
      </c>
      <c r="O404" s="750" t="s">
        <v>7639</v>
      </c>
      <c r="P404" s="750" t="s">
        <v>7640</v>
      </c>
      <c r="Q404" s="750" t="s">
        <v>7641</v>
      </c>
      <c r="R404" s="750" t="s">
        <v>7642</v>
      </c>
      <c r="S404" s="750" t="s">
        <v>7643</v>
      </c>
    </row>
    <row r="405" spans="8:19" hidden="1">
      <c r="H405" s="750" t="e">
        <v>#N/A</v>
      </c>
      <c r="I405" s="751" t="str">
        <f t="shared" si="24"/>
        <v/>
      </c>
      <c r="K405" s="750" t="str">
        <f t="shared" ca="1" si="25"/>
        <v/>
      </c>
      <c r="L405" s="750" t="str">
        <f t="shared" ca="1" si="26"/>
        <v/>
      </c>
      <c r="O405" s="750" t="s">
        <v>7745</v>
      </c>
      <c r="P405" s="750" t="s">
        <v>7746</v>
      </c>
      <c r="Q405" s="750" t="s">
        <v>2733</v>
      </c>
      <c r="R405" s="750" t="s">
        <v>2734</v>
      </c>
      <c r="S405" s="750" t="s">
        <v>2735</v>
      </c>
    </row>
    <row r="406" spans="8:19" hidden="1">
      <c r="H406" s="750" t="e">
        <v>#N/A</v>
      </c>
      <c r="I406" s="751" t="str">
        <f t="shared" si="24"/>
        <v/>
      </c>
      <c r="K406" s="750" t="str">
        <f t="shared" ca="1" si="25"/>
        <v/>
      </c>
      <c r="L406" s="750" t="str">
        <f t="shared" ca="1" si="26"/>
        <v/>
      </c>
      <c r="O406" s="750" t="s">
        <v>12201</v>
      </c>
      <c r="P406" s="750" t="s">
        <v>12202</v>
      </c>
      <c r="Q406" s="750" t="s">
        <v>12203</v>
      </c>
      <c r="R406" s="750" t="s">
        <v>703</v>
      </c>
      <c r="S406" s="750" t="s">
        <v>704</v>
      </c>
    </row>
    <row r="407" spans="8:19" hidden="1">
      <c r="H407" s="750" t="e">
        <v>#N/A</v>
      </c>
      <c r="I407" s="751" t="str">
        <f t="shared" si="24"/>
        <v/>
      </c>
      <c r="K407" s="750" t="str">
        <f t="shared" ca="1" si="25"/>
        <v/>
      </c>
      <c r="L407" s="750" t="str">
        <f t="shared" ca="1" si="26"/>
        <v/>
      </c>
      <c r="O407" s="750" t="s">
        <v>705</v>
      </c>
      <c r="P407" s="750" t="s">
        <v>706</v>
      </c>
      <c r="Q407" s="750" t="s">
        <v>12388</v>
      </c>
      <c r="R407" s="750" t="s">
        <v>1747</v>
      </c>
      <c r="S407" s="750" t="s">
        <v>1748</v>
      </c>
    </row>
    <row r="408" spans="8:19" hidden="1">
      <c r="H408" s="750" t="e">
        <v>#N/A</v>
      </c>
      <c r="I408" s="751" t="str">
        <f t="shared" si="24"/>
        <v/>
      </c>
      <c r="K408" s="750" t="str">
        <f t="shared" ca="1" si="25"/>
        <v/>
      </c>
      <c r="L408" s="750" t="str">
        <f t="shared" ca="1" si="26"/>
        <v/>
      </c>
      <c r="O408" s="750" t="s">
        <v>9628</v>
      </c>
      <c r="P408" s="750" t="s">
        <v>9629</v>
      </c>
      <c r="Q408" s="750" t="s">
        <v>9630</v>
      </c>
      <c r="R408" s="750" t="s">
        <v>9631</v>
      </c>
      <c r="S408" s="750" t="s">
        <v>9632</v>
      </c>
    </row>
    <row r="409" spans="8:19" hidden="1">
      <c r="H409" s="750" t="e">
        <v>#N/A</v>
      </c>
      <c r="I409" s="751" t="str">
        <f t="shared" si="24"/>
        <v/>
      </c>
      <c r="K409" s="750" t="str">
        <f t="shared" ca="1" si="25"/>
        <v/>
      </c>
      <c r="L409" s="750" t="str">
        <f t="shared" ca="1" si="26"/>
        <v/>
      </c>
      <c r="O409" s="750" t="s">
        <v>9633</v>
      </c>
      <c r="P409" s="750" t="s">
        <v>731</v>
      </c>
      <c r="Q409" s="750" t="s">
        <v>732</v>
      </c>
      <c r="R409" s="750" t="s">
        <v>733</v>
      </c>
      <c r="S409" s="750" t="s">
        <v>806</v>
      </c>
    </row>
    <row r="410" spans="8:19" hidden="1">
      <c r="H410" s="750" t="e">
        <v>#N/A</v>
      </c>
      <c r="I410" s="751" t="str">
        <f t="shared" si="24"/>
        <v/>
      </c>
      <c r="K410" s="750" t="str">
        <f t="shared" ca="1" si="25"/>
        <v/>
      </c>
      <c r="L410" s="750" t="str">
        <f t="shared" ca="1" si="26"/>
        <v/>
      </c>
      <c r="O410" s="750" t="s">
        <v>807</v>
      </c>
      <c r="P410" s="750" t="s">
        <v>808</v>
      </c>
      <c r="Q410" s="750" t="s">
        <v>5003</v>
      </c>
      <c r="R410" s="750" t="s">
        <v>5004</v>
      </c>
      <c r="S410" s="750" t="s">
        <v>5005</v>
      </c>
    </row>
    <row r="411" spans="8:19" hidden="1">
      <c r="H411" s="750" t="e">
        <v>#N/A</v>
      </c>
      <c r="I411" s="751" t="str">
        <f t="shared" si="24"/>
        <v/>
      </c>
      <c r="K411" s="750" t="str">
        <f t="shared" ca="1" si="25"/>
        <v/>
      </c>
      <c r="L411" s="750" t="str">
        <f t="shared" ca="1" si="26"/>
        <v/>
      </c>
      <c r="O411" s="750" t="s">
        <v>5006</v>
      </c>
      <c r="P411" s="750" t="s">
        <v>5007</v>
      </c>
      <c r="Q411" s="750" t="s">
        <v>5008</v>
      </c>
      <c r="R411" s="750" t="s">
        <v>5009</v>
      </c>
      <c r="S411" s="750" t="s">
        <v>5010</v>
      </c>
    </row>
    <row r="412" spans="8:19" hidden="1">
      <c r="H412" s="750" t="e">
        <v>#N/A</v>
      </c>
      <c r="I412" s="751" t="str">
        <f t="shared" si="24"/>
        <v/>
      </c>
      <c r="K412" s="750" t="str">
        <f t="shared" ca="1" si="25"/>
        <v/>
      </c>
      <c r="L412" s="750" t="str">
        <f t="shared" ca="1" si="26"/>
        <v/>
      </c>
      <c r="O412" s="750" t="s">
        <v>5011</v>
      </c>
      <c r="P412" s="750" t="s">
        <v>5012</v>
      </c>
      <c r="Q412" s="750" t="s">
        <v>5013</v>
      </c>
      <c r="R412" s="750" t="s">
        <v>5014</v>
      </c>
      <c r="S412" s="750" t="s">
        <v>5015</v>
      </c>
    </row>
    <row r="413" spans="8:19" hidden="1">
      <c r="H413" s="750" t="e">
        <v>#N/A</v>
      </c>
      <c r="I413" s="751" t="str">
        <f t="shared" si="24"/>
        <v/>
      </c>
      <c r="K413" s="750" t="str">
        <f t="shared" ca="1" si="25"/>
        <v/>
      </c>
      <c r="L413" s="750" t="str">
        <f t="shared" ca="1" si="26"/>
        <v/>
      </c>
      <c r="O413" s="750" t="s">
        <v>5016</v>
      </c>
      <c r="P413" s="750" t="s">
        <v>5017</v>
      </c>
      <c r="Q413" s="750" t="s">
        <v>5018</v>
      </c>
      <c r="R413" s="750" t="s">
        <v>6880</v>
      </c>
      <c r="S413" s="750" t="s">
        <v>6881</v>
      </c>
    </row>
    <row r="414" spans="8:19" hidden="1">
      <c r="H414" s="750" t="e">
        <v>#N/A</v>
      </c>
      <c r="I414" s="751" t="str">
        <f t="shared" si="24"/>
        <v/>
      </c>
      <c r="K414" s="750" t="str">
        <f t="shared" ca="1" si="25"/>
        <v/>
      </c>
      <c r="L414" s="750" t="str">
        <f t="shared" ca="1" si="26"/>
        <v/>
      </c>
      <c r="O414" s="750" t="s">
        <v>6882</v>
      </c>
      <c r="P414" s="750" t="s">
        <v>6883</v>
      </c>
      <c r="Q414" s="750" t="s">
        <v>13501</v>
      </c>
      <c r="R414" s="750" t="s">
        <v>13502</v>
      </c>
      <c r="S414" s="750" t="s">
        <v>2736</v>
      </c>
    </row>
    <row r="415" spans="8:19" hidden="1">
      <c r="H415" s="750" t="e">
        <v>#N/A</v>
      </c>
      <c r="I415" s="751" t="str">
        <f t="shared" si="24"/>
        <v/>
      </c>
      <c r="K415" s="750" t="str">
        <f t="shared" ca="1" si="25"/>
        <v/>
      </c>
      <c r="L415" s="750" t="str">
        <f t="shared" ca="1" si="26"/>
        <v/>
      </c>
      <c r="O415" s="750" t="s">
        <v>2737</v>
      </c>
      <c r="P415" s="750" t="s">
        <v>2738</v>
      </c>
      <c r="Q415" s="750" t="s">
        <v>2739</v>
      </c>
      <c r="R415" s="750" t="s">
        <v>6596</v>
      </c>
      <c r="S415" s="750" t="s">
        <v>1636</v>
      </c>
    </row>
    <row r="416" spans="8:19" hidden="1">
      <c r="H416" s="750" t="e">
        <v>#N/A</v>
      </c>
      <c r="I416" s="751" t="str">
        <f t="shared" si="24"/>
        <v/>
      </c>
      <c r="K416" s="750" t="str">
        <f t="shared" ca="1" si="25"/>
        <v/>
      </c>
      <c r="L416" s="750" t="str">
        <f t="shared" ca="1" si="26"/>
        <v/>
      </c>
      <c r="O416" s="750" t="s">
        <v>1637</v>
      </c>
      <c r="P416" s="750" t="s">
        <v>1638</v>
      </c>
      <c r="Q416" s="750" t="s">
        <v>7101</v>
      </c>
      <c r="R416" s="750" t="s">
        <v>7102</v>
      </c>
      <c r="S416" s="750" t="s">
        <v>7103</v>
      </c>
    </row>
    <row r="417" spans="8:19" hidden="1">
      <c r="H417" s="750" t="e">
        <v>#N/A</v>
      </c>
      <c r="I417" s="751" t="str">
        <f t="shared" si="24"/>
        <v/>
      </c>
      <c r="K417" s="750" t="str">
        <f t="shared" ca="1" si="25"/>
        <v/>
      </c>
      <c r="L417" s="750" t="str">
        <f t="shared" ca="1" si="26"/>
        <v/>
      </c>
      <c r="O417" s="750" t="s">
        <v>7104</v>
      </c>
      <c r="P417" s="750" t="s">
        <v>7105</v>
      </c>
      <c r="Q417" s="750" t="s">
        <v>7106</v>
      </c>
      <c r="R417" s="750" t="s">
        <v>7107</v>
      </c>
      <c r="S417" s="750" t="s">
        <v>7108</v>
      </c>
    </row>
    <row r="418" spans="8:19" hidden="1">
      <c r="H418" s="750" t="e">
        <v>#N/A</v>
      </c>
      <c r="I418" s="751" t="str">
        <f t="shared" si="24"/>
        <v/>
      </c>
      <c r="K418" s="750" t="str">
        <f t="shared" ca="1" si="25"/>
        <v/>
      </c>
      <c r="L418" s="750" t="str">
        <f t="shared" ca="1" si="26"/>
        <v/>
      </c>
      <c r="O418" s="750" t="s">
        <v>7109</v>
      </c>
      <c r="P418" s="750" t="s">
        <v>7110</v>
      </c>
      <c r="Q418" s="750" t="s">
        <v>7111</v>
      </c>
      <c r="R418" s="750" t="s">
        <v>7112</v>
      </c>
      <c r="S418" s="750" t="s">
        <v>10576</v>
      </c>
    </row>
    <row r="419" spans="8:19" hidden="1">
      <c r="H419" s="750" t="e">
        <v>#N/A</v>
      </c>
      <c r="I419" s="751" t="str">
        <f t="shared" si="24"/>
        <v/>
      </c>
      <c r="K419" s="750" t="str">
        <f t="shared" ca="1" si="25"/>
        <v/>
      </c>
      <c r="L419" s="750" t="str">
        <f t="shared" ca="1" si="26"/>
        <v/>
      </c>
      <c r="O419" s="750" t="s">
        <v>10577</v>
      </c>
      <c r="P419" s="750" t="s">
        <v>10578</v>
      </c>
      <c r="Q419" s="750" t="s">
        <v>10579</v>
      </c>
      <c r="R419" s="750" t="s">
        <v>10580</v>
      </c>
      <c r="S419" s="750" t="s">
        <v>10581</v>
      </c>
    </row>
    <row r="420" spans="8:19" hidden="1">
      <c r="H420" s="750" t="e">
        <v>#N/A</v>
      </c>
      <c r="I420" s="751" t="str">
        <f t="shared" si="24"/>
        <v/>
      </c>
      <c r="K420" s="750" t="str">
        <f t="shared" ca="1" si="25"/>
        <v/>
      </c>
      <c r="L420" s="750" t="str">
        <f t="shared" ca="1" si="26"/>
        <v/>
      </c>
      <c r="O420" s="750" t="s">
        <v>10582</v>
      </c>
      <c r="P420" s="750" t="s">
        <v>10583</v>
      </c>
      <c r="Q420" s="750" t="s">
        <v>10584</v>
      </c>
      <c r="R420" s="750" t="s">
        <v>10585</v>
      </c>
      <c r="S420" s="750" t="s">
        <v>10586</v>
      </c>
    </row>
    <row r="421" spans="8:19" hidden="1">
      <c r="H421" s="750" t="e">
        <v>#N/A</v>
      </c>
      <c r="I421" s="751" t="str">
        <f t="shared" si="24"/>
        <v/>
      </c>
      <c r="K421" s="750" t="str">
        <f t="shared" ca="1" si="25"/>
        <v/>
      </c>
      <c r="L421" s="750" t="str">
        <f t="shared" ca="1" si="26"/>
        <v/>
      </c>
      <c r="O421" s="750" t="s">
        <v>13263</v>
      </c>
      <c r="P421" s="750" t="s">
        <v>13264</v>
      </c>
      <c r="Q421" s="750" t="s">
        <v>13265</v>
      </c>
      <c r="R421" s="750" t="s">
        <v>13266</v>
      </c>
      <c r="S421" s="750" t="s">
        <v>13267</v>
      </c>
    </row>
    <row r="422" spans="8:19" hidden="1">
      <c r="H422" s="750" t="e">
        <v>#N/A</v>
      </c>
      <c r="I422" s="751" t="str">
        <f t="shared" si="24"/>
        <v/>
      </c>
      <c r="K422" s="750" t="str">
        <f t="shared" ca="1" si="25"/>
        <v/>
      </c>
      <c r="L422" s="750" t="str">
        <f t="shared" ca="1" si="26"/>
        <v/>
      </c>
      <c r="O422" s="750" t="s">
        <v>13268</v>
      </c>
      <c r="P422" s="750" t="s">
        <v>13269</v>
      </c>
      <c r="Q422" s="750" t="s">
        <v>13270</v>
      </c>
      <c r="R422" s="750" t="s">
        <v>13271</v>
      </c>
      <c r="S422" s="750" t="s">
        <v>13272</v>
      </c>
    </row>
    <row r="423" spans="8:19" hidden="1">
      <c r="H423" s="750" t="e">
        <v>#N/A</v>
      </c>
      <c r="I423" s="751" t="str">
        <f t="shared" si="24"/>
        <v/>
      </c>
      <c r="K423" s="750" t="str">
        <f t="shared" ca="1" si="25"/>
        <v/>
      </c>
      <c r="L423" s="750" t="str">
        <f t="shared" ca="1" si="26"/>
        <v/>
      </c>
      <c r="O423" s="750" t="s">
        <v>13273</v>
      </c>
      <c r="P423" s="750" t="s">
        <v>13274</v>
      </c>
      <c r="Q423" s="750" t="s">
        <v>13275</v>
      </c>
      <c r="R423" s="750" t="s">
        <v>13276</v>
      </c>
      <c r="S423" s="750" t="s">
        <v>13277</v>
      </c>
    </row>
    <row r="424" spans="8:19" hidden="1">
      <c r="H424" s="750" t="e">
        <v>#N/A</v>
      </c>
      <c r="I424" s="751" t="str">
        <f t="shared" si="24"/>
        <v/>
      </c>
      <c r="K424" s="750" t="str">
        <f t="shared" ca="1" si="25"/>
        <v/>
      </c>
      <c r="L424" s="750" t="str">
        <f t="shared" ca="1" si="26"/>
        <v/>
      </c>
      <c r="O424" s="750" t="s">
        <v>13278</v>
      </c>
      <c r="P424" s="750" t="s">
        <v>13279</v>
      </c>
      <c r="Q424" s="750" t="s">
        <v>13280</v>
      </c>
      <c r="R424" s="750" t="s">
        <v>13281</v>
      </c>
      <c r="S424" s="750" t="s">
        <v>13282</v>
      </c>
    </row>
    <row r="425" spans="8:19" hidden="1">
      <c r="H425" s="750" t="e">
        <v>#N/A</v>
      </c>
      <c r="I425" s="751" t="str">
        <f t="shared" si="24"/>
        <v/>
      </c>
      <c r="K425" s="750" t="str">
        <f t="shared" ca="1" si="25"/>
        <v/>
      </c>
      <c r="L425" s="750" t="str">
        <f t="shared" ca="1" si="26"/>
        <v/>
      </c>
      <c r="O425" s="750" t="s">
        <v>13283</v>
      </c>
      <c r="P425" s="750" t="s">
        <v>3625</v>
      </c>
      <c r="Q425" s="750" t="s">
        <v>3626</v>
      </c>
      <c r="R425" s="750" t="s">
        <v>3627</v>
      </c>
      <c r="S425" s="750" t="s">
        <v>3628</v>
      </c>
    </row>
    <row r="426" spans="8:19" hidden="1">
      <c r="H426" s="750" t="e">
        <v>#N/A</v>
      </c>
      <c r="I426" s="751" t="str">
        <f t="shared" si="24"/>
        <v/>
      </c>
      <c r="K426" s="750" t="str">
        <f t="shared" ca="1" si="25"/>
        <v/>
      </c>
      <c r="L426" s="750" t="str">
        <f t="shared" ca="1" si="26"/>
        <v/>
      </c>
      <c r="O426" s="750" t="s">
        <v>3629</v>
      </c>
      <c r="P426" s="750" t="s">
        <v>3630</v>
      </c>
      <c r="Q426" s="750" t="s">
        <v>3631</v>
      </c>
      <c r="R426" s="750" t="s">
        <v>3632</v>
      </c>
      <c r="S426" s="750" t="s">
        <v>3633</v>
      </c>
    </row>
    <row r="427" spans="8:19" hidden="1">
      <c r="H427" s="750" t="e">
        <v>#N/A</v>
      </c>
      <c r="I427" s="751" t="str">
        <f t="shared" si="24"/>
        <v/>
      </c>
      <c r="K427" s="750" t="str">
        <f t="shared" ca="1" si="25"/>
        <v/>
      </c>
      <c r="L427" s="750" t="str">
        <f t="shared" ca="1" si="26"/>
        <v/>
      </c>
      <c r="O427" s="750" t="s">
        <v>3634</v>
      </c>
      <c r="P427" s="750" t="s">
        <v>3635</v>
      </c>
      <c r="Q427" s="750" t="s">
        <v>3636</v>
      </c>
      <c r="R427" s="750" t="s">
        <v>3637</v>
      </c>
      <c r="S427" s="750" t="s">
        <v>3638</v>
      </c>
    </row>
    <row r="428" spans="8:19" hidden="1">
      <c r="H428" s="750" t="e">
        <v>#N/A</v>
      </c>
      <c r="I428" s="751" t="str">
        <f t="shared" si="24"/>
        <v/>
      </c>
      <c r="K428" s="750" t="str">
        <f t="shared" ca="1" si="25"/>
        <v/>
      </c>
      <c r="L428" s="750" t="str">
        <f t="shared" ca="1" si="26"/>
        <v/>
      </c>
      <c r="O428" s="750" t="s">
        <v>3639</v>
      </c>
      <c r="P428" s="750" t="s">
        <v>3640</v>
      </c>
      <c r="Q428" s="750" t="s">
        <v>3641</v>
      </c>
      <c r="R428" s="750" t="s">
        <v>3642</v>
      </c>
      <c r="S428" s="750" t="s">
        <v>3643</v>
      </c>
    </row>
    <row r="429" spans="8:19" hidden="1">
      <c r="H429" s="750" t="e">
        <v>#N/A</v>
      </c>
      <c r="I429" s="751" t="str">
        <f t="shared" si="24"/>
        <v/>
      </c>
      <c r="K429" s="750" t="str">
        <f t="shared" ca="1" si="25"/>
        <v/>
      </c>
      <c r="L429" s="750" t="str">
        <f t="shared" ca="1" si="26"/>
        <v/>
      </c>
      <c r="O429" s="750" t="s">
        <v>3644</v>
      </c>
      <c r="P429" s="750" t="s">
        <v>3645</v>
      </c>
      <c r="Q429" s="750" t="s">
        <v>3646</v>
      </c>
      <c r="R429" s="750" t="s">
        <v>3647</v>
      </c>
      <c r="S429" s="750" t="s">
        <v>3648</v>
      </c>
    </row>
    <row r="430" spans="8:19" hidden="1">
      <c r="H430" s="750" t="e">
        <v>#N/A</v>
      </c>
      <c r="I430" s="751" t="str">
        <f t="shared" si="24"/>
        <v/>
      </c>
      <c r="K430" s="750" t="str">
        <f t="shared" ca="1" si="25"/>
        <v/>
      </c>
      <c r="L430" s="750" t="str">
        <f t="shared" ca="1" si="26"/>
        <v/>
      </c>
      <c r="O430" s="750" t="s">
        <v>3649</v>
      </c>
      <c r="P430" s="750" t="s">
        <v>3650</v>
      </c>
      <c r="Q430" s="750" t="s">
        <v>3651</v>
      </c>
      <c r="R430" s="750" t="s">
        <v>3652</v>
      </c>
      <c r="S430" s="750" t="s">
        <v>3653</v>
      </c>
    </row>
    <row r="431" spans="8:19" hidden="1">
      <c r="H431" s="750" t="e">
        <v>#N/A</v>
      </c>
      <c r="I431" s="751" t="str">
        <f t="shared" si="24"/>
        <v/>
      </c>
      <c r="K431" s="750" t="str">
        <f t="shared" ca="1" si="25"/>
        <v/>
      </c>
      <c r="L431" s="750" t="str">
        <f t="shared" ca="1" si="26"/>
        <v/>
      </c>
      <c r="O431" s="750" t="s">
        <v>3654</v>
      </c>
      <c r="P431" s="750" t="s">
        <v>3655</v>
      </c>
      <c r="Q431" s="750" t="s">
        <v>3656</v>
      </c>
      <c r="R431" s="750" t="s">
        <v>3657</v>
      </c>
      <c r="S431" s="750" t="s">
        <v>3658</v>
      </c>
    </row>
    <row r="432" spans="8:19" hidden="1">
      <c r="H432" s="750" t="e">
        <v>#N/A</v>
      </c>
      <c r="I432" s="751" t="str">
        <f t="shared" si="24"/>
        <v/>
      </c>
      <c r="K432" s="750" t="str">
        <f t="shared" ca="1" si="25"/>
        <v/>
      </c>
      <c r="L432" s="750" t="str">
        <f t="shared" ca="1" si="26"/>
        <v/>
      </c>
      <c r="O432" s="750" t="s">
        <v>3659</v>
      </c>
      <c r="P432" s="750" t="s">
        <v>3660</v>
      </c>
      <c r="Q432" s="750" t="s">
        <v>3661</v>
      </c>
      <c r="R432" s="750" t="s">
        <v>3662</v>
      </c>
      <c r="S432" s="750" t="s">
        <v>3663</v>
      </c>
    </row>
    <row r="433" spans="8:19" hidden="1">
      <c r="H433" s="750" t="e">
        <v>#N/A</v>
      </c>
      <c r="I433" s="751" t="str">
        <f t="shared" si="24"/>
        <v/>
      </c>
      <c r="K433" s="750" t="str">
        <f t="shared" ca="1" si="25"/>
        <v/>
      </c>
      <c r="L433" s="750" t="str">
        <f t="shared" ca="1" si="26"/>
        <v/>
      </c>
      <c r="O433" s="750" t="s">
        <v>9215</v>
      </c>
      <c r="P433" s="750" t="s">
        <v>9216</v>
      </c>
      <c r="Q433" s="750" t="s">
        <v>9217</v>
      </c>
      <c r="R433" s="750" t="s">
        <v>13777</v>
      </c>
      <c r="S433" s="750" t="s">
        <v>13778</v>
      </c>
    </row>
    <row r="434" spans="8:19" hidden="1">
      <c r="H434" s="750" t="e">
        <v>#N/A</v>
      </c>
      <c r="I434" s="751" t="str">
        <f t="shared" si="24"/>
        <v/>
      </c>
      <c r="K434" s="750" t="str">
        <f t="shared" ca="1" si="25"/>
        <v/>
      </c>
      <c r="L434" s="750" t="str">
        <f t="shared" ca="1" si="26"/>
        <v/>
      </c>
      <c r="O434" s="750" t="s">
        <v>13779</v>
      </c>
      <c r="P434" s="750" t="s">
        <v>2520</v>
      </c>
      <c r="Q434" s="750" t="s">
        <v>2521</v>
      </c>
      <c r="R434" s="750" t="s">
        <v>2522</v>
      </c>
      <c r="S434" s="750" t="s">
        <v>2523</v>
      </c>
    </row>
    <row r="435" spans="8:19" hidden="1">
      <c r="H435" s="750" t="e">
        <v>#N/A</v>
      </c>
      <c r="I435" s="751" t="str">
        <f t="shared" si="24"/>
        <v/>
      </c>
      <c r="K435" s="750" t="str">
        <f t="shared" ca="1" si="25"/>
        <v/>
      </c>
      <c r="L435" s="750" t="str">
        <f t="shared" ca="1" si="26"/>
        <v/>
      </c>
      <c r="O435" s="750" t="s">
        <v>2524</v>
      </c>
      <c r="P435" s="750" t="s">
        <v>2525</v>
      </c>
      <c r="Q435" s="750" t="s">
        <v>10823</v>
      </c>
      <c r="R435" s="750" t="s">
        <v>10824</v>
      </c>
      <c r="S435" s="750" t="s">
        <v>10825</v>
      </c>
    </row>
    <row r="436" spans="8:19" hidden="1">
      <c r="H436" s="750" t="e">
        <v>#N/A</v>
      </c>
      <c r="I436" s="751" t="str">
        <f t="shared" si="24"/>
        <v/>
      </c>
      <c r="K436" s="750" t="str">
        <f t="shared" ca="1" si="25"/>
        <v/>
      </c>
      <c r="L436" s="750" t="str">
        <f t="shared" ca="1" si="26"/>
        <v/>
      </c>
      <c r="O436" s="750" t="s">
        <v>10826</v>
      </c>
      <c r="P436" s="750" t="s">
        <v>10827</v>
      </c>
      <c r="Q436" s="750" t="s">
        <v>10828</v>
      </c>
      <c r="R436" s="750" t="s">
        <v>10829</v>
      </c>
      <c r="S436" s="750" t="s">
        <v>551</v>
      </c>
    </row>
    <row r="437" spans="8:19" hidden="1">
      <c r="H437" s="750" t="e">
        <v>#N/A</v>
      </c>
      <c r="I437" s="751" t="str">
        <f t="shared" si="24"/>
        <v/>
      </c>
      <c r="K437" s="750" t="str">
        <f t="shared" ca="1" si="25"/>
        <v/>
      </c>
      <c r="L437" s="750" t="str">
        <f t="shared" ca="1" si="26"/>
        <v/>
      </c>
      <c r="O437" s="750" t="s">
        <v>552</v>
      </c>
      <c r="P437" s="750" t="s">
        <v>553</v>
      </c>
      <c r="Q437" s="750" t="s">
        <v>554</v>
      </c>
      <c r="R437" s="750" t="s">
        <v>555</v>
      </c>
      <c r="S437" s="750" t="s">
        <v>556</v>
      </c>
    </row>
    <row r="438" spans="8:19" hidden="1">
      <c r="H438" s="750" t="e">
        <v>#N/A</v>
      </c>
      <c r="I438" s="751" t="str">
        <f t="shared" si="24"/>
        <v/>
      </c>
      <c r="K438" s="750" t="str">
        <f t="shared" ca="1" si="25"/>
        <v/>
      </c>
      <c r="L438" s="750" t="str">
        <f t="shared" ca="1" si="26"/>
        <v/>
      </c>
      <c r="O438" s="750" t="s">
        <v>557</v>
      </c>
      <c r="P438" s="750" t="s">
        <v>558</v>
      </c>
      <c r="Q438" s="750" t="s">
        <v>559</v>
      </c>
      <c r="R438" s="750" t="s">
        <v>560</v>
      </c>
      <c r="S438" s="750" t="s">
        <v>561</v>
      </c>
    </row>
    <row r="439" spans="8:19" hidden="1">
      <c r="H439" s="750" t="e">
        <v>#N/A</v>
      </c>
      <c r="I439" s="751" t="str">
        <f t="shared" si="24"/>
        <v/>
      </c>
      <c r="K439" s="750" t="str">
        <f t="shared" ca="1" si="25"/>
        <v/>
      </c>
      <c r="L439" s="750" t="str">
        <f t="shared" ca="1" si="26"/>
        <v/>
      </c>
      <c r="O439" s="750" t="s">
        <v>562</v>
      </c>
      <c r="P439" s="750" t="s">
        <v>563</v>
      </c>
      <c r="Q439" s="750" t="s">
        <v>564</v>
      </c>
      <c r="R439" s="750" t="s">
        <v>565</v>
      </c>
      <c r="S439" s="750" t="s">
        <v>566</v>
      </c>
    </row>
    <row r="440" spans="8:19" hidden="1">
      <c r="H440" s="750" t="e">
        <v>#N/A</v>
      </c>
      <c r="I440" s="751" t="str">
        <f t="shared" si="24"/>
        <v/>
      </c>
      <c r="K440" s="750" t="str">
        <f t="shared" ca="1" si="25"/>
        <v/>
      </c>
      <c r="L440" s="750" t="str">
        <f t="shared" ca="1" si="26"/>
        <v/>
      </c>
      <c r="O440" s="750" t="s">
        <v>567</v>
      </c>
      <c r="P440" s="750" t="s">
        <v>568</v>
      </c>
      <c r="Q440" s="750" t="s">
        <v>569</v>
      </c>
      <c r="R440" s="750" t="s">
        <v>570</v>
      </c>
      <c r="S440" s="750" t="s">
        <v>571</v>
      </c>
    </row>
    <row r="441" spans="8:19" hidden="1">
      <c r="H441" s="750" t="e">
        <v>#N/A</v>
      </c>
      <c r="I441" s="751" t="str">
        <f t="shared" si="24"/>
        <v/>
      </c>
      <c r="K441" s="750" t="str">
        <f t="shared" ca="1" si="25"/>
        <v/>
      </c>
      <c r="L441" s="750" t="str">
        <f t="shared" ca="1" si="26"/>
        <v/>
      </c>
      <c r="O441" s="750" t="s">
        <v>572</v>
      </c>
      <c r="P441" s="750" t="s">
        <v>573</v>
      </c>
      <c r="Q441" s="750" t="s">
        <v>574</v>
      </c>
      <c r="R441" s="750" t="s">
        <v>575</v>
      </c>
      <c r="S441" s="750" t="s">
        <v>4583</v>
      </c>
    </row>
    <row r="442" spans="8:19" hidden="1">
      <c r="H442" s="750" t="e">
        <v>#N/A</v>
      </c>
      <c r="I442" s="751" t="str">
        <f t="shared" si="24"/>
        <v/>
      </c>
      <c r="K442" s="750" t="str">
        <f t="shared" ca="1" si="25"/>
        <v/>
      </c>
      <c r="L442" s="750" t="str">
        <f t="shared" ca="1" si="26"/>
        <v/>
      </c>
      <c r="O442" s="750" t="s">
        <v>4584</v>
      </c>
      <c r="P442" s="750" t="s">
        <v>4585</v>
      </c>
      <c r="Q442" s="750" t="s">
        <v>4586</v>
      </c>
      <c r="R442" s="750" t="s">
        <v>4587</v>
      </c>
      <c r="S442" s="750" t="s">
        <v>4588</v>
      </c>
    </row>
    <row r="443" spans="8:19" hidden="1">
      <c r="H443" s="750" t="e">
        <v>#N/A</v>
      </c>
      <c r="I443" s="751" t="str">
        <f t="shared" si="24"/>
        <v/>
      </c>
      <c r="K443" s="750" t="str">
        <f t="shared" ca="1" si="25"/>
        <v/>
      </c>
      <c r="L443" s="750" t="str">
        <f t="shared" ca="1" si="26"/>
        <v/>
      </c>
      <c r="O443" s="750" t="s">
        <v>4589</v>
      </c>
      <c r="P443" s="750" t="s">
        <v>4590</v>
      </c>
      <c r="Q443" s="750" t="s">
        <v>4591</v>
      </c>
      <c r="R443" s="750" t="s">
        <v>4592</v>
      </c>
      <c r="S443" s="750" t="s">
        <v>4593</v>
      </c>
    </row>
    <row r="444" spans="8:19" hidden="1">
      <c r="H444" s="750" t="e">
        <v>#N/A</v>
      </c>
      <c r="I444" s="751" t="str">
        <f t="shared" si="24"/>
        <v/>
      </c>
      <c r="K444" s="750" t="str">
        <f t="shared" ca="1" si="25"/>
        <v/>
      </c>
      <c r="L444" s="750" t="str">
        <f t="shared" ca="1" si="26"/>
        <v/>
      </c>
      <c r="O444" s="750" t="s">
        <v>2870</v>
      </c>
      <c r="P444" s="750" t="s">
        <v>12632</v>
      </c>
      <c r="Q444" s="750" t="s">
        <v>12633</v>
      </c>
      <c r="R444" s="750" t="s">
        <v>12634</v>
      </c>
      <c r="S444" s="750" t="s">
        <v>12635</v>
      </c>
    </row>
    <row r="445" spans="8:19" hidden="1">
      <c r="H445" s="750" t="e">
        <v>#N/A</v>
      </c>
      <c r="I445" s="751" t="str">
        <f t="shared" si="24"/>
        <v/>
      </c>
      <c r="K445" s="750" t="str">
        <f t="shared" ca="1" si="25"/>
        <v/>
      </c>
      <c r="L445" s="750" t="str">
        <f t="shared" ca="1" si="26"/>
        <v/>
      </c>
      <c r="O445" s="750" t="s">
        <v>12636</v>
      </c>
      <c r="P445" s="750" t="s">
        <v>12637</v>
      </c>
      <c r="Q445" s="750" t="s">
        <v>12638</v>
      </c>
      <c r="R445" s="750" t="s">
        <v>12639</v>
      </c>
      <c r="S445" s="750" t="s">
        <v>12640</v>
      </c>
    </row>
    <row r="446" spans="8:19" hidden="1">
      <c r="H446" s="750" t="e">
        <v>#N/A</v>
      </c>
      <c r="I446" s="751" t="str">
        <f t="shared" si="24"/>
        <v/>
      </c>
      <c r="K446" s="750" t="str">
        <f t="shared" ca="1" si="25"/>
        <v/>
      </c>
      <c r="L446" s="750" t="str">
        <f t="shared" ca="1" si="26"/>
        <v/>
      </c>
      <c r="O446" s="750" t="s">
        <v>12641</v>
      </c>
      <c r="P446" s="750" t="s">
        <v>12642</v>
      </c>
      <c r="Q446" s="750" t="s">
        <v>12643</v>
      </c>
      <c r="R446" s="750" t="s">
        <v>1776</v>
      </c>
      <c r="S446" s="750" t="s">
        <v>1777</v>
      </c>
    </row>
    <row r="447" spans="8:19" hidden="1">
      <c r="H447" s="750" t="e">
        <v>#N/A</v>
      </c>
      <c r="I447" s="751" t="str">
        <f t="shared" si="24"/>
        <v/>
      </c>
      <c r="K447" s="750" t="str">
        <f t="shared" ca="1" si="25"/>
        <v/>
      </c>
      <c r="L447" s="750" t="str">
        <f t="shared" ca="1" si="26"/>
        <v/>
      </c>
      <c r="O447" s="750" t="s">
        <v>1778</v>
      </c>
      <c r="P447" s="750" t="s">
        <v>1779</v>
      </c>
      <c r="Q447" s="750" t="s">
        <v>1780</v>
      </c>
      <c r="R447" s="750" t="s">
        <v>1781</v>
      </c>
      <c r="S447" s="750" t="s">
        <v>1782</v>
      </c>
    </row>
    <row r="448" spans="8:19" hidden="1">
      <c r="H448" s="750" t="e">
        <v>#N/A</v>
      </c>
      <c r="I448" s="751" t="str">
        <f t="shared" si="24"/>
        <v/>
      </c>
      <c r="K448" s="750" t="str">
        <f t="shared" ca="1" si="25"/>
        <v/>
      </c>
      <c r="L448" s="750" t="str">
        <f t="shared" ca="1" si="26"/>
        <v/>
      </c>
      <c r="O448" s="750" t="s">
        <v>6511</v>
      </c>
      <c r="P448" s="750" t="s">
        <v>6512</v>
      </c>
      <c r="Q448" s="750" t="s">
        <v>6513</v>
      </c>
      <c r="R448" s="750" t="s">
        <v>6514</v>
      </c>
      <c r="S448" s="750" t="s">
        <v>1380</v>
      </c>
    </row>
    <row r="449" spans="8:19" hidden="1">
      <c r="H449" s="750" t="e">
        <v>#N/A</v>
      </c>
      <c r="I449" s="751" t="str">
        <f t="shared" si="24"/>
        <v/>
      </c>
      <c r="K449" s="750" t="str">
        <f t="shared" ca="1" si="25"/>
        <v/>
      </c>
      <c r="L449" s="750" t="str">
        <f t="shared" ca="1" si="26"/>
        <v/>
      </c>
      <c r="O449" s="750" t="s">
        <v>1381</v>
      </c>
      <c r="P449" s="750" t="s">
        <v>1382</v>
      </c>
      <c r="Q449" s="750" t="s">
        <v>13073</v>
      </c>
      <c r="R449" s="750" t="s">
        <v>13074</v>
      </c>
      <c r="S449" s="750" t="s">
        <v>4808</v>
      </c>
    </row>
    <row r="450" spans="8:19" hidden="1">
      <c r="H450" s="750" t="e">
        <v>#N/A</v>
      </c>
      <c r="I450" s="751" t="str">
        <f t="shared" si="24"/>
        <v/>
      </c>
      <c r="K450" s="750" t="str">
        <f t="shared" ca="1" si="25"/>
        <v/>
      </c>
      <c r="L450" s="750" t="str">
        <f t="shared" ca="1" si="26"/>
        <v/>
      </c>
      <c r="O450" s="750" t="s">
        <v>4809</v>
      </c>
      <c r="P450" s="750" t="s">
        <v>4810</v>
      </c>
      <c r="Q450" s="750" t="s">
        <v>4811</v>
      </c>
      <c r="R450" s="750" t="s">
        <v>4812</v>
      </c>
      <c r="S450" s="750" t="s">
        <v>4813</v>
      </c>
    </row>
    <row r="451" spans="8:19" hidden="1">
      <c r="H451" s="750" t="e">
        <v>#N/A</v>
      </c>
      <c r="I451" s="751" t="str">
        <f t="shared" si="24"/>
        <v/>
      </c>
      <c r="K451" s="750" t="str">
        <f t="shared" ca="1" si="25"/>
        <v/>
      </c>
      <c r="L451" s="750" t="str">
        <f t="shared" ca="1" si="26"/>
        <v/>
      </c>
      <c r="O451" s="750" t="s">
        <v>4814</v>
      </c>
      <c r="P451" s="750" t="s">
        <v>4815</v>
      </c>
      <c r="Q451" s="750" t="s">
        <v>4816</v>
      </c>
      <c r="R451" s="750" t="s">
        <v>4817</v>
      </c>
      <c r="S451" s="750" t="s">
        <v>4818</v>
      </c>
    </row>
    <row r="452" spans="8:19" hidden="1">
      <c r="H452" s="750" t="e">
        <v>#N/A</v>
      </c>
      <c r="I452" s="751" t="str">
        <f t="shared" si="24"/>
        <v/>
      </c>
      <c r="K452" s="750" t="str">
        <f t="shared" ca="1" si="25"/>
        <v/>
      </c>
      <c r="L452" s="750" t="str">
        <f t="shared" ca="1" si="26"/>
        <v/>
      </c>
      <c r="O452" s="750" t="s">
        <v>5267</v>
      </c>
      <c r="P452" s="750" t="s">
        <v>5268</v>
      </c>
      <c r="Q452" s="750" t="s">
        <v>5269</v>
      </c>
      <c r="R452" s="750" t="s">
        <v>5270</v>
      </c>
      <c r="S452" s="750" t="s">
        <v>5271</v>
      </c>
    </row>
    <row r="453" spans="8:19" hidden="1">
      <c r="H453" s="750" t="e">
        <v>#N/A</v>
      </c>
      <c r="I453" s="751" t="str">
        <f t="shared" ref="I453:I516" si="27">locscty</f>
        <v/>
      </c>
      <c r="K453" s="750" t="str">
        <f t="shared" ca="1" si="25"/>
        <v/>
      </c>
      <c r="L453" s="750" t="str">
        <f t="shared" ca="1" si="26"/>
        <v/>
      </c>
      <c r="O453" s="750" t="s">
        <v>5272</v>
      </c>
      <c r="P453" s="750" t="s">
        <v>5273</v>
      </c>
      <c r="Q453" s="750" t="s">
        <v>5274</v>
      </c>
      <c r="R453" s="750" t="s">
        <v>5275</v>
      </c>
      <c r="S453" s="750" t="s">
        <v>1151</v>
      </c>
    </row>
    <row r="454" spans="8:19" hidden="1">
      <c r="H454" s="750" t="e">
        <v>#N/A</v>
      </c>
      <c r="I454" s="751" t="str">
        <f t="shared" si="27"/>
        <v/>
      </c>
      <c r="K454" s="750" t="str">
        <f t="shared" ca="1" si="25"/>
        <v/>
      </c>
      <c r="L454" s="750" t="str">
        <f t="shared" ca="1" si="26"/>
        <v/>
      </c>
      <c r="O454" s="750" t="s">
        <v>8318</v>
      </c>
      <c r="P454" s="750" t="s">
        <v>8319</v>
      </c>
      <c r="Q454" s="750" t="s">
        <v>8320</v>
      </c>
      <c r="R454" s="750" t="s">
        <v>8321</v>
      </c>
      <c r="S454" s="750" t="s">
        <v>8322</v>
      </c>
    </row>
    <row r="455" spans="8:19" hidden="1">
      <c r="H455" s="750" t="e">
        <v>#N/A</v>
      </c>
      <c r="I455" s="751" t="str">
        <f t="shared" si="27"/>
        <v/>
      </c>
      <c r="K455" s="750" t="str">
        <f t="shared" ca="1" si="25"/>
        <v/>
      </c>
      <c r="L455" s="750" t="str">
        <f t="shared" ca="1" si="26"/>
        <v/>
      </c>
      <c r="O455" s="750" t="s">
        <v>4495</v>
      </c>
      <c r="P455" s="750" t="s">
        <v>4496</v>
      </c>
      <c r="Q455" s="750" t="s">
        <v>4497</v>
      </c>
      <c r="R455" s="750" t="s">
        <v>4498</v>
      </c>
      <c r="S455" s="750" t="s">
        <v>4499</v>
      </c>
    </row>
    <row r="456" spans="8:19" hidden="1">
      <c r="H456" s="750" t="e">
        <v>#N/A</v>
      </c>
      <c r="I456" s="751" t="str">
        <f t="shared" si="27"/>
        <v/>
      </c>
      <c r="K456" s="750" t="str">
        <f t="shared" ca="1" si="25"/>
        <v/>
      </c>
      <c r="L456" s="750" t="str">
        <f t="shared" ca="1" si="26"/>
        <v/>
      </c>
      <c r="O456" s="750" t="s">
        <v>13741</v>
      </c>
      <c r="P456" s="750" t="s">
        <v>13742</v>
      </c>
      <c r="Q456" s="750" t="s">
        <v>13743</v>
      </c>
      <c r="R456" s="750" t="s">
        <v>13744</v>
      </c>
      <c r="S456" s="750" t="s">
        <v>13745</v>
      </c>
    </row>
    <row r="457" spans="8:19" hidden="1">
      <c r="H457" s="750" t="e">
        <v>#N/A</v>
      </c>
      <c r="I457" s="751" t="str">
        <f t="shared" si="27"/>
        <v/>
      </c>
      <c r="K457" s="750" t="str">
        <f t="shared" ca="1" si="25"/>
        <v/>
      </c>
      <c r="L457" s="750" t="str">
        <f t="shared" ca="1" si="26"/>
        <v/>
      </c>
      <c r="O457" s="750" t="s">
        <v>13746</v>
      </c>
      <c r="P457" s="750" t="s">
        <v>9069</v>
      </c>
      <c r="Q457" s="750" t="s">
        <v>6486</v>
      </c>
      <c r="R457" s="750" t="s">
        <v>6487</v>
      </c>
      <c r="S457" s="750" t="s">
        <v>3180</v>
      </c>
    </row>
    <row r="458" spans="8:19" hidden="1">
      <c r="H458" s="750" t="e">
        <v>#N/A</v>
      </c>
      <c r="I458" s="751" t="str">
        <f t="shared" si="27"/>
        <v/>
      </c>
      <c r="K458" s="750" t="str">
        <f t="shared" ca="1" si="25"/>
        <v/>
      </c>
      <c r="L458" s="750" t="str">
        <f t="shared" ca="1" si="26"/>
        <v/>
      </c>
      <c r="O458" s="750" t="s">
        <v>3181</v>
      </c>
      <c r="P458" s="750" t="s">
        <v>3182</v>
      </c>
      <c r="Q458" s="750" t="s">
        <v>3183</v>
      </c>
      <c r="R458" s="750" t="s">
        <v>3184</v>
      </c>
      <c r="S458" s="750" t="s">
        <v>3185</v>
      </c>
    </row>
    <row r="459" spans="8:19" hidden="1">
      <c r="H459" s="750" t="e">
        <v>#N/A</v>
      </c>
      <c r="I459" s="751" t="str">
        <f t="shared" si="27"/>
        <v/>
      </c>
      <c r="K459" s="750" t="str">
        <f t="shared" ca="1" si="25"/>
        <v/>
      </c>
      <c r="L459" s="750" t="str">
        <f t="shared" ca="1" si="26"/>
        <v/>
      </c>
      <c r="O459" s="750" t="s">
        <v>3186</v>
      </c>
      <c r="P459" s="750" t="s">
        <v>4416</v>
      </c>
      <c r="Q459" s="750" t="s">
        <v>4417</v>
      </c>
      <c r="R459" s="750" t="s">
        <v>4418</v>
      </c>
      <c r="S459" s="750" t="s">
        <v>4419</v>
      </c>
    </row>
    <row r="460" spans="8:19" hidden="1">
      <c r="H460" s="750" t="e">
        <v>#N/A</v>
      </c>
      <c r="I460" s="751" t="str">
        <f t="shared" si="27"/>
        <v/>
      </c>
      <c r="K460" s="750" t="str">
        <f t="shared" ref="K460:K523" ca="1" si="28">IF(INDIRECT($O460)=0,"",INDIRECT($R460)&amp;INDIRECT($O460)&amp;INDIRECT($P460)&amp;INDIRECT($Q460))</f>
        <v/>
      </c>
      <c r="L460" s="750" t="str">
        <f t="shared" ref="L460:L523" ca="1" si="29">IF(INDIRECT($O460)=0,"",INDIRECT($S460)&amp;INDIRECT($O460)&amp;INDIRECT($P460)&amp;INDIRECT($Q460))</f>
        <v/>
      </c>
      <c r="O460" s="750" t="s">
        <v>4420</v>
      </c>
      <c r="P460" s="750" t="s">
        <v>4421</v>
      </c>
      <c r="Q460" s="750" t="s">
        <v>4422</v>
      </c>
      <c r="R460" s="750" t="s">
        <v>4423</v>
      </c>
      <c r="S460" s="750" t="s">
        <v>7857</v>
      </c>
    </row>
    <row r="461" spans="8:19" hidden="1">
      <c r="H461" s="750" t="e">
        <v>#N/A</v>
      </c>
      <c r="I461" s="751" t="str">
        <f t="shared" si="27"/>
        <v/>
      </c>
      <c r="K461" s="750" t="str">
        <f t="shared" ca="1" si="28"/>
        <v/>
      </c>
      <c r="L461" s="750" t="str">
        <f t="shared" ca="1" si="29"/>
        <v/>
      </c>
      <c r="O461" s="750" t="s">
        <v>7858</v>
      </c>
      <c r="P461" s="750" t="s">
        <v>7859</v>
      </c>
      <c r="Q461" s="750" t="s">
        <v>7860</v>
      </c>
      <c r="R461" s="750" t="s">
        <v>7861</v>
      </c>
      <c r="S461" s="750" t="s">
        <v>8690</v>
      </c>
    </row>
    <row r="462" spans="8:19" hidden="1">
      <c r="H462" s="750" t="e">
        <v>#N/A</v>
      </c>
      <c r="I462" s="751" t="str">
        <f t="shared" si="27"/>
        <v/>
      </c>
      <c r="K462" s="750" t="str">
        <f t="shared" ca="1" si="28"/>
        <v/>
      </c>
      <c r="L462" s="750" t="str">
        <f t="shared" ca="1" si="29"/>
        <v/>
      </c>
      <c r="O462" s="750" t="s">
        <v>8691</v>
      </c>
      <c r="P462" s="750" t="s">
        <v>8692</v>
      </c>
      <c r="Q462" s="750" t="s">
        <v>8693</v>
      </c>
      <c r="R462" s="750" t="s">
        <v>8694</v>
      </c>
      <c r="S462" s="750" t="s">
        <v>8695</v>
      </c>
    </row>
    <row r="463" spans="8:19" hidden="1">
      <c r="H463" s="750" t="e">
        <v>#N/A</v>
      </c>
      <c r="I463" s="751" t="str">
        <f t="shared" si="27"/>
        <v/>
      </c>
      <c r="K463" s="750" t="str">
        <f t="shared" ca="1" si="28"/>
        <v/>
      </c>
      <c r="L463" s="750" t="str">
        <f t="shared" ca="1" si="29"/>
        <v/>
      </c>
      <c r="O463" s="750" t="s">
        <v>8696</v>
      </c>
      <c r="P463" s="750" t="s">
        <v>8697</v>
      </c>
      <c r="Q463" s="750" t="s">
        <v>12269</v>
      </c>
      <c r="R463" s="750" t="s">
        <v>12270</v>
      </c>
      <c r="S463" s="750" t="s">
        <v>7730</v>
      </c>
    </row>
    <row r="464" spans="8:19" hidden="1">
      <c r="H464" s="750" t="e">
        <v>#N/A</v>
      </c>
      <c r="I464" s="751" t="str">
        <f t="shared" si="27"/>
        <v/>
      </c>
      <c r="K464" s="750" t="str">
        <f t="shared" ca="1" si="28"/>
        <v/>
      </c>
      <c r="L464" s="750" t="str">
        <f t="shared" ca="1" si="29"/>
        <v/>
      </c>
      <c r="O464" s="750" t="s">
        <v>7731</v>
      </c>
      <c r="P464" s="750" t="s">
        <v>7732</v>
      </c>
      <c r="Q464" s="750" t="s">
        <v>7733</v>
      </c>
      <c r="R464" s="750" t="s">
        <v>7734</v>
      </c>
      <c r="S464" s="750" t="s">
        <v>7735</v>
      </c>
    </row>
    <row r="465" spans="8:19" hidden="1">
      <c r="H465" s="750" t="e">
        <v>#N/A</v>
      </c>
      <c r="I465" s="751" t="str">
        <f t="shared" si="27"/>
        <v/>
      </c>
      <c r="K465" s="750" t="str">
        <f t="shared" ca="1" si="28"/>
        <v/>
      </c>
      <c r="L465" s="750" t="str">
        <f t="shared" ca="1" si="29"/>
        <v/>
      </c>
      <c r="O465" s="750" t="s">
        <v>7736</v>
      </c>
      <c r="P465" s="750" t="s">
        <v>7737</v>
      </c>
      <c r="Q465" s="750" t="s">
        <v>7738</v>
      </c>
      <c r="R465" s="750" t="s">
        <v>7739</v>
      </c>
      <c r="S465" s="750" t="s">
        <v>7740</v>
      </c>
    </row>
    <row r="466" spans="8:19" hidden="1">
      <c r="H466" s="750" t="e">
        <v>#N/A</v>
      </c>
      <c r="I466" s="751" t="str">
        <f t="shared" si="27"/>
        <v/>
      </c>
      <c r="K466" s="750" t="str">
        <f t="shared" ca="1" si="28"/>
        <v/>
      </c>
      <c r="L466" s="750" t="str">
        <f t="shared" ca="1" si="29"/>
        <v/>
      </c>
      <c r="O466" s="750" t="s">
        <v>7741</v>
      </c>
      <c r="P466" s="750" t="s">
        <v>7395</v>
      </c>
      <c r="Q466" s="750" t="s">
        <v>7396</v>
      </c>
      <c r="R466" s="750" t="s">
        <v>7397</v>
      </c>
      <c r="S466" s="750" t="s">
        <v>7398</v>
      </c>
    </row>
    <row r="467" spans="8:19" hidden="1">
      <c r="H467" s="750" t="e">
        <v>#N/A</v>
      </c>
      <c r="I467" s="751" t="str">
        <f t="shared" si="27"/>
        <v/>
      </c>
      <c r="K467" s="750" t="str">
        <f t="shared" ca="1" si="28"/>
        <v/>
      </c>
      <c r="L467" s="750" t="str">
        <f t="shared" ca="1" si="29"/>
        <v/>
      </c>
      <c r="O467" s="750" t="s">
        <v>12285</v>
      </c>
      <c r="P467" s="750" t="s">
        <v>12286</v>
      </c>
      <c r="Q467" s="750" t="s">
        <v>12287</v>
      </c>
      <c r="R467" s="750" t="s">
        <v>12288</v>
      </c>
      <c r="S467" s="750" t="s">
        <v>12289</v>
      </c>
    </row>
    <row r="468" spans="8:19" hidden="1">
      <c r="H468" s="750" t="e">
        <v>#N/A</v>
      </c>
      <c r="I468" s="751" t="str">
        <f t="shared" si="27"/>
        <v/>
      </c>
      <c r="K468" s="750" t="str">
        <f t="shared" ca="1" si="28"/>
        <v/>
      </c>
      <c r="L468" s="750" t="str">
        <f t="shared" ca="1" si="29"/>
        <v/>
      </c>
      <c r="O468" s="750" t="s">
        <v>12290</v>
      </c>
      <c r="P468" s="750" t="s">
        <v>12291</v>
      </c>
      <c r="Q468" s="750" t="s">
        <v>12292</v>
      </c>
      <c r="R468" s="750" t="s">
        <v>12293</v>
      </c>
      <c r="S468" s="750" t="s">
        <v>12294</v>
      </c>
    </row>
    <row r="469" spans="8:19" hidden="1">
      <c r="H469" s="750" t="e">
        <v>#N/A</v>
      </c>
      <c r="I469" s="751" t="str">
        <f t="shared" si="27"/>
        <v/>
      </c>
      <c r="K469" s="750" t="str">
        <f t="shared" ca="1" si="28"/>
        <v/>
      </c>
      <c r="L469" s="750" t="str">
        <f t="shared" ca="1" si="29"/>
        <v/>
      </c>
      <c r="O469" s="750" t="s">
        <v>12295</v>
      </c>
      <c r="P469" s="750" t="s">
        <v>12296</v>
      </c>
      <c r="Q469" s="750" t="s">
        <v>12297</v>
      </c>
      <c r="R469" s="750" t="s">
        <v>12298</v>
      </c>
      <c r="S469" s="750" t="s">
        <v>12299</v>
      </c>
    </row>
    <row r="470" spans="8:19" hidden="1">
      <c r="H470" s="750" t="e">
        <v>#N/A</v>
      </c>
      <c r="I470" s="751" t="str">
        <f t="shared" si="27"/>
        <v/>
      </c>
      <c r="K470" s="750" t="str">
        <f t="shared" ca="1" si="28"/>
        <v/>
      </c>
      <c r="L470" s="750" t="str">
        <f t="shared" ca="1" si="29"/>
        <v/>
      </c>
      <c r="O470" s="750" t="s">
        <v>12300</v>
      </c>
      <c r="P470" s="750" t="s">
        <v>12301</v>
      </c>
      <c r="Q470" s="750" t="s">
        <v>12302</v>
      </c>
      <c r="R470" s="750" t="s">
        <v>12303</v>
      </c>
      <c r="S470" s="750" t="s">
        <v>12304</v>
      </c>
    </row>
    <row r="471" spans="8:19" hidden="1">
      <c r="H471" s="750" t="e">
        <v>#N/A</v>
      </c>
      <c r="I471" s="751" t="str">
        <f t="shared" si="27"/>
        <v/>
      </c>
      <c r="K471" s="750" t="str">
        <f t="shared" ca="1" si="28"/>
        <v/>
      </c>
      <c r="L471" s="750" t="str">
        <f t="shared" ca="1" si="29"/>
        <v/>
      </c>
      <c r="O471" s="750" t="s">
        <v>12305</v>
      </c>
      <c r="P471" s="750" t="s">
        <v>12306</v>
      </c>
      <c r="Q471" s="750" t="s">
        <v>12307</v>
      </c>
      <c r="R471" s="750" t="s">
        <v>12308</v>
      </c>
      <c r="S471" s="750" t="s">
        <v>12309</v>
      </c>
    </row>
    <row r="472" spans="8:19" hidden="1">
      <c r="H472" s="750" t="e">
        <v>#N/A</v>
      </c>
      <c r="I472" s="751" t="str">
        <f t="shared" si="27"/>
        <v/>
      </c>
      <c r="K472" s="750" t="str">
        <f t="shared" ca="1" si="28"/>
        <v/>
      </c>
      <c r="L472" s="750" t="str">
        <f t="shared" ca="1" si="29"/>
        <v/>
      </c>
      <c r="O472" s="750" t="s">
        <v>12310</v>
      </c>
      <c r="P472" s="750" t="s">
        <v>4529</v>
      </c>
      <c r="Q472" s="750" t="s">
        <v>4530</v>
      </c>
      <c r="R472" s="750" t="s">
        <v>3390</v>
      </c>
      <c r="S472" s="750" t="s">
        <v>3391</v>
      </c>
    </row>
    <row r="473" spans="8:19" hidden="1">
      <c r="H473" s="750" t="e">
        <v>#N/A</v>
      </c>
      <c r="I473" s="751" t="str">
        <f t="shared" si="27"/>
        <v/>
      </c>
      <c r="K473" s="750" t="str">
        <f t="shared" ca="1" si="28"/>
        <v/>
      </c>
      <c r="L473" s="750" t="str">
        <f t="shared" ca="1" si="29"/>
        <v/>
      </c>
      <c r="O473" s="750" t="s">
        <v>1566</v>
      </c>
      <c r="P473" s="750" t="s">
        <v>7605</v>
      </c>
      <c r="Q473" s="750" t="s">
        <v>7606</v>
      </c>
      <c r="R473" s="750" t="s">
        <v>7607</v>
      </c>
      <c r="S473" s="750" t="s">
        <v>5982</v>
      </c>
    </row>
    <row r="474" spans="8:19" hidden="1">
      <c r="H474" s="750" t="e">
        <v>#N/A</v>
      </c>
      <c r="I474" s="751" t="str">
        <f t="shared" si="27"/>
        <v/>
      </c>
      <c r="K474" s="750" t="str">
        <f t="shared" ca="1" si="28"/>
        <v/>
      </c>
      <c r="L474" s="750" t="str">
        <f t="shared" ca="1" si="29"/>
        <v/>
      </c>
      <c r="O474" s="750" t="s">
        <v>5983</v>
      </c>
      <c r="P474" s="750" t="s">
        <v>5984</v>
      </c>
      <c r="Q474" s="750" t="s">
        <v>5985</v>
      </c>
      <c r="R474" s="750" t="s">
        <v>5986</v>
      </c>
      <c r="S474" s="750" t="s">
        <v>5987</v>
      </c>
    </row>
    <row r="475" spans="8:19" hidden="1">
      <c r="H475" s="750" t="e">
        <v>#N/A</v>
      </c>
      <c r="I475" s="751" t="str">
        <f t="shared" si="27"/>
        <v/>
      </c>
      <c r="K475" s="750" t="str">
        <f t="shared" ca="1" si="28"/>
        <v/>
      </c>
      <c r="L475" s="750" t="str">
        <f t="shared" ca="1" si="29"/>
        <v/>
      </c>
      <c r="O475" s="750" t="s">
        <v>5988</v>
      </c>
      <c r="P475" s="750" t="s">
        <v>5989</v>
      </c>
      <c r="Q475" s="750" t="s">
        <v>5990</v>
      </c>
      <c r="R475" s="750" t="s">
        <v>5991</v>
      </c>
      <c r="S475" s="750" t="s">
        <v>5992</v>
      </c>
    </row>
    <row r="476" spans="8:19" hidden="1">
      <c r="H476" s="750" t="e">
        <v>#N/A</v>
      </c>
      <c r="I476" s="751" t="str">
        <f t="shared" si="27"/>
        <v/>
      </c>
      <c r="K476" s="750" t="str">
        <f t="shared" ca="1" si="28"/>
        <v/>
      </c>
      <c r="L476" s="750" t="str">
        <f t="shared" ca="1" si="29"/>
        <v/>
      </c>
      <c r="O476" s="750" t="s">
        <v>5993</v>
      </c>
      <c r="P476" s="750" t="s">
        <v>5994</v>
      </c>
      <c r="Q476" s="750" t="s">
        <v>3581</v>
      </c>
      <c r="R476" s="750" t="s">
        <v>10298</v>
      </c>
      <c r="S476" s="750" t="s">
        <v>3805</v>
      </c>
    </row>
    <row r="477" spans="8:19" hidden="1">
      <c r="H477" s="750" t="e">
        <v>#N/A</v>
      </c>
      <c r="I477" s="751" t="str">
        <f t="shared" si="27"/>
        <v/>
      </c>
      <c r="K477" s="750" t="str">
        <f t="shared" ca="1" si="28"/>
        <v/>
      </c>
      <c r="L477" s="750" t="str">
        <f t="shared" ca="1" si="29"/>
        <v/>
      </c>
      <c r="O477" s="750" t="s">
        <v>3806</v>
      </c>
      <c r="P477" s="750" t="s">
        <v>3807</v>
      </c>
      <c r="Q477" s="750" t="s">
        <v>3808</v>
      </c>
      <c r="R477" s="750" t="s">
        <v>3809</v>
      </c>
      <c r="S477" s="750" t="s">
        <v>3810</v>
      </c>
    </row>
    <row r="478" spans="8:19" hidden="1">
      <c r="H478" s="750" t="e">
        <v>#N/A</v>
      </c>
      <c r="I478" s="751" t="str">
        <f t="shared" si="27"/>
        <v/>
      </c>
      <c r="K478" s="750" t="str">
        <f t="shared" ca="1" si="28"/>
        <v/>
      </c>
      <c r="L478" s="750" t="str">
        <f t="shared" ca="1" si="29"/>
        <v/>
      </c>
      <c r="O478" s="750" t="s">
        <v>3811</v>
      </c>
      <c r="P478" s="750" t="s">
        <v>3812</v>
      </c>
      <c r="Q478" s="750" t="s">
        <v>3813</v>
      </c>
      <c r="R478" s="750" t="s">
        <v>3814</v>
      </c>
      <c r="S478" s="750" t="s">
        <v>2547</v>
      </c>
    </row>
    <row r="479" spans="8:19" hidden="1">
      <c r="H479" s="750" t="e">
        <v>#N/A</v>
      </c>
      <c r="I479" s="751" t="str">
        <f t="shared" si="27"/>
        <v/>
      </c>
      <c r="K479" s="750" t="str">
        <f t="shared" ca="1" si="28"/>
        <v/>
      </c>
      <c r="L479" s="750" t="str">
        <f t="shared" ca="1" si="29"/>
        <v/>
      </c>
      <c r="O479" s="750" t="s">
        <v>2548</v>
      </c>
      <c r="P479" s="750" t="s">
        <v>2549</v>
      </c>
      <c r="Q479" s="750" t="s">
        <v>2550</v>
      </c>
      <c r="R479" s="750" t="s">
        <v>2551</v>
      </c>
      <c r="S479" s="750" t="s">
        <v>2552</v>
      </c>
    </row>
    <row r="480" spans="8:19" hidden="1">
      <c r="H480" s="750" t="e">
        <v>#N/A</v>
      </c>
      <c r="I480" s="751" t="str">
        <f t="shared" si="27"/>
        <v/>
      </c>
      <c r="K480" s="750" t="str">
        <f t="shared" ca="1" si="28"/>
        <v/>
      </c>
      <c r="L480" s="750" t="str">
        <f t="shared" ca="1" si="29"/>
        <v/>
      </c>
      <c r="O480" s="750" t="s">
        <v>2553</v>
      </c>
      <c r="P480" s="750" t="s">
        <v>2554</v>
      </c>
      <c r="Q480" s="750" t="s">
        <v>2555</v>
      </c>
      <c r="R480" s="750" t="s">
        <v>3032</v>
      </c>
      <c r="S480" s="750" t="s">
        <v>3033</v>
      </c>
    </row>
    <row r="481" spans="8:19" hidden="1">
      <c r="H481" s="750" t="e">
        <v>#N/A</v>
      </c>
      <c r="I481" s="751" t="str">
        <f t="shared" si="27"/>
        <v/>
      </c>
      <c r="K481" s="750" t="str">
        <f t="shared" ca="1" si="28"/>
        <v/>
      </c>
      <c r="L481" s="750" t="str">
        <f t="shared" ca="1" si="29"/>
        <v/>
      </c>
      <c r="O481" s="750" t="s">
        <v>3034</v>
      </c>
      <c r="P481" s="750" t="s">
        <v>3035</v>
      </c>
      <c r="Q481" s="750" t="s">
        <v>3036</v>
      </c>
      <c r="R481" s="750" t="s">
        <v>3037</v>
      </c>
      <c r="S481" s="750" t="s">
        <v>8686</v>
      </c>
    </row>
    <row r="482" spans="8:19" hidden="1">
      <c r="H482" s="750" t="e">
        <v>#N/A</v>
      </c>
      <c r="I482" s="751" t="str">
        <f t="shared" si="27"/>
        <v/>
      </c>
      <c r="K482" s="750" t="str">
        <f t="shared" ca="1" si="28"/>
        <v/>
      </c>
      <c r="L482" s="750" t="str">
        <f t="shared" ca="1" si="29"/>
        <v/>
      </c>
      <c r="O482" s="750" t="s">
        <v>8687</v>
      </c>
      <c r="P482" s="750" t="s">
        <v>8688</v>
      </c>
      <c r="Q482" s="750" t="s">
        <v>8689</v>
      </c>
      <c r="R482" s="750" t="s">
        <v>9244</v>
      </c>
      <c r="S482" s="750" t="s">
        <v>9245</v>
      </c>
    </row>
    <row r="483" spans="8:19" hidden="1">
      <c r="H483" s="750" t="e">
        <v>#N/A</v>
      </c>
      <c r="I483" s="751" t="str">
        <f t="shared" si="27"/>
        <v/>
      </c>
      <c r="K483" s="750" t="str">
        <f t="shared" ca="1" si="28"/>
        <v/>
      </c>
      <c r="L483" s="750" t="str">
        <f t="shared" ca="1" si="29"/>
        <v/>
      </c>
      <c r="O483" s="750" t="s">
        <v>9246</v>
      </c>
      <c r="P483" s="750" t="s">
        <v>9247</v>
      </c>
      <c r="Q483" s="750" t="s">
        <v>9248</v>
      </c>
      <c r="R483" s="750" t="s">
        <v>9249</v>
      </c>
      <c r="S483" s="750" t="s">
        <v>9250</v>
      </c>
    </row>
    <row r="484" spans="8:19" hidden="1">
      <c r="H484" s="750" t="e">
        <v>#N/A</v>
      </c>
      <c r="I484" s="751" t="str">
        <f t="shared" si="27"/>
        <v/>
      </c>
      <c r="K484" s="750" t="str">
        <f t="shared" ca="1" si="28"/>
        <v/>
      </c>
      <c r="L484" s="750" t="str">
        <f t="shared" ca="1" si="29"/>
        <v/>
      </c>
      <c r="O484" s="750" t="s">
        <v>9251</v>
      </c>
      <c r="P484" s="750" t="s">
        <v>9252</v>
      </c>
      <c r="Q484" s="750" t="s">
        <v>9253</v>
      </c>
      <c r="R484" s="750" t="s">
        <v>9254</v>
      </c>
      <c r="S484" s="750" t="s">
        <v>9255</v>
      </c>
    </row>
    <row r="485" spans="8:19" hidden="1">
      <c r="H485" s="750" t="e">
        <v>#N/A</v>
      </c>
      <c r="I485" s="751" t="str">
        <f t="shared" si="27"/>
        <v/>
      </c>
      <c r="K485" s="750" t="str">
        <f t="shared" ca="1" si="28"/>
        <v/>
      </c>
      <c r="L485" s="750" t="str">
        <f t="shared" ca="1" si="29"/>
        <v/>
      </c>
      <c r="O485" s="750" t="s">
        <v>9256</v>
      </c>
      <c r="P485" s="750" t="s">
        <v>9257</v>
      </c>
      <c r="Q485" s="750" t="s">
        <v>11718</v>
      </c>
      <c r="R485" s="750" t="s">
        <v>11719</v>
      </c>
      <c r="S485" s="750" t="s">
        <v>11720</v>
      </c>
    </row>
    <row r="486" spans="8:19" hidden="1">
      <c r="H486" s="750" t="e">
        <v>#N/A</v>
      </c>
      <c r="I486" s="751" t="str">
        <f t="shared" si="27"/>
        <v/>
      </c>
      <c r="K486" s="750" t="str">
        <f t="shared" ca="1" si="28"/>
        <v/>
      </c>
      <c r="L486" s="750" t="str">
        <f t="shared" ca="1" si="29"/>
        <v/>
      </c>
      <c r="O486" s="750" t="s">
        <v>11721</v>
      </c>
      <c r="P486" s="750" t="s">
        <v>11722</v>
      </c>
      <c r="Q486" s="750" t="s">
        <v>11723</v>
      </c>
      <c r="R486" s="750" t="s">
        <v>11724</v>
      </c>
      <c r="S486" s="750" t="s">
        <v>11725</v>
      </c>
    </row>
    <row r="487" spans="8:19" hidden="1">
      <c r="H487" s="750" t="e">
        <v>#N/A</v>
      </c>
      <c r="I487" s="751" t="str">
        <f t="shared" si="27"/>
        <v/>
      </c>
      <c r="K487" s="750" t="str">
        <f t="shared" ca="1" si="28"/>
        <v/>
      </c>
      <c r="L487" s="750" t="str">
        <f t="shared" ca="1" si="29"/>
        <v/>
      </c>
      <c r="O487" s="750" t="s">
        <v>11726</v>
      </c>
      <c r="P487" s="750" t="s">
        <v>11727</v>
      </c>
      <c r="Q487" s="750" t="s">
        <v>11728</v>
      </c>
      <c r="R487" s="750" t="s">
        <v>11729</v>
      </c>
      <c r="S487" s="750" t="s">
        <v>11730</v>
      </c>
    </row>
    <row r="488" spans="8:19" hidden="1">
      <c r="H488" s="750" t="e">
        <v>#N/A</v>
      </c>
      <c r="I488" s="751" t="str">
        <f t="shared" si="27"/>
        <v/>
      </c>
      <c r="K488" s="750" t="str">
        <f t="shared" ca="1" si="28"/>
        <v/>
      </c>
      <c r="L488" s="750" t="str">
        <f t="shared" ca="1" si="29"/>
        <v/>
      </c>
      <c r="O488" s="750" t="s">
        <v>11731</v>
      </c>
      <c r="P488" s="750" t="s">
        <v>11732</v>
      </c>
      <c r="Q488" s="750" t="s">
        <v>11733</v>
      </c>
      <c r="R488" s="750" t="s">
        <v>11734</v>
      </c>
      <c r="S488" s="750" t="s">
        <v>11735</v>
      </c>
    </row>
    <row r="489" spans="8:19" hidden="1">
      <c r="H489" s="750" t="e">
        <v>#N/A</v>
      </c>
      <c r="I489" s="751" t="str">
        <f t="shared" si="27"/>
        <v/>
      </c>
      <c r="K489" s="750" t="str">
        <f t="shared" ca="1" si="28"/>
        <v/>
      </c>
      <c r="L489" s="750" t="str">
        <f t="shared" ca="1" si="29"/>
        <v/>
      </c>
      <c r="O489" s="750" t="s">
        <v>13493</v>
      </c>
      <c r="P489" s="750" t="s">
        <v>13494</v>
      </c>
      <c r="Q489" s="750" t="s">
        <v>13495</v>
      </c>
      <c r="R489" s="750" t="s">
        <v>13496</v>
      </c>
      <c r="S489" s="750" t="s">
        <v>10263</v>
      </c>
    </row>
    <row r="490" spans="8:19" hidden="1">
      <c r="H490" s="750" t="e">
        <v>#N/A</v>
      </c>
      <c r="I490" s="751" t="str">
        <f t="shared" si="27"/>
        <v/>
      </c>
      <c r="K490" s="750" t="str">
        <f t="shared" ca="1" si="28"/>
        <v/>
      </c>
      <c r="L490" s="750" t="str">
        <f t="shared" ca="1" si="29"/>
        <v/>
      </c>
      <c r="O490" s="750" t="s">
        <v>10264</v>
      </c>
      <c r="P490" s="750" t="s">
        <v>10265</v>
      </c>
      <c r="Q490" s="750" t="s">
        <v>5183</v>
      </c>
      <c r="R490" s="750" t="s">
        <v>5184</v>
      </c>
      <c r="S490" s="750" t="s">
        <v>5185</v>
      </c>
    </row>
    <row r="491" spans="8:19" hidden="1">
      <c r="H491" s="750" t="e">
        <v>#N/A</v>
      </c>
      <c r="I491" s="751" t="str">
        <f t="shared" si="27"/>
        <v/>
      </c>
      <c r="K491" s="750" t="str">
        <f t="shared" ca="1" si="28"/>
        <v/>
      </c>
      <c r="L491" s="750" t="str">
        <f t="shared" ca="1" si="29"/>
        <v/>
      </c>
      <c r="O491" s="750" t="s">
        <v>5186</v>
      </c>
      <c r="P491" s="750" t="s">
        <v>5187</v>
      </c>
      <c r="Q491" s="750" t="s">
        <v>5188</v>
      </c>
      <c r="R491" s="750" t="s">
        <v>5189</v>
      </c>
      <c r="S491" s="750" t="s">
        <v>5190</v>
      </c>
    </row>
    <row r="492" spans="8:19" hidden="1">
      <c r="H492" s="750" t="e">
        <v>#N/A</v>
      </c>
      <c r="I492" s="751" t="str">
        <f t="shared" si="27"/>
        <v/>
      </c>
      <c r="K492" s="750" t="str">
        <f t="shared" ca="1" si="28"/>
        <v/>
      </c>
      <c r="L492" s="750" t="str">
        <f t="shared" ca="1" si="29"/>
        <v/>
      </c>
      <c r="O492" s="750" t="s">
        <v>5191</v>
      </c>
      <c r="P492" s="750" t="s">
        <v>4903</v>
      </c>
      <c r="Q492" s="750" t="s">
        <v>4904</v>
      </c>
      <c r="R492" s="750" t="s">
        <v>4905</v>
      </c>
      <c r="S492" s="750" t="s">
        <v>4357</v>
      </c>
    </row>
    <row r="493" spans="8:19" hidden="1">
      <c r="H493" s="750" t="e">
        <v>#N/A</v>
      </c>
      <c r="I493" s="751" t="str">
        <f t="shared" si="27"/>
        <v/>
      </c>
      <c r="K493" s="750" t="str">
        <f t="shared" ca="1" si="28"/>
        <v/>
      </c>
      <c r="L493" s="750" t="str">
        <f t="shared" ca="1" si="29"/>
        <v/>
      </c>
      <c r="O493" s="750" t="s">
        <v>4358</v>
      </c>
      <c r="P493" s="750" t="s">
        <v>4359</v>
      </c>
      <c r="Q493" s="750" t="s">
        <v>4360</v>
      </c>
      <c r="R493" s="750" t="s">
        <v>4361</v>
      </c>
      <c r="S493" s="750" t="s">
        <v>4362</v>
      </c>
    </row>
    <row r="494" spans="8:19" hidden="1">
      <c r="H494" s="750" t="e">
        <v>#N/A</v>
      </c>
      <c r="I494" s="751" t="str">
        <f t="shared" si="27"/>
        <v/>
      </c>
      <c r="K494" s="750" t="str">
        <f t="shared" ca="1" si="28"/>
        <v/>
      </c>
      <c r="L494" s="750" t="str">
        <f t="shared" ca="1" si="29"/>
        <v/>
      </c>
      <c r="O494" s="750" t="s">
        <v>4363</v>
      </c>
      <c r="P494" s="750" t="s">
        <v>12354</v>
      </c>
      <c r="Q494" s="750" t="s">
        <v>12355</v>
      </c>
      <c r="R494" s="750" t="s">
        <v>12356</v>
      </c>
      <c r="S494" s="750" t="s">
        <v>12357</v>
      </c>
    </row>
    <row r="495" spans="8:19" hidden="1">
      <c r="H495" s="750" t="e">
        <v>#N/A</v>
      </c>
      <c r="I495" s="751" t="str">
        <f t="shared" si="27"/>
        <v/>
      </c>
      <c r="K495" s="750" t="str">
        <f t="shared" ca="1" si="28"/>
        <v/>
      </c>
      <c r="L495" s="750" t="str">
        <f t="shared" ca="1" si="29"/>
        <v/>
      </c>
      <c r="O495" s="750" t="s">
        <v>12358</v>
      </c>
      <c r="P495" s="750" t="s">
        <v>12359</v>
      </c>
      <c r="Q495" s="750" t="s">
        <v>12360</v>
      </c>
      <c r="R495" s="750" t="s">
        <v>12361</v>
      </c>
      <c r="S495" s="750" t="s">
        <v>12362</v>
      </c>
    </row>
    <row r="496" spans="8:19" hidden="1">
      <c r="H496" s="750" t="e">
        <v>#N/A</v>
      </c>
      <c r="I496" s="751" t="str">
        <f t="shared" si="27"/>
        <v/>
      </c>
      <c r="K496" s="750" t="str">
        <f t="shared" ca="1" si="28"/>
        <v/>
      </c>
      <c r="L496" s="750" t="str">
        <f t="shared" ca="1" si="29"/>
        <v/>
      </c>
      <c r="O496" s="750" t="s">
        <v>2562</v>
      </c>
      <c r="P496" s="750" t="s">
        <v>2563</v>
      </c>
      <c r="Q496" s="750" t="s">
        <v>2564</v>
      </c>
      <c r="R496" s="750" t="s">
        <v>2565</v>
      </c>
      <c r="S496" s="750" t="s">
        <v>2566</v>
      </c>
    </row>
    <row r="497" spans="8:19" hidden="1">
      <c r="H497" s="750" t="e">
        <v>#N/A</v>
      </c>
      <c r="I497" s="751" t="str">
        <f t="shared" si="27"/>
        <v/>
      </c>
      <c r="K497" s="750" t="str">
        <f t="shared" ca="1" si="28"/>
        <v/>
      </c>
      <c r="L497" s="750" t="str">
        <f t="shared" ca="1" si="29"/>
        <v/>
      </c>
      <c r="O497" s="750" t="s">
        <v>2567</v>
      </c>
      <c r="P497" s="750" t="s">
        <v>2568</v>
      </c>
      <c r="Q497" s="750" t="s">
        <v>1661</v>
      </c>
      <c r="R497" s="750" t="s">
        <v>1662</v>
      </c>
      <c r="S497" s="750" t="s">
        <v>1663</v>
      </c>
    </row>
    <row r="498" spans="8:19" hidden="1">
      <c r="H498" s="750" t="e">
        <v>#N/A</v>
      </c>
      <c r="I498" s="751" t="str">
        <f t="shared" si="27"/>
        <v/>
      </c>
      <c r="K498" s="750" t="str">
        <f t="shared" ca="1" si="28"/>
        <v/>
      </c>
      <c r="L498" s="750" t="str">
        <f t="shared" ca="1" si="29"/>
        <v/>
      </c>
      <c r="O498" s="750" t="s">
        <v>1664</v>
      </c>
      <c r="P498" s="750" t="s">
        <v>1665</v>
      </c>
      <c r="Q498" s="750" t="s">
        <v>1666</v>
      </c>
      <c r="R498" s="750" t="s">
        <v>11052</v>
      </c>
      <c r="S498" s="750" t="s">
        <v>11053</v>
      </c>
    </row>
    <row r="499" spans="8:19" hidden="1">
      <c r="H499" s="750" t="e">
        <v>#N/A</v>
      </c>
      <c r="I499" s="751" t="str">
        <f t="shared" si="27"/>
        <v/>
      </c>
      <c r="K499" s="750" t="str">
        <f t="shared" ca="1" si="28"/>
        <v/>
      </c>
      <c r="L499" s="750" t="str">
        <f t="shared" ca="1" si="29"/>
        <v/>
      </c>
      <c r="O499" s="750" t="s">
        <v>11054</v>
      </c>
      <c r="P499" s="750" t="s">
        <v>11055</v>
      </c>
      <c r="Q499" s="750" t="s">
        <v>11056</v>
      </c>
      <c r="R499" s="750" t="s">
        <v>11057</v>
      </c>
      <c r="S499" s="750" t="s">
        <v>11058</v>
      </c>
    </row>
    <row r="500" spans="8:19" hidden="1">
      <c r="H500" s="750" t="e">
        <v>#N/A</v>
      </c>
      <c r="I500" s="751" t="str">
        <f t="shared" si="27"/>
        <v/>
      </c>
      <c r="K500" s="750" t="str">
        <f t="shared" ca="1" si="28"/>
        <v/>
      </c>
      <c r="L500" s="750" t="str">
        <f t="shared" ca="1" si="29"/>
        <v/>
      </c>
      <c r="O500" s="750" t="s">
        <v>11059</v>
      </c>
      <c r="P500" s="750" t="s">
        <v>11060</v>
      </c>
      <c r="Q500" s="750" t="s">
        <v>11061</v>
      </c>
      <c r="R500" s="750" t="s">
        <v>9437</v>
      </c>
      <c r="S500" s="750" t="s">
        <v>9438</v>
      </c>
    </row>
    <row r="501" spans="8:19" hidden="1">
      <c r="H501" s="750" t="e">
        <v>#N/A</v>
      </c>
      <c r="I501" s="751" t="str">
        <f t="shared" si="27"/>
        <v/>
      </c>
      <c r="K501" s="750" t="str">
        <f t="shared" ca="1" si="28"/>
        <v/>
      </c>
      <c r="L501" s="750" t="str">
        <f t="shared" ca="1" si="29"/>
        <v/>
      </c>
      <c r="O501" s="750" t="s">
        <v>9439</v>
      </c>
      <c r="P501" s="750" t="s">
        <v>9440</v>
      </c>
      <c r="Q501" s="750" t="s">
        <v>9441</v>
      </c>
      <c r="R501" s="750" t="s">
        <v>12186</v>
      </c>
      <c r="S501" s="750" t="s">
        <v>12187</v>
      </c>
    </row>
    <row r="502" spans="8:19" hidden="1">
      <c r="H502" s="750" t="e">
        <v>#N/A</v>
      </c>
      <c r="I502" s="751" t="str">
        <f t="shared" si="27"/>
        <v/>
      </c>
      <c r="K502" s="750" t="str">
        <f t="shared" ca="1" si="28"/>
        <v/>
      </c>
      <c r="L502" s="750" t="str">
        <f t="shared" ca="1" si="29"/>
        <v/>
      </c>
      <c r="O502" s="750" t="s">
        <v>12188</v>
      </c>
      <c r="P502" s="750" t="s">
        <v>12189</v>
      </c>
      <c r="Q502" s="750" t="s">
        <v>12190</v>
      </c>
      <c r="R502" s="750" t="s">
        <v>12191</v>
      </c>
      <c r="S502" s="750" t="s">
        <v>12192</v>
      </c>
    </row>
    <row r="503" spans="8:19" hidden="1">
      <c r="H503" s="750" t="e">
        <v>#N/A</v>
      </c>
      <c r="I503" s="751" t="str">
        <f t="shared" si="27"/>
        <v/>
      </c>
      <c r="K503" s="750" t="str">
        <f t="shared" ca="1" si="28"/>
        <v/>
      </c>
      <c r="L503" s="750" t="str">
        <f t="shared" ca="1" si="29"/>
        <v/>
      </c>
      <c r="O503" s="750" t="s">
        <v>12193</v>
      </c>
      <c r="P503" s="750" t="s">
        <v>12194</v>
      </c>
      <c r="Q503" s="750" t="s">
        <v>12195</v>
      </c>
      <c r="R503" s="750" t="s">
        <v>11911</v>
      </c>
      <c r="S503" s="750" t="s">
        <v>11912</v>
      </c>
    </row>
    <row r="504" spans="8:19" hidden="1">
      <c r="H504" s="750" t="e">
        <v>#N/A</v>
      </c>
      <c r="I504" s="751" t="str">
        <f t="shared" si="27"/>
        <v/>
      </c>
      <c r="K504" s="750" t="str">
        <f t="shared" ca="1" si="28"/>
        <v/>
      </c>
      <c r="L504" s="750" t="str">
        <f t="shared" ca="1" si="29"/>
        <v/>
      </c>
      <c r="O504" s="750" t="s">
        <v>11913</v>
      </c>
      <c r="P504" s="750" t="s">
        <v>11914</v>
      </c>
      <c r="Q504" s="750" t="s">
        <v>11915</v>
      </c>
      <c r="R504" s="750" t="s">
        <v>11916</v>
      </c>
      <c r="S504" s="750" t="s">
        <v>4035</v>
      </c>
    </row>
    <row r="505" spans="8:19" hidden="1">
      <c r="H505" s="750" t="e">
        <v>#N/A</v>
      </c>
      <c r="I505" s="751" t="str">
        <f t="shared" si="27"/>
        <v/>
      </c>
      <c r="K505" s="750" t="str">
        <f t="shared" ca="1" si="28"/>
        <v/>
      </c>
      <c r="L505" s="750" t="str">
        <f t="shared" ca="1" si="29"/>
        <v/>
      </c>
      <c r="O505" s="750" t="s">
        <v>4036</v>
      </c>
      <c r="P505" s="750" t="s">
        <v>4037</v>
      </c>
      <c r="Q505" s="750" t="s">
        <v>4038</v>
      </c>
      <c r="R505" s="750" t="s">
        <v>4039</v>
      </c>
      <c r="S505" s="750" t="s">
        <v>4040</v>
      </c>
    </row>
    <row r="506" spans="8:19" hidden="1">
      <c r="H506" s="750" t="e">
        <v>#N/A</v>
      </c>
      <c r="I506" s="751" t="str">
        <f t="shared" si="27"/>
        <v/>
      </c>
      <c r="K506" s="750" t="str">
        <f t="shared" ca="1" si="28"/>
        <v/>
      </c>
      <c r="L506" s="750" t="str">
        <f t="shared" ca="1" si="29"/>
        <v/>
      </c>
      <c r="O506" s="750" t="s">
        <v>4041</v>
      </c>
      <c r="P506" s="750" t="s">
        <v>4042</v>
      </c>
      <c r="Q506" s="750" t="s">
        <v>4043</v>
      </c>
      <c r="R506" s="750" t="s">
        <v>4044</v>
      </c>
      <c r="S506" s="750" t="s">
        <v>4045</v>
      </c>
    </row>
    <row r="507" spans="8:19" hidden="1">
      <c r="H507" s="750" t="e">
        <v>#N/A</v>
      </c>
      <c r="I507" s="751" t="str">
        <f t="shared" si="27"/>
        <v/>
      </c>
      <c r="K507" s="750" t="str">
        <f t="shared" ca="1" si="28"/>
        <v/>
      </c>
      <c r="L507" s="750" t="str">
        <f t="shared" ca="1" si="29"/>
        <v/>
      </c>
      <c r="O507" s="750" t="s">
        <v>4046</v>
      </c>
      <c r="P507" s="750" t="s">
        <v>4047</v>
      </c>
      <c r="Q507" s="750" t="s">
        <v>4048</v>
      </c>
      <c r="R507" s="750" t="s">
        <v>4049</v>
      </c>
      <c r="S507" s="750" t="s">
        <v>10783</v>
      </c>
    </row>
    <row r="508" spans="8:19" hidden="1">
      <c r="H508" s="750" t="e">
        <v>#N/A</v>
      </c>
      <c r="I508" s="751" t="str">
        <f t="shared" si="27"/>
        <v/>
      </c>
      <c r="K508" s="750" t="str">
        <f t="shared" ca="1" si="28"/>
        <v/>
      </c>
      <c r="L508" s="750" t="str">
        <f t="shared" ca="1" si="29"/>
        <v/>
      </c>
      <c r="O508" s="750" t="s">
        <v>10784</v>
      </c>
      <c r="P508" s="750" t="s">
        <v>10785</v>
      </c>
      <c r="Q508" s="750" t="s">
        <v>10786</v>
      </c>
      <c r="R508" s="750" t="s">
        <v>10787</v>
      </c>
      <c r="S508" s="750" t="s">
        <v>10788</v>
      </c>
    </row>
    <row r="509" spans="8:19" hidden="1">
      <c r="H509" s="750" t="e">
        <v>#N/A</v>
      </c>
      <c r="I509" s="751" t="str">
        <f t="shared" si="27"/>
        <v/>
      </c>
      <c r="K509" s="750" t="str">
        <f t="shared" ca="1" si="28"/>
        <v/>
      </c>
      <c r="L509" s="750" t="str">
        <f t="shared" ca="1" si="29"/>
        <v/>
      </c>
      <c r="O509" s="750" t="s">
        <v>10789</v>
      </c>
      <c r="P509" s="750" t="s">
        <v>10790</v>
      </c>
      <c r="Q509" s="750" t="s">
        <v>10791</v>
      </c>
      <c r="R509" s="750" t="s">
        <v>10792</v>
      </c>
      <c r="S509" s="750" t="s">
        <v>7836</v>
      </c>
    </row>
    <row r="510" spans="8:19" hidden="1">
      <c r="H510" s="750" t="e">
        <v>#N/A</v>
      </c>
      <c r="I510" s="751" t="str">
        <f t="shared" si="27"/>
        <v/>
      </c>
      <c r="K510" s="750" t="str">
        <f t="shared" ca="1" si="28"/>
        <v/>
      </c>
      <c r="L510" s="750" t="str">
        <f t="shared" ca="1" si="29"/>
        <v/>
      </c>
      <c r="O510" s="750" t="s">
        <v>7837</v>
      </c>
      <c r="P510" s="750" t="s">
        <v>9709</v>
      </c>
      <c r="Q510" s="750" t="s">
        <v>9710</v>
      </c>
      <c r="R510" s="750" t="s">
        <v>9711</v>
      </c>
      <c r="S510" s="750" t="s">
        <v>9712</v>
      </c>
    </row>
    <row r="511" spans="8:19" hidden="1">
      <c r="H511" s="750" t="e">
        <v>#N/A</v>
      </c>
      <c r="I511" s="751" t="str">
        <f t="shared" si="27"/>
        <v/>
      </c>
      <c r="K511" s="750" t="str">
        <f t="shared" ca="1" si="28"/>
        <v/>
      </c>
      <c r="L511" s="750" t="str">
        <f t="shared" ca="1" si="29"/>
        <v/>
      </c>
      <c r="O511" s="750" t="s">
        <v>9713</v>
      </c>
      <c r="P511" s="750" t="s">
        <v>9714</v>
      </c>
      <c r="Q511" s="750" t="s">
        <v>11436</v>
      </c>
      <c r="R511" s="750" t="s">
        <v>11437</v>
      </c>
      <c r="S511" s="750" t="s">
        <v>11438</v>
      </c>
    </row>
    <row r="512" spans="8:19" hidden="1">
      <c r="H512" s="750" t="e">
        <v>#N/A</v>
      </c>
      <c r="I512" s="751" t="str">
        <f t="shared" si="27"/>
        <v/>
      </c>
      <c r="K512" s="750" t="str">
        <f t="shared" ca="1" si="28"/>
        <v/>
      </c>
      <c r="L512" s="750" t="str">
        <f t="shared" ca="1" si="29"/>
        <v/>
      </c>
      <c r="O512" s="750" t="s">
        <v>11439</v>
      </c>
      <c r="P512" s="750" t="s">
        <v>11440</v>
      </c>
      <c r="Q512" s="750" t="s">
        <v>11441</v>
      </c>
      <c r="R512" s="750" t="s">
        <v>11442</v>
      </c>
      <c r="S512" s="750" t="s">
        <v>11443</v>
      </c>
    </row>
    <row r="513" spans="8:19" hidden="1">
      <c r="H513" s="750" t="e">
        <v>#N/A</v>
      </c>
      <c r="I513" s="751" t="str">
        <f t="shared" si="27"/>
        <v/>
      </c>
      <c r="K513" s="750" t="str">
        <f t="shared" ca="1" si="28"/>
        <v/>
      </c>
      <c r="L513" s="750" t="str">
        <f t="shared" ca="1" si="29"/>
        <v/>
      </c>
      <c r="O513" s="750" t="s">
        <v>7154</v>
      </c>
      <c r="P513" s="750" t="s">
        <v>7155</v>
      </c>
      <c r="Q513" s="750" t="s">
        <v>7156</v>
      </c>
      <c r="R513" s="750" t="s">
        <v>7157</v>
      </c>
      <c r="S513" s="750" t="s">
        <v>7158</v>
      </c>
    </row>
    <row r="514" spans="8:19" hidden="1">
      <c r="H514" s="750" t="e">
        <v>#N/A</v>
      </c>
      <c r="I514" s="751" t="str">
        <f t="shared" si="27"/>
        <v/>
      </c>
      <c r="K514" s="750" t="str">
        <f t="shared" ca="1" si="28"/>
        <v/>
      </c>
      <c r="L514" s="750" t="str">
        <f t="shared" ca="1" si="29"/>
        <v/>
      </c>
      <c r="O514" s="750" t="s">
        <v>7159</v>
      </c>
      <c r="P514" s="750" t="s">
        <v>7160</v>
      </c>
      <c r="Q514" s="750" t="s">
        <v>7161</v>
      </c>
      <c r="R514" s="750" t="s">
        <v>7162</v>
      </c>
      <c r="S514" s="750" t="s">
        <v>13884</v>
      </c>
    </row>
    <row r="515" spans="8:19" hidden="1">
      <c r="H515" s="750" t="e">
        <v>#N/A</v>
      </c>
      <c r="I515" s="751" t="str">
        <f t="shared" si="27"/>
        <v/>
      </c>
      <c r="K515" s="750" t="str">
        <f t="shared" ca="1" si="28"/>
        <v/>
      </c>
      <c r="L515" s="750" t="str">
        <f t="shared" ca="1" si="29"/>
        <v/>
      </c>
      <c r="O515" s="750" t="s">
        <v>13885</v>
      </c>
      <c r="P515" s="750" t="s">
        <v>13886</v>
      </c>
      <c r="Q515" s="750" t="s">
        <v>13887</v>
      </c>
      <c r="R515" s="750" t="s">
        <v>13888</v>
      </c>
      <c r="S515" s="750" t="s">
        <v>13889</v>
      </c>
    </row>
    <row r="516" spans="8:19" hidden="1">
      <c r="H516" s="750" t="e">
        <v>#N/A</v>
      </c>
      <c r="I516" s="751" t="str">
        <f t="shared" si="27"/>
        <v/>
      </c>
      <c r="K516" s="750" t="str">
        <f t="shared" ca="1" si="28"/>
        <v/>
      </c>
      <c r="L516" s="750" t="str">
        <f t="shared" ca="1" si="29"/>
        <v/>
      </c>
      <c r="O516" s="750" t="s">
        <v>9915</v>
      </c>
      <c r="P516" s="750" t="s">
        <v>9916</v>
      </c>
      <c r="Q516" s="750" t="s">
        <v>9917</v>
      </c>
      <c r="R516" s="750" t="s">
        <v>9918</v>
      </c>
      <c r="S516" s="750" t="s">
        <v>9919</v>
      </c>
    </row>
    <row r="517" spans="8:19" hidden="1">
      <c r="H517" s="750" t="e">
        <v>#N/A</v>
      </c>
      <c r="I517" s="751" t="str">
        <f t="shared" ref="I517:I580" si="30">locscty</f>
        <v/>
      </c>
      <c r="K517" s="750" t="str">
        <f t="shared" ca="1" si="28"/>
        <v/>
      </c>
      <c r="L517" s="750" t="str">
        <f t="shared" ca="1" si="29"/>
        <v/>
      </c>
      <c r="O517" s="750" t="s">
        <v>13709</v>
      </c>
      <c r="P517" s="750" t="s">
        <v>8409</v>
      </c>
      <c r="Q517" s="750" t="s">
        <v>8410</v>
      </c>
      <c r="R517" s="750" t="s">
        <v>8411</v>
      </c>
      <c r="S517" s="750" t="s">
        <v>8412</v>
      </c>
    </row>
    <row r="518" spans="8:19" hidden="1">
      <c r="H518" s="750" t="e">
        <v>#N/A</v>
      </c>
      <c r="I518" s="751" t="str">
        <f t="shared" si="30"/>
        <v/>
      </c>
      <c r="K518" s="750" t="str">
        <f t="shared" ca="1" si="28"/>
        <v/>
      </c>
      <c r="L518" s="750" t="str">
        <f t="shared" ca="1" si="29"/>
        <v/>
      </c>
      <c r="O518" s="750" t="s">
        <v>11739</v>
      </c>
      <c r="P518" s="750" t="s">
        <v>12771</v>
      </c>
      <c r="Q518" s="750" t="s">
        <v>12772</v>
      </c>
      <c r="R518" s="750" t="s">
        <v>12773</v>
      </c>
      <c r="S518" s="750" t="s">
        <v>12774</v>
      </c>
    </row>
    <row r="519" spans="8:19" hidden="1">
      <c r="H519" s="750" t="e">
        <v>#N/A</v>
      </c>
      <c r="I519" s="751" t="str">
        <f t="shared" si="30"/>
        <v/>
      </c>
      <c r="K519" s="750" t="str">
        <f t="shared" ca="1" si="28"/>
        <v/>
      </c>
      <c r="L519" s="750" t="str">
        <f t="shared" ca="1" si="29"/>
        <v/>
      </c>
      <c r="O519" s="750" t="s">
        <v>12775</v>
      </c>
      <c r="P519" s="750" t="s">
        <v>12776</v>
      </c>
      <c r="Q519" s="750" t="s">
        <v>12777</v>
      </c>
      <c r="R519" s="750" t="s">
        <v>12778</v>
      </c>
      <c r="S519" s="750" t="s">
        <v>12779</v>
      </c>
    </row>
    <row r="520" spans="8:19" hidden="1">
      <c r="H520" s="750" t="e">
        <v>#N/A</v>
      </c>
      <c r="I520" s="751" t="str">
        <f t="shared" si="30"/>
        <v/>
      </c>
      <c r="K520" s="750" t="str">
        <f t="shared" ca="1" si="28"/>
        <v/>
      </c>
      <c r="L520" s="750" t="str">
        <f t="shared" ca="1" si="29"/>
        <v/>
      </c>
      <c r="O520" s="750" t="s">
        <v>13245</v>
      </c>
      <c r="P520" s="750" t="s">
        <v>13246</v>
      </c>
      <c r="Q520" s="750" t="s">
        <v>13247</v>
      </c>
      <c r="R520" s="750" t="s">
        <v>7168</v>
      </c>
      <c r="S520" s="750" t="s">
        <v>7236</v>
      </c>
    </row>
    <row r="521" spans="8:19" hidden="1">
      <c r="H521" s="750" t="e">
        <v>#N/A</v>
      </c>
      <c r="I521" s="751" t="str">
        <f t="shared" si="30"/>
        <v/>
      </c>
      <c r="K521" s="750" t="str">
        <f t="shared" ca="1" si="28"/>
        <v/>
      </c>
      <c r="L521" s="750" t="str">
        <f t="shared" ca="1" si="29"/>
        <v/>
      </c>
      <c r="O521" s="750" t="s">
        <v>7237</v>
      </c>
      <c r="P521" s="750" t="s">
        <v>7238</v>
      </c>
      <c r="Q521" s="750" t="s">
        <v>3981</v>
      </c>
      <c r="R521" s="750" t="s">
        <v>3982</v>
      </c>
      <c r="S521" s="750" t="s">
        <v>3983</v>
      </c>
    </row>
    <row r="522" spans="8:19" hidden="1">
      <c r="H522" s="750" t="e">
        <v>#N/A</v>
      </c>
      <c r="I522" s="751" t="str">
        <f t="shared" si="30"/>
        <v/>
      </c>
      <c r="K522" s="750" t="str">
        <f t="shared" ca="1" si="28"/>
        <v/>
      </c>
      <c r="L522" s="750" t="str">
        <f t="shared" ca="1" si="29"/>
        <v/>
      </c>
      <c r="O522" s="750" t="s">
        <v>3984</v>
      </c>
      <c r="P522" s="750" t="s">
        <v>3985</v>
      </c>
      <c r="Q522" s="750" t="s">
        <v>1993</v>
      </c>
      <c r="R522" s="750" t="s">
        <v>1994</v>
      </c>
      <c r="S522" s="750" t="s">
        <v>1995</v>
      </c>
    </row>
    <row r="523" spans="8:19" hidden="1">
      <c r="H523" s="750" t="e">
        <v>#N/A</v>
      </c>
      <c r="I523" s="751" t="str">
        <f t="shared" si="30"/>
        <v/>
      </c>
      <c r="K523" s="750" t="str">
        <f t="shared" ca="1" si="28"/>
        <v/>
      </c>
      <c r="L523" s="750" t="str">
        <f t="shared" ca="1" si="29"/>
        <v/>
      </c>
      <c r="O523" s="750" t="s">
        <v>1996</v>
      </c>
      <c r="P523" s="750" t="s">
        <v>1997</v>
      </c>
      <c r="Q523" s="750" t="s">
        <v>1998</v>
      </c>
      <c r="R523" s="750" t="s">
        <v>1999</v>
      </c>
      <c r="S523" s="750" t="s">
        <v>2000</v>
      </c>
    </row>
    <row r="524" spans="8:19" hidden="1">
      <c r="H524" s="750" t="e">
        <v>#N/A</v>
      </c>
      <c r="I524" s="751" t="str">
        <f t="shared" si="30"/>
        <v/>
      </c>
      <c r="K524" s="750" t="str">
        <f t="shared" ref="K524:K587" ca="1" si="31">IF(INDIRECT($O524)=0,"",INDIRECT($R524)&amp;INDIRECT($O524)&amp;INDIRECT($P524)&amp;INDIRECT($Q524))</f>
        <v/>
      </c>
      <c r="L524" s="750" t="str">
        <f t="shared" ref="L524:L587" ca="1" si="32">IF(INDIRECT($O524)=0,"",INDIRECT($S524)&amp;INDIRECT($O524)&amp;INDIRECT($P524)&amp;INDIRECT($Q524))</f>
        <v/>
      </c>
      <c r="O524" s="750" t="s">
        <v>2001</v>
      </c>
      <c r="P524" s="750" t="s">
        <v>2002</v>
      </c>
      <c r="Q524" s="750" t="s">
        <v>2003</v>
      </c>
      <c r="R524" s="750" t="s">
        <v>2004</v>
      </c>
      <c r="S524" s="750" t="s">
        <v>2005</v>
      </c>
    </row>
    <row r="525" spans="8:19" hidden="1">
      <c r="H525" s="750" t="e">
        <v>#N/A</v>
      </c>
      <c r="I525" s="751" t="str">
        <f t="shared" si="30"/>
        <v/>
      </c>
      <c r="K525" s="750" t="str">
        <f t="shared" ca="1" si="31"/>
        <v/>
      </c>
      <c r="L525" s="750" t="str">
        <f t="shared" ca="1" si="32"/>
        <v/>
      </c>
      <c r="O525" s="750" t="s">
        <v>2006</v>
      </c>
      <c r="P525" s="750" t="s">
        <v>2007</v>
      </c>
      <c r="Q525" s="750" t="s">
        <v>2008</v>
      </c>
      <c r="R525" s="750" t="s">
        <v>2009</v>
      </c>
      <c r="S525" s="750" t="s">
        <v>2010</v>
      </c>
    </row>
    <row r="526" spans="8:19" hidden="1">
      <c r="H526" s="750" t="e">
        <v>#N/A</v>
      </c>
      <c r="I526" s="751" t="str">
        <f t="shared" si="30"/>
        <v/>
      </c>
      <c r="K526" s="750" t="str">
        <f t="shared" ca="1" si="31"/>
        <v/>
      </c>
      <c r="L526" s="750" t="str">
        <f t="shared" ca="1" si="32"/>
        <v/>
      </c>
      <c r="O526" s="750" t="s">
        <v>2011</v>
      </c>
      <c r="P526" s="750" t="s">
        <v>2012</v>
      </c>
      <c r="Q526" s="750" t="s">
        <v>2013</v>
      </c>
      <c r="R526" s="750" t="s">
        <v>2014</v>
      </c>
      <c r="S526" s="750" t="s">
        <v>2015</v>
      </c>
    </row>
    <row r="527" spans="8:19" hidden="1">
      <c r="H527" s="750" t="e">
        <v>#N/A</v>
      </c>
      <c r="I527" s="751" t="str">
        <f t="shared" si="30"/>
        <v/>
      </c>
      <c r="K527" s="750" t="str">
        <f t="shared" ca="1" si="31"/>
        <v/>
      </c>
      <c r="L527" s="750" t="str">
        <f t="shared" ca="1" si="32"/>
        <v/>
      </c>
      <c r="O527" s="750" t="s">
        <v>2016</v>
      </c>
      <c r="P527" s="750" t="s">
        <v>2017</v>
      </c>
      <c r="Q527" s="750" t="s">
        <v>2018</v>
      </c>
      <c r="R527" s="750" t="s">
        <v>2019</v>
      </c>
      <c r="S527" s="750" t="s">
        <v>2020</v>
      </c>
    </row>
    <row r="528" spans="8:19" hidden="1">
      <c r="H528" s="750" t="e">
        <v>#N/A</v>
      </c>
      <c r="I528" s="751" t="str">
        <f t="shared" si="30"/>
        <v/>
      </c>
      <c r="K528" s="750" t="str">
        <f t="shared" ca="1" si="31"/>
        <v/>
      </c>
      <c r="L528" s="750" t="str">
        <f t="shared" ca="1" si="32"/>
        <v/>
      </c>
      <c r="O528" s="750" t="s">
        <v>2021</v>
      </c>
      <c r="P528" s="750" t="s">
        <v>2022</v>
      </c>
      <c r="Q528" s="750" t="s">
        <v>2023</v>
      </c>
      <c r="R528" s="750" t="s">
        <v>2024</v>
      </c>
      <c r="S528" s="750" t="s">
        <v>853</v>
      </c>
    </row>
    <row r="529" spans="8:19" hidden="1">
      <c r="H529" s="750" t="e">
        <v>#N/A</v>
      </c>
      <c r="I529" s="751" t="str">
        <f t="shared" si="30"/>
        <v/>
      </c>
      <c r="K529" s="750" t="str">
        <f t="shared" ca="1" si="31"/>
        <v/>
      </c>
      <c r="L529" s="750" t="str">
        <f t="shared" ca="1" si="32"/>
        <v/>
      </c>
      <c r="O529" s="750" t="s">
        <v>854</v>
      </c>
      <c r="P529" s="750" t="s">
        <v>855</v>
      </c>
      <c r="Q529" s="750" t="s">
        <v>856</v>
      </c>
      <c r="R529" s="750" t="s">
        <v>857</v>
      </c>
      <c r="S529" s="750" t="s">
        <v>858</v>
      </c>
    </row>
    <row r="530" spans="8:19" hidden="1">
      <c r="H530" s="750" t="e">
        <v>#N/A</v>
      </c>
      <c r="I530" s="751" t="str">
        <f t="shared" si="30"/>
        <v/>
      </c>
      <c r="K530" s="750" t="str">
        <f t="shared" ca="1" si="31"/>
        <v/>
      </c>
      <c r="L530" s="750" t="str">
        <f t="shared" ca="1" si="32"/>
        <v/>
      </c>
      <c r="O530" s="750" t="s">
        <v>859</v>
      </c>
      <c r="P530" s="750" t="s">
        <v>860</v>
      </c>
      <c r="Q530" s="750" t="s">
        <v>861</v>
      </c>
      <c r="R530" s="750" t="s">
        <v>862</v>
      </c>
      <c r="S530" s="750" t="s">
        <v>863</v>
      </c>
    </row>
    <row r="531" spans="8:19" hidden="1">
      <c r="H531" s="750" t="e">
        <v>#N/A</v>
      </c>
      <c r="I531" s="751" t="str">
        <f t="shared" si="30"/>
        <v/>
      </c>
      <c r="K531" s="750" t="str">
        <f t="shared" ca="1" si="31"/>
        <v/>
      </c>
      <c r="L531" s="750" t="str">
        <f t="shared" ca="1" si="32"/>
        <v/>
      </c>
      <c r="O531" s="750" t="s">
        <v>864</v>
      </c>
      <c r="P531" s="750" t="s">
        <v>1856</v>
      </c>
      <c r="Q531" s="750" t="s">
        <v>1857</v>
      </c>
      <c r="R531" s="750" t="s">
        <v>1858</v>
      </c>
      <c r="S531" s="750" t="s">
        <v>1859</v>
      </c>
    </row>
    <row r="532" spans="8:19" hidden="1">
      <c r="H532" s="750" t="e">
        <v>#N/A</v>
      </c>
      <c r="I532" s="751" t="str">
        <f t="shared" si="30"/>
        <v/>
      </c>
      <c r="K532" s="750" t="str">
        <f t="shared" ca="1" si="31"/>
        <v/>
      </c>
      <c r="L532" s="750" t="str">
        <f t="shared" ca="1" si="32"/>
        <v/>
      </c>
      <c r="O532" s="750" t="s">
        <v>1860</v>
      </c>
      <c r="P532" s="750" t="s">
        <v>1861</v>
      </c>
      <c r="Q532" s="750" t="s">
        <v>1862</v>
      </c>
      <c r="R532" s="750" t="s">
        <v>1863</v>
      </c>
      <c r="S532" s="750" t="s">
        <v>8530</v>
      </c>
    </row>
    <row r="533" spans="8:19" hidden="1">
      <c r="H533" s="750" t="e">
        <v>#N/A</v>
      </c>
      <c r="I533" s="751" t="str">
        <f t="shared" si="30"/>
        <v/>
      </c>
      <c r="K533" s="750" t="str">
        <f t="shared" ca="1" si="31"/>
        <v/>
      </c>
      <c r="L533" s="750" t="str">
        <f t="shared" ca="1" si="32"/>
        <v/>
      </c>
      <c r="O533" s="750" t="s">
        <v>8531</v>
      </c>
      <c r="P533" s="750" t="s">
        <v>8532</v>
      </c>
      <c r="Q533" s="750" t="s">
        <v>8533</v>
      </c>
      <c r="R533" s="750" t="s">
        <v>780</v>
      </c>
      <c r="S533" s="750" t="s">
        <v>781</v>
      </c>
    </row>
    <row r="534" spans="8:19" hidden="1">
      <c r="H534" s="750" t="e">
        <v>#N/A</v>
      </c>
      <c r="I534" s="751" t="str">
        <f t="shared" si="30"/>
        <v/>
      </c>
      <c r="K534" s="750" t="str">
        <f t="shared" ca="1" si="31"/>
        <v/>
      </c>
      <c r="L534" s="750" t="str">
        <f t="shared" ca="1" si="32"/>
        <v/>
      </c>
      <c r="O534" s="750" t="s">
        <v>782</v>
      </c>
      <c r="P534" s="750" t="s">
        <v>783</v>
      </c>
      <c r="Q534" s="750" t="s">
        <v>784</v>
      </c>
      <c r="R534" s="750" t="s">
        <v>785</v>
      </c>
      <c r="S534" s="750" t="s">
        <v>786</v>
      </c>
    </row>
    <row r="535" spans="8:19" hidden="1">
      <c r="H535" s="750" t="e">
        <v>#N/A</v>
      </c>
      <c r="I535" s="751" t="str">
        <f t="shared" si="30"/>
        <v/>
      </c>
      <c r="K535" s="750" t="str">
        <f t="shared" ca="1" si="31"/>
        <v/>
      </c>
      <c r="L535" s="750" t="str">
        <f t="shared" ca="1" si="32"/>
        <v/>
      </c>
      <c r="O535" s="750" t="s">
        <v>787</v>
      </c>
      <c r="P535" s="750" t="s">
        <v>788</v>
      </c>
      <c r="Q535" s="750" t="s">
        <v>789</v>
      </c>
      <c r="R535" s="750" t="s">
        <v>790</v>
      </c>
      <c r="S535" s="750" t="s">
        <v>791</v>
      </c>
    </row>
    <row r="536" spans="8:19" hidden="1">
      <c r="H536" s="750" t="e">
        <v>#N/A</v>
      </c>
      <c r="I536" s="751" t="str">
        <f t="shared" si="30"/>
        <v/>
      </c>
      <c r="K536" s="750" t="str">
        <f t="shared" ca="1" si="31"/>
        <v/>
      </c>
      <c r="L536" s="750" t="str">
        <f t="shared" ca="1" si="32"/>
        <v/>
      </c>
      <c r="O536" s="750" t="s">
        <v>792</v>
      </c>
      <c r="P536" s="750" t="s">
        <v>793</v>
      </c>
      <c r="Q536" s="750" t="s">
        <v>794</v>
      </c>
      <c r="R536" s="750" t="s">
        <v>795</v>
      </c>
      <c r="S536" s="750" t="s">
        <v>796</v>
      </c>
    </row>
    <row r="537" spans="8:19" hidden="1">
      <c r="H537" s="750" t="e">
        <v>#N/A</v>
      </c>
      <c r="I537" s="751" t="str">
        <f t="shared" si="30"/>
        <v/>
      </c>
      <c r="K537" s="750" t="str">
        <f t="shared" ca="1" si="31"/>
        <v/>
      </c>
      <c r="L537" s="750" t="str">
        <f t="shared" ca="1" si="32"/>
        <v/>
      </c>
      <c r="O537" s="750" t="s">
        <v>797</v>
      </c>
      <c r="P537" s="750" t="s">
        <v>798</v>
      </c>
      <c r="Q537" s="750" t="s">
        <v>799</v>
      </c>
      <c r="R537" s="750" t="s">
        <v>800</v>
      </c>
      <c r="S537" s="750" t="s">
        <v>801</v>
      </c>
    </row>
    <row r="538" spans="8:19" hidden="1">
      <c r="H538" s="750" t="e">
        <v>#N/A</v>
      </c>
      <c r="I538" s="751" t="str">
        <f t="shared" si="30"/>
        <v/>
      </c>
      <c r="K538" s="750" t="str">
        <f t="shared" ca="1" si="31"/>
        <v/>
      </c>
      <c r="L538" s="750" t="str">
        <f t="shared" ca="1" si="32"/>
        <v/>
      </c>
      <c r="O538" s="750" t="s">
        <v>802</v>
      </c>
      <c r="P538" s="750" t="s">
        <v>960</v>
      </c>
      <c r="Q538" s="750" t="s">
        <v>961</v>
      </c>
      <c r="R538" s="750" t="s">
        <v>962</v>
      </c>
      <c r="S538" s="750" t="s">
        <v>963</v>
      </c>
    </row>
    <row r="539" spans="8:19" hidden="1">
      <c r="H539" s="750" t="e">
        <v>#N/A</v>
      </c>
      <c r="I539" s="751" t="str">
        <f t="shared" si="30"/>
        <v/>
      </c>
      <c r="K539" s="750" t="str">
        <f t="shared" ca="1" si="31"/>
        <v/>
      </c>
      <c r="L539" s="750" t="str">
        <f t="shared" ca="1" si="32"/>
        <v/>
      </c>
      <c r="O539" s="750" t="s">
        <v>964</v>
      </c>
      <c r="P539" s="750" t="s">
        <v>5614</v>
      </c>
      <c r="Q539" s="750" t="s">
        <v>5615</v>
      </c>
      <c r="R539" s="750" t="s">
        <v>5616</v>
      </c>
      <c r="S539" s="750" t="s">
        <v>7115</v>
      </c>
    </row>
    <row r="540" spans="8:19" hidden="1">
      <c r="H540" s="750" t="e">
        <v>#N/A</v>
      </c>
      <c r="I540" s="751" t="str">
        <f t="shared" si="30"/>
        <v/>
      </c>
      <c r="K540" s="750" t="str">
        <f t="shared" ca="1" si="31"/>
        <v/>
      </c>
      <c r="L540" s="750" t="str">
        <f t="shared" ca="1" si="32"/>
        <v/>
      </c>
      <c r="O540" s="750" t="s">
        <v>7116</v>
      </c>
      <c r="P540" s="750" t="s">
        <v>7117</v>
      </c>
      <c r="Q540" s="750" t="s">
        <v>7118</v>
      </c>
      <c r="R540" s="750" t="s">
        <v>958</v>
      </c>
      <c r="S540" s="750" t="s">
        <v>959</v>
      </c>
    </row>
    <row r="541" spans="8:19" hidden="1">
      <c r="H541" s="750" t="e">
        <v>#N/A</v>
      </c>
      <c r="I541" s="751" t="str">
        <f t="shared" si="30"/>
        <v/>
      </c>
      <c r="K541" s="750" t="str">
        <f t="shared" ca="1" si="31"/>
        <v/>
      </c>
      <c r="L541" s="750" t="str">
        <f t="shared" ca="1" si="32"/>
        <v/>
      </c>
      <c r="O541" s="750" t="s">
        <v>7045</v>
      </c>
      <c r="P541" s="750" t="s">
        <v>7046</v>
      </c>
      <c r="Q541" s="750" t="s">
        <v>7474</v>
      </c>
      <c r="R541" s="750" t="s">
        <v>3821</v>
      </c>
      <c r="S541" s="750" t="s">
        <v>3822</v>
      </c>
    </row>
    <row r="542" spans="8:19" hidden="1">
      <c r="H542" s="750" t="e">
        <v>#N/A</v>
      </c>
      <c r="I542" s="751" t="str">
        <f t="shared" si="30"/>
        <v/>
      </c>
      <c r="K542" s="750" t="str">
        <f t="shared" ca="1" si="31"/>
        <v/>
      </c>
      <c r="L542" s="750" t="str">
        <f t="shared" ca="1" si="32"/>
        <v/>
      </c>
      <c r="O542" s="750" t="s">
        <v>3823</v>
      </c>
      <c r="P542" s="750" t="s">
        <v>3824</v>
      </c>
      <c r="Q542" s="750" t="s">
        <v>3825</v>
      </c>
      <c r="R542" s="750" t="s">
        <v>3826</v>
      </c>
      <c r="S542" s="750" t="s">
        <v>1900</v>
      </c>
    </row>
    <row r="543" spans="8:19" hidden="1">
      <c r="H543" s="750" t="e">
        <v>#N/A</v>
      </c>
      <c r="I543" s="751" t="str">
        <f t="shared" si="30"/>
        <v/>
      </c>
      <c r="K543" s="750" t="str">
        <f t="shared" ca="1" si="31"/>
        <v/>
      </c>
      <c r="L543" s="750" t="str">
        <f t="shared" ca="1" si="32"/>
        <v/>
      </c>
      <c r="O543" s="750" t="s">
        <v>1901</v>
      </c>
      <c r="P543" s="750" t="s">
        <v>1902</v>
      </c>
      <c r="Q543" s="750" t="s">
        <v>1903</v>
      </c>
      <c r="R543" s="750" t="s">
        <v>1904</v>
      </c>
      <c r="S543" s="750" t="s">
        <v>1905</v>
      </c>
    </row>
    <row r="544" spans="8:19" hidden="1">
      <c r="H544" s="750" t="e">
        <v>#N/A</v>
      </c>
      <c r="I544" s="751" t="str">
        <f t="shared" si="30"/>
        <v/>
      </c>
      <c r="K544" s="750" t="str">
        <f t="shared" ca="1" si="31"/>
        <v/>
      </c>
      <c r="L544" s="750" t="str">
        <f t="shared" ca="1" si="32"/>
        <v/>
      </c>
      <c r="O544" s="750" t="s">
        <v>1906</v>
      </c>
      <c r="P544" s="750" t="s">
        <v>1907</v>
      </c>
      <c r="Q544" s="750" t="s">
        <v>1908</v>
      </c>
      <c r="R544" s="750" t="s">
        <v>1909</v>
      </c>
      <c r="S544" s="750" t="s">
        <v>1910</v>
      </c>
    </row>
    <row r="545" spans="8:19" hidden="1">
      <c r="H545" s="750" t="e">
        <v>#N/A</v>
      </c>
      <c r="I545" s="751" t="str">
        <f t="shared" si="30"/>
        <v/>
      </c>
      <c r="K545" s="750" t="str">
        <f t="shared" ca="1" si="31"/>
        <v/>
      </c>
      <c r="L545" s="750" t="str">
        <f t="shared" ca="1" si="32"/>
        <v/>
      </c>
      <c r="O545" s="750" t="s">
        <v>1911</v>
      </c>
      <c r="P545" s="750" t="s">
        <v>1912</v>
      </c>
      <c r="Q545" s="750" t="s">
        <v>2037</v>
      </c>
      <c r="R545" s="750" t="s">
        <v>2038</v>
      </c>
      <c r="S545" s="750" t="s">
        <v>2039</v>
      </c>
    </row>
    <row r="546" spans="8:19" hidden="1">
      <c r="H546" s="750" t="e">
        <v>#N/A</v>
      </c>
      <c r="I546" s="751" t="str">
        <f t="shared" si="30"/>
        <v/>
      </c>
      <c r="K546" s="750" t="str">
        <f t="shared" ca="1" si="31"/>
        <v/>
      </c>
      <c r="L546" s="750" t="str">
        <f t="shared" ca="1" si="32"/>
        <v/>
      </c>
      <c r="O546" s="750" t="s">
        <v>2040</v>
      </c>
      <c r="P546" s="750" t="s">
        <v>2041</v>
      </c>
      <c r="Q546" s="750" t="s">
        <v>2042</v>
      </c>
      <c r="R546" s="750" t="s">
        <v>2043</v>
      </c>
      <c r="S546" s="750" t="s">
        <v>2044</v>
      </c>
    </row>
    <row r="547" spans="8:19" hidden="1">
      <c r="H547" s="750" t="e">
        <v>#N/A</v>
      </c>
      <c r="I547" s="751" t="str">
        <f t="shared" si="30"/>
        <v/>
      </c>
      <c r="K547" s="750" t="str">
        <f t="shared" ca="1" si="31"/>
        <v/>
      </c>
      <c r="L547" s="750" t="str">
        <f t="shared" ca="1" si="32"/>
        <v/>
      </c>
      <c r="O547" s="750" t="s">
        <v>2045</v>
      </c>
      <c r="P547" s="750" t="s">
        <v>2046</v>
      </c>
      <c r="Q547" s="750" t="s">
        <v>2047</v>
      </c>
      <c r="R547" s="750" t="s">
        <v>2048</v>
      </c>
      <c r="S547" s="750" t="s">
        <v>7450</v>
      </c>
    </row>
    <row r="548" spans="8:19" hidden="1">
      <c r="H548" s="750" t="e">
        <v>#N/A</v>
      </c>
      <c r="I548" s="751" t="str">
        <f t="shared" si="30"/>
        <v/>
      </c>
      <c r="K548" s="750" t="str">
        <f t="shared" ca="1" si="31"/>
        <v/>
      </c>
      <c r="L548" s="750" t="str">
        <f t="shared" ca="1" si="32"/>
        <v/>
      </c>
      <c r="O548" s="750" t="s">
        <v>2863</v>
      </c>
      <c r="P548" s="750" t="s">
        <v>2864</v>
      </c>
      <c r="Q548" s="750" t="s">
        <v>7322</v>
      </c>
      <c r="R548" s="750" t="s">
        <v>7323</v>
      </c>
      <c r="S548" s="750" t="s">
        <v>7324</v>
      </c>
    </row>
    <row r="549" spans="8:19" hidden="1">
      <c r="H549" s="750" t="e">
        <v>#N/A</v>
      </c>
      <c r="I549" s="751" t="str">
        <f t="shared" si="30"/>
        <v/>
      </c>
      <c r="K549" s="750" t="str">
        <f t="shared" ca="1" si="31"/>
        <v/>
      </c>
      <c r="L549" s="750" t="str">
        <f t="shared" ca="1" si="32"/>
        <v/>
      </c>
      <c r="O549" s="750" t="s">
        <v>7325</v>
      </c>
      <c r="P549" s="750" t="s">
        <v>7326</v>
      </c>
      <c r="Q549" s="750" t="s">
        <v>7327</v>
      </c>
      <c r="R549" s="750" t="s">
        <v>8602</v>
      </c>
      <c r="S549" s="750" t="s">
        <v>9721</v>
      </c>
    </row>
    <row r="550" spans="8:19" hidden="1">
      <c r="H550" s="750" t="e">
        <v>#N/A</v>
      </c>
      <c r="I550" s="751" t="str">
        <f t="shared" si="30"/>
        <v/>
      </c>
      <c r="K550" s="750" t="str">
        <f t="shared" ca="1" si="31"/>
        <v/>
      </c>
      <c r="L550" s="750" t="str">
        <f t="shared" ca="1" si="32"/>
        <v/>
      </c>
      <c r="O550" s="750" t="s">
        <v>9722</v>
      </c>
      <c r="P550" s="750" t="s">
        <v>8378</v>
      </c>
      <c r="Q550" s="750" t="s">
        <v>8379</v>
      </c>
      <c r="R550" s="750" t="s">
        <v>8380</v>
      </c>
      <c r="S550" s="750" t="s">
        <v>1472</v>
      </c>
    </row>
    <row r="551" spans="8:19" hidden="1">
      <c r="H551" s="750" t="e">
        <v>#N/A</v>
      </c>
      <c r="I551" s="751" t="str">
        <f t="shared" si="30"/>
        <v/>
      </c>
      <c r="K551" s="750" t="str">
        <f t="shared" ca="1" si="31"/>
        <v/>
      </c>
      <c r="L551" s="750" t="str">
        <f t="shared" ca="1" si="32"/>
        <v/>
      </c>
      <c r="O551" s="750" t="s">
        <v>1473</v>
      </c>
      <c r="P551" s="750" t="s">
        <v>441</v>
      </c>
      <c r="Q551" s="750" t="s">
        <v>442</v>
      </c>
      <c r="R551" s="750" t="s">
        <v>443</v>
      </c>
      <c r="S551" s="750" t="s">
        <v>444</v>
      </c>
    </row>
    <row r="552" spans="8:19" hidden="1">
      <c r="H552" s="750" t="e">
        <v>#N/A</v>
      </c>
      <c r="I552" s="751" t="str">
        <f t="shared" si="30"/>
        <v/>
      </c>
      <c r="K552" s="750" t="str">
        <f t="shared" ca="1" si="31"/>
        <v/>
      </c>
      <c r="L552" s="750" t="str">
        <f t="shared" ca="1" si="32"/>
        <v/>
      </c>
      <c r="O552" s="750" t="s">
        <v>445</v>
      </c>
      <c r="P552" s="750" t="s">
        <v>446</v>
      </c>
      <c r="Q552" s="750" t="s">
        <v>447</v>
      </c>
      <c r="R552" s="750" t="s">
        <v>448</v>
      </c>
      <c r="S552" s="750" t="s">
        <v>449</v>
      </c>
    </row>
    <row r="553" spans="8:19" hidden="1">
      <c r="H553" s="750" t="e">
        <v>#N/A</v>
      </c>
      <c r="I553" s="751" t="str">
        <f t="shared" si="30"/>
        <v/>
      </c>
      <c r="K553" s="750" t="str">
        <f t="shared" ca="1" si="31"/>
        <v/>
      </c>
      <c r="L553" s="750" t="str">
        <f t="shared" ca="1" si="32"/>
        <v/>
      </c>
      <c r="O553" s="750" t="s">
        <v>450</v>
      </c>
      <c r="P553" s="750" t="s">
        <v>451</v>
      </c>
      <c r="Q553" s="750" t="s">
        <v>13833</v>
      </c>
      <c r="R553" s="750" t="s">
        <v>13834</v>
      </c>
      <c r="S553" s="750" t="s">
        <v>13835</v>
      </c>
    </row>
    <row r="554" spans="8:19" hidden="1">
      <c r="H554" s="750" t="e">
        <v>#N/A</v>
      </c>
      <c r="I554" s="751" t="str">
        <f t="shared" si="30"/>
        <v/>
      </c>
      <c r="K554" s="750" t="str">
        <f t="shared" ca="1" si="31"/>
        <v/>
      </c>
      <c r="L554" s="750" t="str">
        <f t="shared" ca="1" si="32"/>
        <v/>
      </c>
      <c r="O554" s="750" t="s">
        <v>13836</v>
      </c>
      <c r="P554" s="750" t="s">
        <v>13837</v>
      </c>
      <c r="Q554" s="750" t="s">
        <v>13838</v>
      </c>
      <c r="R554" s="750" t="s">
        <v>13839</v>
      </c>
      <c r="S554" s="750" t="s">
        <v>13840</v>
      </c>
    </row>
    <row r="555" spans="8:19" hidden="1">
      <c r="H555" s="750" t="e">
        <v>#N/A</v>
      </c>
      <c r="I555" s="751" t="str">
        <f t="shared" si="30"/>
        <v/>
      </c>
      <c r="K555" s="750" t="str">
        <f t="shared" ca="1" si="31"/>
        <v/>
      </c>
      <c r="L555" s="750" t="str">
        <f t="shared" ca="1" si="32"/>
        <v/>
      </c>
      <c r="O555" s="750" t="s">
        <v>13841</v>
      </c>
      <c r="P555" s="750" t="s">
        <v>13842</v>
      </c>
      <c r="Q555" s="750" t="s">
        <v>13843</v>
      </c>
      <c r="R555" s="750" t="s">
        <v>13844</v>
      </c>
      <c r="S555" s="750" t="s">
        <v>13845</v>
      </c>
    </row>
    <row r="556" spans="8:19" hidden="1">
      <c r="H556" s="750" t="e">
        <v>#N/A</v>
      </c>
      <c r="I556" s="751" t="str">
        <f t="shared" si="30"/>
        <v/>
      </c>
      <c r="K556" s="750" t="str">
        <f t="shared" ca="1" si="31"/>
        <v/>
      </c>
      <c r="L556" s="750" t="str">
        <f t="shared" ca="1" si="32"/>
        <v/>
      </c>
      <c r="O556" s="750" t="s">
        <v>13846</v>
      </c>
      <c r="P556" s="750" t="s">
        <v>10164</v>
      </c>
      <c r="Q556" s="750" t="s">
        <v>10165</v>
      </c>
      <c r="R556" s="750" t="s">
        <v>10166</v>
      </c>
      <c r="S556" s="750" t="s">
        <v>10167</v>
      </c>
    </row>
    <row r="557" spans="8:19" hidden="1">
      <c r="H557" s="750" t="e">
        <v>#N/A</v>
      </c>
      <c r="I557" s="751" t="str">
        <f t="shared" si="30"/>
        <v/>
      </c>
      <c r="K557" s="750" t="str">
        <f t="shared" ca="1" si="31"/>
        <v/>
      </c>
      <c r="L557" s="750" t="str">
        <f t="shared" ca="1" si="32"/>
        <v/>
      </c>
      <c r="O557" s="750" t="s">
        <v>10168</v>
      </c>
      <c r="P557" s="750" t="s">
        <v>10169</v>
      </c>
      <c r="Q557" s="750" t="s">
        <v>10170</v>
      </c>
      <c r="R557" s="750" t="s">
        <v>10171</v>
      </c>
      <c r="S557" s="750" t="s">
        <v>10172</v>
      </c>
    </row>
    <row r="558" spans="8:19" hidden="1">
      <c r="H558" s="750" t="e">
        <v>#N/A</v>
      </c>
      <c r="I558" s="751" t="str">
        <f t="shared" si="30"/>
        <v/>
      </c>
      <c r="K558" s="750" t="str">
        <f t="shared" ca="1" si="31"/>
        <v/>
      </c>
      <c r="L558" s="750" t="str">
        <f t="shared" ca="1" si="32"/>
        <v/>
      </c>
      <c r="O558" s="750" t="s">
        <v>10173</v>
      </c>
      <c r="P558" s="750" t="s">
        <v>10174</v>
      </c>
      <c r="Q558" s="750" t="s">
        <v>5347</v>
      </c>
      <c r="R558" s="750" t="s">
        <v>4691</v>
      </c>
      <c r="S558" s="750" t="s">
        <v>4692</v>
      </c>
    </row>
    <row r="559" spans="8:19" hidden="1">
      <c r="H559" s="750" t="e">
        <v>#N/A</v>
      </c>
      <c r="I559" s="751" t="str">
        <f t="shared" si="30"/>
        <v/>
      </c>
      <c r="K559" s="750" t="str">
        <f t="shared" ca="1" si="31"/>
        <v/>
      </c>
      <c r="L559" s="750" t="str">
        <f t="shared" ca="1" si="32"/>
        <v/>
      </c>
      <c r="O559" s="750" t="s">
        <v>4693</v>
      </c>
      <c r="P559" s="750" t="s">
        <v>2933</v>
      </c>
      <c r="Q559" s="750" t="s">
        <v>2934</v>
      </c>
      <c r="R559" s="750" t="s">
        <v>2935</v>
      </c>
      <c r="S559" s="750" t="s">
        <v>2936</v>
      </c>
    </row>
    <row r="560" spans="8:19" hidden="1">
      <c r="H560" s="750" t="e">
        <v>#N/A</v>
      </c>
      <c r="I560" s="751" t="str">
        <f t="shared" si="30"/>
        <v/>
      </c>
      <c r="K560" s="750" t="str">
        <f t="shared" ca="1" si="31"/>
        <v/>
      </c>
      <c r="L560" s="750" t="str">
        <f t="shared" ca="1" si="32"/>
        <v/>
      </c>
      <c r="O560" s="750" t="s">
        <v>6296</v>
      </c>
      <c r="P560" s="750" t="s">
        <v>6297</v>
      </c>
      <c r="Q560" s="750" t="s">
        <v>6298</v>
      </c>
      <c r="R560" s="750" t="s">
        <v>6299</v>
      </c>
      <c r="S560" s="750" t="s">
        <v>6300</v>
      </c>
    </row>
    <row r="561" spans="8:19" hidden="1">
      <c r="H561" s="750" t="e">
        <v>#N/A</v>
      </c>
      <c r="I561" s="751" t="str">
        <f t="shared" si="30"/>
        <v/>
      </c>
      <c r="K561" s="750" t="str">
        <f t="shared" ca="1" si="31"/>
        <v/>
      </c>
      <c r="L561" s="750" t="str">
        <f t="shared" ca="1" si="32"/>
        <v/>
      </c>
      <c r="O561" s="750" t="s">
        <v>6301</v>
      </c>
      <c r="P561" s="750" t="s">
        <v>6302</v>
      </c>
      <c r="Q561" s="750" t="s">
        <v>6303</v>
      </c>
      <c r="R561" s="750" t="s">
        <v>6304</v>
      </c>
      <c r="S561" s="750" t="s">
        <v>6305</v>
      </c>
    </row>
    <row r="562" spans="8:19" hidden="1">
      <c r="H562" s="750" t="e">
        <v>#N/A</v>
      </c>
      <c r="I562" s="751" t="str">
        <f t="shared" si="30"/>
        <v/>
      </c>
      <c r="K562" s="750" t="str">
        <f t="shared" ca="1" si="31"/>
        <v/>
      </c>
      <c r="L562" s="750" t="str">
        <f t="shared" ca="1" si="32"/>
        <v/>
      </c>
      <c r="O562" s="750" t="s">
        <v>6306</v>
      </c>
      <c r="P562" s="750" t="s">
        <v>6307</v>
      </c>
      <c r="Q562" s="750" t="s">
        <v>6308</v>
      </c>
      <c r="R562" s="750" t="s">
        <v>9642</v>
      </c>
      <c r="S562" s="750" t="s">
        <v>9643</v>
      </c>
    </row>
    <row r="563" spans="8:19" hidden="1">
      <c r="H563" s="750" t="e">
        <v>#N/A</v>
      </c>
      <c r="I563" s="751" t="str">
        <f t="shared" si="30"/>
        <v/>
      </c>
      <c r="K563" s="750" t="str">
        <f t="shared" ca="1" si="31"/>
        <v/>
      </c>
      <c r="L563" s="750" t="str">
        <f t="shared" ca="1" si="32"/>
        <v/>
      </c>
      <c r="O563" s="750" t="s">
        <v>9644</v>
      </c>
      <c r="P563" s="750" t="s">
        <v>9645</v>
      </c>
      <c r="Q563" s="750" t="s">
        <v>6431</v>
      </c>
      <c r="R563" s="750" t="s">
        <v>6432</v>
      </c>
      <c r="S563" s="750" t="s">
        <v>6433</v>
      </c>
    </row>
    <row r="564" spans="8:19" hidden="1">
      <c r="H564" s="750" t="e">
        <v>#N/A</v>
      </c>
      <c r="I564" s="751" t="str">
        <f t="shared" si="30"/>
        <v/>
      </c>
      <c r="K564" s="750" t="str">
        <f t="shared" ca="1" si="31"/>
        <v/>
      </c>
      <c r="L564" s="750" t="str">
        <f t="shared" ca="1" si="32"/>
        <v/>
      </c>
      <c r="O564" s="750" t="s">
        <v>2959</v>
      </c>
      <c r="P564" s="750" t="s">
        <v>2960</v>
      </c>
      <c r="Q564" s="750" t="s">
        <v>2961</v>
      </c>
      <c r="R564" s="750" t="s">
        <v>2962</v>
      </c>
      <c r="S564" s="750" t="s">
        <v>2065</v>
      </c>
    </row>
    <row r="565" spans="8:19" hidden="1">
      <c r="H565" s="750" t="e">
        <v>#N/A</v>
      </c>
      <c r="I565" s="751" t="str">
        <f t="shared" si="30"/>
        <v/>
      </c>
      <c r="K565" s="750" t="str">
        <f t="shared" ca="1" si="31"/>
        <v/>
      </c>
      <c r="L565" s="750" t="str">
        <f t="shared" ca="1" si="32"/>
        <v/>
      </c>
      <c r="O565" s="750" t="s">
        <v>2066</v>
      </c>
      <c r="P565" s="750" t="s">
        <v>2067</v>
      </c>
      <c r="Q565" s="750" t="s">
        <v>2068</v>
      </c>
      <c r="R565" s="750" t="s">
        <v>2076</v>
      </c>
      <c r="S565" s="750" t="s">
        <v>2077</v>
      </c>
    </row>
    <row r="566" spans="8:19" hidden="1">
      <c r="H566" s="750" t="e">
        <v>#N/A</v>
      </c>
      <c r="I566" s="751" t="str">
        <f t="shared" si="30"/>
        <v/>
      </c>
      <c r="K566" s="750" t="str">
        <f t="shared" ca="1" si="31"/>
        <v/>
      </c>
      <c r="L566" s="750" t="str">
        <f t="shared" ca="1" si="32"/>
        <v/>
      </c>
      <c r="O566" s="750" t="s">
        <v>2078</v>
      </c>
      <c r="P566" s="750" t="s">
        <v>2079</v>
      </c>
      <c r="Q566" s="750" t="s">
        <v>2080</v>
      </c>
      <c r="R566" s="750" t="s">
        <v>2081</v>
      </c>
      <c r="S566" s="750" t="s">
        <v>2082</v>
      </c>
    </row>
    <row r="567" spans="8:19" hidden="1">
      <c r="H567" s="750" t="e">
        <v>#N/A</v>
      </c>
      <c r="I567" s="751" t="str">
        <f t="shared" si="30"/>
        <v/>
      </c>
      <c r="K567" s="750" t="str">
        <f t="shared" ca="1" si="31"/>
        <v/>
      </c>
      <c r="L567" s="750" t="str">
        <f t="shared" ca="1" si="32"/>
        <v/>
      </c>
      <c r="O567" s="750" t="s">
        <v>2083</v>
      </c>
      <c r="P567" s="750" t="s">
        <v>2084</v>
      </c>
      <c r="Q567" s="750" t="s">
        <v>2085</v>
      </c>
      <c r="R567" s="750" t="s">
        <v>2086</v>
      </c>
      <c r="S567" s="750" t="s">
        <v>2087</v>
      </c>
    </row>
    <row r="568" spans="8:19" hidden="1">
      <c r="H568" s="750" t="e">
        <v>#N/A</v>
      </c>
      <c r="I568" s="751" t="str">
        <f t="shared" si="30"/>
        <v/>
      </c>
      <c r="K568" s="750" t="str">
        <f t="shared" ca="1" si="31"/>
        <v/>
      </c>
      <c r="L568" s="750" t="str">
        <f t="shared" ca="1" si="32"/>
        <v/>
      </c>
      <c r="O568" s="750" t="s">
        <v>2088</v>
      </c>
      <c r="P568" s="750" t="s">
        <v>820</v>
      </c>
      <c r="Q568" s="750" t="s">
        <v>821</v>
      </c>
      <c r="R568" s="750" t="s">
        <v>1465</v>
      </c>
      <c r="S568" s="750" t="s">
        <v>1466</v>
      </c>
    </row>
    <row r="569" spans="8:19" hidden="1">
      <c r="H569" s="750" t="e">
        <v>#N/A</v>
      </c>
      <c r="I569" s="751" t="str">
        <f t="shared" si="30"/>
        <v/>
      </c>
      <c r="K569" s="750" t="str">
        <f t="shared" ca="1" si="31"/>
        <v/>
      </c>
      <c r="L569" s="750" t="str">
        <f t="shared" ca="1" si="32"/>
        <v/>
      </c>
      <c r="O569" s="750" t="s">
        <v>1467</v>
      </c>
      <c r="P569" s="750" t="s">
        <v>1468</v>
      </c>
      <c r="Q569" s="750" t="s">
        <v>1469</v>
      </c>
      <c r="R569" s="750" t="s">
        <v>1470</v>
      </c>
      <c r="S569" s="750" t="s">
        <v>2071</v>
      </c>
    </row>
    <row r="570" spans="8:19" hidden="1">
      <c r="H570" s="750" t="e">
        <v>#N/A</v>
      </c>
      <c r="I570" s="751" t="str">
        <f t="shared" si="30"/>
        <v/>
      </c>
      <c r="K570" s="750" t="str">
        <f t="shared" ca="1" si="31"/>
        <v/>
      </c>
      <c r="L570" s="750" t="str">
        <f t="shared" ca="1" si="32"/>
        <v/>
      </c>
      <c r="O570" s="750" t="s">
        <v>809</v>
      </c>
      <c r="P570" s="750" t="s">
        <v>810</v>
      </c>
      <c r="Q570" s="750" t="s">
        <v>811</v>
      </c>
      <c r="R570" s="750" t="s">
        <v>812</v>
      </c>
      <c r="S570" s="750" t="s">
        <v>813</v>
      </c>
    </row>
    <row r="571" spans="8:19" hidden="1">
      <c r="H571" s="750" t="e">
        <v>#N/A</v>
      </c>
      <c r="I571" s="751" t="str">
        <f t="shared" si="30"/>
        <v/>
      </c>
      <c r="K571" s="750" t="str">
        <f t="shared" ca="1" si="31"/>
        <v/>
      </c>
      <c r="L571" s="750" t="str">
        <f t="shared" ca="1" si="32"/>
        <v/>
      </c>
      <c r="O571" s="750" t="s">
        <v>814</v>
      </c>
      <c r="P571" s="750" t="s">
        <v>815</v>
      </c>
      <c r="Q571" s="750" t="s">
        <v>816</v>
      </c>
      <c r="R571" s="750" t="s">
        <v>817</v>
      </c>
      <c r="S571" s="750" t="s">
        <v>818</v>
      </c>
    </row>
    <row r="572" spans="8:19" hidden="1">
      <c r="H572" s="750" t="e">
        <v>#N/A</v>
      </c>
      <c r="I572" s="751" t="str">
        <f t="shared" si="30"/>
        <v/>
      </c>
      <c r="K572" s="750" t="str">
        <f t="shared" ca="1" si="31"/>
        <v/>
      </c>
      <c r="L572" s="750" t="str">
        <f t="shared" ca="1" si="32"/>
        <v/>
      </c>
      <c r="O572" s="750" t="s">
        <v>819</v>
      </c>
      <c r="P572" s="750" t="s">
        <v>13799</v>
      </c>
      <c r="Q572" s="750" t="s">
        <v>13800</v>
      </c>
      <c r="R572" s="750" t="s">
        <v>13801</v>
      </c>
      <c r="S572" s="750" t="s">
        <v>13802</v>
      </c>
    </row>
    <row r="573" spans="8:19" hidden="1">
      <c r="H573" s="750" t="e">
        <v>#N/A</v>
      </c>
      <c r="I573" s="751" t="str">
        <f t="shared" si="30"/>
        <v/>
      </c>
      <c r="K573" s="750" t="str">
        <f t="shared" ca="1" si="31"/>
        <v/>
      </c>
      <c r="L573" s="750" t="str">
        <f t="shared" ca="1" si="32"/>
        <v/>
      </c>
      <c r="O573" s="750" t="s">
        <v>13803</v>
      </c>
      <c r="P573" s="750" t="s">
        <v>13804</v>
      </c>
      <c r="Q573" s="750" t="s">
        <v>13805</v>
      </c>
      <c r="R573" s="750" t="s">
        <v>13806</v>
      </c>
      <c r="S573" s="750" t="s">
        <v>13807</v>
      </c>
    </row>
    <row r="574" spans="8:19" hidden="1">
      <c r="H574" s="750" t="e">
        <v>#N/A</v>
      </c>
      <c r="I574" s="751" t="str">
        <f t="shared" si="30"/>
        <v/>
      </c>
      <c r="K574" s="750" t="str">
        <f t="shared" ca="1" si="31"/>
        <v/>
      </c>
      <c r="L574" s="750" t="str">
        <f t="shared" ca="1" si="32"/>
        <v/>
      </c>
      <c r="O574" s="750" t="s">
        <v>824</v>
      </c>
      <c r="P574" s="750" t="s">
        <v>825</v>
      </c>
      <c r="Q574" s="750" t="s">
        <v>826</v>
      </c>
      <c r="R574" s="750" t="s">
        <v>827</v>
      </c>
      <c r="S574" s="750" t="s">
        <v>828</v>
      </c>
    </row>
    <row r="575" spans="8:19" hidden="1">
      <c r="H575" s="750" t="e">
        <v>#N/A</v>
      </c>
      <c r="I575" s="751" t="str">
        <f t="shared" si="30"/>
        <v/>
      </c>
      <c r="K575" s="750" t="str">
        <f t="shared" ca="1" si="31"/>
        <v/>
      </c>
      <c r="L575" s="750" t="str">
        <f t="shared" ca="1" si="32"/>
        <v/>
      </c>
      <c r="O575" s="750" t="s">
        <v>829</v>
      </c>
      <c r="P575" s="750" t="s">
        <v>830</v>
      </c>
      <c r="Q575" s="750" t="s">
        <v>831</v>
      </c>
      <c r="R575" s="750" t="s">
        <v>832</v>
      </c>
      <c r="S575" s="750" t="s">
        <v>833</v>
      </c>
    </row>
    <row r="576" spans="8:19" hidden="1">
      <c r="H576" s="750" t="e">
        <v>#N/A</v>
      </c>
      <c r="I576" s="751" t="str">
        <f t="shared" si="30"/>
        <v/>
      </c>
      <c r="K576" s="750" t="str">
        <f t="shared" ca="1" si="31"/>
        <v/>
      </c>
      <c r="L576" s="750" t="str">
        <f t="shared" ca="1" si="32"/>
        <v/>
      </c>
      <c r="O576" s="750" t="s">
        <v>834</v>
      </c>
      <c r="P576" s="750" t="s">
        <v>835</v>
      </c>
      <c r="Q576" s="750" t="s">
        <v>836</v>
      </c>
      <c r="R576" s="750" t="s">
        <v>837</v>
      </c>
      <c r="S576" s="750" t="s">
        <v>838</v>
      </c>
    </row>
    <row r="577" spans="8:19" hidden="1">
      <c r="H577" s="750" t="e">
        <v>#N/A</v>
      </c>
      <c r="I577" s="751" t="str">
        <f t="shared" si="30"/>
        <v/>
      </c>
      <c r="K577" s="750" t="str">
        <f t="shared" ca="1" si="31"/>
        <v/>
      </c>
      <c r="L577" s="750" t="str">
        <f t="shared" ca="1" si="32"/>
        <v/>
      </c>
      <c r="O577" s="750" t="s">
        <v>839</v>
      </c>
      <c r="P577" s="750" t="s">
        <v>840</v>
      </c>
      <c r="Q577" s="750" t="s">
        <v>841</v>
      </c>
      <c r="R577" s="750" t="s">
        <v>877</v>
      </c>
      <c r="S577" s="750" t="s">
        <v>878</v>
      </c>
    </row>
    <row r="578" spans="8:19" hidden="1">
      <c r="H578" s="750" t="e">
        <v>#N/A</v>
      </c>
      <c r="I578" s="751" t="str">
        <f t="shared" si="30"/>
        <v/>
      </c>
      <c r="K578" s="750" t="str">
        <f t="shared" ca="1" si="31"/>
        <v/>
      </c>
      <c r="L578" s="750" t="str">
        <f t="shared" ca="1" si="32"/>
        <v/>
      </c>
      <c r="O578" s="750" t="s">
        <v>879</v>
      </c>
      <c r="P578" s="750" t="s">
        <v>880</v>
      </c>
      <c r="Q578" s="750" t="s">
        <v>881</v>
      </c>
      <c r="R578" s="750" t="s">
        <v>882</v>
      </c>
      <c r="S578" s="750" t="s">
        <v>883</v>
      </c>
    </row>
    <row r="579" spans="8:19" hidden="1">
      <c r="H579" s="750" t="e">
        <v>#N/A</v>
      </c>
      <c r="I579" s="751" t="str">
        <f t="shared" si="30"/>
        <v/>
      </c>
      <c r="K579" s="750" t="str">
        <f t="shared" ca="1" si="31"/>
        <v/>
      </c>
      <c r="L579" s="750" t="str">
        <f t="shared" ca="1" si="32"/>
        <v/>
      </c>
      <c r="O579" s="750" t="s">
        <v>884</v>
      </c>
      <c r="P579" s="750" t="s">
        <v>885</v>
      </c>
      <c r="Q579" s="750" t="s">
        <v>886</v>
      </c>
      <c r="R579" s="750" t="s">
        <v>887</v>
      </c>
      <c r="S579" s="750" t="s">
        <v>888</v>
      </c>
    </row>
    <row r="580" spans="8:19" hidden="1">
      <c r="H580" s="750" t="e">
        <v>#N/A</v>
      </c>
      <c r="I580" s="751" t="str">
        <f t="shared" si="30"/>
        <v/>
      </c>
      <c r="K580" s="750" t="str">
        <f t="shared" ca="1" si="31"/>
        <v/>
      </c>
      <c r="L580" s="750" t="str">
        <f t="shared" ca="1" si="32"/>
        <v/>
      </c>
      <c r="O580" s="750" t="s">
        <v>889</v>
      </c>
      <c r="P580" s="750" t="s">
        <v>890</v>
      </c>
      <c r="Q580" s="750" t="s">
        <v>891</v>
      </c>
      <c r="R580" s="750" t="s">
        <v>892</v>
      </c>
      <c r="S580" s="750" t="s">
        <v>893</v>
      </c>
    </row>
    <row r="581" spans="8:19" hidden="1">
      <c r="H581" s="750" t="e">
        <v>#N/A</v>
      </c>
      <c r="I581" s="751" t="str">
        <f t="shared" ref="I581:I640" si="33">locscty</f>
        <v/>
      </c>
      <c r="K581" s="750" t="str">
        <f t="shared" ca="1" si="31"/>
        <v/>
      </c>
      <c r="L581" s="750" t="str">
        <f t="shared" ca="1" si="32"/>
        <v/>
      </c>
      <c r="O581" s="750" t="s">
        <v>894</v>
      </c>
      <c r="P581" s="750" t="s">
        <v>895</v>
      </c>
      <c r="Q581" s="750" t="s">
        <v>896</v>
      </c>
      <c r="R581" s="750" t="s">
        <v>897</v>
      </c>
      <c r="S581" s="750" t="s">
        <v>898</v>
      </c>
    </row>
    <row r="582" spans="8:19" hidden="1">
      <c r="H582" s="750" t="e">
        <v>#N/A</v>
      </c>
      <c r="I582" s="751" t="str">
        <f t="shared" si="33"/>
        <v/>
      </c>
      <c r="K582" s="750" t="str">
        <f t="shared" ca="1" si="31"/>
        <v/>
      </c>
      <c r="L582" s="750" t="str">
        <f t="shared" ca="1" si="32"/>
        <v/>
      </c>
      <c r="O582" s="750" t="s">
        <v>899</v>
      </c>
      <c r="P582" s="750" t="s">
        <v>900</v>
      </c>
      <c r="Q582" s="750" t="s">
        <v>901</v>
      </c>
      <c r="R582" s="750" t="s">
        <v>902</v>
      </c>
      <c r="S582" s="750" t="s">
        <v>903</v>
      </c>
    </row>
    <row r="583" spans="8:19" hidden="1">
      <c r="H583" s="750" t="e">
        <v>#N/A</v>
      </c>
      <c r="I583" s="751" t="str">
        <f t="shared" si="33"/>
        <v/>
      </c>
      <c r="K583" s="750" t="str">
        <f t="shared" ca="1" si="31"/>
        <v/>
      </c>
      <c r="L583" s="750" t="str">
        <f t="shared" ca="1" si="32"/>
        <v/>
      </c>
      <c r="O583" s="750" t="s">
        <v>904</v>
      </c>
      <c r="P583" s="750" t="s">
        <v>905</v>
      </c>
      <c r="Q583" s="750" t="s">
        <v>906</v>
      </c>
      <c r="R583" s="750" t="s">
        <v>907</v>
      </c>
      <c r="S583" s="750" t="s">
        <v>908</v>
      </c>
    </row>
    <row r="584" spans="8:19" hidden="1">
      <c r="H584" s="750" t="e">
        <v>#N/A</v>
      </c>
      <c r="I584" s="751" t="str">
        <f t="shared" si="33"/>
        <v/>
      </c>
      <c r="K584" s="750" t="str">
        <f t="shared" ca="1" si="31"/>
        <v/>
      </c>
      <c r="L584" s="750" t="str">
        <f t="shared" ca="1" si="32"/>
        <v/>
      </c>
      <c r="O584" s="750" t="s">
        <v>909</v>
      </c>
      <c r="P584" s="750" t="s">
        <v>1561</v>
      </c>
      <c r="Q584" s="750" t="s">
        <v>1562</v>
      </c>
      <c r="R584" s="750" t="s">
        <v>1563</v>
      </c>
      <c r="S584" s="750" t="s">
        <v>1564</v>
      </c>
    </row>
    <row r="585" spans="8:19" hidden="1">
      <c r="H585" s="750" t="e">
        <v>#N/A</v>
      </c>
      <c r="I585" s="751" t="str">
        <f t="shared" si="33"/>
        <v/>
      </c>
      <c r="K585" s="750" t="str">
        <f t="shared" ca="1" si="31"/>
        <v/>
      </c>
      <c r="L585" s="750" t="str">
        <f t="shared" ca="1" si="32"/>
        <v/>
      </c>
      <c r="O585" s="750" t="s">
        <v>1565</v>
      </c>
      <c r="P585" s="750" t="s">
        <v>7589</v>
      </c>
      <c r="Q585" s="750" t="s">
        <v>7590</v>
      </c>
      <c r="R585" s="750" t="s">
        <v>7591</v>
      </c>
      <c r="S585" s="750" t="s">
        <v>13206</v>
      </c>
    </row>
    <row r="586" spans="8:19" hidden="1">
      <c r="H586" s="750" t="e">
        <v>#N/A</v>
      </c>
      <c r="I586" s="751" t="str">
        <f t="shared" si="33"/>
        <v/>
      </c>
      <c r="K586" s="750" t="str">
        <f t="shared" ca="1" si="31"/>
        <v/>
      </c>
      <c r="L586" s="750" t="str">
        <f t="shared" ca="1" si="32"/>
        <v/>
      </c>
      <c r="O586" s="750" t="s">
        <v>13207</v>
      </c>
      <c r="P586" s="750" t="s">
        <v>13208</v>
      </c>
      <c r="Q586" s="750" t="s">
        <v>13209</v>
      </c>
      <c r="R586" s="750" t="s">
        <v>13210</v>
      </c>
      <c r="S586" s="750" t="s">
        <v>13211</v>
      </c>
    </row>
    <row r="587" spans="8:19" hidden="1">
      <c r="H587" s="750" t="e">
        <v>#N/A</v>
      </c>
      <c r="I587" s="751" t="str">
        <f t="shared" si="33"/>
        <v/>
      </c>
      <c r="K587" s="750" t="str">
        <f t="shared" ca="1" si="31"/>
        <v/>
      </c>
      <c r="L587" s="750" t="str">
        <f t="shared" ca="1" si="32"/>
        <v/>
      </c>
      <c r="O587" s="750" t="s">
        <v>13212</v>
      </c>
      <c r="P587" s="750" t="s">
        <v>13213</v>
      </c>
      <c r="Q587" s="750" t="s">
        <v>13214</v>
      </c>
      <c r="R587" s="750" t="s">
        <v>13215</v>
      </c>
      <c r="S587" s="750" t="s">
        <v>12548</v>
      </c>
    </row>
    <row r="588" spans="8:19" hidden="1">
      <c r="H588" s="750" t="e">
        <v>#N/A</v>
      </c>
      <c r="I588" s="751" t="str">
        <f t="shared" si="33"/>
        <v/>
      </c>
      <c r="K588" s="750" t="str">
        <f t="shared" ref="K588:K651" ca="1" si="34">IF(INDIRECT($O588)=0,"",INDIRECT($R588)&amp;INDIRECT($O588)&amp;INDIRECT($P588)&amp;INDIRECT($Q588))</f>
        <v/>
      </c>
      <c r="L588" s="750" t="str">
        <f t="shared" ref="L588:L651" ca="1" si="35">IF(INDIRECT($O588)=0,"",INDIRECT($S588)&amp;INDIRECT($O588)&amp;INDIRECT($P588)&amp;INDIRECT($Q588))</f>
        <v/>
      </c>
      <c r="O588" s="750" t="s">
        <v>12549</v>
      </c>
      <c r="P588" s="750" t="s">
        <v>12550</v>
      </c>
      <c r="Q588" s="750" t="s">
        <v>12551</v>
      </c>
      <c r="R588" s="750" t="s">
        <v>12552</v>
      </c>
      <c r="S588" s="750" t="s">
        <v>12553</v>
      </c>
    </row>
    <row r="589" spans="8:19" hidden="1">
      <c r="H589" s="750" t="e">
        <v>#N/A</v>
      </c>
      <c r="I589" s="751" t="str">
        <f t="shared" si="33"/>
        <v/>
      </c>
      <c r="K589" s="750" t="str">
        <f t="shared" ca="1" si="34"/>
        <v/>
      </c>
      <c r="L589" s="750" t="str">
        <f t="shared" ca="1" si="35"/>
        <v/>
      </c>
      <c r="O589" s="750" t="s">
        <v>11333</v>
      </c>
      <c r="P589" s="750" t="s">
        <v>11334</v>
      </c>
      <c r="Q589" s="750" t="s">
        <v>11335</v>
      </c>
      <c r="R589" s="750" t="s">
        <v>11336</v>
      </c>
      <c r="S589" s="750" t="s">
        <v>11337</v>
      </c>
    </row>
    <row r="590" spans="8:19" hidden="1">
      <c r="H590" s="750" t="e">
        <v>#N/A</v>
      </c>
      <c r="I590" s="751" t="str">
        <f t="shared" si="33"/>
        <v/>
      </c>
      <c r="K590" s="750" t="str">
        <f t="shared" ca="1" si="34"/>
        <v/>
      </c>
      <c r="L590" s="750" t="str">
        <f t="shared" ca="1" si="35"/>
        <v/>
      </c>
      <c r="O590" s="750" t="s">
        <v>11338</v>
      </c>
      <c r="P590" s="750" t="s">
        <v>11339</v>
      </c>
      <c r="Q590" s="750" t="s">
        <v>11340</v>
      </c>
      <c r="R590" s="750" t="s">
        <v>11341</v>
      </c>
      <c r="S590" s="750" t="s">
        <v>11342</v>
      </c>
    </row>
    <row r="591" spans="8:19" hidden="1">
      <c r="H591" s="750" t="e">
        <v>#N/A</v>
      </c>
      <c r="I591" s="751" t="str">
        <f t="shared" si="33"/>
        <v/>
      </c>
      <c r="K591" s="750" t="str">
        <f t="shared" ca="1" si="34"/>
        <v/>
      </c>
      <c r="L591" s="750" t="str">
        <f t="shared" ca="1" si="35"/>
        <v/>
      </c>
      <c r="O591" s="750" t="s">
        <v>11343</v>
      </c>
      <c r="P591" s="750" t="s">
        <v>11344</v>
      </c>
      <c r="Q591" s="750" t="s">
        <v>11345</v>
      </c>
      <c r="R591" s="750" t="s">
        <v>11346</v>
      </c>
      <c r="S591" s="750" t="s">
        <v>11347</v>
      </c>
    </row>
    <row r="592" spans="8:19" hidden="1">
      <c r="H592" s="750" t="e">
        <v>#N/A</v>
      </c>
      <c r="I592" s="751" t="str">
        <f t="shared" si="33"/>
        <v/>
      </c>
      <c r="K592" s="750" t="str">
        <f t="shared" ca="1" si="34"/>
        <v/>
      </c>
      <c r="L592" s="750" t="str">
        <f t="shared" ca="1" si="35"/>
        <v/>
      </c>
      <c r="O592" s="750" t="s">
        <v>11348</v>
      </c>
      <c r="P592" s="750" t="s">
        <v>11349</v>
      </c>
      <c r="Q592" s="750" t="s">
        <v>11350</v>
      </c>
      <c r="R592" s="750" t="s">
        <v>11351</v>
      </c>
      <c r="S592" s="750" t="s">
        <v>11352</v>
      </c>
    </row>
    <row r="593" spans="8:19" hidden="1">
      <c r="H593" s="750" t="e">
        <v>#N/A</v>
      </c>
      <c r="I593" s="751" t="str">
        <f t="shared" si="33"/>
        <v/>
      </c>
      <c r="K593" s="750" t="str">
        <f t="shared" ca="1" si="34"/>
        <v/>
      </c>
      <c r="L593" s="750" t="str">
        <f t="shared" ca="1" si="35"/>
        <v/>
      </c>
      <c r="O593" s="750" t="s">
        <v>11353</v>
      </c>
      <c r="P593" s="750" t="s">
        <v>11354</v>
      </c>
      <c r="Q593" s="750" t="s">
        <v>11355</v>
      </c>
      <c r="R593" s="750" t="s">
        <v>11356</v>
      </c>
      <c r="S593" s="750" t="s">
        <v>11357</v>
      </c>
    </row>
    <row r="594" spans="8:19" hidden="1">
      <c r="H594" s="750" t="e">
        <v>#N/A</v>
      </c>
      <c r="I594" s="751" t="str">
        <f t="shared" si="33"/>
        <v/>
      </c>
      <c r="K594" s="750" t="str">
        <f t="shared" ca="1" si="34"/>
        <v/>
      </c>
      <c r="L594" s="750" t="str">
        <f t="shared" ca="1" si="35"/>
        <v/>
      </c>
      <c r="O594" s="750" t="s">
        <v>11358</v>
      </c>
      <c r="P594" s="750" t="s">
        <v>11359</v>
      </c>
      <c r="Q594" s="750" t="s">
        <v>11360</v>
      </c>
      <c r="R594" s="750" t="s">
        <v>11361</v>
      </c>
      <c r="S594" s="750" t="s">
        <v>11362</v>
      </c>
    </row>
    <row r="595" spans="8:19" hidden="1">
      <c r="H595" s="750" t="e">
        <v>#N/A</v>
      </c>
      <c r="I595" s="751" t="str">
        <f t="shared" si="33"/>
        <v/>
      </c>
      <c r="K595" s="750" t="str">
        <f t="shared" ca="1" si="34"/>
        <v/>
      </c>
      <c r="L595" s="750" t="str">
        <f t="shared" ca="1" si="35"/>
        <v/>
      </c>
      <c r="O595" s="750" t="s">
        <v>11363</v>
      </c>
      <c r="P595" s="750" t="s">
        <v>11364</v>
      </c>
      <c r="Q595" s="750" t="s">
        <v>11365</v>
      </c>
      <c r="R595" s="750" t="s">
        <v>11366</v>
      </c>
      <c r="S595" s="750" t="s">
        <v>11367</v>
      </c>
    </row>
    <row r="596" spans="8:19" hidden="1">
      <c r="H596" s="750" t="e">
        <v>#N/A</v>
      </c>
      <c r="I596" s="751" t="str">
        <f t="shared" si="33"/>
        <v/>
      </c>
      <c r="K596" s="750" t="str">
        <f t="shared" ca="1" si="34"/>
        <v/>
      </c>
      <c r="L596" s="750" t="str">
        <f t="shared" ca="1" si="35"/>
        <v/>
      </c>
      <c r="O596" s="750" t="s">
        <v>11368</v>
      </c>
      <c r="P596" s="750" t="s">
        <v>11369</v>
      </c>
      <c r="Q596" s="750" t="s">
        <v>11370</v>
      </c>
      <c r="R596" s="750" t="s">
        <v>11371</v>
      </c>
      <c r="S596" s="750" t="s">
        <v>11372</v>
      </c>
    </row>
    <row r="597" spans="8:19" hidden="1">
      <c r="H597" s="750" t="e">
        <v>#N/A</v>
      </c>
      <c r="I597" s="751" t="str">
        <f t="shared" si="33"/>
        <v/>
      </c>
      <c r="K597" s="750" t="str">
        <f t="shared" ca="1" si="34"/>
        <v/>
      </c>
      <c r="L597" s="750" t="str">
        <f t="shared" ca="1" si="35"/>
        <v/>
      </c>
      <c r="O597" s="750" t="s">
        <v>11373</v>
      </c>
      <c r="P597" s="750" t="s">
        <v>11374</v>
      </c>
      <c r="Q597" s="750" t="s">
        <v>11375</v>
      </c>
      <c r="R597" s="750" t="s">
        <v>11376</v>
      </c>
      <c r="S597" s="750" t="s">
        <v>11377</v>
      </c>
    </row>
    <row r="598" spans="8:19" hidden="1">
      <c r="H598" s="750" t="e">
        <v>#N/A</v>
      </c>
      <c r="I598" s="751" t="str">
        <f t="shared" si="33"/>
        <v/>
      </c>
      <c r="K598" s="750" t="str">
        <f t="shared" ca="1" si="34"/>
        <v/>
      </c>
      <c r="L598" s="750" t="str">
        <f t="shared" ca="1" si="35"/>
        <v/>
      </c>
      <c r="O598" s="750" t="s">
        <v>9758</v>
      </c>
      <c r="P598" s="750" t="s">
        <v>11162</v>
      </c>
      <c r="Q598" s="750" t="s">
        <v>11163</v>
      </c>
      <c r="R598" s="750" t="s">
        <v>11164</v>
      </c>
      <c r="S598" s="750" t="s">
        <v>11165</v>
      </c>
    </row>
    <row r="599" spans="8:19" hidden="1">
      <c r="H599" s="750" t="e">
        <v>#N/A</v>
      </c>
      <c r="I599" s="751" t="str">
        <f t="shared" si="33"/>
        <v/>
      </c>
      <c r="K599" s="750" t="str">
        <f t="shared" ca="1" si="34"/>
        <v/>
      </c>
      <c r="L599" s="750" t="str">
        <f t="shared" ca="1" si="35"/>
        <v/>
      </c>
      <c r="O599" s="750" t="s">
        <v>11166</v>
      </c>
      <c r="P599" s="750" t="s">
        <v>3047</v>
      </c>
      <c r="Q599" s="750" t="s">
        <v>3048</v>
      </c>
      <c r="R599" s="750" t="s">
        <v>3049</v>
      </c>
      <c r="S599" s="750" t="s">
        <v>3050</v>
      </c>
    </row>
    <row r="600" spans="8:19" hidden="1">
      <c r="H600" s="750" t="e">
        <v>#N/A</v>
      </c>
      <c r="I600" s="751" t="str">
        <f t="shared" si="33"/>
        <v/>
      </c>
      <c r="K600" s="750" t="str">
        <f t="shared" ca="1" si="34"/>
        <v/>
      </c>
      <c r="L600" s="750" t="str">
        <f t="shared" ca="1" si="35"/>
        <v/>
      </c>
      <c r="O600" s="750" t="s">
        <v>14202</v>
      </c>
      <c r="P600" s="750" t="s">
        <v>14203</v>
      </c>
      <c r="Q600" s="750" t="s">
        <v>14204</v>
      </c>
      <c r="R600" s="750" t="s">
        <v>14205</v>
      </c>
      <c r="S600" s="750" t="s">
        <v>14206</v>
      </c>
    </row>
    <row r="601" spans="8:19" hidden="1">
      <c r="H601" s="750" t="e">
        <v>#N/A</v>
      </c>
      <c r="I601" s="751" t="str">
        <f t="shared" si="33"/>
        <v/>
      </c>
      <c r="K601" s="750" t="str">
        <f t="shared" ca="1" si="34"/>
        <v/>
      </c>
      <c r="L601" s="750" t="str">
        <f t="shared" ca="1" si="35"/>
        <v/>
      </c>
      <c r="O601" s="750" t="s">
        <v>14207</v>
      </c>
      <c r="P601" s="750" t="s">
        <v>14208</v>
      </c>
      <c r="Q601" s="750" t="s">
        <v>14209</v>
      </c>
      <c r="R601" s="750" t="s">
        <v>14210</v>
      </c>
      <c r="S601" s="750" t="s">
        <v>14211</v>
      </c>
    </row>
    <row r="602" spans="8:19" hidden="1">
      <c r="H602" s="750" t="e">
        <v>#N/A</v>
      </c>
      <c r="I602" s="751" t="str">
        <f t="shared" si="33"/>
        <v/>
      </c>
      <c r="K602" s="750" t="str">
        <f t="shared" ca="1" si="34"/>
        <v/>
      </c>
      <c r="L602" s="750" t="str">
        <f t="shared" ca="1" si="35"/>
        <v/>
      </c>
      <c r="O602" s="750" t="s">
        <v>14212</v>
      </c>
      <c r="P602" s="750" t="s">
        <v>7560</v>
      </c>
      <c r="Q602" s="750" t="s">
        <v>7561</v>
      </c>
      <c r="R602" s="750" t="s">
        <v>7562</v>
      </c>
      <c r="S602" s="750" t="s">
        <v>7563</v>
      </c>
    </row>
    <row r="603" spans="8:19" hidden="1">
      <c r="H603" s="750" t="e">
        <v>#N/A</v>
      </c>
      <c r="I603" s="751" t="str">
        <f t="shared" si="33"/>
        <v/>
      </c>
      <c r="K603" s="750" t="str">
        <f t="shared" ca="1" si="34"/>
        <v/>
      </c>
      <c r="L603" s="750" t="str">
        <f t="shared" ca="1" si="35"/>
        <v/>
      </c>
      <c r="O603" s="750" t="s">
        <v>7564</v>
      </c>
      <c r="P603" s="750" t="s">
        <v>7565</v>
      </c>
      <c r="Q603" s="750" t="s">
        <v>11851</v>
      </c>
      <c r="R603" s="750" t="s">
        <v>11852</v>
      </c>
      <c r="S603" s="750" t="s">
        <v>11853</v>
      </c>
    </row>
    <row r="604" spans="8:19" hidden="1">
      <c r="H604" s="750" t="e">
        <v>#N/A</v>
      </c>
      <c r="I604" s="751" t="str">
        <f t="shared" si="33"/>
        <v/>
      </c>
      <c r="K604" s="750" t="str">
        <f t="shared" ca="1" si="34"/>
        <v/>
      </c>
      <c r="L604" s="750" t="str">
        <f t="shared" ca="1" si="35"/>
        <v/>
      </c>
      <c r="O604" s="750" t="s">
        <v>11854</v>
      </c>
      <c r="P604" s="750" t="s">
        <v>11855</v>
      </c>
      <c r="Q604" s="750" t="s">
        <v>11856</v>
      </c>
      <c r="R604" s="750" t="s">
        <v>14145</v>
      </c>
      <c r="S604" s="750" t="s">
        <v>14146</v>
      </c>
    </row>
    <row r="605" spans="8:19" hidden="1">
      <c r="H605" s="750" t="e">
        <v>#N/A</v>
      </c>
      <c r="I605" s="751" t="str">
        <f t="shared" si="33"/>
        <v/>
      </c>
      <c r="K605" s="750" t="str">
        <f t="shared" ca="1" si="34"/>
        <v/>
      </c>
      <c r="L605" s="750" t="str">
        <f t="shared" ca="1" si="35"/>
        <v/>
      </c>
      <c r="O605" s="750" t="s">
        <v>3914</v>
      </c>
      <c r="P605" s="750" t="s">
        <v>3915</v>
      </c>
      <c r="Q605" s="750" t="s">
        <v>3916</v>
      </c>
      <c r="R605" s="750" t="s">
        <v>3917</v>
      </c>
      <c r="S605" s="750" t="s">
        <v>3918</v>
      </c>
    </row>
    <row r="606" spans="8:19" hidden="1">
      <c r="H606" s="750" t="e">
        <v>#N/A</v>
      </c>
      <c r="I606" s="751" t="str">
        <f t="shared" si="33"/>
        <v/>
      </c>
      <c r="K606" s="750" t="str">
        <f t="shared" ca="1" si="34"/>
        <v/>
      </c>
      <c r="L606" s="750" t="str">
        <f t="shared" ca="1" si="35"/>
        <v/>
      </c>
      <c r="O606" s="750" t="s">
        <v>3919</v>
      </c>
      <c r="P606" s="750" t="s">
        <v>3920</v>
      </c>
      <c r="Q606" s="750" t="s">
        <v>3921</v>
      </c>
      <c r="R606" s="750" t="s">
        <v>3922</v>
      </c>
      <c r="S606" s="750" t="s">
        <v>3923</v>
      </c>
    </row>
    <row r="607" spans="8:19" hidden="1">
      <c r="H607" s="750" t="e">
        <v>#N/A</v>
      </c>
      <c r="I607" s="751" t="str">
        <f t="shared" si="33"/>
        <v/>
      </c>
      <c r="K607" s="750" t="str">
        <f t="shared" ca="1" si="34"/>
        <v/>
      </c>
      <c r="L607" s="750" t="str">
        <f t="shared" ca="1" si="35"/>
        <v/>
      </c>
      <c r="O607" s="750" t="s">
        <v>3924</v>
      </c>
      <c r="P607" s="750" t="s">
        <v>3925</v>
      </c>
      <c r="Q607" s="750" t="s">
        <v>3926</v>
      </c>
      <c r="R607" s="750" t="s">
        <v>4969</v>
      </c>
      <c r="S607" s="750" t="s">
        <v>4970</v>
      </c>
    </row>
    <row r="608" spans="8:19" hidden="1">
      <c r="H608" s="750" t="e">
        <v>#N/A</v>
      </c>
      <c r="I608" s="751" t="str">
        <f t="shared" si="33"/>
        <v/>
      </c>
      <c r="K608" s="750" t="str">
        <f t="shared" ca="1" si="34"/>
        <v/>
      </c>
      <c r="L608" s="750" t="str">
        <f t="shared" ca="1" si="35"/>
        <v/>
      </c>
      <c r="O608" s="750" t="s">
        <v>4971</v>
      </c>
      <c r="P608" s="750" t="s">
        <v>4972</v>
      </c>
      <c r="Q608" s="750" t="s">
        <v>10793</v>
      </c>
      <c r="R608" s="750" t="s">
        <v>10794</v>
      </c>
      <c r="S608" s="750" t="s">
        <v>10795</v>
      </c>
    </row>
    <row r="609" spans="8:19" hidden="1">
      <c r="H609" s="750" t="e">
        <v>#N/A</v>
      </c>
      <c r="I609" s="751" t="str">
        <f t="shared" si="33"/>
        <v/>
      </c>
      <c r="K609" s="750" t="str">
        <f t="shared" ca="1" si="34"/>
        <v/>
      </c>
      <c r="L609" s="750" t="str">
        <f t="shared" ca="1" si="35"/>
        <v/>
      </c>
      <c r="O609" s="750" t="s">
        <v>10796</v>
      </c>
      <c r="P609" s="750" t="s">
        <v>10797</v>
      </c>
      <c r="Q609" s="750" t="s">
        <v>10798</v>
      </c>
      <c r="R609" s="750" t="s">
        <v>10799</v>
      </c>
      <c r="S609" s="750" t="s">
        <v>10800</v>
      </c>
    </row>
    <row r="610" spans="8:19" hidden="1">
      <c r="H610" s="750" t="e">
        <v>#N/A</v>
      </c>
      <c r="I610" s="751" t="str">
        <f t="shared" si="33"/>
        <v/>
      </c>
      <c r="K610" s="750" t="str">
        <f t="shared" ca="1" si="34"/>
        <v/>
      </c>
      <c r="L610" s="750" t="str">
        <f t="shared" ca="1" si="35"/>
        <v/>
      </c>
      <c r="O610" s="750" t="s">
        <v>10801</v>
      </c>
      <c r="P610" s="750" t="s">
        <v>10802</v>
      </c>
      <c r="Q610" s="750" t="s">
        <v>10803</v>
      </c>
      <c r="R610" s="750" t="s">
        <v>1450</v>
      </c>
      <c r="S610" s="750" t="s">
        <v>1451</v>
      </c>
    </row>
    <row r="611" spans="8:19" hidden="1">
      <c r="H611" s="750" t="e">
        <v>#N/A</v>
      </c>
      <c r="I611" s="751" t="str">
        <f t="shared" si="33"/>
        <v/>
      </c>
      <c r="K611" s="750" t="str">
        <f t="shared" ca="1" si="34"/>
        <v/>
      </c>
      <c r="L611" s="750" t="str">
        <f t="shared" ca="1" si="35"/>
        <v/>
      </c>
      <c r="O611" s="750" t="s">
        <v>1452</v>
      </c>
      <c r="P611" s="750" t="s">
        <v>1453</v>
      </c>
      <c r="Q611" s="750" t="s">
        <v>1454</v>
      </c>
      <c r="R611" s="750" t="s">
        <v>1455</v>
      </c>
      <c r="S611" s="750" t="s">
        <v>1456</v>
      </c>
    </row>
    <row r="612" spans="8:19" hidden="1">
      <c r="H612" s="750" t="e">
        <v>#N/A</v>
      </c>
      <c r="I612" s="751" t="str">
        <f t="shared" si="33"/>
        <v/>
      </c>
      <c r="K612" s="750" t="str">
        <f t="shared" ca="1" si="34"/>
        <v/>
      </c>
      <c r="L612" s="750" t="str">
        <f t="shared" ca="1" si="35"/>
        <v/>
      </c>
      <c r="O612" s="750" t="s">
        <v>1457</v>
      </c>
      <c r="P612" s="750" t="s">
        <v>1458</v>
      </c>
      <c r="Q612" s="750" t="s">
        <v>1459</v>
      </c>
      <c r="R612" s="750" t="s">
        <v>1460</v>
      </c>
      <c r="S612" s="750" t="s">
        <v>1461</v>
      </c>
    </row>
    <row r="613" spans="8:19" hidden="1">
      <c r="H613" s="750" t="e">
        <v>#N/A</v>
      </c>
      <c r="I613" s="751" t="str">
        <f t="shared" si="33"/>
        <v/>
      </c>
      <c r="K613" s="750" t="str">
        <f t="shared" ca="1" si="34"/>
        <v/>
      </c>
      <c r="L613" s="750" t="str">
        <f t="shared" ca="1" si="35"/>
        <v/>
      </c>
      <c r="O613" s="750" t="s">
        <v>1462</v>
      </c>
      <c r="P613" s="750" t="s">
        <v>1463</v>
      </c>
      <c r="Q613" s="750" t="s">
        <v>1464</v>
      </c>
      <c r="R613" s="750" t="s">
        <v>7363</v>
      </c>
      <c r="S613" s="750" t="s">
        <v>7364</v>
      </c>
    </row>
    <row r="614" spans="8:19" hidden="1">
      <c r="H614" s="750" t="e">
        <v>#N/A</v>
      </c>
      <c r="I614" s="751" t="str">
        <f t="shared" si="33"/>
        <v/>
      </c>
      <c r="K614" s="750" t="str">
        <f t="shared" ca="1" si="34"/>
        <v/>
      </c>
      <c r="L614" s="750" t="str">
        <f t="shared" ca="1" si="35"/>
        <v/>
      </c>
      <c r="O614" s="750" t="s">
        <v>7365</v>
      </c>
      <c r="P614" s="750" t="s">
        <v>7366</v>
      </c>
      <c r="Q614" s="750" t="s">
        <v>7367</v>
      </c>
      <c r="R614" s="750" t="s">
        <v>7368</v>
      </c>
      <c r="S614" s="750" t="s">
        <v>7369</v>
      </c>
    </row>
    <row r="615" spans="8:19" hidden="1">
      <c r="H615" s="750" t="e">
        <v>#N/A</v>
      </c>
      <c r="I615" s="751" t="str">
        <f t="shared" si="33"/>
        <v/>
      </c>
      <c r="K615" s="750" t="str">
        <f t="shared" ca="1" si="34"/>
        <v/>
      </c>
      <c r="L615" s="750" t="str">
        <f t="shared" ca="1" si="35"/>
        <v/>
      </c>
      <c r="O615" s="750" t="s">
        <v>7370</v>
      </c>
      <c r="P615" s="750" t="s">
        <v>7371</v>
      </c>
      <c r="Q615" s="750" t="s">
        <v>7372</v>
      </c>
      <c r="R615" s="750" t="s">
        <v>7373</v>
      </c>
      <c r="S615" s="750" t="s">
        <v>7374</v>
      </c>
    </row>
    <row r="616" spans="8:19" hidden="1">
      <c r="H616" s="750" t="e">
        <v>#N/A</v>
      </c>
      <c r="I616" s="751" t="str">
        <f t="shared" si="33"/>
        <v/>
      </c>
      <c r="K616" s="750" t="str">
        <f t="shared" ca="1" si="34"/>
        <v/>
      </c>
      <c r="L616" s="750" t="str">
        <f t="shared" ca="1" si="35"/>
        <v/>
      </c>
      <c r="O616" s="750" t="s">
        <v>7375</v>
      </c>
      <c r="P616" s="750" t="s">
        <v>7376</v>
      </c>
      <c r="Q616" s="750" t="s">
        <v>7377</v>
      </c>
      <c r="R616" s="750" t="s">
        <v>7378</v>
      </c>
      <c r="S616" s="750" t="s">
        <v>7379</v>
      </c>
    </row>
    <row r="617" spans="8:19" hidden="1">
      <c r="H617" s="750" t="e">
        <v>#N/A</v>
      </c>
      <c r="I617" s="751" t="str">
        <f t="shared" si="33"/>
        <v/>
      </c>
      <c r="K617" s="750" t="str">
        <f t="shared" ca="1" si="34"/>
        <v/>
      </c>
      <c r="L617" s="750" t="str">
        <f t="shared" ca="1" si="35"/>
        <v/>
      </c>
      <c r="O617" s="750" t="s">
        <v>7380</v>
      </c>
      <c r="P617" s="750" t="s">
        <v>13467</v>
      </c>
      <c r="Q617" s="750" t="s">
        <v>3855</v>
      </c>
      <c r="R617" s="750" t="s">
        <v>3856</v>
      </c>
      <c r="S617" s="750" t="s">
        <v>3857</v>
      </c>
    </row>
    <row r="618" spans="8:19" hidden="1">
      <c r="H618" s="750" t="e">
        <v>#N/A</v>
      </c>
      <c r="I618" s="751" t="str">
        <f t="shared" si="33"/>
        <v/>
      </c>
      <c r="K618" s="750" t="str">
        <f t="shared" ca="1" si="34"/>
        <v/>
      </c>
      <c r="L618" s="750" t="str">
        <f t="shared" ca="1" si="35"/>
        <v/>
      </c>
      <c r="O618" s="750" t="s">
        <v>3858</v>
      </c>
      <c r="P618" s="750" t="s">
        <v>3859</v>
      </c>
      <c r="Q618" s="750" t="s">
        <v>3860</v>
      </c>
      <c r="R618" s="750" t="s">
        <v>3861</v>
      </c>
      <c r="S618" s="750" t="s">
        <v>3862</v>
      </c>
    </row>
    <row r="619" spans="8:19" hidden="1">
      <c r="H619" s="750" t="e">
        <v>#N/A</v>
      </c>
      <c r="I619" s="751" t="str">
        <f t="shared" si="33"/>
        <v/>
      </c>
      <c r="K619" s="750" t="str">
        <f t="shared" ca="1" si="34"/>
        <v/>
      </c>
      <c r="L619" s="750" t="str">
        <f t="shared" ca="1" si="35"/>
        <v/>
      </c>
      <c r="O619" s="750" t="s">
        <v>3863</v>
      </c>
      <c r="P619" s="750" t="s">
        <v>3864</v>
      </c>
      <c r="Q619" s="750" t="s">
        <v>133</v>
      </c>
      <c r="R619" s="750" t="s">
        <v>134</v>
      </c>
      <c r="S619" s="750" t="s">
        <v>135</v>
      </c>
    </row>
    <row r="620" spans="8:19" hidden="1">
      <c r="H620" s="750" t="e">
        <v>#N/A</v>
      </c>
      <c r="I620" s="751" t="str">
        <f t="shared" si="33"/>
        <v/>
      </c>
      <c r="K620" s="750" t="str">
        <f t="shared" ca="1" si="34"/>
        <v/>
      </c>
      <c r="L620" s="750" t="str">
        <f t="shared" ca="1" si="35"/>
        <v/>
      </c>
      <c r="O620" s="750" t="s">
        <v>5617</v>
      </c>
      <c r="P620" s="750" t="s">
        <v>5618</v>
      </c>
      <c r="Q620" s="750" t="s">
        <v>5619</v>
      </c>
      <c r="R620" s="750" t="s">
        <v>5620</v>
      </c>
      <c r="S620" s="750" t="s">
        <v>13808</v>
      </c>
    </row>
    <row r="621" spans="8:19" hidden="1">
      <c r="H621" s="750" t="e">
        <v>#N/A</v>
      </c>
      <c r="I621" s="751" t="str">
        <f t="shared" si="33"/>
        <v/>
      </c>
      <c r="K621" s="750" t="str">
        <f t="shared" ca="1" si="34"/>
        <v/>
      </c>
      <c r="L621" s="750" t="str">
        <f t="shared" ca="1" si="35"/>
        <v/>
      </c>
      <c r="O621" s="750" t="s">
        <v>13809</v>
      </c>
      <c r="P621" s="750" t="s">
        <v>13810</v>
      </c>
      <c r="Q621" s="750" t="s">
        <v>13811</v>
      </c>
      <c r="R621" s="750" t="s">
        <v>13812</v>
      </c>
      <c r="S621" s="750" t="s">
        <v>13813</v>
      </c>
    </row>
    <row r="622" spans="8:19" hidden="1">
      <c r="H622" s="750" t="e">
        <v>#N/A</v>
      </c>
      <c r="I622" s="751" t="str">
        <f t="shared" si="33"/>
        <v/>
      </c>
      <c r="K622" s="750" t="str">
        <f t="shared" ca="1" si="34"/>
        <v/>
      </c>
      <c r="L622" s="750" t="str">
        <f t="shared" ca="1" si="35"/>
        <v/>
      </c>
      <c r="O622" s="750" t="s">
        <v>13814</v>
      </c>
      <c r="P622" s="750" t="s">
        <v>13815</v>
      </c>
      <c r="Q622" s="750" t="s">
        <v>13816</v>
      </c>
      <c r="R622" s="750" t="s">
        <v>13817</v>
      </c>
      <c r="S622" s="750" t="s">
        <v>4603</v>
      </c>
    </row>
    <row r="623" spans="8:19" hidden="1">
      <c r="H623" s="750" t="e">
        <v>#N/A</v>
      </c>
      <c r="I623" s="751" t="str">
        <f t="shared" si="33"/>
        <v/>
      </c>
      <c r="K623" s="750" t="str">
        <f t="shared" ca="1" si="34"/>
        <v/>
      </c>
      <c r="L623" s="750" t="str">
        <f t="shared" ca="1" si="35"/>
        <v/>
      </c>
      <c r="O623" s="750" t="s">
        <v>4604</v>
      </c>
      <c r="P623" s="750" t="s">
        <v>4605</v>
      </c>
      <c r="Q623" s="750" t="s">
        <v>4606</v>
      </c>
      <c r="R623" s="750" t="s">
        <v>4607</v>
      </c>
      <c r="S623" s="750" t="s">
        <v>10653</v>
      </c>
    </row>
    <row r="624" spans="8:19" hidden="1">
      <c r="H624" s="750" t="e">
        <v>#N/A</v>
      </c>
      <c r="I624" s="751" t="str">
        <f t="shared" si="33"/>
        <v/>
      </c>
      <c r="K624" s="750" t="str">
        <f t="shared" ca="1" si="34"/>
        <v/>
      </c>
      <c r="L624" s="750" t="str">
        <f t="shared" ca="1" si="35"/>
        <v/>
      </c>
      <c r="O624" s="750" t="s">
        <v>10654</v>
      </c>
      <c r="P624" s="750" t="s">
        <v>3578</v>
      </c>
      <c r="Q624" s="750" t="s">
        <v>3579</v>
      </c>
      <c r="R624" s="750" t="s">
        <v>3580</v>
      </c>
      <c r="S624" s="750" t="s">
        <v>13699</v>
      </c>
    </row>
    <row r="625" spans="8:19" hidden="1">
      <c r="H625" s="750" t="e">
        <v>#N/A</v>
      </c>
      <c r="I625" s="751" t="str">
        <f t="shared" si="33"/>
        <v/>
      </c>
      <c r="K625" s="750" t="str">
        <f t="shared" ca="1" si="34"/>
        <v/>
      </c>
      <c r="L625" s="750" t="str">
        <f t="shared" ca="1" si="35"/>
        <v/>
      </c>
      <c r="O625" s="750" t="s">
        <v>13700</v>
      </c>
      <c r="P625" s="750" t="s">
        <v>12993</v>
      </c>
      <c r="Q625" s="750" t="s">
        <v>12994</v>
      </c>
      <c r="R625" s="750" t="s">
        <v>12995</v>
      </c>
      <c r="S625" s="750" t="s">
        <v>12996</v>
      </c>
    </row>
    <row r="626" spans="8:19" hidden="1">
      <c r="H626" s="750" t="e">
        <v>#N/A</v>
      </c>
      <c r="I626" s="751" t="str">
        <f t="shared" si="33"/>
        <v/>
      </c>
      <c r="K626" s="750" t="str">
        <f t="shared" ca="1" si="34"/>
        <v/>
      </c>
      <c r="L626" s="750" t="str">
        <f t="shared" ca="1" si="35"/>
        <v/>
      </c>
      <c r="O626" s="750" t="s">
        <v>12997</v>
      </c>
      <c r="P626" s="750" t="s">
        <v>12998</v>
      </c>
      <c r="Q626" s="750" t="s">
        <v>12999</v>
      </c>
      <c r="R626" s="750" t="s">
        <v>10955</v>
      </c>
      <c r="S626" s="750" t="s">
        <v>10956</v>
      </c>
    </row>
    <row r="627" spans="8:19" hidden="1">
      <c r="H627" s="750" t="e">
        <v>#N/A</v>
      </c>
      <c r="I627" s="751" t="str">
        <f t="shared" si="33"/>
        <v/>
      </c>
      <c r="K627" s="750" t="str">
        <f t="shared" ca="1" si="34"/>
        <v/>
      </c>
      <c r="L627" s="750" t="str">
        <f t="shared" ca="1" si="35"/>
        <v/>
      </c>
      <c r="O627" s="750" t="s">
        <v>10957</v>
      </c>
      <c r="P627" s="750" t="s">
        <v>13078</v>
      </c>
      <c r="Q627" s="750" t="s">
        <v>13079</v>
      </c>
      <c r="R627" s="750" t="s">
        <v>13080</v>
      </c>
      <c r="S627" s="750" t="s">
        <v>13081</v>
      </c>
    </row>
    <row r="628" spans="8:19" hidden="1">
      <c r="H628" s="750" t="e">
        <v>#N/A</v>
      </c>
      <c r="I628" s="751" t="str">
        <f t="shared" si="33"/>
        <v/>
      </c>
      <c r="K628" s="750" t="str">
        <f t="shared" ca="1" si="34"/>
        <v/>
      </c>
      <c r="L628" s="750" t="str">
        <f t="shared" ca="1" si="35"/>
        <v/>
      </c>
      <c r="O628" s="750" t="s">
        <v>13082</v>
      </c>
      <c r="P628" s="750" t="s">
        <v>13083</v>
      </c>
      <c r="Q628" s="750" t="s">
        <v>12590</v>
      </c>
      <c r="R628" s="750" t="s">
        <v>3668</v>
      </c>
      <c r="S628" s="750" t="s">
        <v>3669</v>
      </c>
    </row>
    <row r="629" spans="8:19" hidden="1">
      <c r="H629" s="750" t="e">
        <v>#N/A</v>
      </c>
      <c r="I629" s="751" t="str">
        <f t="shared" si="33"/>
        <v/>
      </c>
      <c r="K629" s="750" t="str">
        <f t="shared" ca="1" si="34"/>
        <v/>
      </c>
      <c r="L629" s="750" t="str">
        <f t="shared" ca="1" si="35"/>
        <v/>
      </c>
      <c r="O629" s="750" t="s">
        <v>3670</v>
      </c>
      <c r="P629" s="750" t="s">
        <v>3700</v>
      </c>
      <c r="Q629" s="750" t="s">
        <v>3701</v>
      </c>
      <c r="R629" s="750" t="s">
        <v>3702</v>
      </c>
      <c r="S629" s="750" t="s">
        <v>13524</v>
      </c>
    </row>
    <row r="630" spans="8:19" hidden="1">
      <c r="H630" s="750" t="e">
        <v>#N/A</v>
      </c>
      <c r="I630" s="751" t="str">
        <f t="shared" si="33"/>
        <v/>
      </c>
      <c r="K630" s="750" t="str">
        <f t="shared" ca="1" si="34"/>
        <v/>
      </c>
      <c r="L630" s="750" t="str">
        <f t="shared" ca="1" si="35"/>
        <v/>
      </c>
      <c r="O630" s="750" t="s">
        <v>13525</v>
      </c>
      <c r="P630" s="750" t="s">
        <v>13526</v>
      </c>
      <c r="Q630" s="750" t="s">
        <v>6289</v>
      </c>
      <c r="R630" s="750" t="s">
        <v>6290</v>
      </c>
      <c r="S630" s="750" t="s">
        <v>4025</v>
      </c>
    </row>
    <row r="631" spans="8:19" hidden="1">
      <c r="H631" s="750" t="e">
        <v>#N/A</v>
      </c>
      <c r="I631" s="751" t="str">
        <f t="shared" si="33"/>
        <v/>
      </c>
      <c r="K631" s="750" t="str">
        <f t="shared" ca="1" si="34"/>
        <v/>
      </c>
      <c r="L631" s="750" t="str">
        <f t="shared" ca="1" si="35"/>
        <v/>
      </c>
      <c r="O631" s="750" t="s">
        <v>4026</v>
      </c>
      <c r="P631" s="750" t="s">
        <v>4027</v>
      </c>
      <c r="Q631" s="750" t="s">
        <v>5112</v>
      </c>
      <c r="R631" s="750" t="s">
        <v>5113</v>
      </c>
      <c r="S631" s="750" t="s">
        <v>5114</v>
      </c>
    </row>
    <row r="632" spans="8:19" hidden="1">
      <c r="H632" s="750" t="e">
        <v>#N/A</v>
      </c>
      <c r="I632" s="751" t="str">
        <f t="shared" si="33"/>
        <v/>
      </c>
      <c r="K632" s="750" t="str">
        <f t="shared" ca="1" si="34"/>
        <v/>
      </c>
      <c r="L632" s="750" t="str">
        <f t="shared" ca="1" si="35"/>
        <v/>
      </c>
      <c r="O632" s="750" t="s">
        <v>5115</v>
      </c>
      <c r="P632" s="750" t="s">
        <v>5116</v>
      </c>
      <c r="Q632" s="750" t="s">
        <v>5117</v>
      </c>
      <c r="R632" s="750" t="s">
        <v>5118</v>
      </c>
      <c r="S632" s="750" t="s">
        <v>5119</v>
      </c>
    </row>
    <row r="633" spans="8:19" hidden="1">
      <c r="H633" s="750" t="e">
        <v>#N/A</v>
      </c>
      <c r="I633" s="751" t="str">
        <f t="shared" si="33"/>
        <v/>
      </c>
      <c r="K633" s="750" t="str">
        <f t="shared" ca="1" si="34"/>
        <v/>
      </c>
      <c r="L633" s="750" t="str">
        <f t="shared" ca="1" si="35"/>
        <v/>
      </c>
      <c r="O633" s="750" t="s">
        <v>5120</v>
      </c>
      <c r="P633" s="750" t="s">
        <v>5121</v>
      </c>
      <c r="Q633" s="750" t="s">
        <v>5122</v>
      </c>
      <c r="R633" s="750" t="s">
        <v>5123</v>
      </c>
      <c r="S633" s="750" t="s">
        <v>5124</v>
      </c>
    </row>
    <row r="634" spans="8:19" hidden="1">
      <c r="H634" s="750" t="e">
        <v>#N/A</v>
      </c>
      <c r="I634" s="751" t="str">
        <f t="shared" si="33"/>
        <v/>
      </c>
      <c r="K634" s="750" t="str">
        <f t="shared" ca="1" si="34"/>
        <v/>
      </c>
      <c r="L634" s="750" t="str">
        <f t="shared" ca="1" si="35"/>
        <v/>
      </c>
      <c r="O634" s="750" t="s">
        <v>5125</v>
      </c>
      <c r="P634" s="750" t="s">
        <v>5126</v>
      </c>
      <c r="Q634" s="750" t="s">
        <v>5127</v>
      </c>
      <c r="R634" s="750" t="s">
        <v>5128</v>
      </c>
      <c r="S634" s="750" t="s">
        <v>5129</v>
      </c>
    </row>
    <row r="635" spans="8:19" hidden="1">
      <c r="H635" s="750" t="e">
        <v>#N/A</v>
      </c>
      <c r="I635" s="751" t="str">
        <f t="shared" si="33"/>
        <v/>
      </c>
      <c r="K635" s="750" t="str">
        <f t="shared" ca="1" si="34"/>
        <v/>
      </c>
      <c r="L635" s="750" t="str">
        <f t="shared" ca="1" si="35"/>
        <v/>
      </c>
      <c r="O635" s="750" t="s">
        <v>5130</v>
      </c>
      <c r="P635" s="750" t="s">
        <v>5131</v>
      </c>
      <c r="Q635" s="750" t="s">
        <v>5132</v>
      </c>
      <c r="R635" s="750" t="s">
        <v>5133</v>
      </c>
      <c r="S635" s="750" t="s">
        <v>5134</v>
      </c>
    </row>
    <row r="636" spans="8:19" hidden="1">
      <c r="H636" s="750" t="e">
        <v>#N/A</v>
      </c>
      <c r="I636" s="751" t="str">
        <f t="shared" si="33"/>
        <v/>
      </c>
      <c r="K636" s="750" t="str">
        <f t="shared" ca="1" si="34"/>
        <v/>
      </c>
      <c r="L636" s="750" t="str">
        <f t="shared" ca="1" si="35"/>
        <v/>
      </c>
      <c r="O636" s="750" t="s">
        <v>5135</v>
      </c>
      <c r="P636" s="750" t="s">
        <v>5136</v>
      </c>
      <c r="Q636" s="750" t="s">
        <v>5137</v>
      </c>
      <c r="R636" s="750" t="s">
        <v>5138</v>
      </c>
      <c r="S636" s="750" t="s">
        <v>5139</v>
      </c>
    </row>
    <row r="637" spans="8:19" hidden="1">
      <c r="H637" s="750" t="e">
        <v>#N/A</v>
      </c>
      <c r="I637" s="751" t="str">
        <f t="shared" si="33"/>
        <v/>
      </c>
      <c r="K637" s="750" t="str">
        <f t="shared" ca="1" si="34"/>
        <v/>
      </c>
      <c r="L637" s="750" t="str">
        <f t="shared" ca="1" si="35"/>
        <v/>
      </c>
      <c r="O637" s="750" t="s">
        <v>6442</v>
      </c>
      <c r="P637" s="750" t="s">
        <v>6443</v>
      </c>
      <c r="Q637" s="750" t="s">
        <v>6444</v>
      </c>
      <c r="R637" s="750" t="s">
        <v>6445</v>
      </c>
      <c r="S637" s="750" t="s">
        <v>6446</v>
      </c>
    </row>
    <row r="638" spans="8:19" hidden="1">
      <c r="H638" s="750" t="e">
        <v>#N/A</v>
      </c>
      <c r="I638" s="751" t="str">
        <f t="shared" si="33"/>
        <v/>
      </c>
      <c r="K638" s="750" t="str">
        <f t="shared" ca="1" si="34"/>
        <v/>
      </c>
      <c r="L638" s="750" t="str">
        <f t="shared" ca="1" si="35"/>
        <v/>
      </c>
      <c r="O638" s="750" t="s">
        <v>11889</v>
      </c>
      <c r="P638" s="750" t="s">
        <v>11890</v>
      </c>
      <c r="Q638" s="750" t="s">
        <v>11891</v>
      </c>
      <c r="R638" s="750" t="s">
        <v>11892</v>
      </c>
      <c r="S638" s="750" t="s">
        <v>11893</v>
      </c>
    </row>
    <row r="639" spans="8:19" hidden="1">
      <c r="H639" s="750" t="e">
        <v>#N/A</v>
      </c>
      <c r="I639" s="751" t="str">
        <f t="shared" si="33"/>
        <v/>
      </c>
      <c r="K639" s="750" t="str">
        <f t="shared" ca="1" si="34"/>
        <v/>
      </c>
      <c r="L639" s="750" t="str">
        <f t="shared" ca="1" si="35"/>
        <v/>
      </c>
      <c r="O639" s="750" t="s">
        <v>1264</v>
      </c>
      <c r="P639" s="750" t="s">
        <v>1265</v>
      </c>
      <c r="Q639" s="750" t="s">
        <v>1266</v>
      </c>
      <c r="R639" s="750" t="s">
        <v>1267</v>
      </c>
      <c r="S639" s="750" t="s">
        <v>7843</v>
      </c>
    </row>
    <row r="640" spans="8:19" hidden="1">
      <c r="H640" s="750" t="e">
        <v>#N/A</v>
      </c>
      <c r="I640" s="751" t="str">
        <f t="shared" si="33"/>
        <v/>
      </c>
      <c r="K640" s="750" t="str">
        <f t="shared" ca="1" si="34"/>
        <v/>
      </c>
      <c r="L640" s="750" t="str">
        <f t="shared" ca="1" si="35"/>
        <v/>
      </c>
      <c r="O640" s="750" t="s">
        <v>7844</v>
      </c>
      <c r="P640" s="750" t="s">
        <v>7845</v>
      </c>
      <c r="Q640" s="750" t="s">
        <v>7846</v>
      </c>
      <c r="R640" s="750" t="s">
        <v>7847</v>
      </c>
      <c r="S640" s="750" t="s">
        <v>5152</v>
      </c>
    </row>
    <row r="641" spans="11:19" hidden="1">
      <c r="K641" s="750" t="str">
        <f t="shared" ca="1" si="34"/>
        <v/>
      </c>
      <c r="L641" s="750" t="str">
        <f t="shared" ca="1" si="35"/>
        <v/>
      </c>
      <c r="O641" s="750" t="s">
        <v>5153</v>
      </c>
      <c r="P641" s="750" t="s">
        <v>5154</v>
      </c>
      <c r="Q641" s="750" t="s">
        <v>5155</v>
      </c>
      <c r="R641" s="750" t="s">
        <v>5156</v>
      </c>
      <c r="S641" s="750" t="s">
        <v>5157</v>
      </c>
    </row>
    <row r="642" spans="11:19" hidden="1">
      <c r="K642" s="750" t="str">
        <f t="shared" ca="1" si="34"/>
        <v/>
      </c>
      <c r="L642" s="750" t="str">
        <f t="shared" ca="1" si="35"/>
        <v/>
      </c>
      <c r="O642" s="750" t="s">
        <v>5158</v>
      </c>
      <c r="P642" s="750" t="s">
        <v>5159</v>
      </c>
      <c r="Q642" s="750" t="s">
        <v>8433</v>
      </c>
      <c r="R642" s="750" t="s">
        <v>8434</v>
      </c>
      <c r="S642" s="750" t="s">
        <v>8435</v>
      </c>
    </row>
    <row r="643" spans="11:19" hidden="1">
      <c r="K643" s="750" t="str">
        <f t="shared" ca="1" si="34"/>
        <v/>
      </c>
      <c r="L643" s="750" t="str">
        <f t="shared" ca="1" si="35"/>
        <v/>
      </c>
      <c r="O643" s="750" t="s">
        <v>8436</v>
      </c>
      <c r="P643" s="750" t="s">
        <v>8437</v>
      </c>
      <c r="Q643" s="750" t="s">
        <v>8438</v>
      </c>
      <c r="R643" s="750" t="s">
        <v>8439</v>
      </c>
      <c r="S643" s="750" t="s">
        <v>8440</v>
      </c>
    </row>
    <row r="644" spans="11:19" hidden="1">
      <c r="K644" s="750" t="str">
        <f t="shared" ca="1" si="34"/>
        <v/>
      </c>
      <c r="L644" s="750" t="str">
        <f t="shared" ca="1" si="35"/>
        <v/>
      </c>
      <c r="O644" s="750" t="s">
        <v>8441</v>
      </c>
      <c r="P644" s="750" t="s">
        <v>8442</v>
      </c>
      <c r="Q644" s="750" t="s">
        <v>8443</v>
      </c>
      <c r="R644" s="750" t="s">
        <v>4245</v>
      </c>
      <c r="S644" s="750" t="s">
        <v>12610</v>
      </c>
    </row>
    <row r="645" spans="11:19" hidden="1">
      <c r="K645" s="750" t="str">
        <f t="shared" ca="1" si="34"/>
        <v/>
      </c>
      <c r="L645" s="750" t="str">
        <f t="shared" ca="1" si="35"/>
        <v/>
      </c>
      <c r="O645" s="750" t="s">
        <v>12611</v>
      </c>
      <c r="P645" s="750" t="s">
        <v>12612</v>
      </c>
      <c r="Q645" s="750" t="s">
        <v>12613</v>
      </c>
      <c r="R645" s="750" t="s">
        <v>12614</v>
      </c>
      <c r="S645" s="750" t="s">
        <v>12615</v>
      </c>
    </row>
    <row r="646" spans="11:19" hidden="1">
      <c r="K646" s="750" t="str">
        <f t="shared" ca="1" si="34"/>
        <v/>
      </c>
      <c r="L646" s="750" t="str">
        <f t="shared" ca="1" si="35"/>
        <v/>
      </c>
      <c r="O646" s="750" t="s">
        <v>12616</v>
      </c>
      <c r="P646" s="750" t="s">
        <v>12617</v>
      </c>
      <c r="Q646" s="750" t="s">
        <v>12618</v>
      </c>
      <c r="R646" s="750" t="s">
        <v>3100</v>
      </c>
      <c r="S646" s="750" t="s">
        <v>3101</v>
      </c>
    </row>
    <row r="647" spans="11:19" hidden="1">
      <c r="K647" s="750" t="str">
        <f t="shared" ca="1" si="34"/>
        <v/>
      </c>
      <c r="L647" s="750" t="str">
        <f t="shared" ca="1" si="35"/>
        <v/>
      </c>
      <c r="O647" s="750" t="s">
        <v>8300</v>
      </c>
      <c r="P647" s="750" t="s">
        <v>8301</v>
      </c>
      <c r="Q647" s="750" t="s">
        <v>8302</v>
      </c>
      <c r="R647" s="750" t="s">
        <v>13701</v>
      </c>
      <c r="S647" s="750" t="s">
        <v>13702</v>
      </c>
    </row>
    <row r="648" spans="11:19" hidden="1">
      <c r="K648" s="750" t="str">
        <f t="shared" ca="1" si="34"/>
        <v/>
      </c>
      <c r="L648" s="750" t="str">
        <f t="shared" ca="1" si="35"/>
        <v/>
      </c>
      <c r="O648" s="750" t="s">
        <v>13703</v>
      </c>
      <c r="P648" s="750" t="s">
        <v>13704</v>
      </c>
      <c r="Q648" s="750" t="s">
        <v>13705</v>
      </c>
      <c r="R648" s="750" t="s">
        <v>7475</v>
      </c>
      <c r="S648" s="750" t="s">
        <v>7476</v>
      </c>
    </row>
    <row r="649" spans="11:19" hidden="1">
      <c r="K649" s="750" t="str">
        <f t="shared" ca="1" si="34"/>
        <v/>
      </c>
      <c r="L649" s="750" t="str">
        <f t="shared" ca="1" si="35"/>
        <v/>
      </c>
      <c r="O649" s="750" t="s">
        <v>7477</v>
      </c>
      <c r="P649" s="750" t="s">
        <v>7478</v>
      </c>
      <c r="Q649" s="750" t="s">
        <v>10590</v>
      </c>
      <c r="R649" s="750" t="s">
        <v>10591</v>
      </c>
      <c r="S649" s="750" t="s">
        <v>10592</v>
      </c>
    </row>
    <row r="650" spans="11:19" hidden="1">
      <c r="K650" s="750" t="str">
        <f t="shared" ca="1" si="34"/>
        <v/>
      </c>
      <c r="L650" s="750" t="str">
        <f t="shared" ca="1" si="35"/>
        <v/>
      </c>
      <c r="O650" s="750" t="s">
        <v>10593</v>
      </c>
      <c r="P650" s="750" t="s">
        <v>2468</v>
      </c>
      <c r="Q650" s="750" t="s">
        <v>5783</v>
      </c>
      <c r="R650" s="750" t="s">
        <v>5784</v>
      </c>
      <c r="S650" s="750" t="s">
        <v>769</v>
      </c>
    </row>
    <row r="651" spans="11:19" hidden="1">
      <c r="K651" s="750" t="str">
        <f t="shared" ca="1" si="34"/>
        <v/>
      </c>
      <c r="L651" s="750" t="str">
        <f t="shared" ca="1" si="35"/>
        <v/>
      </c>
      <c r="O651" s="750" t="s">
        <v>770</v>
      </c>
      <c r="P651" s="750" t="s">
        <v>771</v>
      </c>
      <c r="Q651" s="750" t="s">
        <v>772</v>
      </c>
      <c r="R651" s="750" t="s">
        <v>773</v>
      </c>
      <c r="S651" s="750" t="s">
        <v>774</v>
      </c>
    </row>
    <row r="652" spans="11:19" hidden="1">
      <c r="K652" s="750" t="str">
        <f t="shared" ref="K652:K715" ca="1" si="36">IF(INDIRECT($O652)=0,"",INDIRECT($R652)&amp;INDIRECT($O652)&amp;INDIRECT($P652)&amp;INDIRECT($Q652))</f>
        <v/>
      </c>
      <c r="L652" s="750" t="str">
        <f t="shared" ref="L652:L715" ca="1" si="37">IF(INDIRECT($O652)=0,"",INDIRECT($S652)&amp;INDIRECT($O652)&amp;INDIRECT($P652)&amp;INDIRECT($Q652))</f>
        <v/>
      </c>
      <c r="O652" s="750" t="s">
        <v>775</v>
      </c>
      <c r="P652" s="750" t="s">
        <v>776</v>
      </c>
      <c r="Q652" s="750" t="s">
        <v>777</v>
      </c>
      <c r="R652" s="750" t="s">
        <v>778</v>
      </c>
      <c r="S652" s="750" t="s">
        <v>779</v>
      </c>
    </row>
    <row r="653" spans="11:19" hidden="1">
      <c r="K653" s="750" t="str">
        <f t="shared" ca="1" si="36"/>
        <v/>
      </c>
      <c r="L653" s="750" t="str">
        <f t="shared" ca="1" si="37"/>
        <v/>
      </c>
      <c r="O653" s="750" t="s">
        <v>5511</v>
      </c>
      <c r="P653" s="750" t="s">
        <v>5512</v>
      </c>
      <c r="Q653" s="750" t="s">
        <v>5513</v>
      </c>
      <c r="R653" s="750" t="s">
        <v>5689</v>
      </c>
      <c r="S653" s="750" t="s">
        <v>5690</v>
      </c>
    </row>
    <row r="654" spans="11:19" hidden="1">
      <c r="K654" s="750" t="str">
        <f t="shared" ca="1" si="36"/>
        <v/>
      </c>
      <c r="L654" s="750" t="str">
        <f t="shared" ca="1" si="37"/>
        <v/>
      </c>
      <c r="O654" s="750" t="s">
        <v>5691</v>
      </c>
      <c r="P654" s="750" t="s">
        <v>5692</v>
      </c>
      <c r="Q654" s="750" t="s">
        <v>5693</v>
      </c>
      <c r="R654" s="750" t="s">
        <v>5694</v>
      </c>
      <c r="S654" s="750" t="s">
        <v>5695</v>
      </c>
    </row>
    <row r="655" spans="11:19" hidden="1">
      <c r="K655" s="750" t="str">
        <f t="shared" ca="1" si="36"/>
        <v/>
      </c>
      <c r="L655" s="750" t="str">
        <f t="shared" ca="1" si="37"/>
        <v/>
      </c>
      <c r="O655" s="750" t="s">
        <v>5696</v>
      </c>
      <c r="P655" s="750" t="s">
        <v>5697</v>
      </c>
      <c r="Q655" s="750" t="s">
        <v>5698</v>
      </c>
      <c r="R655" s="750" t="s">
        <v>2496</v>
      </c>
      <c r="S655" s="750" t="s">
        <v>2497</v>
      </c>
    </row>
    <row r="656" spans="11:19" hidden="1">
      <c r="K656" s="750" t="str">
        <f t="shared" ca="1" si="36"/>
        <v/>
      </c>
      <c r="L656" s="750" t="str">
        <f t="shared" ca="1" si="37"/>
        <v/>
      </c>
      <c r="O656" s="750" t="s">
        <v>2498</v>
      </c>
      <c r="P656" s="750" t="s">
        <v>2499</v>
      </c>
      <c r="Q656" s="750" t="s">
        <v>2500</v>
      </c>
      <c r="R656" s="750" t="s">
        <v>2501</v>
      </c>
      <c r="S656" s="750" t="s">
        <v>2502</v>
      </c>
    </row>
    <row r="657" spans="11:19" hidden="1">
      <c r="K657" s="750" t="str">
        <f t="shared" ca="1" si="36"/>
        <v/>
      </c>
      <c r="L657" s="750" t="str">
        <f t="shared" ca="1" si="37"/>
        <v/>
      </c>
      <c r="O657" s="750" t="s">
        <v>2503</v>
      </c>
      <c r="P657" s="750" t="s">
        <v>2504</v>
      </c>
      <c r="Q657" s="750" t="s">
        <v>2505</v>
      </c>
      <c r="R657" s="750" t="s">
        <v>2506</v>
      </c>
      <c r="S657" s="750" t="s">
        <v>2507</v>
      </c>
    </row>
    <row r="658" spans="11:19" hidden="1">
      <c r="K658" s="750" t="str">
        <f t="shared" ca="1" si="36"/>
        <v/>
      </c>
      <c r="L658" s="750" t="str">
        <f t="shared" ca="1" si="37"/>
        <v/>
      </c>
      <c r="O658" s="750" t="s">
        <v>2508</v>
      </c>
      <c r="P658" s="750" t="s">
        <v>2509</v>
      </c>
      <c r="Q658" s="750" t="s">
        <v>2510</v>
      </c>
      <c r="R658" s="750" t="s">
        <v>7862</v>
      </c>
      <c r="S658" s="750" t="s">
        <v>7863</v>
      </c>
    </row>
    <row r="659" spans="11:19" hidden="1">
      <c r="K659" s="750" t="str">
        <f t="shared" ca="1" si="36"/>
        <v/>
      </c>
      <c r="L659" s="750" t="str">
        <f t="shared" ca="1" si="37"/>
        <v/>
      </c>
      <c r="O659" s="750" t="s">
        <v>7864</v>
      </c>
      <c r="P659" s="750" t="s">
        <v>7865</v>
      </c>
      <c r="Q659" s="750" t="s">
        <v>7866</v>
      </c>
      <c r="R659" s="750" t="s">
        <v>7867</v>
      </c>
      <c r="S659" s="750" t="s">
        <v>7868</v>
      </c>
    </row>
    <row r="660" spans="11:19" hidden="1">
      <c r="K660" s="750" t="str">
        <f t="shared" ca="1" si="36"/>
        <v/>
      </c>
      <c r="L660" s="750" t="str">
        <f t="shared" ca="1" si="37"/>
        <v/>
      </c>
      <c r="O660" s="750" t="s">
        <v>7869</v>
      </c>
      <c r="P660" s="750" t="s">
        <v>7870</v>
      </c>
      <c r="Q660" s="750" t="s">
        <v>7871</v>
      </c>
      <c r="R660" s="750" t="s">
        <v>7872</v>
      </c>
      <c r="S660" s="750" t="s">
        <v>7873</v>
      </c>
    </row>
    <row r="661" spans="11:19" hidden="1">
      <c r="K661" s="750" t="str">
        <f t="shared" ca="1" si="36"/>
        <v/>
      </c>
      <c r="L661" s="750" t="str">
        <f t="shared" ca="1" si="37"/>
        <v/>
      </c>
      <c r="O661" s="750" t="s">
        <v>4491</v>
      </c>
      <c r="P661" s="750" t="s">
        <v>2458</v>
      </c>
      <c r="Q661" s="750" t="s">
        <v>2459</v>
      </c>
      <c r="R661" s="750" t="s">
        <v>2460</v>
      </c>
      <c r="S661" s="750" t="s">
        <v>2461</v>
      </c>
    </row>
    <row r="662" spans="11:19" hidden="1">
      <c r="K662" s="750" t="str">
        <f t="shared" ca="1" si="36"/>
        <v/>
      </c>
      <c r="L662" s="750" t="str">
        <f t="shared" ca="1" si="37"/>
        <v/>
      </c>
      <c r="O662" s="750" t="s">
        <v>4511</v>
      </c>
      <c r="P662" s="750" t="s">
        <v>4512</v>
      </c>
      <c r="Q662" s="750" t="s">
        <v>9087</v>
      </c>
      <c r="R662" s="750" t="s">
        <v>9088</v>
      </c>
      <c r="S662" s="750" t="s">
        <v>9089</v>
      </c>
    </row>
    <row r="663" spans="11:19" hidden="1">
      <c r="K663" s="750" t="str">
        <f t="shared" ca="1" si="36"/>
        <v/>
      </c>
      <c r="L663" s="750" t="str">
        <f t="shared" ca="1" si="37"/>
        <v/>
      </c>
      <c r="O663" s="750" t="s">
        <v>9090</v>
      </c>
      <c r="P663" s="750" t="s">
        <v>9091</v>
      </c>
      <c r="Q663" s="750" t="s">
        <v>9092</v>
      </c>
      <c r="R663" s="750" t="s">
        <v>9093</v>
      </c>
      <c r="S663" s="750" t="s">
        <v>9094</v>
      </c>
    </row>
    <row r="664" spans="11:19" hidden="1">
      <c r="K664" s="750" t="str">
        <f t="shared" ca="1" si="36"/>
        <v/>
      </c>
      <c r="L664" s="750" t="str">
        <f t="shared" ca="1" si="37"/>
        <v/>
      </c>
      <c r="O664" s="750" t="s">
        <v>9095</v>
      </c>
      <c r="P664" s="750" t="s">
        <v>9096</v>
      </c>
      <c r="Q664" s="750" t="s">
        <v>9097</v>
      </c>
      <c r="R664" s="750" t="s">
        <v>9098</v>
      </c>
      <c r="S664" s="750" t="s">
        <v>9099</v>
      </c>
    </row>
    <row r="665" spans="11:19" hidden="1">
      <c r="K665" s="750" t="str">
        <f t="shared" ca="1" si="36"/>
        <v/>
      </c>
      <c r="L665" s="750" t="str">
        <f t="shared" ca="1" si="37"/>
        <v/>
      </c>
      <c r="O665" s="750" t="s">
        <v>4424</v>
      </c>
      <c r="P665" s="750" t="s">
        <v>4425</v>
      </c>
      <c r="Q665" s="750" t="s">
        <v>7119</v>
      </c>
      <c r="R665" s="750" t="s">
        <v>7120</v>
      </c>
      <c r="S665" s="750" t="s">
        <v>7121</v>
      </c>
    </row>
    <row r="666" spans="11:19" hidden="1">
      <c r="K666" s="750" t="str">
        <f t="shared" ca="1" si="36"/>
        <v/>
      </c>
      <c r="L666" s="750" t="str">
        <f t="shared" ca="1" si="37"/>
        <v/>
      </c>
      <c r="O666" s="750" t="s">
        <v>7122</v>
      </c>
      <c r="P666" s="750" t="s">
        <v>7123</v>
      </c>
      <c r="Q666" s="750" t="s">
        <v>7124</v>
      </c>
      <c r="R666" s="750" t="s">
        <v>7125</v>
      </c>
      <c r="S666" s="750" t="s">
        <v>7126</v>
      </c>
    </row>
    <row r="667" spans="11:19" hidden="1">
      <c r="K667" s="750" t="str">
        <f t="shared" ca="1" si="36"/>
        <v/>
      </c>
      <c r="L667" s="750" t="str">
        <f t="shared" ca="1" si="37"/>
        <v/>
      </c>
      <c r="O667" s="750" t="s">
        <v>7127</v>
      </c>
      <c r="P667" s="750" t="s">
        <v>7128</v>
      </c>
      <c r="Q667" s="750" t="s">
        <v>7129</v>
      </c>
      <c r="R667" s="750" t="s">
        <v>7130</v>
      </c>
      <c r="S667" s="750" t="s">
        <v>7131</v>
      </c>
    </row>
    <row r="668" spans="11:19" hidden="1">
      <c r="K668" s="750" t="str">
        <f t="shared" ca="1" si="36"/>
        <v/>
      </c>
      <c r="L668" s="750" t="str">
        <f t="shared" ca="1" si="37"/>
        <v/>
      </c>
      <c r="O668" s="750" t="s">
        <v>7132</v>
      </c>
      <c r="P668" s="750" t="s">
        <v>7133</v>
      </c>
      <c r="Q668" s="750" t="s">
        <v>7134</v>
      </c>
      <c r="R668" s="750" t="s">
        <v>9100</v>
      </c>
      <c r="S668" s="750" t="s">
        <v>9101</v>
      </c>
    </row>
    <row r="669" spans="11:19" hidden="1">
      <c r="K669" s="750" t="str">
        <f t="shared" ca="1" si="36"/>
        <v/>
      </c>
      <c r="L669" s="750" t="str">
        <f t="shared" ca="1" si="37"/>
        <v/>
      </c>
      <c r="O669" s="750" t="s">
        <v>9102</v>
      </c>
      <c r="P669" s="750" t="s">
        <v>9103</v>
      </c>
      <c r="Q669" s="750" t="s">
        <v>9104</v>
      </c>
      <c r="R669" s="750" t="s">
        <v>9105</v>
      </c>
      <c r="S669" s="750" t="s">
        <v>9106</v>
      </c>
    </row>
    <row r="670" spans="11:19" hidden="1">
      <c r="K670" s="750" t="str">
        <f t="shared" ca="1" si="36"/>
        <v/>
      </c>
      <c r="L670" s="750" t="str">
        <f t="shared" ca="1" si="37"/>
        <v/>
      </c>
      <c r="O670" s="750" t="s">
        <v>9107</v>
      </c>
      <c r="P670" s="750" t="s">
        <v>9108</v>
      </c>
      <c r="Q670" s="750" t="s">
        <v>9109</v>
      </c>
      <c r="R670" s="750" t="s">
        <v>9110</v>
      </c>
      <c r="S670" s="750" t="s">
        <v>9111</v>
      </c>
    </row>
    <row r="671" spans="11:19" hidden="1">
      <c r="K671" s="750" t="str">
        <f t="shared" ca="1" si="36"/>
        <v/>
      </c>
      <c r="L671" s="750" t="str">
        <f t="shared" ca="1" si="37"/>
        <v/>
      </c>
      <c r="O671" s="750" t="s">
        <v>9112</v>
      </c>
      <c r="P671" s="750" t="s">
        <v>9113</v>
      </c>
      <c r="Q671" s="750" t="s">
        <v>9114</v>
      </c>
      <c r="R671" s="750" t="s">
        <v>9115</v>
      </c>
      <c r="S671" s="750" t="s">
        <v>642</v>
      </c>
    </row>
    <row r="672" spans="11:19" hidden="1">
      <c r="K672" s="750" t="str">
        <f t="shared" ca="1" si="36"/>
        <v/>
      </c>
      <c r="L672" s="750" t="str">
        <f t="shared" ca="1" si="37"/>
        <v/>
      </c>
      <c r="O672" s="750" t="s">
        <v>643</v>
      </c>
      <c r="P672" s="750" t="s">
        <v>644</v>
      </c>
      <c r="Q672" s="750" t="s">
        <v>645</v>
      </c>
      <c r="R672" s="750" t="s">
        <v>646</v>
      </c>
      <c r="S672" s="750" t="s">
        <v>12099</v>
      </c>
    </row>
    <row r="673" spans="11:19" hidden="1">
      <c r="K673" s="750" t="str">
        <f t="shared" ca="1" si="36"/>
        <v/>
      </c>
      <c r="L673" s="750" t="str">
        <f t="shared" ca="1" si="37"/>
        <v/>
      </c>
      <c r="O673" s="750" t="s">
        <v>12100</v>
      </c>
      <c r="P673" s="750" t="s">
        <v>12101</v>
      </c>
      <c r="Q673" s="750" t="s">
        <v>12102</v>
      </c>
      <c r="R673" s="750" t="s">
        <v>12103</v>
      </c>
      <c r="S673" s="750" t="s">
        <v>12104</v>
      </c>
    </row>
    <row r="674" spans="11:19" hidden="1">
      <c r="K674" s="750" t="str">
        <f t="shared" ca="1" si="36"/>
        <v/>
      </c>
      <c r="L674" s="750" t="str">
        <f t="shared" ca="1" si="37"/>
        <v/>
      </c>
      <c r="O674" s="750" t="s">
        <v>12105</v>
      </c>
      <c r="P674" s="750" t="s">
        <v>12106</v>
      </c>
      <c r="Q674" s="750" t="s">
        <v>2146</v>
      </c>
      <c r="R674" s="750" t="s">
        <v>2147</v>
      </c>
      <c r="S674" s="750" t="s">
        <v>2148</v>
      </c>
    </row>
    <row r="675" spans="11:19" hidden="1">
      <c r="K675" s="750" t="str">
        <f t="shared" ca="1" si="36"/>
        <v/>
      </c>
      <c r="L675" s="750" t="str">
        <f t="shared" ca="1" si="37"/>
        <v/>
      </c>
      <c r="O675" s="750" t="s">
        <v>2149</v>
      </c>
      <c r="P675" s="750" t="s">
        <v>2150</v>
      </c>
      <c r="Q675" s="750" t="s">
        <v>2151</v>
      </c>
      <c r="R675" s="750" t="s">
        <v>2152</v>
      </c>
      <c r="S675" s="750" t="s">
        <v>2153</v>
      </c>
    </row>
    <row r="676" spans="11:19" hidden="1">
      <c r="K676" s="750" t="str">
        <f t="shared" ca="1" si="36"/>
        <v/>
      </c>
      <c r="L676" s="750" t="str">
        <f t="shared" ca="1" si="37"/>
        <v/>
      </c>
      <c r="O676" s="750" t="s">
        <v>2154</v>
      </c>
      <c r="P676" s="750" t="s">
        <v>2155</v>
      </c>
      <c r="Q676" s="750" t="s">
        <v>2156</v>
      </c>
      <c r="R676" s="750" t="s">
        <v>2157</v>
      </c>
      <c r="S676" s="750" t="s">
        <v>2158</v>
      </c>
    </row>
    <row r="677" spans="11:19" hidden="1">
      <c r="K677" s="750" t="str">
        <f t="shared" ca="1" si="36"/>
        <v/>
      </c>
      <c r="L677" s="750" t="str">
        <f t="shared" ca="1" si="37"/>
        <v/>
      </c>
      <c r="O677" s="750" t="s">
        <v>2159</v>
      </c>
      <c r="P677" s="750" t="s">
        <v>2160</v>
      </c>
      <c r="Q677" s="750" t="s">
        <v>2161</v>
      </c>
      <c r="R677" s="750" t="s">
        <v>2162</v>
      </c>
      <c r="S677" s="750" t="s">
        <v>2163</v>
      </c>
    </row>
    <row r="678" spans="11:19" hidden="1">
      <c r="K678" s="750" t="str">
        <f t="shared" ca="1" si="36"/>
        <v/>
      </c>
      <c r="L678" s="750" t="str">
        <f t="shared" ca="1" si="37"/>
        <v/>
      </c>
      <c r="O678" s="750" t="s">
        <v>2164</v>
      </c>
      <c r="P678" s="750" t="s">
        <v>2165</v>
      </c>
      <c r="Q678" s="750" t="s">
        <v>2166</v>
      </c>
      <c r="R678" s="750" t="s">
        <v>2167</v>
      </c>
      <c r="S678" s="750" t="s">
        <v>2168</v>
      </c>
    </row>
    <row r="679" spans="11:19" hidden="1">
      <c r="K679" s="750" t="str">
        <f t="shared" ca="1" si="36"/>
        <v/>
      </c>
      <c r="L679" s="750" t="str">
        <f t="shared" ca="1" si="37"/>
        <v/>
      </c>
      <c r="O679" s="750" t="s">
        <v>1319</v>
      </c>
      <c r="P679" s="750" t="s">
        <v>1320</v>
      </c>
      <c r="Q679" s="750" t="s">
        <v>1321</v>
      </c>
      <c r="R679" s="750" t="s">
        <v>1322</v>
      </c>
      <c r="S679" s="750" t="s">
        <v>2135</v>
      </c>
    </row>
    <row r="680" spans="11:19" hidden="1">
      <c r="K680" s="750" t="str">
        <f t="shared" ca="1" si="36"/>
        <v/>
      </c>
      <c r="L680" s="750" t="str">
        <f t="shared" ca="1" si="37"/>
        <v/>
      </c>
      <c r="O680" s="750" t="s">
        <v>2136</v>
      </c>
      <c r="P680" s="750" t="s">
        <v>2137</v>
      </c>
      <c r="Q680" s="750" t="s">
        <v>11535</v>
      </c>
      <c r="R680" s="750" t="s">
        <v>11536</v>
      </c>
      <c r="S680" s="750" t="s">
        <v>11537</v>
      </c>
    </row>
    <row r="681" spans="11:19" hidden="1">
      <c r="K681" s="750" t="str">
        <f t="shared" ca="1" si="36"/>
        <v/>
      </c>
      <c r="L681" s="750" t="str">
        <f t="shared" ca="1" si="37"/>
        <v/>
      </c>
      <c r="O681" s="750" t="s">
        <v>11538</v>
      </c>
      <c r="P681" s="750" t="s">
        <v>11539</v>
      </c>
      <c r="Q681" s="750" t="s">
        <v>11540</v>
      </c>
      <c r="R681" s="750" t="s">
        <v>9454</v>
      </c>
      <c r="S681" s="750" t="s">
        <v>9455</v>
      </c>
    </row>
    <row r="682" spans="11:19" hidden="1">
      <c r="K682" s="750" t="str">
        <f t="shared" ca="1" si="36"/>
        <v/>
      </c>
      <c r="L682" s="750" t="str">
        <f t="shared" ca="1" si="37"/>
        <v/>
      </c>
      <c r="O682" s="750" t="s">
        <v>9456</v>
      </c>
      <c r="P682" s="750" t="s">
        <v>5820</v>
      </c>
      <c r="Q682" s="750" t="s">
        <v>474</v>
      </c>
      <c r="R682" s="750" t="s">
        <v>475</v>
      </c>
      <c r="S682" s="750" t="s">
        <v>476</v>
      </c>
    </row>
    <row r="683" spans="11:19" hidden="1">
      <c r="K683" s="750" t="str">
        <f t="shared" ca="1" si="36"/>
        <v/>
      </c>
      <c r="L683" s="750" t="str">
        <f t="shared" ca="1" si="37"/>
        <v/>
      </c>
      <c r="O683" s="750" t="s">
        <v>477</v>
      </c>
      <c r="P683" s="750" t="s">
        <v>478</v>
      </c>
      <c r="Q683" s="750" t="s">
        <v>479</v>
      </c>
      <c r="R683" s="750" t="s">
        <v>6867</v>
      </c>
      <c r="S683" s="750" t="s">
        <v>6868</v>
      </c>
    </row>
    <row r="684" spans="11:19" hidden="1">
      <c r="K684" s="750" t="str">
        <f t="shared" ca="1" si="36"/>
        <v/>
      </c>
      <c r="L684" s="750" t="str">
        <f t="shared" ca="1" si="37"/>
        <v/>
      </c>
      <c r="O684" s="750" t="s">
        <v>7439</v>
      </c>
      <c r="P684" s="750" t="s">
        <v>7440</v>
      </c>
      <c r="Q684" s="750" t="s">
        <v>7441</v>
      </c>
      <c r="R684" s="750" t="s">
        <v>7442</v>
      </c>
      <c r="S684" s="750" t="s">
        <v>7443</v>
      </c>
    </row>
    <row r="685" spans="11:19" hidden="1">
      <c r="K685" s="750" t="str">
        <f t="shared" ca="1" si="36"/>
        <v/>
      </c>
      <c r="L685" s="750" t="str">
        <f t="shared" ca="1" si="37"/>
        <v/>
      </c>
      <c r="O685" s="750" t="s">
        <v>7444</v>
      </c>
      <c r="P685" s="750" t="s">
        <v>4553</v>
      </c>
      <c r="Q685" s="750" t="s">
        <v>4554</v>
      </c>
      <c r="R685" s="750" t="s">
        <v>4555</v>
      </c>
      <c r="S685" s="750" t="s">
        <v>4556</v>
      </c>
    </row>
    <row r="686" spans="11:19" hidden="1">
      <c r="K686" s="750" t="str">
        <f t="shared" ca="1" si="36"/>
        <v/>
      </c>
      <c r="L686" s="750" t="str">
        <f t="shared" ca="1" si="37"/>
        <v/>
      </c>
      <c r="O686" s="750" t="s">
        <v>2025</v>
      </c>
      <c r="P686" s="750" t="s">
        <v>2026</v>
      </c>
      <c r="Q686" s="750" t="s">
        <v>2027</v>
      </c>
      <c r="R686" s="750" t="s">
        <v>2028</v>
      </c>
      <c r="S686" s="750" t="s">
        <v>2029</v>
      </c>
    </row>
    <row r="687" spans="11:19" hidden="1">
      <c r="K687" s="750" t="str">
        <f t="shared" ca="1" si="36"/>
        <v/>
      </c>
      <c r="L687" s="750" t="str">
        <f t="shared" ca="1" si="37"/>
        <v/>
      </c>
      <c r="O687" s="750" t="s">
        <v>2030</v>
      </c>
      <c r="P687" s="750" t="s">
        <v>2031</v>
      </c>
      <c r="Q687" s="750" t="s">
        <v>2032</v>
      </c>
      <c r="R687" s="750" t="s">
        <v>2033</v>
      </c>
      <c r="S687" s="750" t="s">
        <v>2034</v>
      </c>
    </row>
    <row r="688" spans="11:19" hidden="1">
      <c r="K688" s="750" t="str">
        <f t="shared" ca="1" si="36"/>
        <v/>
      </c>
      <c r="L688" s="750" t="str">
        <f t="shared" ca="1" si="37"/>
        <v/>
      </c>
      <c r="O688" s="750" t="s">
        <v>2035</v>
      </c>
      <c r="P688" s="750" t="s">
        <v>2036</v>
      </c>
      <c r="Q688" s="750" t="s">
        <v>13320</v>
      </c>
      <c r="R688" s="750" t="s">
        <v>13321</v>
      </c>
      <c r="S688" s="750" t="s">
        <v>13322</v>
      </c>
    </row>
    <row r="689" spans="11:19" hidden="1">
      <c r="K689" s="750" t="str">
        <f t="shared" ca="1" si="36"/>
        <v/>
      </c>
      <c r="L689" s="750" t="str">
        <f t="shared" ca="1" si="37"/>
        <v/>
      </c>
      <c r="O689" s="750" t="s">
        <v>13323</v>
      </c>
      <c r="P689" s="750" t="s">
        <v>13324</v>
      </c>
      <c r="Q689" s="750" t="s">
        <v>13325</v>
      </c>
      <c r="R689" s="750" t="s">
        <v>13326</v>
      </c>
      <c r="S689" s="750" t="s">
        <v>13327</v>
      </c>
    </row>
    <row r="690" spans="11:19" hidden="1">
      <c r="K690" s="750" t="str">
        <f t="shared" ca="1" si="36"/>
        <v/>
      </c>
      <c r="L690" s="750" t="str">
        <f t="shared" ca="1" si="37"/>
        <v/>
      </c>
      <c r="O690" s="750" t="s">
        <v>13328</v>
      </c>
      <c r="P690" s="750" t="s">
        <v>13329</v>
      </c>
      <c r="Q690" s="750" t="s">
        <v>13330</v>
      </c>
      <c r="R690" s="750" t="s">
        <v>13331</v>
      </c>
      <c r="S690" s="750" t="s">
        <v>13332</v>
      </c>
    </row>
    <row r="691" spans="11:19" hidden="1">
      <c r="K691" s="750" t="str">
        <f t="shared" ca="1" si="36"/>
        <v/>
      </c>
      <c r="L691" s="750" t="str">
        <f t="shared" ca="1" si="37"/>
        <v/>
      </c>
      <c r="O691" s="750" t="s">
        <v>13333</v>
      </c>
      <c r="P691" s="750" t="s">
        <v>5246</v>
      </c>
      <c r="Q691" s="750" t="s">
        <v>2754</v>
      </c>
      <c r="R691" s="750" t="s">
        <v>2755</v>
      </c>
      <c r="S691" s="750" t="s">
        <v>2756</v>
      </c>
    </row>
    <row r="692" spans="11:19" hidden="1">
      <c r="K692" s="750" t="str">
        <f t="shared" ca="1" si="36"/>
        <v/>
      </c>
      <c r="L692" s="750" t="str">
        <f t="shared" ca="1" si="37"/>
        <v/>
      </c>
      <c r="O692" s="750" t="s">
        <v>3273</v>
      </c>
      <c r="P692" s="750" t="s">
        <v>3274</v>
      </c>
      <c r="Q692" s="750" t="s">
        <v>3275</v>
      </c>
      <c r="R692" s="750" t="s">
        <v>3276</v>
      </c>
      <c r="S692" s="750" t="s">
        <v>3277</v>
      </c>
    </row>
    <row r="693" spans="11:19" hidden="1">
      <c r="K693" s="750" t="str">
        <f t="shared" ca="1" si="36"/>
        <v/>
      </c>
      <c r="L693" s="750" t="str">
        <f t="shared" ca="1" si="37"/>
        <v/>
      </c>
      <c r="O693" s="750" t="s">
        <v>13216</v>
      </c>
      <c r="P693" s="750" t="s">
        <v>13217</v>
      </c>
      <c r="Q693" s="750" t="s">
        <v>13218</v>
      </c>
      <c r="R693" s="750" t="s">
        <v>13219</v>
      </c>
      <c r="S693" s="750" t="s">
        <v>13220</v>
      </c>
    </row>
    <row r="694" spans="11:19" hidden="1">
      <c r="K694" s="750" t="str">
        <f t="shared" ca="1" si="36"/>
        <v/>
      </c>
      <c r="L694" s="750" t="str">
        <f t="shared" ca="1" si="37"/>
        <v/>
      </c>
      <c r="O694" s="750" t="s">
        <v>13221</v>
      </c>
      <c r="P694" s="750" t="s">
        <v>13222</v>
      </c>
      <c r="Q694" s="750" t="s">
        <v>10692</v>
      </c>
      <c r="R694" s="750" t="s">
        <v>10693</v>
      </c>
      <c r="S694" s="750" t="s">
        <v>10694</v>
      </c>
    </row>
    <row r="695" spans="11:19" hidden="1">
      <c r="K695" s="750" t="str">
        <f t="shared" ca="1" si="36"/>
        <v/>
      </c>
      <c r="L695" s="750" t="str">
        <f t="shared" ca="1" si="37"/>
        <v/>
      </c>
      <c r="O695" s="750" t="s">
        <v>10695</v>
      </c>
      <c r="P695" s="750" t="s">
        <v>10696</v>
      </c>
      <c r="Q695" s="750" t="s">
        <v>10697</v>
      </c>
      <c r="R695" s="750" t="s">
        <v>10698</v>
      </c>
      <c r="S695" s="750" t="s">
        <v>10699</v>
      </c>
    </row>
    <row r="696" spans="11:19" hidden="1">
      <c r="K696" s="750" t="str">
        <f t="shared" ca="1" si="36"/>
        <v/>
      </c>
      <c r="L696" s="750" t="str">
        <f t="shared" ca="1" si="37"/>
        <v/>
      </c>
      <c r="O696" s="750" t="s">
        <v>10700</v>
      </c>
      <c r="P696" s="750" t="s">
        <v>10701</v>
      </c>
      <c r="Q696" s="750" t="s">
        <v>10702</v>
      </c>
      <c r="R696" s="750" t="s">
        <v>10703</v>
      </c>
      <c r="S696" s="750" t="s">
        <v>7264</v>
      </c>
    </row>
    <row r="697" spans="11:19" hidden="1">
      <c r="K697" s="750" t="str">
        <f t="shared" ca="1" si="36"/>
        <v/>
      </c>
      <c r="L697" s="750" t="str">
        <f t="shared" ca="1" si="37"/>
        <v/>
      </c>
      <c r="O697" s="750" t="s">
        <v>7265</v>
      </c>
      <c r="P697" s="750" t="s">
        <v>7266</v>
      </c>
      <c r="Q697" s="750" t="s">
        <v>7267</v>
      </c>
      <c r="R697" s="750" t="s">
        <v>7268</v>
      </c>
      <c r="S697" s="750" t="s">
        <v>7269</v>
      </c>
    </row>
    <row r="698" spans="11:19" hidden="1">
      <c r="K698" s="750" t="str">
        <f t="shared" ca="1" si="36"/>
        <v/>
      </c>
      <c r="L698" s="750" t="str">
        <f t="shared" ca="1" si="37"/>
        <v/>
      </c>
      <c r="O698" s="750" t="s">
        <v>7270</v>
      </c>
      <c r="P698" s="750" t="s">
        <v>7271</v>
      </c>
      <c r="Q698" s="750" t="s">
        <v>7272</v>
      </c>
      <c r="R698" s="750" t="s">
        <v>7273</v>
      </c>
      <c r="S698" s="750" t="s">
        <v>7274</v>
      </c>
    </row>
    <row r="699" spans="11:19" hidden="1">
      <c r="K699" s="750" t="str">
        <f t="shared" ca="1" si="36"/>
        <v/>
      </c>
      <c r="L699" s="750" t="str">
        <f t="shared" ca="1" si="37"/>
        <v/>
      </c>
      <c r="O699" s="750" t="s">
        <v>7275</v>
      </c>
      <c r="P699" s="750" t="s">
        <v>7276</v>
      </c>
      <c r="Q699" s="750" t="s">
        <v>7277</v>
      </c>
      <c r="R699" s="750" t="s">
        <v>7278</v>
      </c>
      <c r="S699" s="750" t="s">
        <v>7279</v>
      </c>
    </row>
    <row r="700" spans="11:19" hidden="1">
      <c r="K700" s="750" t="str">
        <f t="shared" ca="1" si="36"/>
        <v/>
      </c>
      <c r="L700" s="750" t="str">
        <f t="shared" ca="1" si="37"/>
        <v/>
      </c>
      <c r="O700" s="750" t="s">
        <v>7280</v>
      </c>
      <c r="P700" s="750" t="s">
        <v>7281</v>
      </c>
      <c r="Q700" s="750" t="s">
        <v>7282</v>
      </c>
      <c r="R700" s="750" t="s">
        <v>7283</v>
      </c>
      <c r="S700" s="750" t="s">
        <v>7284</v>
      </c>
    </row>
    <row r="701" spans="11:19" hidden="1">
      <c r="K701" s="750" t="str">
        <f t="shared" ca="1" si="36"/>
        <v/>
      </c>
      <c r="L701" s="750" t="str">
        <f t="shared" ca="1" si="37"/>
        <v/>
      </c>
      <c r="O701" s="750" t="s">
        <v>7285</v>
      </c>
      <c r="P701" s="750" t="s">
        <v>7286</v>
      </c>
      <c r="Q701" s="750" t="s">
        <v>7287</v>
      </c>
      <c r="R701" s="750" t="s">
        <v>7288</v>
      </c>
      <c r="S701" s="750" t="s">
        <v>7289</v>
      </c>
    </row>
    <row r="702" spans="11:19" hidden="1">
      <c r="K702" s="750" t="str">
        <f t="shared" ca="1" si="36"/>
        <v/>
      </c>
      <c r="L702" s="750" t="str">
        <f t="shared" ca="1" si="37"/>
        <v/>
      </c>
      <c r="O702" s="750" t="s">
        <v>7290</v>
      </c>
      <c r="P702" s="750" t="s">
        <v>4955</v>
      </c>
      <c r="Q702" s="750" t="s">
        <v>4956</v>
      </c>
      <c r="R702" s="750" t="s">
        <v>4957</v>
      </c>
      <c r="S702" s="750" t="s">
        <v>5558</v>
      </c>
    </row>
    <row r="703" spans="11:19" hidden="1">
      <c r="K703" s="750" t="str">
        <f t="shared" ca="1" si="36"/>
        <v/>
      </c>
      <c r="L703" s="750" t="str">
        <f t="shared" ca="1" si="37"/>
        <v/>
      </c>
      <c r="O703" s="750" t="s">
        <v>5559</v>
      </c>
      <c r="P703" s="750" t="s">
        <v>5560</v>
      </c>
      <c r="Q703" s="750" t="s">
        <v>5561</v>
      </c>
      <c r="R703" s="750" t="s">
        <v>1487</v>
      </c>
      <c r="S703" s="750" t="s">
        <v>1488</v>
      </c>
    </row>
    <row r="704" spans="11:19" hidden="1">
      <c r="K704" s="750" t="str">
        <f t="shared" ca="1" si="36"/>
        <v/>
      </c>
      <c r="L704" s="750" t="str">
        <f t="shared" ca="1" si="37"/>
        <v/>
      </c>
      <c r="O704" s="750" t="s">
        <v>1489</v>
      </c>
      <c r="P704" s="750" t="s">
        <v>1490</v>
      </c>
      <c r="Q704" s="750" t="s">
        <v>6586</v>
      </c>
      <c r="R704" s="750" t="s">
        <v>9282</v>
      </c>
      <c r="S704" s="750" t="s">
        <v>9283</v>
      </c>
    </row>
    <row r="705" spans="11:19" hidden="1">
      <c r="K705" s="750" t="str">
        <f t="shared" ca="1" si="36"/>
        <v/>
      </c>
      <c r="L705" s="750" t="str">
        <f t="shared" ca="1" si="37"/>
        <v/>
      </c>
      <c r="O705" s="750" t="s">
        <v>9284</v>
      </c>
      <c r="P705" s="750" t="s">
        <v>10511</v>
      </c>
      <c r="Q705" s="750" t="s">
        <v>10512</v>
      </c>
      <c r="R705" s="750" t="s">
        <v>10513</v>
      </c>
      <c r="S705" s="750" t="s">
        <v>10514</v>
      </c>
    </row>
    <row r="706" spans="11:19" hidden="1">
      <c r="K706" s="750" t="str">
        <f t="shared" ca="1" si="36"/>
        <v/>
      </c>
      <c r="L706" s="750" t="str">
        <f t="shared" ca="1" si="37"/>
        <v/>
      </c>
      <c r="O706" s="750" t="s">
        <v>10515</v>
      </c>
      <c r="P706" s="750" t="s">
        <v>10516</v>
      </c>
      <c r="Q706" s="750" t="s">
        <v>10517</v>
      </c>
      <c r="R706" s="750" t="s">
        <v>10518</v>
      </c>
      <c r="S706" s="750" t="s">
        <v>10519</v>
      </c>
    </row>
    <row r="707" spans="11:19" hidden="1">
      <c r="K707" s="750" t="str">
        <f t="shared" ca="1" si="36"/>
        <v/>
      </c>
      <c r="L707" s="750" t="str">
        <f t="shared" ca="1" si="37"/>
        <v/>
      </c>
      <c r="O707" s="750" t="s">
        <v>10520</v>
      </c>
      <c r="P707" s="750" t="s">
        <v>2671</v>
      </c>
      <c r="Q707" s="750" t="s">
        <v>2672</v>
      </c>
      <c r="R707" s="750" t="s">
        <v>9159</v>
      </c>
      <c r="S707" s="750" t="s">
        <v>9160</v>
      </c>
    </row>
    <row r="708" spans="11:19" hidden="1">
      <c r="K708" s="750" t="str">
        <f t="shared" ca="1" si="36"/>
        <v/>
      </c>
      <c r="L708" s="750" t="str">
        <f t="shared" ca="1" si="37"/>
        <v/>
      </c>
      <c r="O708" s="750" t="s">
        <v>9161</v>
      </c>
      <c r="P708" s="750" t="s">
        <v>9162</v>
      </c>
      <c r="Q708" s="750" t="s">
        <v>9163</v>
      </c>
      <c r="R708" s="750" t="s">
        <v>9164</v>
      </c>
      <c r="S708" s="750" t="s">
        <v>9165</v>
      </c>
    </row>
    <row r="709" spans="11:19" hidden="1">
      <c r="K709" s="750" t="str">
        <f t="shared" ca="1" si="36"/>
        <v/>
      </c>
      <c r="L709" s="750" t="str">
        <f t="shared" ca="1" si="37"/>
        <v/>
      </c>
      <c r="O709" s="750" t="s">
        <v>9166</v>
      </c>
      <c r="P709" s="750" t="s">
        <v>9167</v>
      </c>
      <c r="Q709" s="750" t="s">
        <v>9168</v>
      </c>
      <c r="R709" s="750" t="s">
        <v>9169</v>
      </c>
      <c r="S709" s="750" t="s">
        <v>9170</v>
      </c>
    </row>
    <row r="710" spans="11:19" hidden="1">
      <c r="K710" s="750" t="str">
        <f t="shared" ca="1" si="36"/>
        <v/>
      </c>
      <c r="L710" s="750" t="str">
        <f t="shared" ca="1" si="37"/>
        <v/>
      </c>
      <c r="O710" s="750" t="s">
        <v>9171</v>
      </c>
      <c r="P710" s="750" t="s">
        <v>2139</v>
      </c>
      <c r="Q710" s="750" t="s">
        <v>1743</v>
      </c>
      <c r="R710" s="750" t="s">
        <v>1744</v>
      </c>
      <c r="S710" s="750" t="s">
        <v>1745</v>
      </c>
    </row>
    <row r="711" spans="11:19" hidden="1">
      <c r="K711" s="750" t="str">
        <f t="shared" ca="1" si="36"/>
        <v/>
      </c>
      <c r="L711" s="750" t="str">
        <f t="shared" ca="1" si="37"/>
        <v/>
      </c>
      <c r="O711" s="750" t="s">
        <v>1702</v>
      </c>
      <c r="P711" s="750" t="s">
        <v>1703</v>
      </c>
      <c r="Q711" s="750" t="s">
        <v>1704</v>
      </c>
      <c r="R711" s="750" t="s">
        <v>1705</v>
      </c>
      <c r="S711" s="750" t="s">
        <v>1706</v>
      </c>
    </row>
    <row r="712" spans="11:19" hidden="1">
      <c r="K712" s="750" t="str">
        <f t="shared" ca="1" si="36"/>
        <v/>
      </c>
      <c r="L712" s="750" t="str">
        <f t="shared" ca="1" si="37"/>
        <v/>
      </c>
      <c r="O712" s="750" t="s">
        <v>7091</v>
      </c>
      <c r="P712" s="750" t="s">
        <v>7092</v>
      </c>
      <c r="Q712" s="750" t="s">
        <v>7093</v>
      </c>
      <c r="R712" s="750" t="s">
        <v>7094</v>
      </c>
      <c r="S712" s="750" t="s">
        <v>3503</v>
      </c>
    </row>
    <row r="713" spans="11:19" hidden="1">
      <c r="K713" s="750" t="str">
        <f t="shared" ca="1" si="36"/>
        <v/>
      </c>
      <c r="L713" s="750" t="str">
        <f t="shared" ca="1" si="37"/>
        <v/>
      </c>
      <c r="O713" s="750" t="s">
        <v>3504</v>
      </c>
      <c r="P713" s="750" t="s">
        <v>3505</v>
      </c>
      <c r="Q713" s="750" t="s">
        <v>6943</v>
      </c>
      <c r="R713" s="750" t="s">
        <v>6944</v>
      </c>
      <c r="S713" s="750" t="s">
        <v>6945</v>
      </c>
    </row>
    <row r="714" spans="11:19" hidden="1">
      <c r="K714" s="750" t="str">
        <f t="shared" ca="1" si="36"/>
        <v/>
      </c>
      <c r="L714" s="750" t="str">
        <f t="shared" ca="1" si="37"/>
        <v/>
      </c>
      <c r="O714" s="750" t="s">
        <v>6946</v>
      </c>
      <c r="P714" s="750" t="s">
        <v>6947</v>
      </c>
      <c r="Q714" s="750" t="s">
        <v>6948</v>
      </c>
      <c r="R714" s="750" t="s">
        <v>10113</v>
      </c>
      <c r="S714" s="750" t="s">
        <v>10114</v>
      </c>
    </row>
    <row r="715" spans="11:19" hidden="1">
      <c r="K715" s="750" t="str">
        <f t="shared" ca="1" si="36"/>
        <v/>
      </c>
      <c r="L715" s="750" t="str">
        <f t="shared" ca="1" si="37"/>
        <v/>
      </c>
      <c r="O715" s="750" t="s">
        <v>10115</v>
      </c>
      <c r="P715" s="750" t="s">
        <v>10116</v>
      </c>
      <c r="Q715" s="750" t="s">
        <v>10117</v>
      </c>
      <c r="R715" s="750" t="s">
        <v>10118</v>
      </c>
      <c r="S715" s="750" t="s">
        <v>10119</v>
      </c>
    </row>
    <row r="716" spans="11:19" hidden="1">
      <c r="K716" s="750" t="str">
        <f t="shared" ref="K716:K779" ca="1" si="38">IF(INDIRECT($O716)=0,"",INDIRECT($R716)&amp;INDIRECT($O716)&amp;INDIRECT($P716)&amp;INDIRECT($Q716))</f>
        <v/>
      </c>
      <c r="L716" s="750" t="str">
        <f t="shared" ref="L716:L779" ca="1" si="39">IF(INDIRECT($O716)=0,"",INDIRECT($S716)&amp;INDIRECT($O716)&amp;INDIRECT($P716)&amp;INDIRECT($Q716))</f>
        <v/>
      </c>
      <c r="O716" s="750" t="s">
        <v>10120</v>
      </c>
      <c r="P716" s="750" t="s">
        <v>10121</v>
      </c>
      <c r="Q716" s="750" t="s">
        <v>10122</v>
      </c>
      <c r="R716" s="750" t="s">
        <v>10123</v>
      </c>
      <c r="S716" s="750" t="s">
        <v>10124</v>
      </c>
    </row>
    <row r="717" spans="11:19" hidden="1">
      <c r="K717" s="750" t="str">
        <f t="shared" ca="1" si="38"/>
        <v/>
      </c>
      <c r="L717" s="750" t="str">
        <f t="shared" ca="1" si="39"/>
        <v/>
      </c>
      <c r="O717" s="750" t="s">
        <v>10125</v>
      </c>
      <c r="P717" s="750" t="s">
        <v>10126</v>
      </c>
      <c r="Q717" s="750" t="s">
        <v>10127</v>
      </c>
      <c r="R717" s="750" t="s">
        <v>10128</v>
      </c>
      <c r="S717" s="750" t="s">
        <v>10129</v>
      </c>
    </row>
    <row r="718" spans="11:19" hidden="1">
      <c r="K718" s="750" t="str">
        <f t="shared" ca="1" si="38"/>
        <v/>
      </c>
      <c r="L718" s="750" t="str">
        <f t="shared" ca="1" si="39"/>
        <v/>
      </c>
      <c r="O718" s="750" t="s">
        <v>10130</v>
      </c>
      <c r="P718" s="750" t="s">
        <v>10131</v>
      </c>
      <c r="Q718" s="750" t="s">
        <v>10132</v>
      </c>
      <c r="R718" s="750" t="s">
        <v>10133</v>
      </c>
      <c r="S718" s="750" t="s">
        <v>10134</v>
      </c>
    </row>
    <row r="719" spans="11:19" hidden="1">
      <c r="K719" s="750" t="str">
        <f t="shared" ca="1" si="38"/>
        <v/>
      </c>
      <c r="L719" s="750" t="str">
        <f t="shared" ca="1" si="39"/>
        <v/>
      </c>
      <c r="O719" s="750" t="s">
        <v>10135</v>
      </c>
      <c r="P719" s="750" t="s">
        <v>10136</v>
      </c>
      <c r="Q719" s="750" t="s">
        <v>10137</v>
      </c>
      <c r="R719" s="750" t="s">
        <v>10138</v>
      </c>
      <c r="S719" s="750" t="s">
        <v>10139</v>
      </c>
    </row>
    <row r="720" spans="11:19" hidden="1">
      <c r="K720" s="750" t="str">
        <f t="shared" ca="1" si="38"/>
        <v/>
      </c>
      <c r="L720" s="750" t="str">
        <f t="shared" ca="1" si="39"/>
        <v/>
      </c>
      <c r="O720" s="750" t="s">
        <v>6087</v>
      </c>
      <c r="P720" s="750" t="s">
        <v>6088</v>
      </c>
      <c r="Q720" s="750" t="s">
        <v>6089</v>
      </c>
      <c r="R720" s="750" t="s">
        <v>6090</v>
      </c>
      <c r="S720" s="750" t="s">
        <v>6091</v>
      </c>
    </row>
    <row r="721" spans="11:19" hidden="1">
      <c r="K721" s="750" t="str">
        <f t="shared" ca="1" si="38"/>
        <v/>
      </c>
      <c r="L721" s="750" t="str">
        <f t="shared" ca="1" si="39"/>
        <v/>
      </c>
      <c r="O721" s="750" t="s">
        <v>6092</v>
      </c>
      <c r="P721" s="750" t="s">
        <v>6093</v>
      </c>
      <c r="Q721" s="750" t="s">
        <v>6094</v>
      </c>
      <c r="R721" s="750" t="s">
        <v>6095</v>
      </c>
      <c r="S721" s="750" t="s">
        <v>13630</v>
      </c>
    </row>
    <row r="722" spans="11:19" hidden="1">
      <c r="K722" s="750" t="str">
        <f t="shared" ca="1" si="38"/>
        <v/>
      </c>
      <c r="L722" s="750" t="str">
        <f t="shared" ca="1" si="39"/>
        <v/>
      </c>
      <c r="O722" s="750" t="s">
        <v>13631</v>
      </c>
      <c r="P722" s="750" t="s">
        <v>13632</v>
      </c>
      <c r="Q722" s="750" t="s">
        <v>13633</v>
      </c>
      <c r="R722" s="750" t="s">
        <v>9341</v>
      </c>
      <c r="S722" s="750" t="s">
        <v>9342</v>
      </c>
    </row>
    <row r="723" spans="11:19" hidden="1">
      <c r="K723" s="750" t="str">
        <f t="shared" ca="1" si="38"/>
        <v/>
      </c>
      <c r="L723" s="750" t="str">
        <f t="shared" ca="1" si="39"/>
        <v/>
      </c>
      <c r="O723" s="750" t="s">
        <v>9343</v>
      </c>
      <c r="P723" s="750" t="s">
        <v>4631</v>
      </c>
      <c r="Q723" s="750" t="s">
        <v>4482</v>
      </c>
      <c r="R723" s="750" t="s">
        <v>4483</v>
      </c>
      <c r="S723" s="750" t="s">
        <v>4484</v>
      </c>
    </row>
    <row r="724" spans="11:19" hidden="1">
      <c r="K724" s="750" t="str">
        <f t="shared" ca="1" si="38"/>
        <v/>
      </c>
      <c r="L724" s="750" t="str">
        <f t="shared" ca="1" si="39"/>
        <v/>
      </c>
      <c r="O724" s="750" t="s">
        <v>4485</v>
      </c>
      <c r="P724" s="750" t="s">
        <v>4486</v>
      </c>
      <c r="Q724" s="750" t="s">
        <v>4487</v>
      </c>
      <c r="R724" s="750" t="s">
        <v>4488</v>
      </c>
      <c r="S724" s="750" t="s">
        <v>4489</v>
      </c>
    </row>
    <row r="725" spans="11:19" hidden="1">
      <c r="K725" s="750" t="str">
        <f t="shared" ca="1" si="38"/>
        <v/>
      </c>
      <c r="L725" s="750" t="str">
        <f t="shared" ca="1" si="39"/>
        <v/>
      </c>
      <c r="O725" s="750" t="s">
        <v>4490</v>
      </c>
      <c r="P725" s="750" t="s">
        <v>9049</v>
      </c>
      <c r="Q725" s="750" t="s">
        <v>9050</v>
      </c>
      <c r="R725" s="750" t="s">
        <v>9051</v>
      </c>
      <c r="S725" s="750" t="s">
        <v>9052</v>
      </c>
    </row>
    <row r="726" spans="11:19" hidden="1">
      <c r="K726" s="750" t="str">
        <f t="shared" ca="1" si="38"/>
        <v/>
      </c>
      <c r="L726" s="750" t="str">
        <f t="shared" ca="1" si="39"/>
        <v/>
      </c>
      <c r="O726" s="750" t="s">
        <v>9053</v>
      </c>
      <c r="P726" s="750" t="s">
        <v>9054</v>
      </c>
      <c r="Q726" s="750" t="s">
        <v>9055</v>
      </c>
      <c r="R726" s="750" t="s">
        <v>9056</v>
      </c>
      <c r="S726" s="750" t="s">
        <v>9057</v>
      </c>
    </row>
    <row r="727" spans="11:19" hidden="1">
      <c r="K727" s="750" t="str">
        <f t="shared" ca="1" si="38"/>
        <v/>
      </c>
      <c r="L727" s="750" t="str">
        <f t="shared" ca="1" si="39"/>
        <v/>
      </c>
      <c r="O727" s="750" t="s">
        <v>9058</v>
      </c>
      <c r="P727" s="750" t="s">
        <v>9059</v>
      </c>
      <c r="Q727" s="750" t="s">
        <v>9060</v>
      </c>
      <c r="R727" s="750" t="s">
        <v>9061</v>
      </c>
      <c r="S727" s="750" t="s">
        <v>9062</v>
      </c>
    </row>
    <row r="728" spans="11:19" hidden="1">
      <c r="K728" s="750" t="str">
        <f t="shared" ca="1" si="38"/>
        <v/>
      </c>
      <c r="L728" s="750" t="str">
        <f t="shared" ca="1" si="39"/>
        <v/>
      </c>
      <c r="O728" s="750" t="s">
        <v>9063</v>
      </c>
      <c r="P728" s="750" t="s">
        <v>9064</v>
      </c>
      <c r="Q728" s="750" t="s">
        <v>9065</v>
      </c>
      <c r="R728" s="750" t="s">
        <v>9066</v>
      </c>
      <c r="S728" s="750" t="s">
        <v>9067</v>
      </c>
    </row>
    <row r="729" spans="11:19" hidden="1">
      <c r="K729" s="750" t="str">
        <f t="shared" ca="1" si="38"/>
        <v/>
      </c>
      <c r="L729" s="750" t="str">
        <f t="shared" ca="1" si="39"/>
        <v/>
      </c>
      <c r="O729" s="750" t="s">
        <v>9068</v>
      </c>
      <c r="P729" s="750" t="s">
        <v>8210</v>
      </c>
      <c r="Q729" s="750" t="s">
        <v>8211</v>
      </c>
      <c r="R729" s="750" t="s">
        <v>8212</v>
      </c>
      <c r="S729" s="750" t="s">
        <v>8213</v>
      </c>
    </row>
    <row r="730" spans="11:19" hidden="1">
      <c r="K730" s="750" t="str">
        <f t="shared" ca="1" si="38"/>
        <v/>
      </c>
      <c r="L730" s="750" t="str">
        <f t="shared" ca="1" si="39"/>
        <v/>
      </c>
      <c r="O730" s="750" t="s">
        <v>8214</v>
      </c>
      <c r="P730" s="750" t="s">
        <v>8215</v>
      </c>
      <c r="Q730" s="750" t="s">
        <v>12817</v>
      </c>
      <c r="R730" s="750" t="s">
        <v>12818</v>
      </c>
      <c r="S730" s="750" t="s">
        <v>12819</v>
      </c>
    </row>
    <row r="731" spans="11:19" hidden="1">
      <c r="K731" s="750" t="str">
        <f t="shared" ca="1" si="38"/>
        <v/>
      </c>
      <c r="L731" s="750" t="str">
        <f t="shared" ca="1" si="39"/>
        <v/>
      </c>
      <c r="O731" s="750" t="s">
        <v>12820</v>
      </c>
      <c r="P731" s="750" t="s">
        <v>12821</v>
      </c>
      <c r="Q731" s="750" t="s">
        <v>12822</v>
      </c>
      <c r="R731" s="750" t="s">
        <v>12823</v>
      </c>
      <c r="S731" s="750" t="s">
        <v>12824</v>
      </c>
    </row>
    <row r="732" spans="11:19" hidden="1">
      <c r="K732" s="750" t="str">
        <f t="shared" ca="1" si="38"/>
        <v/>
      </c>
      <c r="L732" s="750" t="str">
        <f t="shared" ca="1" si="39"/>
        <v/>
      </c>
      <c r="O732" s="750" t="s">
        <v>12825</v>
      </c>
      <c r="P732" s="750" t="s">
        <v>12826</v>
      </c>
      <c r="Q732" s="750" t="s">
        <v>12827</v>
      </c>
      <c r="R732" s="750" t="s">
        <v>12828</v>
      </c>
      <c r="S732" s="750" t="s">
        <v>12829</v>
      </c>
    </row>
    <row r="733" spans="11:19" hidden="1">
      <c r="K733" s="750" t="str">
        <f t="shared" ca="1" si="38"/>
        <v/>
      </c>
      <c r="L733" s="750" t="str">
        <f t="shared" ca="1" si="39"/>
        <v/>
      </c>
      <c r="O733" s="750" t="s">
        <v>12830</v>
      </c>
      <c r="P733" s="750" t="s">
        <v>12831</v>
      </c>
      <c r="Q733" s="750" t="s">
        <v>12832</v>
      </c>
      <c r="R733" s="750" t="s">
        <v>12833</v>
      </c>
      <c r="S733" s="750" t="s">
        <v>12834</v>
      </c>
    </row>
    <row r="734" spans="11:19" hidden="1">
      <c r="K734" s="750" t="str">
        <f t="shared" ca="1" si="38"/>
        <v/>
      </c>
      <c r="L734" s="750" t="str">
        <f t="shared" ca="1" si="39"/>
        <v/>
      </c>
      <c r="O734" s="750" t="s">
        <v>12835</v>
      </c>
      <c r="P734" s="750" t="s">
        <v>12836</v>
      </c>
      <c r="Q734" s="750" t="s">
        <v>12837</v>
      </c>
      <c r="R734" s="750" t="s">
        <v>12838</v>
      </c>
      <c r="S734" s="750" t="s">
        <v>12839</v>
      </c>
    </row>
    <row r="735" spans="11:19" hidden="1">
      <c r="K735" s="750" t="str">
        <f t="shared" ca="1" si="38"/>
        <v/>
      </c>
      <c r="L735" s="750" t="str">
        <f t="shared" ca="1" si="39"/>
        <v/>
      </c>
      <c r="O735" s="750" t="s">
        <v>12840</v>
      </c>
      <c r="P735" s="750" t="s">
        <v>12841</v>
      </c>
      <c r="Q735" s="750" t="s">
        <v>12842</v>
      </c>
      <c r="R735" s="750" t="s">
        <v>12843</v>
      </c>
      <c r="S735" s="750" t="s">
        <v>12844</v>
      </c>
    </row>
    <row r="736" spans="11:19" hidden="1">
      <c r="K736" s="750" t="str">
        <f t="shared" ca="1" si="38"/>
        <v/>
      </c>
      <c r="L736" s="750" t="str">
        <f t="shared" ca="1" si="39"/>
        <v/>
      </c>
      <c r="O736" s="750" t="s">
        <v>12845</v>
      </c>
      <c r="P736" s="750" t="s">
        <v>12846</v>
      </c>
      <c r="Q736" s="750" t="s">
        <v>12847</v>
      </c>
      <c r="R736" s="750" t="s">
        <v>12848</v>
      </c>
      <c r="S736" s="750" t="s">
        <v>12849</v>
      </c>
    </row>
    <row r="737" spans="11:19" hidden="1">
      <c r="K737" s="750" t="str">
        <f t="shared" ca="1" si="38"/>
        <v/>
      </c>
      <c r="L737" s="750" t="str">
        <f t="shared" ca="1" si="39"/>
        <v/>
      </c>
      <c r="O737" s="750" t="s">
        <v>12850</v>
      </c>
      <c r="P737" s="750" t="s">
        <v>12851</v>
      </c>
      <c r="Q737" s="750" t="s">
        <v>13334</v>
      </c>
      <c r="R737" s="750" t="s">
        <v>13335</v>
      </c>
      <c r="S737" s="750" t="s">
        <v>1300</v>
      </c>
    </row>
    <row r="738" spans="11:19" hidden="1">
      <c r="K738" s="750" t="str">
        <f t="shared" ca="1" si="38"/>
        <v/>
      </c>
      <c r="L738" s="750" t="str">
        <f t="shared" ca="1" si="39"/>
        <v/>
      </c>
      <c r="O738" s="750" t="s">
        <v>1301</v>
      </c>
      <c r="P738" s="750" t="s">
        <v>577</v>
      </c>
      <c r="Q738" s="750" t="s">
        <v>578</v>
      </c>
      <c r="R738" s="750" t="s">
        <v>579</v>
      </c>
      <c r="S738" s="750" t="s">
        <v>580</v>
      </c>
    </row>
    <row r="739" spans="11:19" hidden="1">
      <c r="K739" s="750" t="str">
        <f t="shared" ca="1" si="38"/>
        <v/>
      </c>
      <c r="L739" s="750" t="str">
        <f t="shared" ca="1" si="39"/>
        <v/>
      </c>
      <c r="O739" s="750" t="s">
        <v>581</v>
      </c>
      <c r="P739" s="750" t="s">
        <v>582</v>
      </c>
      <c r="Q739" s="750" t="s">
        <v>583</v>
      </c>
      <c r="R739" s="750" t="s">
        <v>584</v>
      </c>
      <c r="S739" s="750" t="s">
        <v>585</v>
      </c>
    </row>
    <row r="740" spans="11:19" hidden="1">
      <c r="K740" s="750" t="str">
        <f t="shared" ca="1" si="38"/>
        <v/>
      </c>
      <c r="L740" s="750" t="str">
        <f t="shared" ca="1" si="39"/>
        <v/>
      </c>
      <c r="O740" s="750" t="s">
        <v>586</v>
      </c>
      <c r="P740" s="750" t="s">
        <v>5488</v>
      </c>
      <c r="Q740" s="750" t="s">
        <v>5489</v>
      </c>
      <c r="R740" s="750" t="s">
        <v>5490</v>
      </c>
      <c r="S740" s="750" t="s">
        <v>5491</v>
      </c>
    </row>
    <row r="741" spans="11:19" hidden="1">
      <c r="K741" s="750" t="str">
        <f t="shared" ca="1" si="38"/>
        <v/>
      </c>
      <c r="L741" s="750" t="str">
        <f t="shared" ca="1" si="39"/>
        <v/>
      </c>
      <c r="O741" s="750" t="s">
        <v>5492</v>
      </c>
      <c r="P741" s="750" t="s">
        <v>5493</v>
      </c>
      <c r="Q741" s="750" t="s">
        <v>4246</v>
      </c>
      <c r="R741" s="750" t="s">
        <v>4247</v>
      </c>
      <c r="S741" s="750" t="s">
        <v>4248</v>
      </c>
    </row>
    <row r="742" spans="11:19" hidden="1">
      <c r="K742" s="750" t="str">
        <f t="shared" ca="1" si="38"/>
        <v/>
      </c>
      <c r="L742" s="750" t="str">
        <f t="shared" ca="1" si="39"/>
        <v/>
      </c>
      <c r="O742" s="750" t="s">
        <v>7811</v>
      </c>
      <c r="P742" s="750" t="s">
        <v>7812</v>
      </c>
      <c r="Q742" s="750" t="s">
        <v>7813</v>
      </c>
      <c r="R742" s="750" t="s">
        <v>7814</v>
      </c>
      <c r="S742" s="750" t="s">
        <v>7815</v>
      </c>
    </row>
    <row r="743" spans="11:19" hidden="1">
      <c r="K743" s="750" t="str">
        <f t="shared" ca="1" si="38"/>
        <v/>
      </c>
      <c r="L743" s="750" t="str">
        <f t="shared" ca="1" si="39"/>
        <v/>
      </c>
      <c r="O743" s="750" t="s">
        <v>7816</v>
      </c>
      <c r="P743" s="750" t="s">
        <v>7817</v>
      </c>
      <c r="Q743" s="750" t="s">
        <v>7818</v>
      </c>
      <c r="R743" s="750" t="s">
        <v>7819</v>
      </c>
      <c r="S743" s="750" t="s">
        <v>7820</v>
      </c>
    </row>
    <row r="744" spans="11:19" hidden="1">
      <c r="K744" s="750" t="str">
        <f t="shared" ca="1" si="38"/>
        <v/>
      </c>
      <c r="L744" s="750" t="str">
        <f t="shared" ca="1" si="39"/>
        <v/>
      </c>
      <c r="O744" s="750" t="s">
        <v>7821</v>
      </c>
      <c r="P744" s="750" t="s">
        <v>7822</v>
      </c>
      <c r="Q744" s="750" t="s">
        <v>7823</v>
      </c>
      <c r="R744" s="750" t="s">
        <v>7824</v>
      </c>
      <c r="S744" s="750" t="s">
        <v>7825</v>
      </c>
    </row>
    <row r="745" spans="11:19" hidden="1">
      <c r="K745" s="750" t="str">
        <f t="shared" ca="1" si="38"/>
        <v/>
      </c>
      <c r="L745" s="750" t="str">
        <f t="shared" ca="1" si="39"/>
        <v/>
      </c>
      <c r="O745" s="750" t="s">
        <v>7826</v>
      </c>
      <c r="P745" s="750" t="s">
        <v>7827</v>
      </c>
      <c r="Q745" s="750" t="s">
        <v>7828</v>
      </c>
      <c r="R745" s="750" t="s">
        <v>7829</v>
      </c>
      <c r="S745" s="750" t="s">
        <v>7830</v>
      </c>
    </row>
    <row r="746" spans="11:19" hidden="1">
      <c r="K746" s="750" t="str">
        <f t="shared" ca="1" si="38"/>
        <v/>
      </c>
      <c r="L746" s="750" t="str">
        <f t="shared" ca="1" si="39"/>
        <v/>
      </c>
      <c r="O746" s="750" t="s">
        <v>7831</v>
      </c>
      <c r="P746" s="750" t="s">
        <v>7832</v>
      </c>
      <c r="Q746" s="750" t="s">
        <v>7833</v>
      </c>
      <c r="R746" s="750" t="s">
        <v>7834</v>
      </c>
      <c r="S746" s="750" t="s">
        <v>7835</v>
      </c>
    </row>
    <row r="747" spans="11:19" hidden="1">
      <c r="K747" s="750" t="str">
        <f t="shared" ca="1" si="38"/>
        <v/>
      </c>
      <c r="L747" s="750" t="str">
        <f t="shared" ca="1" si="39"/>
        <v/>
      </c>
      <c r="O747" s="750" t="s">
        <v>11503</v>
      </c>
      <c r="P747" s="750" t="s">
        <v>11504</v>
      </c>
      <c r="Q747" s="750" t="s">
        <v>11505</v>
      </c>
      <c r="R747" s="750" t="s">
        <v>11506</v>
      </c>
      <c r="S747" s="750" t="s">
        <v>11507</v>
      </c>
    </row>
    <row r="748" spans="11:19" hidden="1">
      <c r="K748" s="750" t="str">
        <f t="shared" ca="1" si="38"/>
        <v/>
      </c>
      <c r="L748" s="750" t="str">
        <f t="shared" ca="1" si="39"/>
        <v/>
      </c>
      <c r="O748" s="750" t="s">
        <v>11508</v>
      </c>
      <c r="P748" s="750" t="s">
        <v>11509</v>
      </c>
      <c r="Q748" s="750" t="s">
        <v>11510</v>
      </c>
      <c r="R748" s="750" t="s">
        <v>11511</v>
      </c>
      <c r="S748" s="750" t="s">
        <v>11512</v>
      </c>
    </row>
    <row r="749" spans="11:19" hidden="1">
      <c r="K749" s="750" t="str">
        <f t="shared" ca="1" si="38"/>
        <v/>
      </c>
      <c r="L749" s="750" t="str">
        <f t="shared" ca="1" si="39"/>
        <v/>
      </c>
      <c r="O749" s="750" t="s">
        <v>11513</v>
      </c>
      <c r="P749" s="750" t="s">
        <v>11514</v>
      </c>
      <c r="Q749" s="750" t="s">
        <v>11515</v>
      </c>
      <c r="R749" s="750" t="s">
        <v>11516</v>
      </c>
      <c r="S749" s="750" t="s">
        <v>11517</v>
      </c>
    </row>
    <row r="750" spans="11:19" hidden="1">
      <c r="K750" s="750" t="str">
        <f t="shared" ca="1" si="38"/>
        <v/>
      </c>
      <c r="L750" s="750" t="str">
        <f t="shared" ca="1" si="39"/>
        <v/>
      </c>
      <c r="O750" s="750" t="s">
        <v>11518</v>
      </c>
      <c r="P750" s="750" t="s">
        <v>11519</v>
      </c>
      <c r="Q750" s="750" t="s">
        <v>11520</v>
      </c>
      <c r="R750" s="750" t="s">
        <v>11521</v>
      </c>
      <c r="S750" s="750" t="s">
        <v>11522</v>
      </c>
    </row>
    <row r="751" spans="11:19" hidden="1">
      <c r="K751" s="750" t="str">
        <f t="shared" ca="1" si="38"/>
        <v/>
      </c>
      <c r="L751" s="750" t="str">
        <f t="shared" ca="1" si="39"/>
        <v/>
      </c>
      <c r="O751" s="750" t="s">
        <v>11523</v>
      </c>
      <c r="P751" s="750" t="s">
        <v>11524</v>
      </c>
      <c r="Q751" s="750" t="s">
        <v>11525</v>
      </c>
      <c r="R751" s="750" t="s">
        <v>11526</v>
      </c>
      <c r="S751" s="750" t="s">
        <v>11527</v>
      </c>
    </row>
    <row r="752" spans="11:19" hidden="1">
      <c r="K752" s="750" t="str">
        <f t="shared" ca="1" si="38"/>
        <v/>
      </c>
      <c r="L752" s="750" t="str">
        <f t="shared" ca="1" si="39"/>
        <v/>
      </c>
      <c r="O752" s="750" t="s">
        <v>11528</v>
      </c>
      <c r="P752" s="750" t="s">
        <v>11529</v>
      </c>
      <c r="Q752" s="750" t="s">
        <v>11530</v>
      </c>
      <c r="R752" s="750" t="s">
        <v>11531</v>
      </c>
      <c r="S752" s="750" t="s">
        <v>2213</v>
      </c>
    </row>
    <row r="753" spans="11:19" hidden="1">
      <c r="K753" s="750" t="str">
        <f t="shared" ca="1" si="38"/>
        <v/>
      </c>
      <c r="L753" s="750" t="str">
        <f t="shared" ca="1" si="39"/>
        <v/>
      </c>
      <c r="O753" s="750" t="s">
        <v>2214</v>
      </c>
      <c r="P753" s="750" t="s">
        <v>2215</v>
      </c>
      <c r="Q753" s="750" t="s">
        <v>4516</v>
      </c>
      <c r="R753" s="750" t="s">
        <v>4517</v>
      </c>
      <c r="S753" s="750" t="s">
        <v>4518</v>
      </c>
    </row>
    <row r="754" spans="11:19" hidden="1">
      <c r="K754" s="750" t="str">
        <f t="shared" ca="1" si="38"/>
        <v/>
      </c>
      <c r="L754" s="750" t="str">
        <f t="shared" ca="1" si="39"/>
        <v/>
      </c>
      <c r="O754" s="750" t="s">
        <v>4519</v>
      </c>
      <c r="P754" s="750" t="s">
        <v>4520</v>
      </c>
      <c r="Q754" s="750" t="s">
        <v>4521</v>
      </c>
      <c r="R754" s="750" t="s">
        <v>4522</v>
      </c>
      <c r="S754" s="750" t="s">
        <v>4523</v>
      </c>
    </row>
    <row r="755" spans="11:19" hidden="1">
      <c r="K755" s="750" t="str">
        <f t="shared" ca="1" si="38"/>
        <v/>
      </c>
      <c r="L755" s="750" t="str">
        <f t="shared" ca="1" si="39"/>
        <v/>
      </c>
      <c r="O755" s="750" t="s">
        <v>4524</v>
      </c>
      <c r="P755" s="750" t="s">
        <v>7418</v>
      </c>
      <c r="Q755" s="750" t="s">
        <v>7419</v>
      </c>
      <c r="R755" s="750" t="s">
        <v>7420</v>
      </c>
      <c r="S755" s="750" t="s">
        <v>7421</v>
      </c>
    </row>
    <row r="756" spans="11:19" hidden="1">
      <c r="K756" s="750" t="str">
        <f t="shared" ca="1" si="38"/>
        <v/>
      </c>
      <c r="L756" s="750" t="str">
        <f t="shared" ca="1" si="39"/>
        <v/>
      </c>
      <c r="O756" s="750" t="s">
        <v>7422</v>
      </c>
      <c r="P756" s="750" t="s">
        <v>7423</v>
      </c>
      <c r="Q756" s="750" t="s">
        <v>7424</v>
      </c>
      <c r="R756" s="750" t="s">
        <v>7425</v>
      </c>
      <c r="S756" s="750" t="s">
        <v>7426</v>
      </c>
    </row>
    <row r="757" spans="11:19" hidden="1">
      <c r="K757" s="750" t="str">
        <f t="shared" ca="1" si="38"/>
        <v/>
      </c>
      <c r="L757" s="750" t="str">
        <f t="shared" ca="1" si="39"/>
        <v/>
      </c>
      <c r="O757" s="750" t="s">
        <v>7427</v>
      </c>
      <c r="P757" s="750" t="s">
        <v>2179</v>
      </c>
      <c r="Q757" s="750" t="s">
        <v>2180</v>
      </c>
      <c r="R757" s="750" t="s">
        <v>2181</v>
      </c>
      <c r="S757" s="750" t="s">
        <v>2182</v>
      </c>
    </row>
    <row r="758" spans="11:19" hidden="1">
      <c r="K758" s="750" t="str">
        <f t="shared" ca="1" si="38"/>
        <v/>
      </c>
      <c r="L758" s="750" t="str">
        <f t="shared" ca="1" si="39"/>
        <v/>
      </c>
      <c r="O758" s="750" t="s">
        <v>2183</v>
      </c>
      <c r="P758" s="750" t="s">
        <v>2184</v>
      </c>
      <c r="Q758" s="750" t="s">
        <v>2185</v>
      </c>
      <c r="R758" s="750" t="s">
        <v>2186</v>
      </c>
      <c r="S758" s="750" t="s">
        <v>2187</v>
      </c>
    </row>
    <row r="759" spans="11:19" hidden="1">
      <c r="K759" s="750" t="str">
        <f t="shared" ca="1" si="38"/>
        <v/>
      </c>
      <c r="L759" s="750" t="str">
        <f t="shared" ca="1" si="39"/>
        <v/>
      </c>
      <c r="O759" s="750" t="s">
        <v>11444</v>
      </c>
      <c r="P759" s="750" t="s">
        <v>11445</v>
      </c>
      <c r="Q759" s="750" t="s">
        <v>3260</v>
      </c>
      <c r="R759" s="750" t="s">
        <v>3261</v>
      </c>
      <c r="S759" s="750" t="s">
        <v>3262</v>
      </c>
    </row>
    <row r="760" spans="11:19" hidden="1">
      <c r="K760" s="750" t="str">
        <f t="shared" ca="1" si="38"/>
        <v/>
      </c>
      <c r="L760" s="750" t="str">
        <f t="shared" ca="1" si="39"/>
        <v/>
      </c>
      <c r="O760" s="750" t="s">
        <v>3263</v>
      </c>
      <c r="P760" s="750" t="s">
        <v>3264</v>
      </c>
      <c r="Q760" s="750" t="s">
        <v>3265</v>
      </c>
      <c r="R760" s="750" t="s">
        <v>3266</v>
      </c>
      <c r="S760" s="750" t="s">
        <v>3267</v>
      </c>
    </row>
    <row r="761" spans="11:19" hidden="1">
      <c r="K761" s="750" t="str">
        <f t="shared" ca="1" si="38"/>
        <v/>
      </c>
      <c r="L761" s="750" t="str">
        <f t="shared" ca="1" si="39"/>
        <v/>
      </c>
      <c r="O761" s="750" t="s">
        <v>3268</v>
      </c>
      <c r="P761" s="750" t="s">
        <v>3269</v>
      </c>
      <c r="Q761" s="750" t="s">
        <v>3270</v>
      </c>
      <c r="R761" s="750" t="s">
        <v>3271</v>
      </c>
      <c r="S761" s="750" t="s">
        <v>3272</v>
      </c>
    </row>
    <row r="762" spans="11:19" hidden="1">
      <c r="K762" s="750" t="str">
        <f t="shared" ca="1" si="38"/>
        <v/>
      </c>
      <c r="L762" s="750" t="str">
        <f t="shared" ca="1" si="39"/>
        <v/>
      </c>
      <c r="O762" s="750" t="s">
        <v>5785</v>
      </c>
      <c r="P762" s="750" t="s">
        <v>5786</v>
      </c>
      <c r="Q762" s="750" t="s">
        <v>5787</v>
      </c>
      <c r="R762" s="750" t="s">
        <v>5788</v>
      </c>
      <c r="S762" s="750" t="s">
        <v>5789</v>
      </c>
    </row>
    <row r="763" spans="11:19" hidden="1">
      <c r="K763" s="750" t="str">
        <f t="shared" ca="1" si="38"/>
        <v/>
      </c>
      <c r="L763" s="750" t="str">
        <f t="shared" ca="1" si="39"/>
        <v/>
      </c>
      <c r="O763" s="750" t="s">
        <v>6602</v>
      </c>
      <c r="P763" s="750" t="s">
        <v>6603</v>
      </c>
      <c r="Q763" s="750" t="s">
        <v>6604</v>
      </c>
      <c r="R763" s="750" t="s">
        <v>6605</v>
      </c>
      <c r="S763" s="750" t="s">
        <v>6606</v>
      </c>
    </row>
    <row r="764" spans="11:19" hidden="1">
      <c r="K764" s="750" t="str">
        <f t="shared" ca="1" si="38"/>
        <v/>
      </c>
      <c r="L764" s="750" t="str">
        <f t="shared" ca="1" si="39"/>
        <v/>
      </c>
      <c r="O764" s="750" t="s">
        <v>6607</v>
      </c>
      <c r="P764" s="750" t="s">
        <v>9745</v>
      </c>
      <c r="Q764" s="750" t="s">
        <v>9746</v>
      </c>
      <c r="R764" s="750" t="s">
        <v>9747</v>
      </c>
      <c r="S764" s="750" t="s">
        <v>1073</v>
      </c>
    </row>
    <row r="765" spans="11:19" hidden="1">
      <c r="K765" s="750" t="str">
        <f t="shared" ca="1" si="38"/>
        <v/>
      </c>
      <c r="L765" s="750" t="str">
        <f t="shared" ca="1" si="39"/>
        <v/>
      </c>
      <c r="O765" s="750" t="s">
        <v>1074</v>
      </c>
      <c r="P765" s="750" t="s">
        <v>1075</v>
      </c>
      <c r="Q765" s="750" t="s">
        <v>1076</v>
      </c>
      <c r="R765" s="750" t="s">
        <v>1077</v>
      </c>
      <c r="S765" s="750" t="s">
        <v>1078</v>
      </c>
    </row>
    <row r="766" spans="11:19" hidden="1">
      <c r="K766" s="750" t="str">
        <f t="shared" ca="1" si="38"/>
        <v/>
      </c>
      <c r="L766" s="750" t="str">
        <f t="shared" ca="1" si="39"/>
        <v/>
      </c>
      <c r="O766" s="750" t="s">
        <v>1079</v>
      </c>
      <c r="P766" s="750" t="s">
        <v>1080</v>
      </c>
      <c r="Q766" s="750" t="s">
        <v>7566</v>
      </c>
      <c r="R766" s="750" t="s">
        <v>7567</v>
      </c>
      <c r="S766" s="750" t="s">
        <v>7568</v>
      </c>
    </row>
    <row r="767" spans="11:19" hidden="1">
      <c r="K767" s="750" t="str">
        <f t="shared" ca="1" si="38"/>
        <v/>
      </c>
      <c r="L767" s="750" t="str">
        <f t="shared" ca="1" si="39"/>
        <v/>
      </c>
      <c r="O767" s="750" t="s">
        <v>7569</v>
      </c>
      <c r="P767" s="750" t="s">
        <v>4276</v>
      </c>
      <c r="Q767" s="750" t="s">
        <v>4277</v>
      </c>
      <c r="R767" s="750" t="s">
        <v>14007</v>
      </c>
      <c r="S767" s="750" t="s">
        <v>14008</v>
      </c>
    </row>
    <row r="768" spans="11:19" hidden="1">
      <c r="K768" s="750" t="str">
        <f t="shared" ca="1" si="38"/>
        <v/>
      </c>
      <c r="L768" s="750" t="str">
        <f t="shared" ca="1" si="39"/>
        <v/>
      </c>
      <c r="O768" s="750" t="s">
        <v>14009</v>
      </c>
      <c r="P768" s="750" t="s">
        <v>14010</v>
      </c>
      <c r="Q768" s="750" t="s">
        <v>14011</v>
      </c>
      <c r="R768" s="750" t="s">
        <v>14012</v>
      </c>
      <c r="S768" s="750" t="s">
        <v>14013</v>
      </c>
    </row>
    <row r="769" spans="11:19" hidden="1">
      <c r="K769" s="750" t="str">
        <f t="shared" ca="1" si="38"/>
        <v/>
      </c>
      <c r="L769" s="750" t="str">
        <f t="shared" ca="1" si="39"/>
        <v/>
      </c>
      <c r="O769" s="750" t="s">
        <v>1913</v>
      </c>
      <c r="P769" s="750" t="s">
        <v>1914</v>
      </c>
      <c r="Q769" s="750" t="s">
        <v>1915</v>
      </c>
      <c r="R769" s="750" t="s">
        <v>1916</v>
      </c>
      <c r="S769" s="750" t="s">
        <v>1917</v>
      </c>
    </row>
    <row r="770" spans="11:19" hidden="1">
      <c r="K770" s="750" t="str">
        <f t="shared" ca="1" si="38"/>
        <v/>
      </c>
      <c r="L770" s="750" t="str">
        <f t="shared" ca="1" si="39"/>
        <v/>
      </c>
      <c r="O770" s="750" t="s">
        <v>1918</v>
      </c>
      <c r="P770" s="750" t="s">
        <v>1919</v>
      </c>
      <c r="Q770" s="750" t="s">
        <v>1920</v>
      </c>
      <c r="R770" s="750" t="s">
        <v>1921</v>
      </c>
      <c r="S770" s="750" t="s">
        <v>1922</v>
      </c>
    </row>
    <row r="771" spans="11:19" hidden="1">
      <c r="K771" s="750" t="str">
        <f t="shared" ca="1" si="38"/>
        <v/>
      </c>
      <c r="L771" s="750" t="str">
        <f t="shared" ca="1" si="39"/>
        <v/>
      </c>
      <c r="O771" s="750" t="s">
        <v>1923</v>
      </c>
      <c r="P771" s="750" t="s">
        <v>1924</v>
      </c>
      <c r="Q771" s="750" t="s">
        <v>1925</v>
      </c>
      <c r="R771" s="750" t="s">
        <v>1926</v>
      </c>
      <c r="S771" s="750" t="s">
        <v>1927</v>
      </c>
    </row>
    <row r="772" spans="11:19" hidden="1">
      <c r="K772" s="750" t="str">
        <f t="shared" ca="1" si="38"/>
        <v/>
      </c>
      <c r="L772" s="750" t="str">
        <f t="shared" ca="1" si="39"/>
        <v/>
      </c>
      <c r="O772" s="750" t="s">
        <v>1928</v>
      </c>
      <c r="P772" s="750" t="s">
        <v>1929</v>
      </c>
      <c r="Q772" s="750" t="s">
        <v>1930</v>
      </c>
      <c r="R772" s="750" t="s">
        <v>1931</v>
      </c>
      <c r="S772" s="750" t="s">
        <v>1932</v>
      </c>
    </row>
    <row r="773" spans="11:19" hidden="1">
      <c r="K773" s="750" t="str">
        <f t="shared" ca="1" si="38"/>
        <v/>
      </c>
      <c r="L773" s="750" t="str">
        <f t="shared" ca="1" si="39"/>
        <v/>
      </c>
      <c r="O773" s="750" t="s">
        <v>1933</v>
      </c>
      <c r="P773" s="750" t="s">
        <v>13734</v>
      </c>
      <c r="Q773" s="750" t="s">
        <v>13735</v>
      </c>
      <c r="R773" s="750" t="s">
        <v>13736</v>
      </c>
      <c r="S773" s="750" t="s">
        <v>13737</v>
      </c>
    </row>
    <row r="774" spans="11:19" hidden="1">
      <c r="K774" s="750" t="str">
        <f t="shared" ca="1" si="38"/>
        <v/>
      </c>
      <c r="L774" s="750" t="str">
        <f t="shared" ca="1" si="39"/>
        <v/>
      </c>
      <c r="O774" s="750" t="s">
        <v>13738</v>
      </c>
      <c r="P774" s="750" t="s">
        <v>13739</v>
      </c>
      <c r="Q774" s="750" t="s">
        <v>13740</v>
      </c>
      <c r="R774" s="750" t="s">
        <v>8101</v>
      </c>
      <c r="S774" s="750" t="s">
        <v>8102</v>
      </c>
    </row>
    <row r="775" spans="11:19" hidden="1">
      <c r="K775" s="750" t="str">
        <f t="shared" ca="1" si="38"/>
        <v/>
      </c>
      <c r="L775" s="750" t="str">
        <f t="shared" ca="1" si="39"/>
        <v/>
      </c>
      <c r="O775" s="750" t="s">
        <v>8103</v>
      </c>
      <c r="P775" s="750" t="s">
        <v>8104</v>
      </c>
      <c r="Q775" s="750" t="s">
        <v>8105</v>
      </c>
      <c r="R775" s="750" t="s">
        <v>8106</v>
      </c>
      <c r="S775" s="750" t="s">
        <v>8107</v>
      </c>
    </row>
    <row r="776" spans="11:19" hidden="1">
      <c r="K776" s="750" t="str">
        <f t="shared" ca="1" si="38"/>
        <v/>
      </c>
      <c r="L776" s="750" t="str">
        <f t="shared" ca="1" si="39"/>
        <v/>
      </c>
      <c r="O776" s="750" t="s">
        <v>8108</v>
      </c>
      <c r="P776" s="750" t="s">
        <v>8274</v>
      </c>
      <c r="Q776" s="750" t="s">
        <v>5587</v>
      </c>
      <c r="R776" s="750" t="s">
        <v>5588</v>
      </c>
      <c r="S776" s="750" t="s">
        <v>5589</v>
      </c>
    </row>
    <row r="777" spans="11:19" hidden="1">
      <c r="K777" s="750" t="str">
        <f t="shared" ca="1" si="38"/>
        <v/>
      </c>
      <c r="L777" s="750" t="str">
        <f t="shared" ca="1" si="39"/>
        <v/>
      </c>
      <c r="O777" s="750" t="s">
        <v>2937</v>
      </c>
      <c r="P777" s="750" t="s">
        <v>2938</v>
      </c>
      <c r="Q777" s="750" t="s">
        <v>2939</v>
      </c>
      <c r="R777" s="750" t="s">
        <v>2940</v>
      </c>
      <c r="S777" s="750" t="s">
        <v>2941</v>
      </c>
    </row>
    <row r="778" spans="11:19" hidden="1">
      <c r="K778" s="750" t="str">
        <f t="shared" ca="1" si="38"/>
        <v/>
      </c>
      <c r="L778" s="750" t="str">
        <f t="shared" ca="1" si="39"/>
        <v/>
      </c>
      <c r="O778" s="750" t="s">
        <v>2942</v>
      </c>
      <c r="P778" s="750" t="s">
        <v>7076</v>
      </c>
      <c r="Q778" s="750" t="s">
        <v>7077</v>
      </c>
      <c r="R778" s="750" t="s">
        <v>8517</v>
      </c>
      <c r="S778" s="750" t="s">
        <v>8518</v>
      </c>
    </row>
    <row r="779" spans="11:19" hidden="1">
      <c r="K779" s="750" t="str">
        <f t="shared" ca="1" si="38"/>
        <v/>
      </c>
      <c r="L779" s="750" t="str">
        <f t="shared" ca="1" si="39"/>
        <v/>
      </c>
      <c r="O779" s="750" t="s">
        <v>8519</v>
      </c>
      <c r="P779" s="750" t="s">
        <v>8520</v>
      </c>
      <c r="Q779" s="750" t="s">
        <v>8521</v>
      </c>
      <c r="R779" s="750" t="s">
        <v>8522</v>
      </c>
      <c r="S779" s="750" t="s">
        <v>5377</v>
      </c>
    </row>
    <row r="780" spans="11:19" hidden="1">
      <c r="K780" s="750" t="str">
        <f t="shared" ref="K780:K843" ca="1" si="40">IF(INDIRECT($O780)=0,"",INDIRECT($R780)&amp;INDIRECT($O780)&amp;INDIRECT($P780)&amp;INDIRECT($Q780))</f>
        <v/>
      </c>
      <c r="L780" s="750" t="str">
        <f t="shared" ref="L780:L843" ca="1" si="41">IF(INDIRECT($O780)=0,"",INDIRECT($S780)&amp;INDIRECT($O780)&amp;INDIRECT($P780)&amp;INDIRECT($Q780))</f>
        <v/>
      </c>
      <c r="O780" s="750" t="s">
        <v>5378</v>
      </c>
      <c r="P780" s="750" t="s">
        <v>5379</v>
      </c>
      <c r="Q780" s="750" t="s">
        <v>1641</v>
      </c>
      <c r="R780" s="750" t="s">
        <v>1642</v>
      </c>
      <c r="S780" s="750" t="s">
        <v>1643</v>
      </c>
    </row>
    <row r="781" spans="11:19" hidden="1">
      <c r="K781" s="750" t="str">
        <f t="shared" ca="1" si="40"/>
        <v/>
      </c>
      <c r="L781" s="750" t="str">
        <f t="shared" ca="1" si="41"/>
        <v/>
      </c>
      <c r="O781" s="750" t="s">
        <v>1644</v>
      </c>
      <c r="P781" s="750" t="s">
        <v>1645</v>
      </c>
      <c r="Q781" s="750" t="s">
        <v>1646</v>
      </c>
      <c r="R781" s="750" t="s">
        <v>7220</v>
      </c>
      <c r="S781" s="750" t="s">
        <v>7221</v>
      </c>
    </row>
    <row r="782" spans="11:19" hidden="1">
      <c r="K782" s="750" t="str">
        <f t="shared" ca="1" si="40"/>
        <v/>
      </c>
      <c r="L782" s="750" t="str">
        <f t="shared" ca="1" si="41"/>
        <v/>
      </c>
      <c r="O782" s="750" t="s">
        <v>10999</v>
      </c>
      <c r="P782" s="750" t="s">
        <v>11000</v>
      </c>
      <c r="Q782" s="750" t="s">
        <v>11001</v>
      </c>
      <c r="R782" s="750" t="s">
        <v>11002</v>
      </c>
      <c r="S782" s="750" t="s">
        <v>11003</v>
      </c>
    </row>
    <row r="783" spans="11:19" hidden="1">
      <c r="K783" s="750" t="str">
        <f t="shared" ca="1" si="40"/>
        <v/>
      </c>
      <c r="L783" s="750" t="str">
        <f t="shared" ca="1" si="41"/>
        <v/>
      </c>
      <c r="O783" s="750" t="s">
        <v>11004</v>
      </c>
      <c r="P783" s="750" t="s">
        <v>11005</v>
      </c>
      <c r="Q783" s="750" t="s">
        <v>11006</v>
      </c>
      <c r="R783" s="750" t="s">
        <v>11007</v>
      </c>
      <c r="S783" s="750" t="s">
        <v>11008</v>
      </c>
    </row>
    <row r="784" spans="11:19" hidden="1">
      <c r="K784" s="750" t="str">
        <f t="shared" ca="1" si="40"/>
        <v/>
      </c>
      <c r="L784" s="750" t="str">
        <f t="shared" ca="1" si="41"/>
        <v/>
      </c>
      <c r="O784" s="750" t="s">
        <v>11009</v>
      </c>
      <c r="P784" s="750" t="s">
        <v>11010</v>
      </c>
      <c r="Q784" s="750" t="s">
        <v>6878</v>
      </c>
      <c r="R784" s="750" t="s">
        <v>6879</v>
      </c>
      <c r="S784" s="750" t="s">
        <v>3710</v>
      </c>
    </row>
    <row r="785" spans="11:19" hidden="1">
      <c r="K785" s="750" t="str">
        <f t="shared" ca="1" si="40"/>
        <v/>
      </c>
      <c r="L785" s="750" t="str">
        <f t="shared" ca="1" si="41"/>
        <v/>
      </c>
      <c r="O785" s="750" t="s">
        <v>3711</v>
      </c>
      <c r="P785" s="750" t="s">
        <v>3712</v>
      </c>
      <c r="Q785" s="750" t="s">
        <v>3713</v>
      </c>
      <c r="R785" s="750" t="s">
        <v>3714</v>
      </c>
      <c r="S785" s="750" t="s">
        <v>3715</v>
      </c>
    </row>
    <row r="786" spans="11:19" hidden="1">
      <c r="K786" s="750" t="str">
        <f t="shared" ca="1" si="40"/>
        <v/>
      </c>
      <c r="L786" s="750" t="str">
        <f t="shared" ca="1" si="41"/>
        <v/>
      </c>
      <c r="O786" s="750" t="s">
        <v>3716</v>
      </c>
      <c r="P786" s="750" t="s">
        <v>3717</v>
      </c>
      <c r="Q786" s="750" t="s">
        <v>3718</v>
      </c>
      <c r="R786" s="750" t="s">
        <v>3719</v>
      </c>
      <c r="S786" s="750" t="s">
        <v>3720</v>
      </c>
    </row>
    <row r="787" spans="11:19" hidden="1">
      <c r="K787" s="750" t="str">
        <f t="shared" ca="1" si="40"/>
        <v/>
      </c>
      <c r="L787" s="750" t="str">
        <f t="shared" ca="1" si="41"/>
        <v/>
      </c>
      <c r="O787" s="750" t="s">
        <v>3721</v>
      </c>
      <c r="P787" s="750" t="s">
        <v>3722</v>
      </c>
      <c r="Q787" s="750" t="s">
        <v>3723</v>
      </c>
      <c r="R787" s="750" t="s">
        <v>3724</v>
      </c>
      <c r="S787" s="750" t="s">
        <v>3725</v>
      </c>
    </row>
    <row r="788" spans="11:19" hidden="1">
      <c r="K788" s="750" t="str">
        <f t="shared" ca="1" si="40"/>
        <v/>
      </c>
      <c r="L788" s="750" t="str">
        <f t="shared" ca="1" si="41"/>
        <v/>
      </c>
      <c r="O788" s="750" t="s">
        <v>3726</v>
      </c>
      <c r="P788" s="750" t="s">
        <v>3727</v>
      </c>
      <c r="Q788" s="750" t="s">
        <v>3728</v>
      </c>
      <c r="R788" s="750" t="s">
        <v>3729</v>
      </c>
      <c r="S788" s="750" t="s">
        <v>3730</v>
      </c>
    </row>
    <row r="789" spans="11:19" hidden="1">
      <c r="K789" s="750" t="str">
        <f t="shared" ca="1" si="40"/>
        <v/>
      </c>
      <c r="L789" s="750" t="str">
        <f t="shared" ca="1" si="41"/>
        <v/>
      </c>
      <c r="O789" s="750" t="s">
        <v>3731</v>
      </c>
      <c r="P789" s="750" t="s">
        <v>10337</v>
      </c>
      <c r="Q789" s="750" t="s">
        <v>10338</v>
      </c>
      <c r="R789" s="750" t="s">
        <v>10339</v>
      </c>
      <c r="S789" s="750" t="s">
        <v>10340</v>
      </c>
    </row>
    <row r="790" spans="11:19" hidden="1">
      <c r="K790" s="750" t="str">
        <f t="shared" ca="1" si="40"/>
        <v/>
      </c>
      <c r="L790" s="750" t="str">
        <f t="shared" ca="1" si="41"/>
        <v/>
      </c>
      <c r="O790" s="750" t="s">
        <v>10341</v>
      </c>
      <c r="P790" s="750" t="s">
        <v>10342</v>
      </c>
      <c r="Q790" s="750" t="s">
        <v>10343</v>
      </c>
      <c r="R790" s="750" t="s">
        <v>10344</v>
      </c>
      <c r="S790" s="750" t="s">
        <v>10345</v>
      </c>
    </row>
    <row r="791" spans="11:19" hidden="1">
      <c r="K791" s="750" t="str">
        <f t="shared" ca="1" si="40"/>
        <v/>
      </c>
      <c r="L791" s="750" t="str">
        <f t="shared" ca="1" si="41"/>
        <v/>
      </c>
      <c r="O791" s="750" t="s">
        <v>2996</v>
      </c>
      <c r="P791" s="750" t="s">
        <v>2997</v>
      </c>
      <c r="Q791" s="750" t="s">
        <v>2998</v>
      </c>
      <c r="R791" s="750" t="s">
        <v>2999</v>
      </c>
      <c r="S791" s="750" t="s">
        <v>3000</v>
      </c>
    </row>
    <row r="792" spans="11:19" hidden="1">
      <c r="K792" s="750" t="str">
        <f t="shared" ca="1" si="40"/>
        <v/>
      </c>
      <c r="L792" s="750" t="str">
        <f t="shared" ca="1" si="41"/>
        <v/>
      </c>
      <c r="O792" s="750" t="s">
        <v>3001</v>
      </c>
      <c r="P792" s="750" t="s">
        <v>3002</v>
      </c>
      <c r="Q792" s="750" t="s">
        <v>3003</v>
      </c>
      <c r="R792" s="750" t="s">
        <v>3004</v>
      </c>
      <c r="S792" s="750" t="s">
        <v>3005</v>
      </c>
    </row>
    <row r="793" spans="11:19" hidden="1">
      <c r="K793" s="750" t="str">
        <f t="shared" ca="1" si="40"/>
        <v/>
      </c>
      <c r="L793" s="750" t="str">
        <f t="shared" ca="1" si="41"/>
        <v/>
      </c>
      <c r="O793" s="750" t="s">
        <v>3006</v>
      </c>
      <c r="P793" s="750" t="s">
        <v>3007</v>
      </c>
      <c r="Q793" s="750" t="s">
        <v>3072</v>
      </c>
      <c r="R793" s="750" t="s">
        <v>3073</v>
      </c>
      <c r="S793" s="750" t="s">
        <v>3074</v>
      </c>
    </row>
    <row r="794" spans="11:19" hidden="1">
      <c r="K794" s="750" t="str">
        <f t="shared" ca="1" si="40"/>
        <v/>
      </c>
      <c r="L794" s="750" t="str">
        <f t="shared" ca="1" si="41"/>
        <v/>
      </c>
      <c r="O794" s="750" t="s">
        <v>3075</v>
      </c>
      <c r="P794" s="750" t="s">
        <v>3076</v>
      </c>
      <c r="Q794" s="750" t="s">
        <v>11080</v>
      </c>
      <c r="R794" s="750" t="s">
        <v>11081</v>
      </c>
      <c r="S794" s="750" t="s">
        <v>11082</v>
      </c>
    </row>
    <row r="795" spans="11:19" hidden="1">
      <c r="K795" s="750" t="str">
        <f t="shared" ca="1" si="40"/>
        <v/>
      </c>
      <c r="L795" s="750" t="str">
        <f t="shared" ca="1" si="41"/>
        <v/>
      </c>
      <c r="O795" s="750" t="s">
        <v>11083</v>
      </c>
      <c r="P795" s="750" t="s">
        <v>11084</v>
      </c>
      <c r="Q795" s="750" t="s">
        <v>11085</v>
      </c>
      <c r="R795" s="750" t="s">
        <v>11086</v>
      </c>
      <c r="S795" s="750" t="s">
        <v>11087</v>
      </c>
    </row>
    <row r="796" spans="11:19" hidden="1">
      <c r="K796" s="750" t="str">
        <f t="shared" ca="1" si="40"/>
        <v/>
      </c>
      <c r="L796" s="750" t="str">
        <f t="shared" ca="1" si="41"/>
        <v/>
      </c>
      <c r="O796" s="750" t="s">
        <v>11088</v>
      </c>
      <c r="P796" s="750" t="s">
        <v>11089</v>
      </c>
      <c r="Q796" s="750" t="s">
        <v>11090</v>
      </c>
      <c r="R796" s="750" t="s">
        <v>11091</v>
      </c>
      <c r="S796" s="750" t="s">
        <v>11092</v>
      </c>
    </row>
    <row r="797" spans="11:19" hidden="1">
      <c r="K797" s="750" t="str">
        <f t="shared" ca="1" si="40"/>
        <v/>
      </c>
      <c r="L797" s="750" t="str">
        <f t="shared" ca="1" si="41"/>
        <v/>
      </c>
      <c r="O797" s="750" t="s">
        <v>11093</v>
      </c>
      <c r="P797" s="750" t="s">
        <v>11094</v>
      </c>
      <c r="Q797" s="750" t="s">
        <v>11095</v>
      </c>
      <c r="R797" s="750" t="s">
        <v>9762</v>
      </c>
      <c r="S797" s="750" t="s">
        <v>9763</v>
      </c>
    </row>
    <row r="798" spans="11:19" hidden="1">
      <c r="K798" s="750" t="str">
        <f t="shared" ca="1" si="40"/>
        <v/>
      </c>
      <c r="L798" s="750" t="str">
        <f t="shared" ca="1" si="41"/>
        <v/>
      </c>
      <c r="O798" s="750" t="s">
        <v>9764</v>
      </c>
      <c r="P798" s="750" t="s">
        <v>6625</v>
      </c>
      <c r="Q798" s="750" t="s">
        <v>6626</v>
      </c>
      <c r="R798" s="750" t="s">
        <v>6627</v>
      </c>
      <c r="S798" s="750" t="s">
        <v>6628</v>
      </c>
    </row>
    <row r="799" spans="11:19" hidden="1">
      <c r="K799" s="750" t="str">
        <f t="shared" ca="1" si="40"/>
        <v/>
      </c>
      <c r="L799" s="750" t="str">
        <f t="shared" ca="1" si="41"/>
        <v/>
      </c>
      <c r="O799" s="750" t="s">
        <v>6629</v>
      </c>
      <c r="P799" s="750" t="s">
        <v>6630</v>
      </c>
      <c r="Q799" s="750" t="s">
        <v>6631</v>
      </c>
      <c r="R799" s="750" t="s">
        <v>6632</v>
      </c>
      <c r="S799" s="750" t="s">
        <v>6633</v>
      </c>
    </row>
    <row r="800" spans="11:19" hidden="1">
      <c r="K800" s="750" t="str">
        <f t="shared" ca="1" si="40"/>
        <v/>
      </c>
      <c r="L800" s="750" t="str">
        <f t="shared" ca="1" si="41"/>
        <v/>
      </c>
      <c r="O800" s="750" t="s">
        <v>6634</v>
      </c>
      <c r="P800" s="750" t="s">
        <v>6635</v>
      </c>
      <c r="Q800" s="750" t="s">
        <v>6636</v>
      </c>
      <c r="R800" s="750" t="s">
        <v>6637</v>
      </c>
      <c r="S800" s="750" t="s">
        <v>6638</v>
      </c>
    </row>
    <row r="801" spans="11:19" hidden="1">
      <c r="K801" s="750" t="str">
        <f t="shared" ca="1" si="40"/>
        <v/>
      </c>
      <c r="L801" s="750" t="str">
        <f t="shared" ca="1" si="41"/>
        <v/>
      </c>
      <c r="O801" s="750" t="s">
        <v>6639</v>
      </c>
      <c r="P801" s="750" t="s">
        <v>6640</v>
      </c>
      <c r="Q801" s="750" t="s">
        <v>4000</v>
      </c>
      <c r="R801" s="750" t="s">
        <v>4001</v>
      </c>
      <c r="S801" s="750" t="s">
        <v>10000</v>
      </c>
    </row>
    <row r="802" spans="11:19" hidden="1">
      <c r="K802" s="750" t="str">
        <f t="shared" ca="1" si="40"/>
        <v/>
      </c>
      <c r="L802" s="750" t="str">
        <f t="shared" ca="1" si="41"/>
        <v/>
      </c>
      <c r="O802" s="750" t="s">
        <v>10001</v>
      </c>
      <c r="P802" s="750" t="s">
        <v>13551</v>
      </c>
      <c r="Q802" s="750" t="s">
        <v>13552</v>
      </c>
      <c r="R802" s="750" t="s">
        <v>13553</v>
      </c>
      <c r="S802" s="750" t="s">
        <v>13554</v>
      </c>
    </row>
    <row r="803" spans="11:19" hidden="1">
      <c r="K803" s="750" t="str">
        <f t="shared" ca="1" si="40"/>
        <v/>
      </c>
      <c r="L803" s="750" t="str">
        <f t="shared" ca="1" si="41"/>
        <v/>
      </c>
      <c r="O803" s="750" t="s">
        <v>13555</v>
      </c>
      <c r="P803" s="750" t="s">
        <v>13556</v>
      </c>
      <c r="Q803" s="750" t="s">
        <v>13557</v>
      </c>
      <c r="R803" s="750" t="s">
        <v>13558</v>
      </c>
      <c r="S803" s="750" t="s">
        <v>13559</v>
      </c>
    </row>
    <row r="804" spans="11:19" hidden="1">
      <c r="K804" s="750" t="str">
        <f t="shared" ca="1" si="40"/>
        <v/>
      </c>
      <c r="L804" s="750" t="str">
        <f t="shared" ca="1" si="41"/>
        <v/>
      </c>
      <c r="O804" s="750" t="s">
        <v>13560</v>
      </c>
      <c r="P804" s="750" t="s">
        <v>13561</v>
      </c>
      <c r="Q804" s="750" t="s">
        <v>13562</v>
      </c>
      <c r="R804" s="750" t="s">
        <v>13563</v>
      </c>
      <c r="S804" s="750" t="s">
        <v>13564</v>
      </c>
    </row>
    <row r="805" spans="11:19" hidden="1">
      <c r="K805" s="750" t="str">
        <f t="shared" ca="1" si="40"/>
        <v/>
      </c>
      <c r="L805" s="750" t="str">
        <f t="shared" ca="1" si="41"/>
        <v/>
      </c>
      <c r="O805" s="750" t="s">
        <v>8018</v>
      </c>
      <c r="P805" s="750" t="s">
        <v>8019</v>
      </c>
      <c r="Q805" s="750" t="s">
        <v>8020</v>
      </c>
      <c r="R805" s="750" t="s">
        <v>8021</v>
      </c>
      <c r="S805" s="750" t="s">
        <v>8022</v>
      </c>
    </row>
    <row r="806" spans="11:19" hidden="1">
      <c r="K806" s="750" t="str">
        <f t="shared" ca="1" si="40"/>
        <v/>
      </c>
      <c r="L806" s="750" t="str">
        <f t="shared" ca="1" si="41"/>
        <v/>
      </c>
      <c r="O806" s="750" t="s">
        <v>7540</v>
      </c>
      <c r="P806" s="750" t="s">
        <v>7541</v>
      </c>
      <c r="Q806" s="750" t="s">
        <v>7542</v>
      </c>
      <c r="R806" s="750" t="s">
        <v>7543</v>
      </c>
      <c r="S806" s="750" t="s">
        <v>7544</v>
      </c>
    </row>
    <row r="807" spans="11:19" hidden="1">
      <c r="K807" s="750" t="str">
        <f t="shared" ca="1" si="40"/>
        <v/>
      </c>
      <c r="L807" s="750" t="str">
        <f t="shared" ca="1" si="41"/>
        <v/>
      </c>
      <c r="O807" s="750" t="s">
        <v>7545</v>
      </c>
      <c r="P807" s="750" t="s">
        <v>7546</v>
      </c>
      <c r="Q807" s="750" t="s">
        <v>7547</v>
      </c>
      <c r="R807" s="750" t="s">
        <v>7548</v>
      </c>
      <c r="S807" s="750" t="s">
        <v>7549</v>
      </c>
    </row>
    <row r="808" spans="11:19" hidden="1">
      <c r="K808" s="750" t="str">
        <f t="shared" ca="1" si="40"/>
        <v/>
      </c>
      <c r="L808" s="750" t="str">
        <f t="shared" ca="1" si="41"/>
        <v/>
      </c>
      <c r="O808" s="750" t="s">
        <v>7550</v>
      </c>
      <c r="P808" s="750" t="s">
        <v>7551</v>
      </c>
      <c r="Q808" s="750" t="s">
        <v>7552</v>
      </c>
      <c r="R808" s="750" t="s">
        <v>7553</v>
      </c>
      <c r="S808" s="750" t="s">
        <v>7554</v>
      </c>
    </row>
    <row r="809" spans="11:19" hidden="1">
      <c r="K809" s="750" t="str">
        <f t="shared" ca="1" si="40"/>
        <v/>
      </c>
      <c r="L809" s="750" t="str">
        <f t="shared" ca="1" si="41"/>
        <v/>
      </c>
      <c r="O809" s="750" t="s">
        <v>7555</v>
      </c>
      <c r="P809" s="750" t="s">
        <v>7556</v>
      </c>
      <c r="Q809" s="750" t="s">
        <v>7557</v>
      </c>
      <c r="R809" s="750" t="s">
        <v>7558</v>
      </c>
      <c r="S809" s="750" t="s">
        <v>7559</v>
      </c>
    </row>
    <row r="810" spans="11:19" hidden="1">
      <c r="K810" s="750" t="str">
        <f t="shared" ca="1" si="40"/>
        <v/>
      </c>
      <c r="L810" s="750" t="str">
        <f t="shared" ca="1" si="41"/>
        <v/>
      </c>
      <c r="O810" s="750" t="s">
        <v>12471</v>
      </c>
      <c r="P810" s="750" t="s">
        <v>12472</v>
      </c>
      <c r="Q810" s="750" t="s">
        <v>12473</v>
      </c>
      <c r="R810" s="750" t="s">
        <v>12474</v>
      </c>
      <c r="S810" s="750" t="s">
        <v>12475</v>
      </c>
    </row>
    <row r="811" spans="11:19" hidden="1">
      <c r="K811" s="750" t="str">
        <f t="shared" ca="1" si="40"/>
        <v/>
      </c>
      <c r="L811" s="750" t="str">
        <f t="shared" ca="1" si="41"/>
        <v/>
      </c>
      <c r="O811" s="750" t="s">
        <v>12476</v>
      </c>
      <c r="P811" s="750" t="s">
        <v>12477</v>
      </c>
      <c r="Q811" s="750" t="s">
        <v>12478</v>
      </c>
      <c r="R811" s="750" t="s">
        <v>12479</v>
      </c>
      <c r="S811" s="750" t="s">
        <v>12480</v>
      </c>
    </row>
    <row r="812" spans="11:19" hidden="1">
      <c r="K812" s="750" t="str">
        <f t="shared" ca="1" si="40"/>
        <v/>
      </c>
      <c r="L812" s="750" t="str">
        <f t="shared" ca="1" si="41"/>
        <v/>
      </c>
      <c r="O812" s="750" t="s">
        <v>12481</v>
      </c>
      <c r="P812" s="750" t="s">
        <v>12482</v>
      </c>
      <c r="Q812" s="750" t="s">
        <v>12483</v>
      </c>
      <c r="R812" s="750" t="s">
        <v>12484</v>
      </c>
      <c r="S812" s="750" t="s">
        <v>12485</v>
      </c>
    </row>
    <row r="813" spans="11:19" hidden="1">
      <c r="K813" s="750" t="str">
        <f t="shared" ca="1" si="40"/>
        <v/>
      </c>
      <c r="L813" s="750" t="str">
        <f t="shared" ca="1" si="41"/>
        <v/>
      </c>
      <c r="O813" s="750" t="s">
        <v>12486</v>
      </c>
      <c r="P813" s="750" t="s">
        <v>1398</v>
      </c>
      <c r="Q813" s="750" t="s">
        <v>1399</v>
      </c>
      <c r="R813" s="750" t="s">
        <v>1400</v>
      </c>
      <c r="S813" s="750" t="s">
        <v>1401</v>
      </c>
    </row>
    <row r="814" spans="11:19" hidden="1">
      <c r="K814" s="750" t="str">
        <f t="shared" ca="1" si="40"/>
        <v/>
      </c>
      <c r="L814" s="750" t="str">
        <f t="shared" ca="1" si="41"/>
        <v/>
      </c>
      <c r="O814" s="750" t="s">
        <v>1402</v>
      </c>
      <c r="P814" s="750" t="s">
        <v>1403</v>
      </c>
      <c r="Q814" s="750" t="s">
        <v>144</v>
      </c>
      <c r="R814" s="750" t="s">
        <v>145</v>
      </c>
      <c r="S814" s="750" t="s">
        <v>146</v>
      </c>
    </row>
    <row r="815" spans="11:19" hidden="1">
      <c r="K815" s="750" t="str">
        <f t="shared" ca="1" si="40"/>
        <v/>
      </c>
      <c r="L815" s="750" t="str">
        <f t="shared" ca="1" si="41"/>
        <v/>
      </c>
      <c r="O815" s="750" t="s">
        <v>147</v>
      </c>
      <c r="P815" s="750" t="s">
        <v>148</v>
      </c>
      <c r="Q815" s="750" t="s">
        <v>5407</v>
      </c>
      <c r="R815" s="750" t="s">
        <v>5408</v>
      </c>
      <c r="S815" s="750" t="s">
        <v>5409</v>
      </c>
    </row>
    <row r="816" spans="11:19" hidden="1">
      <c r="K816" s="750" t="str">
        <f t="shared" ca="1" si="40"/>
        <v/>
      </c>
      <c r="L816" s="750" t="str">
        <f t="shared" ca="1" si="41"/>
        <v/>
      </c>
      <c r="O816" s="750" t="s">
        <v>5410</v>
      </c>
      <c r="P816" s="750" t="s">
        <v>5411</v>
      </c>
      <c r="Q816" s="750" t="s">
        <v>5412</v>
      </c>
      <c r="R816" s="750" t="s">
        <v>5413</v>
      </c>
      <c r="S816" s="750" t="s">
        <v>5414</v>
      </c>
    </row>
    <row r="817" spans="11:19" hidden="1">
      <c r="K817" s="750" t="str">
        <f t="shared" ca="1" si="40"/>
        <v/>
      </c>
      <c r="L817" s="750" t="str">
        <f t="shared" ca="1" si="41"/>
        <v/>
      </c>
      <c r="O817" s="750" t="s">
        <v>5415</v>
      </c>
      <c r="P817" s="750" t="s">
        <v>5416</v>
      </c>
      <c r="Q817" s="750" t="s">
        <v>5417</v>
      </c>
      <c r="R817" s="750" t="s">
        <v>1408</v>
      </c>
      <c r="S817" s="750" t="s">
        <v>1409</v>
      </c>
    </row>
    <row r="818" spans="11:19" hidden="1">
      <c r="K818" s="750" t="str">
        <f t="shared" ca="1" si="40"/>
        <v/>
      </c>
      <c r="L818" s="750" t="str">
        <f t="shared" ca="1" si="41"/>
        <v/>
      </c>
      <c r="O818" s="750" t="s">
        <v>1410</v>
      </c>
      <c r="P818" s="750" t="s">
        <v>1411</v>
      </c>
      <c r="Q818" s="750" t="s">
        <v>1412</v>
      </c>
      <c r="R818" s="750" t="s">
        <v>8831</v>
      </c>
      <c r="S818" s="750" t="s">
        <v>8832</v>
      </c>
    </row>
    <row r="819" spans="11:19" hidden="1">
      <c r="K819" s="750" t="str">
        <f t="shared" ca="1" si="40"/>
        <v/>
      </c>
      <c r="L819" s="750" t="str">
        <f t="shared" ca="1" si="41"/>
        <v/>
      </c>
      <c r="O819" s="750" t="s">
        <v>8833</v>
      </c>
      <c r="P819" s="750" t="s">
        <v>8834</v>
      </c>
      <c r="Q819" s="750" t="s">
        <v>8835</v>
      </c>
      <c r="R819" s="750" t="s">
        <v>8836</v>
      </c>
      <c r="S819" s="750" t="s">
        <v>8837</v>
      </c>
    </row>
    <row r="820" spans="11:19" hidden="1">
      <c r="K820" s="750" t="str">
        <f t="shared" ca="1" si="40"/>
        <v/>
      </c>
      <c r="L820" s="750" t="str">
        <f t="shared" ca="1" si="41"/>
        <v/>
      </c>
      <c r="O820" s="750" t="s">
        <v>8838</v>
      </c>
      <c r="P820" s="750" t="s">
        <v>8839</v>
      </c>
      <c r="Q820" s="750" t="s">
        <v>8840</v>
      </c>
      <c r="R820" s="750" t="s">
        <v>8841</v>
      </c>
      <c r="S820" s="750" t="s">
        <v>5288</v>
      </c>
    </row>
    <row r="821" spans="11:19" hidden="1">
      <c r="K821" s="750" t="str">
        <f t="shared" ca="1" si="40"/>
        <v/>
      </c>
      <c r="L821" s="750" t="str">
        <f t="shared" ca="1" si="41"/>
        <v/>
      </c>
      <c r="O821" s="750" t="s">
        <v>5289</v>
      </c>
      <c r="P821" s="750" t="s">
        <v>5290</v>
      </c>
      <c r="Q821" s="750" t="s">
        <v>5291</v>
      </c>
      <c r="R821" s="750" t="s">
        <v>5292</v>
      </c>
      <c r="S821" s="750" t="s">
        <v>5293</v>
      </c>
    </row>
    <row r="822" spans="11:19" hidden="1">
      <c r="K822" s="750" t="str">
        <f t="shared" ca="1" si="40"/>
        <v/>
      </c>
      <c r="L822" s="750" t="str">
        <f t="shared" ca="1" si="41"/>
        <v/>
      </c>
      <c r="O822" s="750" t="s">
        <v>5294</v>
      </c>
      <c r="P822" s="750" t="s">
        <v>5295</v>
      </c>
      <c r="Q822" s="750" t="s">
        <v>5296</v>
      </c>
      <c r="R822" s="750" t="s">
        <v>5297</v>
      </c>
      <c r="S822" s="750" t="s">
        <v>5790</v>
      </c>
    </row>
    <row r="823" spans="11:19" hidden="1">
      <c r="K823" s="750" t="str">
        <f t="shared" ca="1" si="40"/>
        <v/>
      </c>
      <c r="L823" s="750" t="str">
        <f t="shared" ca="1" si="41"/>
        <v/>
      </c>
      <c r="O823" s="750" t="s">
        <v>5791</v>
      </c>
      <c r="P823" s="750" t="s">
        <v>5792</v>
      </c>
      <c r="Q823" s="750" t="s">
        <v>5793</v>
      </c>
      <c r="R823" s="750" t="s">
        <v>5794</v>
      </c>
      <c r="S823" s="750" t="s">
        <v>13730</v>
      </c>
    </row>
    <row r="824" spans="11:19" hidden="1">
      <c r="K824" s="750" t="str">
        <f t="shared" ca="1" si="40"/>
        <v/>
      </c>
      <c r="L824" s="750" t="str">
        <f t="shared" ca="1" si="41"/>
        <v/>
      </c>
      <c r="O824" s="750" t="s">
        <v>13731</v>
      </c>
      <c r="P824" s="750" t="s">
        <v>13732</v>
      </c>
      <c r="Q824" s="750" t="s">
        <v>13733</v>
      </c>
      <c r="R824" s="750" t="s">
        <v>9150</v>
      </c>
      <c r="S824" s="750" t="s">
        <v>9151</v>
      </c>
    </row>
    <row r="825" spans="11:19" hidden="1">
      <c r="K825" s="750" t="str">
        <f t="shared" ca="1" si="40"/>
        <v/>
      </c>
      <c r="L825" s="750" t="str">
        <f t="shared" ca="1" si="41"/>
        <v/>
      </c>
      <c r="O825" s="750" t="s">
        <v>9152</v>
      </c>
      <c r="P825" s="750" t="s">
        <v>13865</v>
      </c>
      <c r="Q825" s="750" t="s">
        <v>13866</v>
      </c>
      <c r="R825" s="750" t="s">
        <v>13867</v>
      </c>
      <c r="S825" s="750" t="s">
        <v>13868</v>
      </c>
    </row>
    <row r="826" spans="11:19" hidden="1">
      <c r="K826" s="750" t="str">
        <f t="shared" ca="1" si="40"/>
        <v/>
      </c>
      <c r="L826" s="750" t="str">
        <f t="shared" ca="1" si="41"/>
        <v/>
      </c>
      <c r="O826" s="750" t="s">
        <v>13869</v>
      </c>
      <c r="P826" s="750" t="s">
        <v>13870</v>
      </c>
      <c r="Q826" s="750" t="s">
        <v>13871</v>
      </c>
      <c r="R826" s="750" t="s">
        <v>13872</v>
      </c>
      <c r="S826" s="750" t="s">
        <v>13873</v>
      </c>
    </row>
    <row r="827" spans="11:19" hidden="1">
      <c r="K827" s="750" t="str">
        <f t="shared" ca="1" si="40"/>
        <v/>
      </c>
      <c r="L827" s="750" t="str">
        <f t="shared" ca="1" si="41"/>
        <v/>
      </c>
      <c r="O827" s="750" t="s">
        <v>13874</v>
      </c>
      <c r="P827" s="750" t="s">
        <v>13875</v>
      </c>
      <c r="Q827" s="750" t="s">
        <v>13876</v>
      </c>
      <c r="R827" s="750" t="s">
        <v>13877</v>
      </c>
      <c r="S827" s="750" t="s">
        <v>13878</v>
      </c>
    </row>
    <row r="828" spans="11:19" hidden="1">
      <c r="K828" s="750" t="str">
        <f t="shared" ca="1" si="40"/>
        <v/>
      </c>
      <c r="L828" s="750" t="str">
        <f t="shared" ca="1" si="41"/>
        <v/>
      </c>
      <c r="O828" s="750" t="s">
        <v>13879</v>
      </c>
      <c r="P828" s="750" t="s">
        <v>13880</v>
      </c>
      <c r="Q828" s="750" t="s">
        <v>13881</v>
      </c>
      <c r="R828" s="750" t="s">
        <v>13882</v>
      </c>
      <c r="S828" s="750" t="s">
        <v>13883</v>
      </c>
    </row>
    <row r="829" spans="11:19" hidden="1">
      <c r="K829" s="750" t="str">
        <f t="shared" ca="1" si="40"/>
        <v/>
      </c>
      <c r="L829" s="750" t="str">
        <f t="shared" ca="1" si="41"/>
        <v/>
      </c>
      <c r="O829" s="750" t="s">
        <v>632</v>
      </c>
      <c r="P829" s="750" t="s">
        <v>633</v>
      </c>
      <c r="Q829" s="750" t="s">
        <v>634</v>
      </c>
      <c r="R829" s="750" t="s">
        <v>635</v>
      </c>
      <c r="S829" s="750" t="s">
        <v>636</v>
      </c>
    </row>
    <row r="830" spans="11:19" hidden="1">
      <c r="K830" s="750" t="str">
        <f t="shared" ca="1" si="40"/>
        <v/>
      </c>
      <c r="L830" s="750" t="str">
        <f t="shared" ca="1" si="41"/>
        <v/>
      </c>
      <c r="O830" s="750" t="s">
        <v>3572</v>
      </c>
      <c r="P830" s="750" t="s">
        <v>3573</v>
      </c>
      <c r="Q830" s="750" t="s">
        <v>3574</v>
      </c>
      <c r="R830" s="750" t="s">
        <v>3575</v>
      </c>
      <c r="S830" s="750" t="s">
        <v>3576</v>
      </c>
    </row>
    <row r="831" spans="11:19" hidden="1">
      <c r="K831" s="750" t="str">
        <f t="shared" ca="1" si="40"/>
        <v/>
      </c>
      <c r="L831" s="750" t="str">
        <f t="shared" ca="1" si="41"/>
        <v/>
      </c>
      <c r="O831" s="750" t="s">
        <v>3577</v>
      </c>
      <c r="P831" s="750" t="s">
        <v>3995</v>
      </c>
      <c r="Q831" s="750" t="s">
        <v>3996</v>
      </c>
      <c r="R831" s="750" t="s">
        <v>3997</v>
      </c>
      <c r="S831" s="750" t="s">
        <v>3998</v>
      </c>
    </row>
    <row r="832" spans="11:19" hidden="1">
      <c r="K832" s="750" t="str">
        <f t="shared" ca="1" si="40"/>
        <v/>
      </c>
      <c r="L832" s="750" t="str">
        <f t="shared" ca="1" si="41"/>
        <v/>
      </c>
      <c r="O832" s="750" t="s">
        <v>3999</v>
      </c>
      <c r="P832" s="750" t="s">
        <v>11489</v>
      </c>
      <c r="Q832" s="750" t="s">
        <v>11490</v>
      </c>
      <c r="R832" s="750" t="s">
        <v>11491</v>
      </c>
      <c r="S832" s="750" t="s">
        <v>11492</v>
      </c>
    </row>
    <row r="833" spans="11:19" hidden="1">
      <c r="K833" s="750" t="str">
        <f t="shared" ca="1" si="40"/>
        <v/>
      </c>
      <c r="L833" s="750" t="str">
        <f t="shared" ca="1" si="41"/>
        <v/>
      </c>
      <c r="O833" s="750" t="s">
        <v>11493</v>
      </c>
      <c r="P833" s="750" t="s">
        <v>11494</v>
      </c>
      <c r="Q833" s="750" t="s">
        <v>11495</v>
      </c>
      <c r="R833" s="750" t="s">
        <v>11496</v>
      </c>
      <c r="S833" s="750" t="s">
        <v>11497</v>
      </c>
    </row>
    <row r="834" spans="11:19" hidden="1">
      <c r="K834" s="750" t="str">
        <f t="shared" ca="1" si="40"/>
        <v/>
      </c>
      <c r="L834" s="750" t="str">
        <f t="shared" ca="1" si="41"/>
        <v/>
      </c>
      <c r="O834" s="750" t="s">
        <v>11498</v>
      </c>
      <c r="P834" s="750" t="s">
        <v>11499</v>
      </c>
      <c r="Q834" s="750" t="s">
        <v>11500</v>
      </c>
      <c r="R834" s="750" t="s">
        <v>11501</v>
      </c>
      <c r="S834" s="750" t="s">
        <v>5955</v>
      </c>
    </row>
    <row r="835" spans="11:19" hidden="1">
      <c r="K835" s="750" t="str">
        <f t="shared" ca="1" si="40"/>
        <v/>
      </c>
      <c r="L835" s="750" t="str">
        <f t="shared" ca="1" si="41"/>
        <v/>
      </c>
      <c r="O835" s="750" t="s">
        <v>5956</v>
      </c>
      <c r="P835" s="750" t="s">
        <v>5957</v>
      </c>
      <c r="Q835" s="750" t="s">
        <v>5958</v>
      </c>
      <c r="R835" s="750" t="s">
        <v>5959</v>
      </c>
      <c r="S835" s="750" t="s">
        <v>5960</v>
      </c>
    </row>
    <row r="836" spans="11:19" hidden="1">
      <c r="K836" s="750" t="str">
        <f t="shared" ca="1" si="40"/>
        <v/>
      </c>
      <c r="L836" s="750" t="str">
        <f t="shared" ca="1" si="41"/>
        <v/>
      </c>
      <c r="O836" s="750" t="s">
        <v>5961</v>
      </c>
      <c r="P836" s="750" t="s">
        <v>5962</v>
      </c>
      <c r="Q836" s="750" t="s">
        <v>5963</v>
      </c>
      <c r="R836" s="750" t="s">
        <v>5964</v>
      </c>
      <c r="S836" s="750" t="s">
        <v>5965</v>
      </c>
    </row>
    <row r="837" spans="11:19" hidden="1">
      <c r="K837" s="750" t="str">
        <f t="shared" ca="1" si="40"/>
        <v/>
      </c>
      <c r="L837" s="750" t="str">
        <f t="shared" ca="1" si="41"/>
        <v/>
      </c>
      <c r="O837" s="750" t="s">
        <v>5966</v>
      </c>
      <c r="P837" s="750" t="s">
        <v>5967</v>
      </c>
      <c r="Q837" s="750" t="s">
        <v>5968</v>
      </c>
      <c r="R837" s="750" t="s">
        <v>5969</v>
      </c>
      <c r="S837" s="750" t="s">
        <v>5970</v>
      </c>
    </row>
    <row r="838" spans="11:19" hidden="1">
      <c r="K838" s="750" t="str">
        <f t="shared" ca="1" si="40"/>
        <v/>
      </c>
      <c r="L838" s="750" t="str">
        <f t="shared" ca="1" si="41"/>
        <v/>
      </c>
      <c r="O838" s="750" t="s">
        <v>5971</v>
      </c>
      <c r="P838" s="750" t="s">
        <v>5972</v>
      </c>
      <c r="Q838" s="750" t="s">
        <v>5973</v>
      </c>
      <c r="R838" s="750" t="s">
        <v>5974</v>
      </c>
      <c r="S838" s="750" t="s">
        <v>5975</v>
      </c>
    </row>
    <row r="839" spans="11:19" hidden="1">
      <c r="K839" s="750" t="str">
        <f t="shared" ca="1" si="40"/>
        <v/>
      </c>
      <c r="L839" s="750" t="str">
        <f t="shared" ca="1" si="41"/>
        <v/>
      </c>
      <c r="O839" s="750" t="s">
        <v>5976</v>
      </c>
      <c r="P839" s="750" t="s">
        <v>5977</v>
      </c>
      <c r="Q839" s="750" t="s">
        <v>5978</v>
      </c>
      <c r="R839" s="750" t="s">
        <v>5979</v>
      </c>
      <c r="S839" s="750" t="s">
        <v>5980</v>
      </c>
    </row>
    <row r="840" spans="11:19" hidden="1">
      <c r="K840" s="750" t="str">
        <f t="shared" ca="1" si="40"/>
        <v/>
      </c>
      <c r="L840" s="750" t="str">
        <f t="shared" ca="1" si="41"/>
        <v/>
      </c>
      <c r="O840" s="750" t="s">
        <v>5981</v>
      </c>
      <c r="P840" s="750" t="s">
        <v>9442</v>
      </c>
      <c r="Q840" s="750" t="s">
        <v>9443</v>
      </c>
      <c r="R840" s="750" t="s">
        <v>9444</v>
      </c>
      <c r="S840" s="750" t="s">
        <v>9445</v>
      </c>
    </row>
    <row r="841" spans="11:19" hidden="1">
      <c r="K841" s="750" t="str">
        <f t="shared" ca="1" si="40"/>
        <v/>
      </c>
      <c r="L841" s="750" t="str">
        <f t="shared" ca="1" si="41"/>
        <v/>
      </c>
      <c r="O841" s="750" t="s">
        <v>9446</v>
      </c>
      <c r="P841" s="750" t="s">
        <v>9447</v>
      </c>
      <c r="Q841" s="750" t="s">
        <v>9448</v>
      </c>
      <c r="R841" s="750" t="s">
        <v>7878</v>
      </c>
      <c r="S841" s="750" t="s">
        <v>7879</v>
      </c>
    </row>
    <row r="842" spans="11:19" hidden="1">
      <c r="K842" s="750" t="str">
        <f t="shared" ca="1" si="40"/>
        <v/>
      </c>
      <c r="L842" s="750" t="str">
        <f t="shared" ca="1" si="41"/>
        <v/>
      </c>
      <c r="O842" s="750" t="s">
        <v>7880</v>
      </c>
      <c r="P842" s="750" t="s">
        <v>8765</v>
      </c>
      <c r="Q842" s="750" t="s">
        <v>8766</v>
      </c>
      <c r="R842" s="750" t="s">
        <v>8767</v>
      </c>
      <c r="S842" s="750" t="s">
        <v>8768</v>
      </c>
    </row>
    <row r="843" spans="11:19" hidden="1">
      <c r="K843" s="750" t="str">
        <f t="shared" ca="1" si="40"/>
        <v/>
      </c>
      <c r="L843" s="750" t="str">
        <f t="shared" ca="1" si="41"/>
        <v/>
      </c>
      <c r="O843" s="750" t="s">
        <v>8769</v>
      </c>
      <c r="P843" s="750" t="s">
        <v>8770</v>
      </c>
      <c r="Q843" s="750" t="s">
        <v>9296</v>
      </c>
      <c r="R843" s="750" t="s">
        <v>9297</v>
      </c>
      <c r="S843" s="750" t="s">
        <v>9298</v>
      </c>
    </row>
    <row r="844" spans="11:19" hidden="1">
      <c r="K844" s="750" t="str">
        <f t="shared" ref="K844:K907" ca="1" si="42">IF(INDIRECT($O844)=0,"",INDIRECT($R844)&amp;INDIRECT($O844)&amp;INDIRECT($P844)&amp;INDIRECT($Q844))</f>
        <v/>
      </c>
      <c r="L844" s="750" t="str">
        <f t="shared" ref="L844:L907" ca="1" si="43">IF(INDIRECT($O844)=0,"",INDIRECT($S844)&amp;INDIRECT($O844)&amp;INDIRECT($P844)&amp;INDIRECT($Q844))</f>
        <v/>
      </c>
      <c r="O844" s="750" t="s">
        <v>14180</v>
      </c>
      <c r="P844" s="750" t="s">
        <v>14181</v>
      </c>
      <c r="Q844" s="750" t="s">
        <v>14182</v>
      </c>
      <c r="R844" s="750" t="s">
        <v>14183</v>
      </c>
      <c r="S844" s="750" t="s">
        <v>14184</v>
      </c>
    </row>
    <row r="845" spans="11:19" hidden="1">
      <c r="K845" s="750" t="str">
        <f t="shared" ca="1" si="42"/>
        <v/>
      </c>
      <c r="L845" s="750" t="str">
        <f t="shared" ca="1" si="43"/>
        <v/>
      </c>
      <c r="O845" s="750" t="s">
        <v>14185</v>
      </c>
      <c r="P845" s="750" t="s">
        <v>14186</v>
      </c>
      <c r="Q845" s="750" t="s">
        <v>14187</v>
      </c>
      <c r="R845" s="750" t="s">
        <v>4215</v>
      </c>
      <c r="S845" s="750" t="s">
        <v>4216</v>
      </c>
    </row>
    <row r="846" spans="11:19" hidden="1">
      <c r="K846" s="750" t="str">
        <f t="shared" ca="1" si="42"/>
        <v/>
      </c>
      <c r="L846" s="750" t="str">
        <f t="shared" ca="1" si="43"/>
        <v/>
      </c>
      <c r="O846" s="750" t="s">
        <v>4370</v>
      </c>
      <c r="P846" s="750" t="s">
        <v>4371</v>
      </c>
      <c r="Q846" s="750" t="s">
        <v>6778</v>
      </c>
      <c r="R846" s="750" t="s">
        <v>6779</v>
      </c>
      <c r="S846" s="750" t="s">
        <v>6780</v>
      </c>
    </row>
    <row r="847" spans="11:19" hidden="1">
      <c r="K847" s="750" t="str">
        <f t="shared" ca="1" si="42"/>
        <v/>
      </c>
      <c r="L847" s="750" t="str">
        <f t="shared" ca="1" si="43"/>
        <v/>
      </c>
      <c r="O847" s="750" t="s">
        <v>6781</v>
      </c>
      <c r="P847" s="750" t="s">
        <v>3775</v>
      </c>
      <c r="Q847" s="750" t="s">
        <v>3776</v>
      </c>
      <c r="R847" s="750" t="s">
        <v>3777</v>
      </c>
      <c r="S847" s="750" t="s">
        <v>3778</v>
      </c>
    </row>
    <row r="848" spans="11:19" hidden="1">
      <c r="K848" s="750" t="str">
        <f t="shared" ca="1" si="42"/>
        <v/>
      </c>
      <c r="L848" s="750" t="str">
        <f t="shared" ca="1" si="43"/>
        <v/>
      </c>
      <c r="O848" s="750" t="s">
        <v>3779</v>
      </c>
      <c r="P848" s="750" t="s">
        <v>3780</v>
      </c>
      <c r="Q848" s="750" t="s">
        <v>9389</v>
      </c>
      <c r="R848" s="750" t="s">
        <v>9390</v>
      </c>
      <c r="S848" s="750" t="s">
        <v>9391</v>
      </c>
    </row>
    <row r="849" spans="11:19" hidden="1">
      <c r="K849" s="750" t="str">
        <f t="shared" ca="1" si="42"/>
        <v/>
      </c>
      <c r="L849" s="750" t="str">
        <f t="shared" ca="1" si="43"/>
        <v/>
      </c>
      <c r="O849" s="750" t="s">
        <v>7654</v>
      </c>
      <c r="P849" s="750" t="s">
        <v>7655</v>
      </c>
      <c r="Q849" s="750" t="s">
        <v>9388</v>
      </c>
      <c r="R849" s="750" t="s">
        <v>4080</v>
      </c>
      <c r="S849" s="750" t="s">
        <v>4081</v>
      </c>
    </row>
    <row r="850" spans="11:19" hidden="1">
      <c r="K850" s="750" t="str">
        <f t="shared" ca="1" si="42"/>
        <v/>
      </c>
      <c r="L850" s="750" t="str">
        <f t="shared" ca="1" si="43"/>
        <v/>
      </c>
      <c r="O850" s="750" t="s">
        <v>4082</v>
      </c>
      <c r="P850" s="750" t="s">
        <v>4083</v>
      </c>
      <c r="Q850" s="750" t="s">
        <v>4084</v>
      </c>
      <c r="R850" s="750" t="s">
        <v>4085</v>
      </c>
      <c r="S850" s="750" t="s">
        <v>13468</v>
      </c>
    </row>
    <row r="851" spans="11:19" hidden="1">
      <c r="K851" s="750" t="str">
        <f t="shared" ca="1" si="42"/>
        <v/>
      </c>
      <c r="L851" s="750" t="str">
        <f t="shared" ca="1" si="43"/>
        <v/>
      </c>
      <c r="O851" s="750" t="s">
        <v>13469</v>
      </c>
      <c r="P851" s="750" t="s">
        <v>13470</v>
      </c>
      <c r="Q851" s="750" t="s">
        <v>13471</v>
      </c>
      <c r="R851" s="750" t="s">
        <v>13472</v>
      </c>
      <c r="S851" s="750" t="s">
        <v>13473</v>
      </c>
    </row>
    <row r="852" spans="11:19" hidden="1">
      <c r="K852" s="750" t="str">
        <f t="shared" ca="1" si="42"/>
        <v/>
      </c>
      <c r="L852" s="750" t="str">
        <f t="shared" ca="1" si="43"/>
        <v/>
      </c>
      <c r="O852" s="750" t="s">
        <v>13474</v>
      </c>
      <c r="P852" s="750" t="s">
        <v>13475</v>
      </c>
      <c r="Q852" s="750" t="s">
        <v>13476</v>
      </c>
      <c r="R852" s="750" t="s">
        <v>13477</v>
      </c>
      <c r="S852" s="750" t="s">
        <v>13478</v>
      </c>
    </row>
    <row r="853" spans="11:19" hidden="1">
      <c r="K853" s="750" t="str">
        <f t="shared" ca="1" si="42"/>
        <v/>
      </c>
      <c r="L853" s="750" t="str">
        <f t="shared" ca="1" si="43"/>
        <v/>
      </c>
      <c r="O853" s="750" t="s">
        <v>13479</v>
      </c>
      <c r="P853" s="750" t="s">
        <v>4771</v>
      </c>
      <c r="Q853" s="750" t="s">
        <v>4772</v>
      </c>
      <c r="R853" s="750" t="s">
        <v>4773</v>
      </c>
      <c r="S853" s="750" t="s">
        <v>4774</v>
      </c>
    </row>
    <row r="854" spans="11:19" hidden="1">
      <c r="K854" s="750" t="str">
        <f t="shared" ca="1" si="42"/>
        <v/>
      </c>
      <c r="L854" s="750" t="str">
        <f t="shared" ca="1" si="43"/>
        <v/>
      </c>
      <c r="O854" s="750" t="s">
        <v>4775</v>
      </c>
      <c r="P854" s="750" t="s">
        <v>4776</v>
      </c>
      <c r="Q854" s="750" t="s">
        <v>4777</v>
      </c>
      <c r="R854" s="750" t="s">
        <v>11113</v>
      </c>
      <c r="S854" s="750" t="s">
        <v>11114</v>
      </c>
    </row>
    <row r="855" spans="11:19" hidden="1">
      <c r="K855" s="750" t="str">
        <f t="shared" ca="1" si="42"/>
        <v/>
      </c>
      <c r="L855" s="750" t="str">
        <f t="shared" ca="1" si="43"/>
        <v/>
      </c>
      <c r="O855" s="750" t="s">
        <v>11115</v>
      </c>
      <c r="P855" s="750" t="s">
        <v>11116</v>
      </c>
      <c r="Q855" s="750" t="s">
        <v>11117</v>
      </c>
      <c r="R855" s="750" t="s">
        <v>11118</v>
      </c>
      <c r="S855" s="750" t="s">
        <v>11119</v>
      </c>
    </row>
    <row r="856" spans="11:19" hidden="1">
      <c r="K856" s="750" t="str">
        <f t="shared" ca="1" si="42"/>
        <v/>
      </c>
      <c r="L856" s="750" t="str">
        <f t="shared" ca="1" si="43"/>
        <v/>
      </c>
      <c r="O856" s="750" t="s">
        <v>11120</v>
      </c>
      <c r="P856" s="750" t="s">
        <v>11121</v>
      </c>
      <c r="Q856" s="750" t="s">
        <v>11446</v>
      </c>
      <c r="R856" s="750" t="s">
        <v>11447</v>
      </c>
      <c r="S856" s="750" t="s">
        <v>11448</v>
      </c>
    </row>
    <row r="857" spans="11:19" hidden="1">
      <c r="K857" s="750" t="str">
        <f t="shared" ca="1" si="42"/>
        <v/>
      </c>
      <c r="L857" s="750" t="str">
        <f t="shared" ca="1" si="43"/>
        <v/>
      </c>
      <c r="O857" s="750" t="s">
        <v>11449</v>
      </c>
      <c r="P857" s="750" t="s">
        <v>11450</v>
      </c>
      <c r="Q857" s="750" t="s">
        <v>11451</v>
      </c>
      <c r="R857" s="750" t="s">
        <v>11452</v>
      </c>
      <c r="S857" s="750" t="s">
        <v>9392</v>
      </c>
    </row>
    <row r="858" spans="11:19" hidden="1">
      <c r="K858" s="750" t="str">
        <f t="shared" ca="1" si="42"/>
        <v/>
      </c>
      <c r="L858" s="750" t="str">
        <f t="shared" ca="1" si="43"/>
        <v/>
      </c>
      <c r="O858" s="750" t="s">
        <v>9393</v>
      </c>
      <c r="P858" s="750" t="s">
        <v>9394</v>
      </c>
      <c r="Q858" s="750" t="s">
        <v>9395</v>
      </c>
      <c r="R858" s="750" t="s">
        <v>9396</v>
      </c>
      <c r="S858" s="750" t="s">
        <v>9397</v>
      </c>
    </row>
    <row r="859" spans="11:19" hidden="1">
      <c r="K859" s="750" t="str">
        <f t="shared" ca="1" si="42"/>
        <v/>
      </c>
      <c r="L859" s="750" t="str">
        <f t="shared" ca="1" si="43"/>
        <v/>
      </c>
      <c r="O859" s="750" t="s">
        <v>12013</v>
      </c>
      <c r="P859" s="750" t="s">
        <v>12014</v>
      </c>
      <c r="Q859" s="750" t="s">
        <v>4439</v>
      </c>
      <c r="R859" s="750" t="s">
        <v>4440</v>
      </c>
      <c r="S859" s="750" t="s">
        <v>4441</v>
      </c>
    </row>
    <row r="860" spans="11:19" hidden="1">
      <c r="K860" s="750" t="str">
        <f t="shared" ca="1" si="42"/>
        <v/>
      </c>
      <c r="L860" s="750" t="str">
        <f t="shared" ca="1" si="43"/>
        <v/>
      </c>
      <c r="O860" s="750" t="s">
        <v>4442</v>
      </c>
      <c r="P860" s="750" t="s">
        <v>4443</v>
      </c>
      <c r="Q860" s="750" t="s">
        <v>4444</v>
      </c>
      <c r="R860" s="750" t="s">
        <v>4445</v>
      </c>
      <c r="S860" s="750" t="s">
        <v>4446</v>
      </c>
    </row>
    <row r="861" spans="11:19" hidden="1">
      <c r="K861" s="750" t="str">
        <f t="shared" ca="1" si="42"/>
        <v/>
      </c>
      <c r="L861" s="750" t="str">
        <f t="shared" ca="1" si="43"/>
        <v/>
      </c>
      <c r="O861" s="750" t="s">
        <v>4447</v>
      </c>
      <c r="P861" s="750" t="s">
        <v>4448</v>
      </c>
      <c r="Q861" s="750" t="s">
        <v>4449</v>
      </c>
      <c r="R861" s="750" t="s">
        <v>4450</v>
      </c>
      <c r="S861" s="750" t="s">
        <v>4451</v>
      </c>
    </row>
    <row r="862" spans="11:19" hidden="1">
      <c r="K862" s="750" t="str">
        <f t="shared" ca="1" si="42"/>
        <v/>
      </c>
      <c r="L862" s="750" t="str">
        <f t="shared" ca="1" si="43"/>
        <v/>
      </c>
      <c r="O862" s="750" t="s">
        <v>4452</v>
      </c>
      <c r="P862" s="750" t="s">
        <v>4453</v>
      </c>
      <c r="Q862" s="750" t="s">
        <v>4454</v>
      </c>
      <c r="R862" s="750" t="s">
        <v>4455</v>
      </c>
      <c r="S862" s="750" t="s">
        <v>4456</v>
      </c>
    </row>
    <row r="863" spans="11:19" hidden="1">
      <c r="K863" s="750" t="str">
        <f t="shared" ca="1" si="42"/>
        <v/>
      </c>
      <c r="L863" s="750" t="str">
        <f t="shared" ca="1" si="43"/>
        <v/>
      </c>
      <c r="O863" s="750" t="s">
        <v>4457</v>
      </c>
      <c r="P863" s="750" t="s">
        <v>4458</v>
      </c>
      <c r="Q863" s="750" t="s">
        <v>4459</v>
      </c>
      <c r="R863" s="750" t="s">
        <v>4460</v>
      </c>
      <c r="S863" s="750" t="s">
        <v>4461</v>
      </c>
    </row>
    <row r="864" spans="11:19" hidden="1">
      <c r="K864" s="750" t="str">
        <f t="shared" ca="1" si="42"/>
        <v/>
      </c>
      <c r="L864" s="750" t="str">
        <f t="shared" ca="1" si="43"/>
        <v/>
      </c>
      <c r="O864" s="750" t="s">
        <v>7656</v>
      </c>
      <c r="P864" s="750" t="s">
        <v>7657</v>
      </c>
      <c r="Q864" s="750" t="s">
        <v>7658</v>
      </c>
      <c r="R864" s="750" t="s">
        <v>7659</v>
      </c>
      <c r="S864" s="750" t="s">
        <v>7660</v>
      </c>
    </row>
    <row r="865" spans="11:19" hidden="1">
      <c r="K865" s="750" t="str">
        <f t="shared" ca="1" si="42"/>
        <v/>
      </c>
      <c r="L865" s="750" t="str">
        <f t="shared" ca="1" si="43"/>
        <v/>
      </c>
      <c r="O865" s="750" t="s">
        <v>7661</v>
      </c>
      <c r="P865" s="750" t="s">
        <v>7662</v>
      </c>
      <c r="Q865" s="750" t="s">
        <v>7663</v>
      </c>
      <c r="R865" s="750" t="s">
        <v>4752</v>
      </c>
      <c r="S865" s="750" t="s">
        <v>4753</v>
      </c>
    </row>
    <row r="866" spans="11:19" hidden="1">
      <c r="K866" s="750" t="str">
        <f t="shared" ca="1" si="42"/>
        <v/>
      </c>
      <c r="L866" s="750" t="str">
        <f t="shared" ca="1" si="43"/>
        <v/>
      </c>
      <c r="O866" s="750" t="s">
        <v>4754</v>
      </c>
      <c r="P866" s="750" t="s">
        <v>1331</v>
      </c>
      <c r="Q866" s="750" t="s">
        <v>1332</v>
      </c>
      <c r="R866" s="750" t="s">
        <v>1333</v>
      </c>
      <c r="S866" s="750" t="s">
        <v>1334</v>
      </c>
    </row>
    <row r="867" spans="11:19" hidden="1">
      <c r="K867" s="750" t="str">
        <f t="shared" ca="1" si="42"/>
        <v/>
      </c>
      <c r="L867" s="750" t="str">
        <f t="shared" ca="1" si="43"/>
        <v/>
      </c>
      <c r="O867" s="750" t="s">
        <v>1335</v>
      </c>
      <c r="P867" s="750" t="s">
        <v>1336</v>
      </c>
      <c r="Q867" s="750" t="s">
        <v>1337</v>
      </c>
      <c r="R867" s="750" t="s">
        <v>1338</v>
      </c>
      <c r="S867" s="750" t="s">
        <v>1339</v>
      </c>
    </row>
    <row r="868" spans="11:19" hidden="1">
      <c r="K868" s="750" t="str">
        <f t="shared" ca="1" si="42"/>
        <v/>
      </c>
      <c r="L868" s="750" t="str">
        <f t="shared" ca="1" si="43"/>
        <v/>
      </c>
      <c r="O868" s="750" t="s">
        <v>1340</v>
      </c>
      <c r="P868" s="750" t="s">
        <v>1341</v>
      </c>
      <c r="Q868" s="750" t="s">
        <v>1342</v>
      </c>
      <c r="R868" s="750" t="s">
        <v>13262</v>
      </c>
      <c r="S868" s="750" t="s">
        <v>1950</v>
      </c>
    </row>
    <row r="869" spans="11:19" hidden="1">
      <c r="K869" s="750" t="str">
        <f t="shared" ca="1" si="42"/>
        <v/>
      </c>
      <c r="L869" s="750" t="str">
        <f t="shared" ca="1" si="43"/>
        <v/>
      </c>
      <c r="O869" s="750" t="s">
        <v>1951</v>
      </c>
      <c r="P869" s="750" t="s">
        <v>1952</v>
      </c>
      <c r="Q869" s="750" t="s">
        <v>1953</v>
      </c>
      <c r="R869" s="750" t="s">
        <v>1954</v>
      </c>
      <c r="S869" s="750" t="s">
        <v>3105</v>
      </c>
    </row>
    <row r="870" spans="11:19" hidden="1">
      <c r="K870" s="750" t="str">
        <f t="shared" ca="1" si="42"/>
        <v/>
      </c>
      <c r="L870" s="750" t="str">
        <f t="shared" ca="1" si="43"/>
        <v/>
      </c>
      <c r="O870" s="750" t="s">
        <v>3106</v>
      </c>
      <c r="P870" s="750" t="s">
        <v>3107</v>
      </c>
      <c r="Q870" s="750" t="s">
        <v>3108</v>
      </c>
      <c r="R870" s="750" t="s">
        <v>3109</v>
      </c>
      <c r="S870" s="750" t="s">
        <v>3110</v>
      </c>
    </row>
    <row r="871" spans="11:19" hidden="1">
      <c r="K871" s="750" t="str">
        <f t="shared" ca="1" si="42"/>
        <v/>
      </c>
      <c r="L871" s="750" t="str">
        <f t="shared" ca="1" si="43"/>
        <v/>
      </c>
      <c r="O871" s="750" t="s">
        <v>3111</v>
      </c>
      <c r="P871" s="750" t="s">
        <v>3112</v>
      </c>
      <c r="Q871" s="750" t="s">
        <v>480</v>
      </c>
      <c r="R871" s="750" t="s">
        <v>481</v>
      </c>
      <c r="S871" s="750" t="s">
        <v>482</v>
      </c>
    </row>
    <row r="872" spans="11:19" hidden="1">
      <c r="K872" s="750" t="str">
        <f t="shared" ca="1" si="42"/>
        <v/>
      </c>
      <c r="L872" s="750" t="str">
        <f t="shared" ca="1" si="43"/>
        <v/>
      </c>
      <c r="O872" s="750" t="s">
        <v>483</v>
      </c>
      <c r="P872" s="750" t="s">
        <v>13619</v>
      </c>
      <c r="Q872" s="750" t="s">
        <v>1123</v>
      </c>
      <c r="R872" s="750" t="s">
        <v>1124</v>
      </c>
      <c r="S872" s="750" t="s">
        <v>1125</v>
      </c>
    </row>
    <row r="873" spans="11:19" hidden="1">
      <c r="K873" s="750" t="str">
        <f t="shared" ca="1" si="42"/>
        <v/>
      </c>
      <c r="L873" s="750" t="str">
        <f t="shared" ca="1" si="43"/>
        <v/>
      </c>
      <c r="O873" s="750" t="s">
        <v>1126</v>
      </c>
      <c r="P873" s="750" t="s">
        <v>1127</v>
      </c>
      <c r="Q873" s="750" t="s">
        <v>1128</v>
      </c>
      <c r="R873" s="750" t="s">
        <v>4327</v>
      </c>
      <c r="S873" s="750" t="s">
        <v>4328</v>
      </c>
    </row>
    <row r="874" spans="11:19" hidden="1">
      <c r="K874" s="750" t="str">
        <f t="shared" ca="1" si="42"/>
        <v/>
      </c>
      <c r="L874" s="750" t="str">
        <f t="shared" ca="1" si="43"/>
        <v/>
      </c>
      <c r="O874" s="750" t="s">
        <v>7479</v>
      </c>
      <c r="P874" s="750" t="s">
        <v>11552</v>
      </c>
      <c r="Q874" s="750" t="s">
        <v>11553</v>
      </c>
      <c r="R874" s="750" t="s">
        <v>11554</v>
      </c>
      <c r="S874" s="750" t="s">
        <v>11555</v>
      </c>
    </row>
    <row r="875" spans="11:19" hidden="1">
      <c r="K875" s="750" t="str">
        <f t="shared" ca="1" si="42"/>
        <v/>
      </c>
      <c r="L875" s="750" t="str">
        <f t="shared" ca="1" si="43"/>
        <v/>
      </c>
      <c r="O875" s="750" t="s">
        <v>12908</v>
      </c>
      <c r="P875" s="750" t="s">
        <v>12909</v>
      </c>
      <c r="Q875" s="750" t="s">
        <v>12910</v>
      </c>
      <c r="R875" s="750" t="s">
        <v>6641</v>
      </c>
      <c r="S875" s="750" t="s">
        <v>6642</v>
      </c>
    </row>
    <row r="876" spans="11:19" hidden="1">
      <c r="K876" s="750" t="str">
        <f t="shared" ca="1" si="42"/>
        <v/>
      </c>
      <c r="L876" s="750" t="str">
        <f t="shared" ca="1" si="43"/>
        <v/>
      </c>
      <c r="O876" s="750" t="s">
        <v>5708</v>
      </c>
      <c r="P876" s="750" t="s">
        <v>5709</v>
      </c>
      <c r="Q876" s="750" t="s">
        <v>5710</v>
      </c>
      <c r="R876" s="750" t="s">
        <v>5711</v>
      </c>
      <c r="S876" s="750" t="s">
        <v>5712</v>
      </c>
    </row>
    <row r="877" spans="11:19" hidden="1">
      <c r="K877" s="750" t="str">
        <f t="shared" ca="1" si="42"/>
        <v/>
      </c>
      <c r="L877" s="750" t="str">
        <f t="shared" ca="1" si="43"/>
        <v/>
      </c>
      <c r="O877" s="750" t="s">
        <v>5713</v>
      </c>
      <c r="P877" s="750" t="s">
        <v>5714</v>
      </c>
      <c r="Q877" s="750" t="s">
        <v>5715</v>
      </c>
      <c r="R877" s="750" t="s">
        <v>5716</v>
      </c>
      <c r="S877" s="750" t="s">
        <v>5717</v>
      </c>
    </row>
    <row r="878" spans="11:19" hidden="1">
      <c r="K878" s="750" t="str">
        <f t="shared" ca="1" si="42"/>
        <v/>
      </c>
      <c r="L878" s="750" t="str">
        <f t="shared" ca="1" si="43"/>
        <v/>
      </c>
      <c r="O878" s="750" t="s">
        <v>5718</v>
      </c>
      <c r="P878" s="750" t="s">
        <v>5719</v>
      </c>
      <c r="Q878" s="750" t="s">
        <v>5720</v>
      </c>
      <c r="R878" s="750" t="s">
        <v>5721</v>
      </c>
      <c r="S878" s="750" t="s">
        <v>5722</v>
      </c>
    </row>
    <row r="879" spans="11:19" hidden="1">
      <c r="K879" s="750" t="str">
        <f t="shared" ca="1" si="42"/>
        <v/>
      </c>
      <c r="L879" s="750" t="str">
        <f t="shared" ca="1" si="43"/>
        <v/>
      </c>
      <c r="O879" s="750" t="s">
        <v>5723</v>
      </c>
      <c r="P879" s="750" t="s">
        <v>5724</v>
      </c>
      <c r="Q879" s="750" t="s">
        <v>5725</v>
      </c>
      <c r="R879" s="750" t="s">
        <v>5726</v>
      </c>
      <c r="S879" s="750" t="s">
        <v>13011</v>
      </c>
    </row>
    <row r="880" spans="11:19" hidden="1">
      <c r="K880" s="750" t="str">
        <f t="shared" ca="1" si="42"/>
        <v/>
      </c>
      <c r="L880" s="750" t="str">
        <f t="shared" ca="1" si="43"/>
        <v/>
      </c>
      <c r="O880" s="750" t="s">
        <v>13012</v>
      </c>
      <c r="P880" s="750" t="s">
        <v>13013</v>
      </c>
      <c r="Q880" s="750" t="s">
        <v>8486</v>
      </c>
      <c r="R880" s="750" t="s">
        <v>8487</v>
      </c>
      <c r="S880" s="750" t="s">
        <v>8488</v>
      </c>
    </row>
    <row r="881" spans="11:19" hidden="1">
      <c r="K881" s="750" t="str">
        <f t="shared" ca="1" si="42"/>
        <v/>
      </c>
      <c r="L881" s="750" t="str">
        <f t="shared" ca="1" si="43"/>
        <v/>
      </c>
      <c r="O881" s="750" t="s">
        <v>11189</v>
      </c>
      <c r="P881" s="750" t="s">
        <v>6291</v>
      </c>
      <c r="Q881" s="750" t="s">
        <v>6292</v>
      </c>
      <c r="R881" s="750" t="s">
        <v>6110</v>
      </c>
      <c r="S881" s="750" t="s">
        <v>6111</v>
      </c>
    </row>
    <row r="882" spans="11:19" hidden="1">
      <c r="K882" s="750" t="str">
        <f t="shared" ca="1" si="42"/>
        <v/>
      </c>
      <c r="L882" s="750" t="str">
        <f t="shared" ca="1" si="43"/>
        <v/>
      </c>
      <c r="O882" s="750" t="s">
        <v>6112</v>
      </c>
      <c r="P882" s="750" t="s">
        <v>6113</v>
      </c>
      <c r="Q882" s="750" t="s">
        <v>6114</v>
      </c>
      <c r="R882" s="750" t="s">
        <v>6115</v>
      </c>
      <c r="S882" s="750" t="s">
        <v>6116</v>
      </c>
    </row>
    <row r="883" spans="11:19" hidden="1">
      <c r="K883" s="750" t="str">
        <f t="shared" ca="1" si="42"/>
        <v/>
      </c>
      <c r="L883" s="750" t="str">
        <f t="shared" ca="1" si="43"/>
        <v/>
      </c>
      <c r="O883" s="750" t="s">
        <v>6117</v>
      </c>
      <c r="P883" s="750" t="s">
        <v>6118</v>
      </c>
      <c r="Q883" s="750" t="s">
        <v>6119</v>
      </c>
      <c r="R883" s="750" t="s">
        <v>6120</v>
      </c>
      <c r="S883" s="750" t="s">
        <v>6121</v>
      </c>
    </row>
    <row r="884" spans="11:19" hidden="1">
      <c r="K884" s="750" t="str">
        <f t="shared" ca="1" si="42"/>
        <v/>
      </c>
      <c r="L884" s="750" t="str">
        <f t="shared" ca="1" si="43"/>
        <v/>
      </c>
      <c r="O884" s="750" t="s">
        <v>6122</v>
      </c>
      <c r="P884" s="750" t="s">
        <v>6123</v>
      </c>
      <c r="Q884" s="750" t="s">
        <v>6124</v>
      </c>
      <c r="R884" s="750" t="s">
        <v>6125</v>
      </c>
      <c r="S884" s="750" t="s">
        <v>6126</v>
      </c>
    </row>
    <row r="885" spans="11:19" hidden="1">
      <c r="K885" s="750" t="str">
        <f t="shared" ca="1" si="42"/>
        <v/>
      </c>
      <c r="L885" s="750" t="str">
        <f t="shared" ca="1" si="43"/>
        <v/>
      </c>
      <c r="O885" s="750" t="s">
        <v>6127</v>
      </c>
      <c r="P885" s="750" t="s">
        <v>6128</v>
      </c>
      <c r="Q885" s="750" t="s">
        <v>6129</v>
      </c>
      <c r="R885" s="750" t="s">
        <v>6130</v>
      </c>
      <c r="S885" s="750" t="s">
        <v>6131</v>
      </c>
    </row>
    <row r="886" spans="11:19" hidden="1">
      <c r="K886" s="750" t="str">
        <f t="shared" ca="1" si="42"/>
        <v/>
      </c>
      <c r="L886" s="750" t="str">
        <f t="shared" ca="1" si="43"/>
        <v/>
      </c>
      <c r="O886" s="750" t="s">
        <v>6132</v>
      </c>
      <c r="P886" s="750" t="s">
        <v>4050</v>
      </c>
      <c r="Q886" s="750" t="s">
        <v>4051</v>
      </c>
      <c r="R886" s="750" t="s">
        <v>4052</v>
      </c>
      <c r="S886" s="750" t="s">
        <v>14071</v>
      </c>
    </row>
    <row r="887" spans="11:19" hidden="1">
      <c r="K887" s="750" t="str">
        <f t="shared" ca="1" si="42"/>
        <v/>
      </c>
      <c r="L887" s="750" t="str">
        <f t="shared" ca="1" si="43"/>
        <v/>
      </c>
      <c r="O887" s="750" t="s">
        <v>2886</v>
      </c>
      <c r="P887" s="750" t="s">
        <v>2887</v>
      </c>
      <c r="Q887" s="750" t="s">
        <v>2888</v>
      </c>
      <c r="R887" s="750" t="s">
        <v>2889</v>
      </c>
      <c r="S887" s="750" t="s">
        <v>2890</v>
      </c>
    </row>
    <row r="888" spans="11:19" hidden="1">
      <c r="K888" s="750" t="str">
        <f t="shared" ca="1" si="42"/>
        <v/>
      </c>
      <c r="L888" s="750" t="str">
        <f t="shared" ca="1" si="43"/>
        <v/>
      </c>
      <c r="O888" s="750" t="s">
        <v>2891</v>
      </c>
      <c r="P888" s="750" t="s">
        <v>2892</v>
      </c>
      <c r="Q888" s="750" t="s">
        <v>8303</v>
      </c>
      <c r="R888" s="750" t="s">
        <v>8304</v>
      </c>
      <c r="S888" s="750" t="s">
        <v>8305</v>
      </c>
    </row>
    <row r="889" spans="11:19" hidden="1">
      <c r="K889" s="750" t="str">
        <f t="shared" ca="1" si="42"/>
        <v/>
      </c>
      <c r="L889" s="750" t="str">
        <f t="shared" ca="1" si="43"/>
        <v/>
      </c>
      <c r="O889" s="750" t="s">
        <v>8306</v>
      </c>
      <c r="P889" s="750" t="s">
        <v>8307</v>
      </c>
      <c r="Q889" s="750" t="s">
        <v>8308</v>
      </c>
      <c r="R889" s="750" t="s">
        <v>8309</v>
      </c>
      <c r="S889" s="750" t="s">
        <v>8310</v>
      </c>
    </row>
    <row r="890" spans="11:19" hidden="1">
      <c r="K890" s="750" t="str">
        <f t="shared" ca="1" si="42"/>
        <v/>
      </c>
      <c r="L890" s="750" t="str">
        <f t="shared" ca="1" si="43"/>
        <v/>
      </c>
      <c r="O890" s="750" t="s">
        <v>8311</v>
      </c>
      <c r="P890" s="750" t="s">
        <v>8312</v>
      </c>
      <c r="Q890" s="750" t="s">
        <v>8313</v>
      </c>
      <c r="R890" s="750" t="s">
        <v>8314</v>
      </c>
      <c r="S890" s="750" t="s">
        <v>9947</v>
      </c>
    </row>
    <row r="891" spans="11:19" hidden="1">
      <c r="K891" s="750" t="str">
        <f t="shared" ca="1" si="42"/>
        <v/>
      </c>
      <c r="L891" s="750" t="str">
        <f t="shared" ca="1" si="43"/>
        <v/>
      </c>
      <c r="O891" s="750" t="s">
        <v>9948</v>
      </c>
      <c r="P891" s="750" t="s">
        <v>9949</v>
      </c>
      <c r="Q891" s="750" t="s">
        <v>9950</v>
      </c>
      <c r="R891" s="750" t="s">
        <v>9951</v>
      </c>
      <c r="S891" s="750" t="s">
        <v>9952</v>
      </c>
    </row>
    <row r="892" spans="11:19" hidden="1">
      <c r="K892" s="750" t="str">
        <f t="shared" ca="1" si="42"/>
        <v/>
      </c>
      <c r="L892" s="750" t="str">
        <f t="shared" ca="1" si="43"/>
        <v/>
      </c>
      <c r="O892" s="750" t="s">
        <v>9953</v>
      </c>
      <c r="P892" s="750" t="s">
        <v>9398</v>
      </c>
      <c r="Q892" s="750" t="s">
        <v>9399</v>
      </c>
      <c r="R892" s="750" t="s">
        <v>9400</v>
      </c>
      <c r="S892" s="750" t="s">
        <v>9401</v>
      </c>
    </row>
    <row r="893" spans="11:19" hidden="1">
      <c r="K893" s="750" t="str">
        <f t="shared" ca="1" si="42"/>
        <v/>
      </c>
      <c r="L893" s="750" t="str">
        <f t="shared" ca="1" si="43"/>
        <v/>
      </c>
      <c r="O893" s="750" t="s">
        <v>9402</v>
      </c>
      <c r="P893" s="750" t="s">
        <v>9403</v>
      </c>
      <c r="Q893" s="750" t="s">
        <v>9404</v>
      </c>
      <c r="R893" s="750" t="s">
        <v>9405</v>
      </c>
      <c r="S893" s="750" t="s">
        <v>9406</v>
      </c>
    </row>
    <row r="894" spans="11:19" hidden="1">
      <c r="K894" s="750" t="str">
        <f t="shared" ca="1" si="42"/>
        <v/>
      </c>
      <c r="L894" s="750" t="str">
        <f t="shared" ca="1" si="43"/>
        <v/>
      </c>
      <c r="O894" s="750" t="s">
        <v>9407</v>
      </c>
      <c r="P894" s="750" t="s">
        <v>11595</v>
      </c>
      <c r="Q894" s="750" t="s">
        <v>11596</v>
      </c>
      <c r="R894" s="750" t="s">
        <v>11597</v>
      </c>
      <c r="S894" s="750" t="s">
        <v>11598</v>
      </c>
    </row>
    <row r="895" spans="11:19" hidden="1">
      <c r="K895" s="750" t="str">
        <f t="shared" ca="1" si="42"/>
        <v/>
      </c>
      <c r="L895" s="750" t="str">
        <f t="shared" ca="1" si="43"/>
        <v/>
      </c>
      <c r="O895" s="750" t="s">
        <v>11599</v>
      </c>
      <c r="P895" s="750" t="s">
        <v>11600</v>
      </c>
      <c r="Q895" s="750" t="s">
        <v>11601</v>
      </c>
      <c r="R895" s="750" t="s">
        <v>11602</v>
      </c>
      <c r="S895" s="750" t="s">
        <v>11603</v>
      </c>
    </row>
    <row r="896" spans="11:19" hidden="1">
      <c r="K896" s="750" t="str">
        <f t="shared" ca="1" si="42"/>
        <v/>
      </c>
      <c r="L896" s="750" t="str">
        <f t="shared" ca="1" si="43"/>
        <v/>
      </c>
      <c r="O896" s="750" t="s">
        <v>11604</v>
      </c>
      <c r="P896" s="750" t="s">
        <v>4713</v>
      </c>
      <c r="Q896" s="750" t="s">
        <v>4714</v>
      </c>
      <c r="R896" s="750" t="s">
        <v>4715</v>
      </c>
      <c r="S896" s="750" t="s">
        <v>4716</v>
      </c>
    </row>
    <row r="897" spans="11:19" hidden="1">
      <c r="K897" s="750" t="str">
        <f t="shared" ca="1" si="42"/>
        <v/>
      </c>
      <c r="L897" s="750" t="str">
        <f t="shared" ca="1" si="43"/>
        <v/>
      </c>
      <c r="O897" s="750" t="s">
        <v>822</v>
      </c>
      <c r="P897" s="750" t="s">
        <v>823</v>
      </c>
      <c r="Q897" s="750" t="s">
        <v>1733</v>
      </c>
      <c r="R897" s="750" t="s">
        <v>1734</v>
      </c>
      <c r="S897" s="750" t="s">
        <v>1735</v>
      </c>
    </row>
    <row r="898" spans="11:19" hidden="1">
      <c r="K898" s="750" t="str">
        <f t="shared" ca="1" si="42"/>
        <v/>
      </c>
      <c r="L898" s="750" t="str">
        <f t="shared" ca="1" si="43"/>
        <v/>
      </c>
      <c r="O898" s="750" t="s">
        <v>1736</v>
      </c>
      <c r="P898" s="750" t="s">
        <v>1737</v>
      </c>
      <c r="Q898" s="750" t="s">
        <v>1738</v>
      </c>
      <c r="R898" s="750" t="s">
        <v>6848</v>
      </c>
      <c r="S898" s="750" t="s">
        <v>6849</v>
      </c>
    </row>
    <row r="899" spans="11:19" hidden="1">
      <c r="K899" s="750" t="str">
        <f t="shared" ca="1" si="42"/>
        <v/>
      </c>
      <c r="L899" s="750" t="str">
        <f t="shared" ca="1" si="43"/>
        <v/>
      </c>
      <c r="O899" s="750" t="s">
        <v>6850</v>
      </c>
      <c r="P899" s="750" t="s">
        <v>6851</v>
      </c>
      <c r="Q899" s="750" t="s">
        <v>6852</v>
      </c>
      <c r="R899" s="750" t="s">
        <v>6853</v>
      </c>
      <c r="S899" s="750" t="s">
        <v>6854</v>
      </c>
    </row>
    <row r="900" spans="11:19" hidden="1">
      <c r="K900" s="750" t="str">
        <f t="shared" ca="1" si="42"/>
        <v/>
      </c>
      <c r="L900" s="750" t="str">
        <f t="shared" ca="1" si="43"/>
        <v/>
      </c>
      <c r="O900" s="750" t="s">
        <v>6855</v>
      </c>
      <c r="P900" s="750" t="s">
        <v>6856</v>
      </c>
      <c r="Q900" s="750" t="s">
        <v>6857</v>
      </c>
      <c r="R900" s="750" t="s">
        <v>6858</v>
      </c>
      <c r="S900" s="750" t="s">
        <v>6859</v>
      </c>
    </row>
    <row r="901" spans="11:19" hidden="1">
      <c r="K901" s="750" t="str">
        <f t="shared" ca="1" si="42"/>
        <v/>
      </c>
      <c r="L901" s="750" t="str">
        <f t="shared" ca="1" si="43"/>
        <v/>
      </c>
      <c r="O901" s="750" t="s">
        <v>6860</v>
      </c>
      <c r="P901" s="750" t="s">
        <v>318</v>
      </c>
      <c r="Q901" s="750" t="s">
        <v>319</v>
      </c>
      <c r="R901" s="750" t="s">
        <v>320</v>
      </c>
      <c r="S901" s="750" t="s">
        <v>321</v>
      </c>
    </row>
    <row r="902" spans="11:19" hidden="1">
      <c r="K902" s="750" t="str">
        <f t="shared" ca="1" si="42"/>
        <v/>
      </c>
      <c r="L902" s="750" t="str">
        <f t="shared" ca="1" si="43"/>
        <v/>
      </c>
      <c r="O902" s="750" t="s">
        <v>322</v>
      </c>
      <c r="P902" s="750" t="s">
        <v>323</v>
      </c>
      <c r="Q902" s="750" t="s">
        <v>4717</v>
      </c>
      <c r="R902" s="750" t="s">
        <v>4718</v>
      </c>
      <c r="S902" s="750" t="s">
        <v>4719</v>
      </c>
    </row>
    <row r="903" spans="11:19" hidden="1">
      <c r="K903" s="750" t="str">
        <f t="shared" ca="1" si="42"/>
        <v/>
      </c>
      <c r="L903" s="750" t="str">
        <f t="shared" ca="1" si="43"/>
        <v/>
      </c>
      <c r="O903" s="750" t="s">
        <v>4720</v>
      </c>
      <c r="P903" s="750" t="s">
        <v>4721</v>
      </c>
      <c r="Q903" s="750" t="s">
        <v>4722</v>
      </c>
      <c r="R903" s="750" t="s">
        <v>4723</v>
      </c>
      <c r="S903" s="750" t="s">
        <v>4724</v>
      </c>
    </row>
    <row r="904" spans="11:19" hidden="1">
      <c r="K904" s="750" t="str">
        <f t="shared" ca="1" si="42"/>
        <v/>
      </c>
      <c r="L904" s="750" t="str">
        <f t="shared" ca="1" si="43"/>
        <v/>
      </c>
      <c r="O904" s="750" t="s">
        <v>4725</v>
      </c>
      <c r="P904" s="750" t="s">
        <v>4726</v>
      </c>
      <c r="Q904" s="750" t="s">
        <v>4727</v>
      </c>
      <c r="R904" s="750" t="s">
        <v>4728</v>
      </c>
      <c r="S904" s="750" t="s">
        <v>4729</v>
      </c>
    </row>
    <row r="905" spans="11:19" hidden="1">
      <c r="K905" s="750" t="str">
        <f t="shared" ca="1" si="42"/>
        <v/>
      </c>
      <c r="L905" s="750" t="str">
        <f t="shared" ca="1" si="43"/>
        <v/>
      </c>
      <c r="O905" s="750" t="s">
        <v>4730</v>
      </c>
      <c r="P905" s="750" t="s">
        <v>4731</v>
      </c>
      <c r="Q905" s="750" t="s">
        <v>4732</v>
      </c>
      <c r="R905" s="750" t="s">
        <v>4733</v>
      </c>
      <c r="S905" s="750" t="s">
        <v>4734</v>
      </c>
    </row>
    <row r="906" spans="11:19" hidden="1">
      <c r="K906" s="750" t="str">
        <f t="shared" ca="1" si="42"/>
        <v/>
      </c>
      <c r="L906" s="750" t="str">
        <f t="shared" ca="1" si="43"/>
        <v/>
      </c>
      <c r="O906" s="750" t="s">
        <v>4735</v>
      </c>
      <c r="P906" s="750" t="s">
        <v>4736</v>
      </c>
      <c r="Q906" s="750" t="s">
        <v>607</v>
      </c>
      <c r="R906" s="750" t="s">
        <v>608</v>
      </c>
      <c r="S906" s="750" t="s">
        <v>609</v>
      </c>
    </row>
    <row r="907" spans="11:19" hidden="1">
      <c r="K907" s="750" t="str">
        <f t="shared" ca="1" si="42"/>
        <v/>
      </c>
      <c r="L907" s="750" t="str">
        <f t="shared" ca="1" si="43"/>
        <v/>
      </c>
      <c r="O907" s="750" t="s">
        <v>610</v>
      </c>
      <c r="P907" s="750" t="s">
        <v>611</v>
      </c>
      <c r="Q907" s="750" t="s">
        <v>612</v>
      </c>
      <c r="R907" s="750" t="s">
        <v>613</v>
      </c>
      <c r="S907" s="750" t="s">
        <v>614</v>
      </c>
    </row>
    <row r="908" spans="11:19" hidden="1">
      <c r="K908" s="750" t="str">
        <f t="shared" ref="K908:K971" ca="1" si="44">IF(INDIRECT($O908)=0,"",INDIRECT($R908)&amp;INDIRECT($O908)&amp;INDIRECT($P908)&amp;INDIRECT($Q908))</f>
        <v/>
      </c>
      <c r="L908" s="750" t="str">
        <f t="shared" ref="L908:L971" ca="1" si="45">IF(INDIRECT($O908)=0,"",INDIRECT($S908)&amp;INDIRECT($O908)&amp;INDIRECT($P908)&amp;INDIRECT($Q908))</f>
        <v/>
      </c>
      <c r="O908" s="750" t="s">
        <v>615</v>
      </c>
      <c r="P908" s="750" t="s">
        <v>616</v>
      </c>
      <c r="Q908" s="750" t="s">
        <v>617</v>
      </c>
      <c r="R908" s="750" t="s">
        <v>618</v>
      </c>
      <c r="S908" s="750" t="s">
        <v>619</v>
      </c>
    </row>
    <row r="909" spans="11:19" hidden="1">
      <c r="K909" s="750" t="str">
        <f t="shared" ca="1" si="44"/>
        <v/>
      </c>
      <c r="L909" s="750" t="str">
        <f t="shared" ca="1" si="45"/>
        <v/>
      </c>
      <c r="O909" s="750" t="s">
        <v>620</v>
      </c>
      <c r="P909" s="750" t="s">
        <v>621</v>
      </c>
      <c r="Q909" s="750" t="s">
        <v>622</v>
      </c>
      <c r="R909" s="750" t="s">
        <v>623</v>
      </c>
      <c r="S909" s="750" t="s">
        <v>624</v>
      </c>
    </row>
    <row r="910" spans="11:19" hidden="1">
      <c r="K910" s="750" t="str">
        <f t="shared" ca="1" si="44"/>
        <v/>
      </c>
      <c r="L910" s="750" t="str">
        <f t="shared" ca="1" si="45"/>
        <v/>
      </c>
      <c r="O910" s="750" t="s">
        <v>625</v>
      </c>
      <c r="P910" s="750" t="s">
        <v>626</v>
      </c>
      <c r="Q910" s="750" t="s">
        <v>627</v>
      </c>
      <c r="R910" s="750" t="s">
        <v>628</v>
      </c>
      <c r="S910" s="750" t="s">
        <v>629</v>
      </c>
    </row>
    <row r="911" spans="11:19" hidden="1">
      <c r="K911" s="750" t="str">
        <f t="shared" ca="1" si="44"/>
        <v/>
      </c>
      <c r="L911" s="750" t="str">
        <f t="shared" ca="1" si="45"/>
        <v/>
      </c>
      <c r="O911" s="750" t="s">
        <v>630</v>
      </c>
      <c r="P911" s="750" t="s">
        <v>130</v>
      </c>
      <c r="Q911" s="750" t="s">
        <v>131</v>
      </c>
      <c r="R911" s="750" t="s">
        <v>132</v>
      </c>
      <c r="S911" s="750" t="s">
        <v>13336</v>
      </c>
    </row>
    <row r="912" spans="11:19" hidden="1">
      <c r="K912" s="750" t="str">
        <f t="shared" ca="1" si="44"/>
        <v/>
      </c>
      <c r="L912" s="750" t="str">
        <f t="shared" ca="1" si="45"/>
        <v/>
      </c>
      <c r="O912" s="750" t="s">
        <v>13337</v>
      </c>
      <c r="P912" s="750" t="s">
        <v>13338</v>
      </c>
      <c r="Q912" s="750" t="s">
        <v>13339</v>
      </c>
      <c r="R912" s="750" t="s">
        <v>13340</v>
      </c>
      <c r="S912" s="750" t="s">
        <v>13341</v>
      </c>
    </row>
    <row r="913" spans="11:19" hidden="1">
      <c r="K913" s="750" t="str">
        <f t="shared" ca="1" si="44"/>
        <v/>
      </c>
      <c r="L913" s="750" t="str">
        <f t="shared" ca="1" si="45"/>
        <v/>
      </c>
      <c r="O913" s="750" t="s">
        <v>13342</v>
      </c>
      <c r="P913" s="750" t="s">
        <v>13343</v>
      </c>
      <c r="Q913" s="750" t="s">
        <v>13344</v>
      </c>
      <c r="R913" s="750" t="s">
        <v>13345</v>
      </c>
      <c r="S913" s="750" t="s">
        <v>13346</v>
      </c>
    </row>
    <row r="914" spans="11:19" hidden="1">
      <c r="K914" s="750" t="str">
        <f t="shared" ca="1" si="44"/>
        <v/>
      </c>
      <c r="L914" s="750" t="str">
        <f t="shared" ca="1" si="45"/>
        <v/>
      </c>
      <c r="O914" s="750" t="s">
        <v>13347</v>
      </c>
      <c r="P914" s="750" t="s">
        <v>13348</v>
      </c>
      <c r="Q914" s="750" t="s">
        <v>13349</v>
      </c>
      <c r="R914" s="750" t="s">
        <v>13350</v>
      </c>
      <c r="S914" s="750" t="s">
        <v>13351</v>
      </c>
    </row>
    <row r="915" spans="11:19" hidden="1">
      <c r="K915" s="750" t="str">
        <f t="shared" ca="1" si="44"/>
        <v/>
      </c>
      <c r="L915" s="750" t="str">
        <f t="shared" ca="1" si="45"/>
        <v/>
      </c>
      <c r="O915" s="750" t="s">
        <v>13352</v>
      </c>
      <c r="P915" s="750" t="s">
        <v>13353</v>
      </c>
      <c r="Q915" s="750" t="s">
        <v>13354</v>
      </c>
      <c r="R915" s="750" t="s">
        <v>13355</v>
      </c>
      <c r="S915" s="750" t="s">
        <v>13356</v>
      </c>
    </row>
    <row r="916" spans="11:19" hidden="1">
      <c r="K916" s="750" t="str">
        <f t="shared" ca="1" si="44"/>
        <v/>
      </c>
      <c r="L916" s="750" t="str">
        <f t="shared" ca="1" si="45"/>
        <v/>
      </c>
      <c r="O916" s="750" t="s">
        <v>13357</v>
      </c>
      <c r="P916" s="750" t="s">
        <v>1732</v>
      </c>
      <c r="Q916" s="750" t="s">
        <v>11577</v>
      </c>
      <c r="R916" s="750" t="s">
        <v>11578</v>
      </c>
      <c r="S916" s="750" t="s">
        <v>5395</v>
      </c>
    </row>
    <row r="917" spans="11:19" hidden="1">
      <c r="K917" s="750" t="str">
        <f t="shared" ca="1" si="44"/>
        <v/>
      </c>
      <c r="L917" s="750" t="str">
        <f t="shared" ca="1" si="45"/>
        <v/>
      </c>
      <c r="O917" s="750" t="s">
        <v>5396</v>
      </c>
      <c r="P917" s="750" t="s">
        <v>5397</v>
      </c>
      <c r="Q917" s="750" t="s">
        <v>5398</v>
      </c>
      <c r="R917" s="750" t="s">
        <v>5399</v>
      </c>
      <c r="S917" s="750" t="s">
        <v>5400</v>
      </c>
    </row>
    <row r="918" spans="11:19" hidden="1">
      <c r="K918" s="750" t="str">
        <f t="shared" ca="1" si="44"/>
        <v/>
      </c>
      <c r="L918" s="750" t="str">
        <f t="shared" ca="1" si="45"/>
        <v/>
      </c>
      <c r="O918" s="750" t="s">
        <v>5401</v>
      </c>
      <c r="P918" s="750" t="s">
        <v>5402</v>
      </c>
      <c r="Q918" s="750" t="s">
        <v>8698</v>
      </c>
      <c r="R918" s="750" t="s">
        <v>1894</v>
      </c>
      <c r="S918" s="750" t="s">
        <v>1895</v>
      </c>
    </row>
    <row r="919" spans="11:19" hidden="1">
      <c r="K919" s="750" t="str">
        <f t="shared" ca="1" si="44"/>
        <v/>
      </c>
      <c r="L919" s="750" t="str">
        <f t="shared" ca="1" si="45"/>
        <v/>
      </c>
      <c r="O919" s="750" t="s">
        <v>5926</v>
      </c>
      <c r="P919" s="750" t="s">
        <v>5927</v>
      </c>
      <c r="Q919" s="750" t="s">
        <v>6587</v>
      </c>
      <c r="R919" s="750" t="s">
        <v>6588</v>
      </c>
      <c r="S919" s="750" t="s">
        <v>6589</v>
      </c>
    </row>
    <row r="920" spans="11:19" hidden="1">
      <c r="K920" s="750" t="str">
        <f t="shared" ca="1" si="44"/>
        <v/>
      </c>
      <c r="L920" s="750" t="str">
        <f t="shared" ca="1" si="45"/>
        <v/>
      </c>
      <c r="O920" s="750" t="s">
        <v>6590</v>
      </c>
      <c r="P920" s="750" t="s">
        <v>6591</v>
      </c>
      <c r="Q920" s="750" t="s">
        <v>6592</v>
      </c>
      <c r="R920" s="750" t="s">
        <v>6593</v>
      </c>
      <c r="S920" s="750" t="s">
        <v>6594</v>
      </c>
    </row>
    <row r="921" spans="11:19" hidden="1">
      <c r="K921" s="750" t="str">
        <f t="shared" ca="1" si="44"/>
        <v/>
      </c>
      <c r="L921" s="750" t="str">
        <f t="shared" ca="1" si="45"/>
        <v/>
      </c>
      <c r="O921" s="750" t="s">
        <v>9580</v>
      </c>
      <c r="P921" s="750" t="s">
        <v>9581</v>
      </c>
      <c r="Q921" s="750" t="s">
        <v>9582</v>
      </c>
      <c r="R921" s="750" t="s">
        <v>11959</v>
      </c>
      <c r="S921" s="750" t="s">
        <v>11960</v>
      </c>
    </row>
    <row r="922" spans="11:19" hidden="1">
      <c r="K922" s="750" t="str">
        <f t="shared" ca="1" si="44"/>
        <v/>
      </c>
      <c r="L922" s="750" t="str">
        <f t="shared" ca="1" si="45"/>
        <v/>
      </c>
      <c r="O922" s="750" t="s">
        <v>11961</v>
      </c>
      <c r="P922" s="750" t="s">
        <v>1121</v>
      </c>
      <c r="Q922" s="750" t="s">
        <v>1122</v>
      </c>
      <c r="R922" s="750" t="s">
        <v>8228</v>
      </c>
      <c r="S922" s="750" t="s">
        <v>8229</v>
      </c>
    </row>
    <row r="923" spans="11:19" hidden="1">
      <c r="K923" s="750" t="str">
        <f t="shared" ca="1" si="44"/>
        <v/>
      </c>
      <c r="L923" s="750" t="str">
        <f t="shared" ca="1" si="45"/>
        <v/>
      </c>
      <c r="O923" s="750" t="s">
        <v>8230</v>
      </c>
      <c r="P923" s="750" t="s">
        <v>8231</v>
      </c>
      <c r="Q923" s="750" t="s">
        <v>8232</v>
      </c>
      <c r="R923" s="750" t="s">
        <v>8233</v>
      </c>
      <c r="S923" s="750" t="s">
        <v>8234</v>
      </c>
    </row>
    <row r="924" spans="11:19" hidden="1">
      <c r="K924" s="750" t="str">
        <f t="shared" ca="1" si="44"/>
        <v/>
      </c>
      <c r="L924" s="750" t="str">
        <f t="shared" ca="1" si="45"/>
        <v/>
      </c>
      <c r="O924" s="750" t="s">
        <v>6097</v>
      </c>
      <c r="P924" s="750" t="s">
        <v>6098</v>
      </c>
      <c r="Q924" s="750" t="s">
        <v>6099</v>
      </c>
      <c r="R924" s="750" t="s">
        <v>6100</v>
      </c>
      <c r="S924" s="750" t="s">
        <v>6101</v>
      </c>
    </row>
    <row r="925" spans="11:19" hidden="1">
      <c r="K925" s="750" t="str">
        <f t="shared" ca="1" si="44"/>
        <v/>
      </c>
      <c r="L925" s="750" t="str">
        <f t="shared" ca="1" si="45"/>
        <v/>
      </c>
      <c r="O925" s="750" t="s">
        <v>5911</v>
      </c>
      <c r="P925" s="750" t="s">
        <v>5912</v>
      </c>
      <c r="Q925" s="750" t="s">
        <v>5913</v>
      </c>
      <c r="R925" s="750" t="s">
        <v>5914</v>
      </c>
      <c r="S925" s="750" t="s">
        <v>5915</v>
      </c>
    </row>
    <row r="926" spans="11:19" hidden="1">
      <c r="K926" s="750" t="str">
        <f t="shared" ca="1" si="44"/>
        <v/>
      </c>
      <c r="L926" s="750" t="str">
        <f t="shared" ca="1" si="45"/>
        <v/>
      </c>
      <c r="O926" s="750" t="s">
        <v>5916</v>
      </c>
      <c r="P926" s="750" t="s">
        <v>5917</v>
      </c>
      <c r="Q926" s="750" t="s">
        <v>5918</v>
      </c>
      <c r="R926" s="750" t="s">
        <v>1503</v>
      </c>
      <c r="S926" s="750" t="s">
        <v>1504</v>
      </c>
    </row>
    <row r="927" spans="11:19" hidden="1">
      <c r="K927" s="750" t="str">
        <f t="shared" ca="1" si="44"/>
        <v/>
      </c>
      <c r="L927" s="750" t="str">
        <f t="shared" ca="1" si="45"/>
        <v/>
      </c>
      <c r="O927" s="750" t="s">
        <v>1505</v>
      </c>
      <c r="P927" s="750" t="s">
        <v>1506</v>
      </c>
      <c r="Q927" s="750" t="s">
        <v>1507</v>
      </c>
      <c r="R927" s="750" t="s">
        <v>1508</v>
      </c>
      <c r="S927" s="750" t="s">
        <v>1509</v>
      </c>
    </row>
    <row r="928" spans="11:19" hidden="1">
      <c r="K928" s="750" t="str">
        <f t="shared" ca="1" si="44"/>
        <v/>
      </c>
      <c r="L928" s="750" t="str">
        <f t="shared" ca="1" si="45"/>
        <v/>
      </c>
      <c r="O928" s="750" t="s">
        <v>1510</v>
      </c>
      <c r="P928" s="750" t="s">
        <v>1511</v>
      </c>
      <c r="Q928" s="750" t="s">
        <v>1512</v>
      </c>
      <c r="R928" s="750" t="s">
        <v>6825</v>
      </c>
      <c r="S928" s="750" t="s">
        <v>6826</v>
      </c>
    </row>
    <row r="929" spans="11:19" hidden="1">
      <c r="K929" s="750" t="str">
        <f t="shared" ca="1" si="44"/>
        <v/>
      </c>
      <c r="L929" s="750" t="str">
        <f t="shared" ca="1" si="45"/>
        <v/>
      </c>
      <c r="O929" s="750" t="s">
        <v>6827</v>
      </c>
      <c r="P929" s="750" t="s">
        <v>6828</v>
      </c>
      <c r="Q929" s="750" t="s">
        <v>6829</v>
      </c>
      <c r="R929" s="750" t="s">
        <v>6830</v>
      </c>
      <c r="S929" s="750" t="s">
        <v>6831</v>
      </c>
    </row>
    <row r="930" spans="11:19" hidden="1">
      <c r="K930" s="750" t="str">
        <f t="shared" ca="1" si="44"/>
        <v/>
      </c>
      <c r="L930" s="750" t="str">
        <f t="shared" ca="1" si="45"/>
        <v/>
      </c>
      <c r="O930" s="750" t="s">
        <v>6832</v>
      </c>
      <c r="P930" s="750" t="s">
        <v>6833</v>
      </c>
      <c r="Q930" s="750" t="s">
        <v>6834</v>
      </c>
      <c r="R930" s="750" t="s">
        <v>6835</v>
      </c>
      <c r="S930" s="750" t="s">
        <v>6836</v>
      </c>
    </row>
    <row r="931" spans="11:19" hidden="1">
      <c r="K931" s="750" t="str">
        <f t="shared" ca="1" si="44"/>
        <v/>
      </c>
      <c r="L931" s="750" t="str">
        <f t="shared" ca="1" si="45"/>
        <v/>
      </c>
      <c r="O931" s="750" t="s">
        <v>6837</v>
      </c>
      <c r="P931" s="750" t="s">
        <v>5201</v>
      </c>
      <c r="Q931" s="750" t="s">
        <v>5202</v>
      </c>
      <c r="R931" s="750" t="s">
        <v>5203</v>
      </c>
      <c r="S931" s="750" t="s">
        <v>5204</v>
      </c>
    </row>
    <row r="932" spans="11:19" hidden="1">
      <c r="K932" s="750" t="str">
        <f t="shared" ca="1" si="44"/>
        <v/>
      </c>
      <c r="L932" s="750" t="str">
        <f t="shared" ca="1" si="45"/>
        <v/>
      </c>
      <c r="O932" s="750" t="s">
        <v>5205</v>
      </c>
      <c r="P932" s="750" t="s">
        <v>5206</v>
      </c>
      <c r="Q932" s="750" t="s">
        <v>11765</v>
      </c>
      <c r="R932" s="750" t="s">
        <v>8179</v>
      </c>
      <c r="S932" s="750" t="s">
        <v>8180</v>
      </c>
    </row>
    <row r="933" spans="11:19" hidden="1">
      <c r="K933" s="750" t="str">
        <f t="shared" ca="1" si="44"/>
        <v/>
      </c>
      <c r="L933" s="750" t="str">
        <f t="shared" ca="1" si="45"/>
        <v/>
      </c>
      <c r="O933" s="750" t="s">
        <v>8181</v>
      </c>
      <c r="P933" s="750" t="s">
        <v>8182</v>
      </c>
      <c r="Q933" s="750" t="s">
        <v>8183</v>
      </c>
      <c r="R933" s="750" t="s">
        <v>433</v>
      </c>
      <c r="S933" s="750" t="s">
        <v>434</v>
      </c>
    </row>
    <row r="934" spans="11:19" hidden="1">
      <c r="K934" s="750" t="str">
        <f t="shared" ca="1" si="44"/>
        <v/>
      </c>
      <c r="L934" s="750" t="str">
        <f t="shared" ca="1" si="45"/>
        <v/>
      </c>
      <c r="O934" s="750" t="s">
        <v>435</v>
      </c>
      <c r="P934" s="750" t="s">
        <v>436</v>
      </c>
      <c r="Q934" s="750" t="s">
        <v>437</v>
      </c>
      <c r="R934" s="750" t="s">
        <v>438</v>
      </c>
      <c r="S934" s="750" t="s">
        <v>439</v>
      </c>
    </row>
    <row r="935" spans="11:19" hidden="1">
      <c r="K935" s="750" t="str">
        <f t="shared" ca="1" si="44"/>
        <v/>
      </c>
      <c r="L935" s="750" t="str">
        <f t="shared" ca="1" si="45"/>
        <v/>
      </c>
      <c r="O935" s="750" t="s">
        <v>440</v>
      </c>
      <c r="P935" s="750" t="s">
        <v>12644</v>
      </c>
      <c r="Q935" s="750" t="s">
        <v>12645</v>
      </c>
      <c r="R935" s="750" t="s">
        <v>8026</v>
      </c>
      <c r="S935" s="750" t="s">
        <v>8027</v>
      </c>
    </row>
    <row r="936" spans="11:19" hidden="1">
      <c r="K936" s="750" t="str">
        <f t="shared" ca="1" si="44"/>
        <v/>
      </c>
      <c r="L936" s="750" t="str">
        <f t="shared" ca="1" si="45"/>
        <v/>
      </c>
      <c r="O936" s="750" t="s">
        <v>8187</v>
      </c>
      <c r="P936" s="750" t="s">
        <v>8188</v>
      </c>
      <c r="Q936" s="750" t="s">
        <v>8189</v>
      </c>
      <c r="R936" s="750" t="s">
        <v>8190</v>
      </c>
      <c r="S936" s="750" t="s">
        <v>8191</v>
      </c>
    </row>
    <row r="937" spans="11:19" hidden="1">
      <c r="K937" s="750" t="str">
        <f t="shared" ca="1" si="44"/>
        <v/>
      </c>
      <c r="L937" s="750" t="str">
        <f t="shared" ca="1" si="45"/>
        <v/>
      </c>
      <c r="O937" s="750" t="s">
        <v>8192</v>
      </c>
      <c r="P937" s="750" t="s">
        <v>3792</v>
      </c>
      <c r="Q937" s="750" t="s">
        <v>3793</v>
      </c>
      <c r="R937" s="750" t="s">
        <v>6919</v>
      </c>
      <c r="S937" s="750" t="s">
        <v>6920</v>
      </c>
    </row>
    <row r="938" spans="11:19" hidden="1">
      <c r="K938" s="750" t="str">
        <f t="shared" ca="1" si="44"/>
        <v/>
      </c>
      <c r="L938" s="750" t="str">
        <f t="shared" ca="1" si="45"/>
        <v/>
      </c>
      <c r="O938" s="750" t="s">
        <v>6921</v>
      </c>
      <c r="P938" s="750" t="s">
        <v>6922</v>
      </c>
      <c r="Q938" s="750" t="s">
        <v>6923</v>
      </c>
      <c r="R938" s="750" t="s">
        <v>9750</v>
      </c>
      <c r="S938" s="750" t="s">
        <v>9751</v>
      </c>
    </row>
    <row r="939" spans="11:19" hidden="1">
      <c r="K939" s="750" t="str">
        <f t="shared" ca="1" si="44"/>
        <v/>
      </c>
      <c r="L939" s="750" t="str">
        <f t="shared" ca="1" si="45"/>
        <v/>
      </c>
      <c r="O939" s="750" t="s">
        <v>9752</v>
      </c>
      <c r="P939" s="750" t="s">
        <v>9753</v>
      </c>
      <c r="Q939" s="750" t="s">
        <v>9754</v>
      </c>
      <c r="R939" s="750" t="s">
        <v>9755</v>
      </c>
      <c r="S939" s="750" t="s">
        <v>9756</v>
      </c>
    </row>
    <row r="940" spans="11:19" hidden="1">
      <c r="K940" s="750" t="str">
        <f t="shared" ca="1" si="44"/>
        <v/>
      </c>
      <c r="L940" s="750" t="str">
        <f t="shared" ca="1" si="45"/>
        <v/>
      </c>
      <c r="O940" s="750" t="s">
        <v>9757</v>
      </c>
      <c r="P940" s="750" t="s">
        <v>7529</v>
      </c>
      <c r="Q940" s="750" t="s">
        <v>7530</v>
      </c>
      <c r="R940" s="750" t="s">
        <v>7531</v>
      </c>
      <c r="S940" s="750" t="s">
        <v>7532</v>
      </c>
    </row>
    <row r="941" spans="11:19" hidden="1">
      <c r="K941" s="750" t="str">
        <f t="shared" ca="1" si="44"/>
        <v/>
      </c>
      <c r="L941" s="750" t="str">
        <f t="shared" ca="1" si="45"/>
        <v/>
      </c>
      <c r="O941" s="750" t="s">
        <v>12253</v>
      </c>
      <c r="P941" s="750" t="s">
        <v>12254</v>
      </c>
      <c r="Q941" s="750" t="s">
        <v>12255</v>
      </c>
      <c r="R941" s="750" t="s">
        <v>12256</v>
      </c>
      <c r="S941" s="750" t="s">
        <v>12257</v>
      </c>
    </row>
    <row r="942" spans="11:19" hidden="1">
      <c r="K942" s="750" t="str">
        <f t="shared" ca="1" si="44"/>
        <v/>
      </c>
      <c r="L942" s="750" t="str">
        <f t="shared" ca="1" si="45"/>
        <v/>
      </c>
      <c r="O942" s="750" t="s">
        <v>12258</v>
      </c>
      <c r="P942" s="750" t="s">
        <v>12259</v>
      </c>
      <c r="Q942" s="750" t="s">
        <v>12260</v>
      </c>
      <c r="R942" s="750" t="s">
        <v>12261</v>
      </c>
      <c r="S942" s="750" t="s">
        <v>12262</v>
      </c>
    </row>
    <row r="943" spans="11:19" hidden="1">
      <c r="K943" s="750" t="str">
        <f t="shared" ca="1" si="44"/>
        <v/>
      </c>
      <c r="L943" s="750" t="str">
        <f t="shared" ca="1" si="45"/>
        <v/>
      </c>
      <c r="O943" s="750" t="s">
        <v>12263</v>
      </c>
      <c r="P943" s="750" t="s">
        <v>12264</v>
      </c>
      <c r="Q943" s="750" t="s">
        <v>12265</v>
      </c>
      <c r="R943" s="750" t="s">
        <v>12266</v>
      </c>
      <c r="S943" s="750" t="s">
        <v>12267</v>
      </c>
    </row>
    <row r="944" spans="11:19" hidden="1">
      <c r="K944" s="750" t="str">
        <f t="shared" ca="1" si="44"/>
        <v/>
      </c>
      <c r="L944" s="750" t="str">
        <f t="shared" ca="1" si="45"/>
        <v/>
      </c>
      <c r="O944" s="750" t="s">
        <v>12268</v>
      </c>
      <c r="P944" s="750" t="s">
        <v>12987</v>
      </c>
      <c r="Q944" s="750" t="s">
        <v>12988</v>
      </c>
      <c r="R944" s="750" t="s">
        <v>12989</v>
      </c>
      <c r="S944" s="750" t="s">
        <v>12990</v>
      </c>
    </row>
    <row r="945" spans="11:19" hidden="1">
      <c r="K945" s="750" t="str">
        <f t="shared" ca="1" si="44"/>
        <v/>
      </c>
      <c r="L945" s="750" t="str">
        <f t="shared" ca="1" si="45"/>
        <v/>
      </c>
      <c r="O945" s="750" t="s">
        <v>12991</v>
      </c>
      <c r="P945" s="750" t="s">
        <v>11850</v>
      </c>
      <c r="Q945" s="750" t="s">
        <v>11560</v>
      </c>
      <c r="R945" s="750" t="s">
        <v>8067</v>
      </c>
      <c r="S945" s="750" t="s">
        <v>8068</v>
      </c>
    </row>
    <row r="946" spans="11:19" hidden="1">
      <c r="K946" s="750" t="str">
        <f t="shared" ca="1" si="44"/>
        <v/>
      </c>
      <c r="L946" s="750" t="str">
        <f t="shared" ca="1" si="45"/>
        <v/>
      </c>
      <c r="O946" s="750" t="s">
        <v>8069</v>
      </c>
      <c r="P946" s="750" t="s">
        <v>8070</v>
      </c>
      <c r="Q946" s="750" t="s">
        <v>8071</v>
      </c>
      <c r="R946" s="750" t="s">
        <v>8072</v>
      </c>
      <c r="S946" s="750" t="s">
        <v>8073</v>
      </c>
    </row>
    <row r="947" spans="11:19" hidden="1">
      <c r="K947" s="750" t="str">
        <f t="shared" ca="1" si="44"/>
        <v/>
      </c>
      <c r="L947" s="750" t="str">
        <f t="shared" ca="1" si="45"/>
        <v/>
      </c>
      <c r="O947" s="750" t="s">
        <v>8074</v>
      </c>
      <c r="P947" s="750" t="s">
        <v>8075</v>
      </c>
      <c r="Q947" s="750" t="s">
        <v>8076</v>
      </c>
      <c r="R947" s="750" t="s">
        <v>8077</v>
      </c>
      <c r="S947" s="750" t="s">
        <v>8078</v>
      </c>
    </row>
    <row r="948" spans="11:19" hidden="1">
      <c r="K948" s="750" t="str">
        <f t="shared" ca="1" si="44"/>
        <v/>
      </c>
      <c r="L948" s="750" t="str">
        <f t="shared" ca="1" si="45"/>
        <v/>
      </c>
      <c r="O948" s="750" t="s">
        <v>8079</v>
      </c>
      <c r="P948" s="750" t="s">
        <v>8080</v>
      </c>
      <c r="Q948" s="750" t="s">
        <v>8081</v>
      </c>
      <c r="R948" s="750" t="s">
        <v>3582</v>
      </c>
      <c r="S948" s="750" t="s">
        <v>3583</v>
      </c>
    </row>
    <row r="949" spans="11:19" hidden="1">
      <c r="K949" s="750" t="str">
        <f t="shared" ca="1" si="44"/>
        <v/>
      </c>
      <c r="L949" s="750" t="str">
        <f t="shared" ca="1" si="45"/>
        <v/>
      </c>
      <c r="O949" s="750" t="s">
        <v>3584</v>
      </c>
      <c r="P949" s="750" t="s">
        <v>3585</v>
      </c>
      <c r="Q949" s="750" t="s">
        <v>3586</v>
      </c>
      <c r="R949" s="750" t="s">
        <v>3587</v>
      </c>
      <c r="S949" s="750" t="s">
        <v>3588</v>
      </c>
    </row>
    <row r="950" spans="11:19" hidden="1">
      <c r="K950" s="750" t="str">
        <f t="shared" ca="1" si="44"/>
        <v/>
      </c>
      <c r="L950" s="750" t="str">
        <f t="shared" ca="1" si="45"/>
        <v/>
      </c>
      <c r="O950" s="750" t="s">
        <v>3589</v>
      </c>
      <c r="P950" s="750" t="s">
        <v>8811</v>
      </c>
      <c r="Q950" s="750" t="s">
        <v>8812</v>
      </c>
      <c r="R950" s="750" t="s">
        <v>8813</v>
      </c>
      <c r="S950" s="750" t="s">
        <v>9412</v>
      </c>
    </row>
    <row r="951" spans="11:19" hidden="1">
      <c r="K951" s="750" t="str">
        <f t="shared" ca="1" si="44"/>
        <v/>
      </c>
      <c r="L951" s="750" t="str">
        <f t="shared" ca="1" si="45"/>
        <v/>
      </c>
      <c r="O951" s="750" t="s">
        <v>9413</v>
      </c>
      <c r="P951" s="750" t="s">
        <v>9414</v>
      </c>
      <c r="Q951" s="750" t="s">
        <v>9415</v>
      </c>
      <c r="R951" s="750" t="s">
        <v>9416</v>
      </c>
      <c r="S951" s="750" t="s">
        <v>7791</v>
      </c>
    </row>
    <row r="952" spans="11:19" hidden="1">
      <c r="K952" s="750" t="str">
        <f t="shared" ca="1" si="44"/>
        <v/>
      </c>
      <c r="L952" s="750" t="str">
        <f t="shared" ca="1" si="45"/>
        <v/>
      </c>
      <c r="O952" s="750" t="s">
        <v>7792</v>
      </c>
      <c r="P952" s="750" t="s">
        <v>7793</v>
      </c>
      <c r="Q952" s="750" t="s">
        <v>7794</v>
      </c>
      <c r="R952" s="750" t="s">
        <v>7795</v>
      </c>
      <c r="S952" s="750" t="s">
        <v>7796</v>
      </c>
    </row>
    <row r="953" spans="11:19" hidden="1">
      <c r="K953" s="750" t="str">
        <f t="shared" ca="1" si="44"/>
        <v/>
      </c>
      <c r="L953" s="750" t="str">
        <f t="shared" ca="1" si="45"/>
        <v/>
      </c>
      <c r="O953" s="750" t="s">
        <v>7797</v>
      </c>
      <c r="P953" s="750" t="s">
        <v>7798</v>
      </c>
      <c r="Q953" s="750" t="s">
        <v>7799</v>
      </c>
      <c r="R953" s="750" t="s">
        <v>7800</v>
      </c>
      <c r="S953" s="750" t="s">
        <v>14086</v>
      </c>
    </row>
    <row r="954" spans="11:19" hidden="1">
      <c r="K954" s="750" t="str">
        <f t="shared" ca="1" si="44"/>
        <v/>
      </c>
      <c r="L954" s="750" t="str">
        <f t="shared" ca="1" si="45"/>
        <v/>
      </c>
      <c r="O954" s="750" t="s">
        <v>14087</v>
      </c>
      <c r="P954" s="750" t="s">
        <v>14088</v>
      </c>
      <c r="Q954" s="750" t="s">
        <v>14089</v>
      </c>
      <c r="R954" s="750" t="s">
        <v>14090</v>
      </c>
      <c r="S954" s="750" t="s">
        <v>14091</v>
      </c>
    </row>
    <row r="955" spans="11:19" hidden="1">
      <c r="K955" s="750" t="str">
        <f t="shared" ca="1" si="44"/>
        <v/>
      </c>
      <c r="L955" s="750" t="str">
        <f t="shared" ca="1" si="45"/>
        <v/>
      </c>
      <c r="O955" s="750" t="s">
        <v>14092</v>
      </c>
      <c r="P955" s="750" t="s">
        <v>14093</v>
      </c>
      <c r="Q955" s="750" t="s">
        <v>14094</v>
      </c>
      <c r="R955" s="750" t="s">
        <v>14095</v>
      </c>
      <c r="S955" s="750" t="s">
        <v>5192</v>
      </c>
    </row>
    <row r="956" spans="11:19" hidden="1">
      <c r="K956" s="750" t="str">
        <f t="shared" ca="1" si="44"/>
        <v/>
      </c>
      <c r="L956" s="750" t="str">
        <f t="shared" ca="1" si="45"/>
        <v/>
      </c>
      <c r="O956" s="750" t="s">
        <v>5193</v>
      </c>
      <c r="P956" s="750" t="s">
        <v>5194</v>
      </c>
      <c r="Q956" s="750" t="s">
        <v>5195</v>
      </c>
      <c r="R956" s="750" t="s">
        <v>5196</v>
      </c>
      <c r="S956" s="750" t="s">
        <v>6426</v>
      </c>
    </row>
    <row r="957" spans="11:19" hidden="1">
      <c r="K957" s="750" t="str">
        <f t="shared" ca="1" si="44"/>
        <v/>
      </c>
      <c r="L957" s="750" t="str">
        <f t="shared" ca="1" si="45"/>
        <v/>
      </c>
      <c r="O957" s="750" t="s">
        <v>6427</v>
      </c>
      <c r="P957" s="750" t="s">
        <v>6428</v>
      </c>
      <c r="Q957" s="750" t="s">
        <v>6429</v>
      </c>
      <c r="R957" s="750" t="s">
        <v>1820</v>
      </c>
      <c r="S957" s="750" t="s">
        <v>6517</v>
      </c>
    </row>
    <row r="958" spans="11:19" hidden="1">
      <c r="K958" s="750" t="str">
        <f t="shared" ca="1" si="44"/>
        <v/>
      </c>
      <c r="L958" s="750" t="str">
        <f t="shared" ca="1" si="45"/>
        <v/>
      </c>
      <c r="O958" s="750" t="s">
        <v>6518</v>
      </c>
      <c r="P958" s="750" t="s">
        <v>6519</v>
      </c>
      <c r="Q958" s="750" t="s">
        <v>6520</v>
      </c>
      <c r="R958" s="750" t="s">
        <v>10071</v>
      </c>
      <c r="S958" s="750" t="s">
        <v>10072</v>
      </c>
    </row>
    <row r="959" spans="11:19" hidden="1">
      <c r="K959" s="750" t="str">
        <f t="shared" ca="1" si="44"/>
        <v/>
      </c>
      <c r="L959" s="750" t="str">
        <f t="shared" ca="1" si="45"/>
        <v/>
      </c>
      <c r="O959" s="750" t="s">
        <v>10073</v>
      </c>
      <c r="P959" s="750" t="s">
        <v>10074</v>
      </c>
      <c r="Q959" s="750" t="s">
        <v>10075</v>
      </c>
      <c r="R959" s="750" t="s">
        <v>10076</v>
      </c>
      <c r="S959" s="750" t="s">
        <v>10077</v>
      </c>
    </row>
    <row r="960" spans="11:19" hidden="1">
      <c r="K960" s="750" t="str">
        <f t="shared" ca="1" si="44"/>
        <v/>
      </c>
      <c r="L960" s="750" t="str">
        <f t="shared" ca="1" si="45"/>
        <v/>
      </c>
      <c r="O960" s="750" t="s">
        <v>10078</v>
      </c>
      <c r="P960" s="750" t="s">
        <v>10079</v>
      </c>
      <c r="Q960" s="750" t="s">
        <v>10080</v>
      </c>
      <c r="R960" s="750" t="s">
        <v>10081</v>
      </c>
      <c r="S960" s="750" t="s">
        <v>2111</v>
      </c>
    </row>
    <row r="961" spans="11:19" hidden="1">
      <c r="K961" s="750" t="str">
        <f t="shared" ca="1" si="44"/>
        <v/>
      </c>
      <c r="L961" s="750" t="str">
        <f t="shared" ca="1" si="45"/>
        <v/>
      </c>
      <c r="O961" s="750" t="s">
        <v>2112</v>
      </c>
      <c r="P961" s="750" t="s">
        <v>2113</v>
      </c>
      <c r="Q961" s="750" t="s">
        <v>2114</v>
      </c>
      <c r="R961" s="750" t="s">
        <v>2115</v>
      </c>
      <c r="S961" s="750" t="s">
        <v>2116</v>
      </c>
    </row>
    <row r="962" spans="11:19" hidden="1">
      <c r="K962" s="750" t="str">
        <f t="shared" ca="1" si="44"/>
        <v/>
      </c>
      <c r="L962" s="750" t="str">
        <f t="shared" ca="1" si="45"/>
        <v/>
      </c>
      <c r="O962" s="750" t="s">
        <v>2117</v>
      </c>
      <c r="P962" s="750" t="s">
        <v>2118</v>
      </c>
      <c r="Q962" s="750" t="s">
        <v>2119</v>
      </c>
      <c r="R962" s="750" t="s">
        <v>2120</v>
      </c>
      <c r="S962" s="750" t="s">
        <v>2121</v>
      </c>
    </row>
    <row r="963" spans="11:19" hidden="1">
      <c r="K963" s="750" t="str">
        <f t="shared" ca="1" si="44"/>
        <v/>
      </c>
      <c r="L963" s="750" t="str">
        <f t="shared" ca="1" si="45"/>
        <v/>
      </c>
      <c r="O963" s="750" t="s">
        <v>2122</v>
      </c>
      <c r="P963" s="750" t="s">
        <v>2123</v>
      </c>
      <c r="Q963" s="750" t="s">
        <v>14019</v>
      </c>
      <c r="R963" s="750" t="s">
        <v>14020</v>
      </c>
      <c r="S963" s="750" t="s">
        <v>14021</v>
      </c>
    </row>
    <row r="964" spans="11:19" hidden="1">
      <c r="K964" s="750" t="str">
        <f t="shared" ca="1" si="44"/>
        <v/>
      </c>
      <c r="L964" s="750" t="str">
        <f t="shared" ca="1" si="45"/>
        <v/>
      </c>
      <c r="O964" s="750" t="s">
        <v>14022</v>
      </c>
      <c r="P964" s="750" t="s">
        <v>10446</v>
      </c>
      <c r="Q964" s="750" t="s">
        <v>10447</v>
      </c>
      <c r="R964" s="750" t="s">
        <v>10448</v>
      </c>
      <c r="S964" s="750" t="s">
        <v>10449</v>
      </c>
    </row>
    <row r="965" spans="11:19" hidden="1">
      <c r="K965" s="750" t="str">
        <f t="shared" ca="1" si="44"/>
        <v/>
      </c>
      <c r="L965" s="750" t="str">
        <f t="shared" ca="1" si="45"/>
        <v/>
      </c>
      <c r="O965" s="750" t="s">
        <v>10450</v>
      </c>
      <c r="P965" s="750" t="s">
        <v>10451</v>
      </c>
      <c r="Q965" s="750" t="s">
        <v>5828</v>
      </c>
      <c r="R965" s="750" t="s">
        <v>5829</v>
      </c>
      <c r="S965" s="750" t="s">
        <v>5830</v>
      </c>
    </row>
    <row r="966" spans="11:19" hidden="1">
      <c r="K966" s="750" t="str">
        <f t="shared" ca="1" si="44"/>
        <v/>
      </c>
      <c r="L966" s="750" t="str">
        <f t="shared" ca="1" si="45"/>
        <v/>
      </c>
      <c r="O966" s="750" t="s">
        <v>5831</v>
      </c>
      <c r="P966" s="750" t="s">
        <v>5832</v>
      </c>
      <c r="Q966" s="750" t="s">
        <v>5833</v>
      </c>
      <c r="R966" s="750" t="s">
        <v>5834</v>
      </c>
      <c r="S966" s="750" t="s">
        <v>5835</v>
      </c>
    </row>
    <row r="967" spans="11:19" hidden="1">
      <c r="K967" s="750" t="str">
        <f t="shared" ca="1" si="44"/>
        <v/>
      </c>
      <c r="L967" s="750" t="str">
        <f t="shared" ca="1" si="45"/>
        <v/>
      </c>
      <c r="O967" s="750" t="s">
        <v>5836</v>
      </c>
      <c r="P967" s="750" t="s">
        <v>5837</v>
      </c>
      <c r="Q967" s="750" t="s">
        <v>5838</v>
      </c>
      <c r="R967" s="750" t="s">
        <v>5839</v>
      </c>
      <c r="S967" s="750" t="s">
        <v>5840</v>
      </c>
    </row>
    <row r="968" spans="11:19" hidden="1">
      <c r="K968" s="750" t="str">
        <f t="shared" ca="1" si="44"/>
        <v/>
      </c>
      <c r="L968" s="750" t="str">
        <f t="shared" ca="1" si="45"/>
        <v/>
      </c>
      <c r="O968" s="750" t="s">
        <v>5841</v>
      </c>
      <c r="P968" s="750" t="s">
        <v>5842</v>
      </c>
      <c r="Q968" s="750" t="s">
        <v>5843</v>
      </c>
      <c r="R968" s="750" t="s">
        <v>5844</v>
      </c>
      <c r="S968" s="750" t="s">
        <v>5845</v>
      </c>
    </row>
    <row r="969" spans="11:19" hidden="1">
      <c r="K969" s="750" t="str">
        <f t="shared" ca="1" si="44"/>
        <v/>
      </c>
      <c r="L969" s="750" t="str">
        <f t="shared" ca="1" si="45"/>
        <v/>
      </c>
      <c r="O969" s="750" t="s">
        <v>5846</v>
      </c>
      <c r="P969" s="750" t="s">
        <v>5847</v>
      </c>
      <c r="Q969" s="750" t="s">
        <v>5848</v>
      </c>
      <c r="R969" s="750" t="s">
        <v>7595</v>
      </c>
      <c r="S969" s="750" t="s">
        <v>7596</v>
      </c>
    </row>
    <row r="970" spans="11:19" hidden="1">
      <c r="K970" s="750" t="str">
        <f t="shared" ca="1" si="44"/>
        <v/>
      </c>
      <c r="L970" s="750" t="str">
        <f t="shared" ca="1" si="45"/>
        <v/>
      </c>
      <c r="O970" s="750" t="s">
        <v>7597</v>
      </c>
      <c r="P970" s="750" t="s">
        <v>7598</v>
      </c>
      <c r="Q970" s="750" t="s">
        <v>7599</v>
      </c>
      <c r="R970" s="750" t="s">
        <v>7600</v>
      </c>
      <c r="S970" s="750" t="s">
        <v>7601</v>
      </c>
    </row>
    <row r="971" spans="11:19" hidden="1">
      <c r="K971" s="750" t="str">
        <f t="shared" ca="1" si="44"/>
        <v/>
      </c>
      <c r="L971" s="750" t="str">
        <f t="shared" ca="1" si="45"/>
        <v/>
      </c>
      <c r="O971" s="750" t="s">
        <v>7602</v>
      </c>
      <c r="P971" s="750" t="s">
        <v>10988</v>
      </c>
      <c r="Q971" s="750" t="s">
        <v>10989</v>
      </c>
      <c r="R971" s="750" t="s">
        <v>10990</v>
      </c>
      <c r="S971" s="750" t="s">
        <v>7997</v>
      </c>
    </row>
    <row r="972" spans="11:19" hidden="1">
      <c r="K972" s="750" t="str">
        <f t="shared" ref="K972:K1035" ca="1" si="46">IF(INDIRECT($O972)=0,"",INDIRECT($R972)&amp;INDIRECT($O972)&amp;INDIRECT($P972)&amp;INDIRECT($Q972))</f>
        <v/>
      </c>
      <c r="L972" s="750" t="str">
        <f t="shared" ref="L972:L1035" ca="1" si="47">IF(INDIRECT($O972)=0,"",INDIRECT($S972)&amp;INDIRECT($O972)&amp;INDIRECT($P972)&amp;INDIRECT($Q972))</f>
        <v/>
      </c>
      <c r="O972" s="750" t="s">
        <v>7998</v>
      </c>
      <c r="P972" s="750" t="s">
        <v>7999</v>
      </c>
      <c r="Q972" s="750" t="s">
        <v>8000</v>
      </c>
      <c r="R972" s="750" t="s">
        <v>8001</v>
      </c>
      <c r="S972" s="750" t="s">
        <v>8002</v>
      </c>
    </row>
    <row r="973" spans="11:19" hidden="1">
      <c r="K973" s="750" t="str">
        <f t="shared" ca="1" si="46"/>
        <v/>
      </c>
      <c r="L973" s="750" t="str">
        <f t="shared" ca="1" si="47"/>
        <v/>
      </c>
      <c r="O973" s="750" t="s">
        <v>12580</v>
      </c>
      <c r="P973" s="750" t="s">
        <v>2348</v>
      </c>
      <c r="Q973" s="750" t="s">
        <v>2349</v>
      </c>
      <c r="R973" s="750" t="s">
        <v>2350</v>
      </c>
      <c r="S973" s="750" t="s">
        <v>2351</v>
      </c>
    </row>
    <row r="974" spans="11:19" hidden="1">
      <c r="K974" s="750" t="str">
        <f t="shared" ca="1" si="46"/>
        <v/>
      </c>
      <c r="L974" s="750" t="str">
        <f t="shared" ca="1" si="47"/>
        <v/>
      </c>
      <c r="O974" s="750" t="s">
        <v>2352</v>
      </c>
      <c r="P974" s="750" t="s">
        <v>2353</v>
      </c>
      <c r="Q974" s="750" t="s">
        <v>2354</v>
      </c>
      <c r="R974" s="750" t="s">
        <v>2355</v>
      </c>
      <c r="S974" s="750" t="s">
        <v>2356</v>
      </c>
    </row>
    <row r="975" spans="11:19" hidden="1">
      <c r="K975" s="750" t="str">
        <f t="shared" ca="1" si="46"/>
        <v/>
      </c>
      <c r="L975" s="750" t="str">
        <f t="shared" ca="1" si="47"/>
        <v/>
      </c>
      <c r="O975" s="750" t="s">
        <v>2357</v>
      </c>
      <c r="P975" s="750" t="s">
        <v>2358</v>
      </c>
      <c r="Q975" s="750" t="s">
        <v>7070</v>
      </c>
      <c r="R975" s="750" t="s">
        <v>7071</v>
      </c>
      <c r="S975" s="750" t="s">
        <v>7072</v>
      </c>
    </row>
    <row r="976" spans="11:19" hidden="1">
      <c r="K976" s="750" t="str">
        <f t="shared" ca="1" si="46"/>
        <v/>
      </c>
      <c r="L976" s="750" t="str">
        <f t="shared" ca="1" si="47"/>
        <v/>
      </c>
      <c r="O976" s="750" t="s">
        <v>7073</v>
      </c>
      <c r="P976" s="750" t="s">
        <v>8474</v>
      </c>
      <c r="Q976" s="750" t="s">
        <v>8475</v>
      </c>
      <c r="R976" s="750" t="s">
        <v>8476</v>
      </c>
      <c r="S976" s="750" t="s">
        <v>8477</v>
      </c>
    </row>
    <row r="977" spans="11:19" hidden="1">
      <c r="K977" s="750" t="str">
        <f t="shared" ca="1" si="46"/>
        <v/>
      </c>
      <c r="L977" s="750" t="str">
        <f t="shared" ca="1" si="47"/>
        <v/>
      </c>
      <c r="O977" s="750" t="s">
        <v>8478</v>
      </c>
      <c r="P977" s="750" t="s">
        <v>12018</v>
      </c>
      <c r="Q977" s="750" t="s">
        <v>12019</v>
      </c>
      <c r="R977" s="750" t="s">
        <v>12020</v>
      </c>
      <c r="S977" s="750" t="s">
        <v>13890</v>
      </c>
    </row>
    <row r="978" spans="11:19" hidden="1">
      <c r="K978" s="750" t="str">
        <f t="shared" ca="1" si="46"/>
        <v/>
      </c>
      <c r="L978" s="750" t="str">
        <f t="shared" ca="1" si="47"/>
        <v/>
      </c>
      <c r="O978" s="750" t="s">
        <v>13891</v>
      </c>
      <c r="P978" s="750" t="s">
        <v>13892</v>
      </c>
      <c r="Q978" s="750" t="s">
        <v>13605</v>
      </c>
      <c r="R978" s="750" t="s">
        <v>13606</v>
      </c>
      <c r="S978" s="750" t="s">
        <v>13607</v>
      </c>
    </row>
    <row r="979" spans="11:19" hidden="1">
      <c r="K979" s="750" t="str">
        <f t="shared" ca="1" si="46"/>
        <v/>
      </c>
      <c r="L979" s="750" t="str">
        <f t="shared" ca="1" si="47"/>
        <v/>
      </c>
      <c r="O979" s="750" t="s">
        <v>13608</v>
      </c>
      <c r="P979" s="750" t="s">
        <v>13609</v>
      </c>
      <c r="Q979" s="750" t="s">
        <v>13610</v>
      </c>
      <c r="R979" s="750" t="s">
        <v>13611</v>
      </c>
      <c r="S979" s="750" t="s">
        <v>13612</v>
      </c>
    </row>
    <row r="980" spans="11:19" hidden="1">
      <c r="K980" s="750" t="str">
        <f t="shared" ca="1" si="46"/>
        <v/>
      </c>
      <c r="L980" s="750" t="str">
        <f t="shared" ca="1" si="47"/>
        <v/>
      </c>
      <c r="O980" s="750" t="s">
        <v>13613</v>
      </c>
      <c r="P980" s="750" t="s">
        <v>13614</v>
      </c>
      <c r="Q980" s="750" t="s">
        <v>13615</v>
      </c>
      <c r="R980" s="750" t="s">
        <v>13616</v>
      </c>
      <c r="S980" s="750" t="s">
        <v>13617</v>
      </c>
    </row>
    <row r="981" spans="11:19" hidden="1">
      <c r="K981" s="750" t="str">
        <f t="shared" ca="1" si="46"/>
        <v/>
      </c>
      <c r="L981" s="750" t="str">
        <f t="shared" ca="1" si="47"/>
        <v/>
      </c>
      <c r="O981" s="750" t="s">
        <v>13618</v>
      </c>
      <c r="P981" s="750" t="s">
        <v>13406</v>
      </c>
      <c r="Q981" s="750" t="s">
        <v>13407</v>
      </c>
      <c r="R981" s="750" t="s">
        <v>13408</v>
      </c>
      <c r="S981" s="750" t="s">
        <v>13409</v>
      </c>
    </row>
    <row r="982" spans="11:19" hidden="1">
      <c r="K982" s="750" t="str">
        <f t="shared" ca="1" si="46"/>
        <v/>
      </c>
      <c r="L982" s="750" t="str">
        <f t="shared" ca="1" si="47"/>
        <v/>
      </c>
      <c r="O982" s="750" t="s">
        <v>13410</v>
      </c>
      <c r="P982" s="750" t="s">
        <v>13411</v>
      </c>
      <c r="Q982" s="750" t="s">
        <v>13412</v>
      </c>
      <c r="R982" s="750" t="s">
        <v>13413</v>
      </c>
      <c r="S982" s="750" t="s">
        <v>13414</v>
      </c>
    </row>
    <row r="983" spans="11:19" hidden="1">
      <c r="K983" s="750" t="str">
        <f t="shared" ca="1" si="46"/>
        <v/>
      </c>
      <c r="L983" s="750" t="str">
        <f t="shared" ca="1" si="47"/>
        <v/>
      </c>
      <c r="O983" s="750" t="s">
        <v>13415</v>
      </c>
      <c r="P983" s="750" t="s">
        <v>13416</v>
      </c>
      <c r="Q983" s="750" t="s">
        <v>13417</v>
      </c>
      <c r="R983" s="750" t="s">
        <v>13418</v>
      </c>
      <c r="S983" s="750" t="s">
        <v>13419</v>
      </c>
    </row>
    <row r="984" spans="11:19" hidden="1">
      <c r="K984" s="750" t="str">
        <f t="shared" ca="1" si="46"/>
        <v/>
      </c>
      <c r="L984" s="750" t="str">
        <f t="shared" ca="1" si="47"/>
        <v/>
      </c>
      <c r="O984" s="750" t="s">
        <v>13420</v>
      </c>
      <c r="P984" s="750" t="s">
        <v>13421</v>
      </c>
      <c r="Q984" s="750" t="s">
        <v>13422</v>
      </c>
      <c r="R984" s="750" t="s">
        <v>9136</v>
      </c>
      <c r="S984" s="750" t="s">
        <v>9137</v>
      </c>
    </row>
    <row r="985" spans="11:19" hidden="1">
      <c r="K985" s="750" t="str">
        <f t="shared" ca="1" si="46"/>
        <v/>
      </c>
      <c r="L985" s="750" t="str">
        <f t="shared" ca="1" si="47"/>
        <v/>
      </c>
      <c r="O985" s="750" t="s">
        <v>9138</v>
      </c>
      <c r="P985" s="750" t="s">
        <v>9139</v>
      </c>
      <c r="Q985" s="750" t="s">
        <v>9140</v>
      </c>
      <c r="R985" s="750" t="s">
        <v>9141</v>
      </c>
      <c r="S985" s="750" t="s">
        <v>9142</v>
      </c>
    </row>
    <row r="986" spans="11:19" hidden="1">
      <c r="K986" s="750" t="str">
        <f t="shared" ca="1" si="46"/>
        <v/>
      </c>
      <c r="L986" s="750" t="str">
        <f t="shared" ca="1" si="47"/>
        <v/>
      </c>
      <c r="O986" s="750" t="s">
        <v>9143</v>
      </c>
      <c r="P986" s="750" t="s">
        <v>9144</v>
      </c>
      <c r="Q986" s="750" t="s">
        <v>9145</v>
      </c>
      <c r="R986" s="750" t="s">
        <v>9146</v>
      </c>
      <c r="S986" s="750" t="s">
        <v>9147</v>
      </c>
    </row>
    <row r="987" spans="11:19" hidden="1">
      <c r="K987" s="750" t="str">
        <f t="shared" ca="1" si="46"/>
        <v/>
      </c>
      <c r="L987" s="750" t="str">
        <f t="shared" ca="1" si="47"/>
        <v/>
      </c>
      <c r="O987" s="750" t="s">
        <v>9148</v>
      </c>
      <c r="P987" s="750" t="s">
        <v>9149</v>
      </c>
      <c r="Q987" s="750" t="s">
        <v>6914</v>
      </c>
      <c r="R987" s="750" t="s">
        <v>6915</v>
      </c>
      <c r="S987" s="750" t="s">
        <v>6916</v>
      </c>
    </row>
    <row r="988" spans="11:19" hidden="1">
      <c r="K988" s="750" t="str">
        <f t="shared" ca="1" si="46"/>
        <v/>
      </c>
      <c r="L988" s="750" t="str">
        <f t="shared" ca="1" si="47"/>
        <v/>
      </c>
      <c r="O988" s="750" t="s">
        <v>6917</v>
      </c>
      <c r="P988" s="750" t="s">
        <v>7307</v>
      </c>
      <c r="Q988" s="750" t="s">
        <v>7308</v>
      </c>
      <c r="R988" s="750" t="s">
        <v>7309</v>
      </c>
      <c r="S988" s="750" t="s">
        <v>7310</v>
      </c>
    </row>
    <row r="989" spans="11:19" hidden="1">
      <c r="K989" s="750" t="str">
        <f t="shared" ca="1" si="46"/>
        <v/>
      </c>
      <c r="L989" s="750" t="str">
        <f t="shared" ca="1" si="47"/>
        <v/>
      </c>
      <c r="O989" s="750" t="s">
        <v>7311</v>
      </c>
      <c r="P989" s="750" t="s">
        <v>7312</v>
      </c>
      <c r="Q989" s="750" t="s">
        <v>7313</v>
      </c>
      <c r="R989" s="750" t="s">
        <v>7314</v>
      </c>
      <c r="S989" s="750" t="s">
        <v>4354</v>
      </c>
    </row>
    <row r="990" spans="11:19" hidden="1">
      <c r="K990" s="750" t="str">
        <f t="shared" ca="1" si="46"/>
        <v/>
      </c>
      <c r="L990" s="750" t="str">
        <f t="shared" ca="1" si="47"/>
        <v/>
      </c>
      <c r="O990" s="750" t="s">
        <v>7494</v>
      </c>
      <c r="P990" s="750" t="s">
        <v>7495</v>
      </c>
      <c r="Q990" s="750" t="s">
        <v>7496</v>
      </c>
      <c r="R990" s="750" t="s">
        <v>7497</v>
      </c>
      <c r="S990" s="750" t="s">
        <v>7498</v>
      </c>
    </row>
    <row r="991" spans="11:19" hidden="1">
      <c r="K991" s="750" t="str">
        <f t="shared" ca="1" si="46"/>
        <v/>
      </c>
      <c r="L991" s="750" t="str">
        <f t="shared" ca="1" si="47"/>
        <v/>
      </c>
      <c r="O991" s="750" t="s">
        <v>7499</v>
      </c>
      <c r="P991" s="750" t="s">
        <v>7500</v>
      </c>
      <c r="Q991" s="750" t="s">
        <v>7501</v>
      </c>
      <c r="R991" s="750" t="s">
        <v>7502</v>
      </c>
      <c r="S991" s="750" t="s">
        <v>7503</v>
      </c>
    </row>
    <row r="992" spans="11:19" hidden="1">
      <c r="K992" s="750" t="str">
        <f t="shared" ca="1" si="46"/>
        <v/>
      </c>
      <c r="L992" s="750" t="str">
        <f t="shared" ca="1" si="47"/>
        <v/>
      </c>
      <c r="O992" s="750" t="s">
        <v>7504</v>
      </c>
      <c r="P992" s="750" t="s">
        <v>7505</v>
      </c>
      <c r="Q992" s="750" t="s">
        <v>7506</v>
      </c>
      <c r="R992" s="750" t="s">
        <v>7507</v>
      </c>
      <c r="S992" s="750" t="s">
        <v>7508</v>
      </c>
    </row>
    <row r="993" spans="11:19" hidden="1">
      <c r="K993" s="750" t="str">
        <f t="shared" ca="1" si="46"/>
        <v/>
      </c>
      <c r="L993" s="750" t="str">
        <f t="shared" ca="1" si="47"/>
        <v/>
      </c>
      <c r="O993" s="750" t="s">
        <v>7509</v>
      </c>
      <c r="P993" s="750" t="s">
        <v>7510</v>
      </c>
      <c r="Q993" s="750" t="s">
        <v>7511</v>
      </c>
      <c r="R993" s="750" t="s">
        <v>7512</v>
      </c>
      <c r="S993" s="750" t="s">
        <v>7513</v>
      </c>
    </row>
    <row r="994" spans="11:19" hidden="1">
      <c r="K994" s="750" t="str">
        <f t="shared" ca="1" si="46"/>
        <v/>
      </c>
      <c r="L994" s="750" t="str">
        <f t="shared" ca="1" si="47"/>
        <v/>
      </c>
      <c r="O994" s="750" t="s">
        <v>7514</v>
      </c>
      <c r="P994" s="750" t="s">
        <v>6841</v>
      </c>
      <c r="Q994" s="750" t="s">
        <v>6842</v>
      </c>
      <c r="R994" s="750" t="s">
        <v>6843</v>
      </c>
      <c r="S994" s="750" t="s">
        <v>6884</v>
      </c>
    </row>
    <row r="995" spans="11:19" hidden="1">
      <c r="K995" s="750" t="str">
        <f t="shared" ca="1" si="46"/>
        <v/>
      </c>
      <c r="L995" s="750" t="str">
        <f t="shared" ca="1" si="47"/>
        <v/>
      </c>
      <c r="O995" s="750" t="s">
        <v>6885</v>
      </c>
      <c r="P995" s="750" t="s">
        <v>6886</v>
      </c>
      <c r="Q995" s="750" t="s">
        <v>6887</v>
      </c>
      <c r="R995" s="750" t="s">
        <v>6888</v>
      </c>
      <c r="S995" s="750" t="s">
        <v>6889</v>
      </c>
    </row>
    <row r="996" spans="11:19" hidden="1">
      <c r="K996" s="750" t="str">
        <f t="shared" ca="1" si="46"/>
        <v/>
      </c>
      <c r="L996" s="750" t="str">
        <f t="shared" ca="1" si="47"/>
        <v/>
      </c>
      <c r="O996" s="750" t="s">
        <v>6890</v>
      </c>
      <c r="P996" s="750" t="s">
        <v>6891</v>
      </c>
      <c r="Q996" s="750" t="s">
        <v>6892</v>
      </c>
      <c r="R996" s="750" t="s">
        <v>6893</v>
      </c>
      <c r="S996" s="750" t="s">
        <v>6894</v>
      </c>
    </row>
    <row r="997" spans="11:19" hidden="1">
      <c r="K997" s="750" t="str">
        <f t="shared" ca="1" si="46"/>
        <v/>
      </c>
      <c r="L997" s="750" t="str">
        <f t="shared" ca="1" si="47"/>
        <v/>
      </c>
      <c r="O997" s="750" t="s">
        <v>6895</v>
      </c>
      <c r="P997" s="750" t="s">
        <v>6896</v>
      </c>
      <c r="Q997" s="750" t="s">
        <v>6897</v>
      </c>
      <c r="R997" s="750" t="s">
        <v>6898</v>
      </c>
      <c r="S997" s="750" t="s">
        <v>6899</v>
      </c>
    </row>
    <row r="998" spans="11:19" hidden="1">
      <c r="K998" s="750" t="str">
        <f t="shared" ca="1" si="46"/>
        <v/>
      </c>
      <c r="L998" s="750" t="str">
        <f t="shared" ca="1" si="47"/>
        <v/>
      </c>
      <c r="O998" s="750" t="s">
        <v>6900</v>
      </c>
      <c r="P998" s="750" t="s">
        <v>6901</v>
      </c>
      <c r="Q998" s="750" t="s">
        <v>6902</v>
      </c>
      <c r="R998" s="750" t="s">
        <v>6903</v>
      </c>
      <c r="S998" s="750" t="s">
        <v>6904</v>
      </c>
    </row>
    <row r="999" spans="11:19" hidden="1">
      <c r="K999" s="750" t="str">
        <f t="shared" ca="1" si="46"/>
        <v/>
      </c>
      <c r="L999" s="750" t="str">
        <f t="shared" ca="1" si="47"/>
        <v/>
      </c>
      <c r="O999" s="750" t="s">
        <v>6905</v>
      </c>
      <c r="P999" s="750" t="s">
        <v>6906</v>
      </c>
      <c r="Q999" s="750" t="s">
        <v>6907</v>
      </c>
      <c r="R999" s="750" t="s">
        <v>6908</v>
      </c>
      <c r="S999" s="750" t="s">
        <v>6909</v>
      </c>
    </row>
    <row r="1000" spans="11:19" hidden="1">
      <c r="K1000" s="750" t="str">
        <f t="shared" ca="1" si="46"/>
        <v/>
      </c>
      <c r="L1000" s="750" t="str">
        <f t="shared" ca="1" si="47"/>
        <v/>
      </c>
      <c r="O1000" s="750" t="s">
        <v>6910</v>
      </c>
      <c r="P1000" s="750" t="s">
        <v>6911</v>
      </c>
      <c r="Q1000" s="750" t="s">
        <v>6912</v>
      </c>
      <c r="R1000" s="750" t="s">
        <v>6913</v>
      </c>
      <c r="S1000" s="750" t="s">
        <v>7293</v>
      </c>
    </row>
    <row r="1001" spans="11:19" hidden="1">
      <c r="K1001" s="750" t="str">
        <f t="shared" ca="1" si="46"/>
        <v/>
      </c>
      <c r="L1001" s="750" t="str">
        <f t="shared" ca="1" si="47"/>
        <v/>
      </c>
      <c r="O1001" s="750" t="s">
        <v>7294</v>
      </c>
      <c r="P1001" s="750" t="s">
        <v>7295</v>
      </c>
      <c r="Q1001" s="750" t="s">
        <v>7296</v>
      </c>
      <c r="R1001" s="750" t="s">
        <v>7297</v>
      </c>
      <c r="S1001" s="750" t="s">
        <v>7298</v>
      </c>
    </row>
    <row r="1002" spans="11:19" hidden="1">
      <c r="K1002" s="750" t="str">
        <f t="shared" ca="1" si="46"/>
        <v/>
      </c>
      <c r="L1002" s="750" t="str">
        <f t="shared" ca="1" si="47"/>
        <v/>
      </c>
      <c r="O1002" s="750" t="s">
        <v>7299</v>
      </c>
      <c r="P1002" s="750" t="s">
        <v>7300</v>
      </c>
      <c r="Q1002" s="750" t="s">
        <v>7301</v>
      </c>
      <c r="R1002" s="750" t="s">
        <v>7302</v>
      </c>
      <c r="S1002" s="750" t="s">
        <v>7303</v>
      </c>
    </row>
    <row r="1003" spans="11:19" hidden="1">
      <c r="K1003" s="750" t="str">
        <f t="shared" ca="1" si="46"/>
        <v/>
      </c>
      <c r="L1003" s="750" t="str">
        <f t="shared" ca="1" si="47"/>
        <v/>
      </c>
      <c r="O1003" s="750" t="s">
        <v>7304</v>
      </c>
      <c r="P1003" s="750" t="s">
        <v>7305</v>
      </c>
      <c r="Q1003" s="750" t="s">
        <v>7306</v>
      </c>
      <c r="R1003" s="750" t="s">
        <v>7609</v>
      </c>
      <c r="S1003" s="750" t="s">
        <v>7610</v>
      </c>
    </row>
    <row r="1004" spans="11:19" hidden="1">
      <c r="K1004" s="750" t="str">
        <f t="shared" ca="1" si="46"/>
        <v/>
      </c>
      <c r="L1004" s="750" t="str">
        <f t="shared" ca="1" si="47"/>
        <v/>
      </c>
      <c r="O1004" s="750" t="s">
        <v>7611</v>
      </c>
      <c r="P1004" s="750" t="s">
        <v>7612</v>
      </c>
      <c r="Q1004" s="750" t="s">
        <v>7613</v>
      </c>
      <c r="R1004" s="750" t="s">
        <v>7614</v>
      </c>
      <c r="S1004" s="750" t="s">
        <v>7615</v>
      </c>
    </row>
    <row r="1005" spans="11:19" hidden="1">
      <c r="K1005" s="750" t="str">
        <f t="shared" ca="1" si="46"/>
        <v/>
      </c>
      <c r="L1005" s="750" t="str">
        <f t="shared" ca="1" si="47"/>
        <v/>
      </c>
      <c r="O1005" s="750" t="s">
        <v>7616</v>
      </c>
      <c r="P1005" s="750" t="s">
        <v>7617</v>
      </c>
      <c r="Q1005" s="750" t="s">
        <v>7618</v>
      </c>
      <c r="R1005" s="750" t="s">
        <v>13818</v>
      </c>
      <c r="S1005" s="750" t="s">
        <v>13819</v>
      </c>
    </row>
    <row r="1006" spans="11:19" hidden="1">
      <c r="K1006" s="750" t="str">
        <f t="shared" ca="1" si="46"/>
        <v/>
      </c>
      <c r="L1006" s="750" t="str">
        <f t="shared" ca="1" si="47"/>
        <v/>
      </c>
      <c r="O1006" s="750" t="s">
        <v>13820</v>
      </c>
      <c r="P1006" s="750" t="s">
        <v>13821</v>
      </c>
      <c r="Q1006" s="750" t="s">
        <v>13822</v>
      </c>
      <c r="R1006" s="750" t="s">
        <v>13823</v>
      </c>
      <c r="S1006" s="750" t="s">
        <v>6256</v>
      </c>
    </row>
    <row r="1007" spans="11:19" hidden="1">
      <c r="K1007" s="750" t="str">
        <f t="shared" ca="1" si="46"/>
        <v/>
      </c>
      <c r="L1007" s="750" t="str">
        <f t="shared" ca="1" si="47"/>
        <v/>
      </c>
      <c r="O1007" s="750" t="s">
        <v>6257</v>
      </c>
      <c r="P1007" s="750" t="s">
        <v>6258</v>
      </c>
      <c r="Q1007" s="750" t="s">
        <v>6259</v>
      </c>
      <c r="R1007" s="750" t="s">
        <v>8581</v>
      </c>
      <c r="S1007" s="750" t="s">
        <v>8582</v>
      </c>
    </row>
    <row r="1008" spans="11:19" hidden="1">
      <c r="K1008" s="750" t="str">
        <f t="shared" ca="1" si="46"/>
        <v/>
      </c>
      <c r="L1008" s="750" t="str">
        <f t="shared" ca="1" si="47"/>
        <v/>
      </c>
      <c r="O1008" s="750" t="s">
        <v>8583</v>
      </c>
      <c r="P1008" s="750" t="s">
        <v>8584</v>
      </c>
      <c r="Q1008" s="750" t="s">
        <v>8585</v>
      </c>
      <c r="R1008" s="750" t="s">
        <v>8586</v>
      </c>
      <c r="S1008" s="750" t="s">
        <v>8587</v>
      </c>
    </row>
    <row r="1009" spans="11:19" hidden="1">
      <c r="K1009" s="750" t="str">
        <f t="shared" ca="1" si="46"/>
        <v/>
      </c>
      <c r="L1009" s="750" t="str">
        <f t="shared" ca="1" si="47"/>
        <v/>
      </c>
      <c r="O1009" s="750" t="s">
        <v>8588</v>
      </c>
      <c r="P1009" s="750" t="s">
        <v>8589</v>
      </c>
      <c r="Q1009" s="750" t="s">
        <v>3470</v>
      </c>
      <c r="R1009" s="750" t="s">
        <v>3471</v>
      </c>
      <c r="S1009" s="750" t="s">
        <v>3472</v>
      </c>
    </row>
    <row r="1010" spans="11:19" hidden="1">
      <c r="K1010" s="750" t="str">
        <f t="shared" ca="1" si="46"/>
        <v/>
      </c>
      <c r="L1010" s="750" t="str">
        <f t="shared" ca="1" si="47"/>
        <v/>
      </c>
      <c r="O1010" s="750" t="s">
        <v>3473</v>
      </c>
      <c r="P1010" s="750" t="s">
        <v>3474</v>
      </c>
      <c r="Q1010" s="750" t="s">
        <v>3475</v>
      </c>
      <c r="R1010" s="750" t="s">
        <v>3476</v>
      </c>
      <c r="S1010" s="750" t="s">
        <v>3477</v>
      </c>
    </row>
    <row r="1011" spans="11:19" hidden="1">
      <c r="K1011" s="750" t="str">
        <f t="shared" ca="1" si="46"/>
        <v/>
      </c>
      <c r="L1011" s="750" t="str">
        <f t="shared" ca="1" si="47"/>
        <v/>
      </c>
      <c r="O1011" s="750" t="s">
        <v>3478</v>
      </c>
      <c r="P1011" s="750" t="s">
        <v>3479</v>
      </c>
      <c r="Q1011" s="750" t="s">
        <v>3480</v>
      </c>
      <c r="R1011" s="750" t="s">
        <v>3481</v>
      </c>
      <c r="S1011" s="750" t="s">
        <v>3482</v>
      </c>
    </row>
    <row r="1012" spans="11:19" hidden="1">
      <c r="K1012" s="750" t="str">
        <f t="shared" ca="1" si="46"/>
        <v/>
      </c>
      <c r="L1012" s="750" t="str">
        <f t="shared" ca="1" si="47"/>
        <v/>
      </c>
      <c r="O1012" s="750" t="s">
        <v>3483</v>
      </c>
      <c r="P1012" s="750" t="s">
        <v>3484</v>
      </c>
      <c r="Q1012" s="750" t="s">
        <v>6808</v>
      </c>
      <c r="R1012" s="750" t="s">
        <v>6809</v>
      </c>
      <c r="S1012" s="750" t="s">
        <v>6810</v>
      </c>
    </row>
    <row r="1013" spans="11:19" hidden="1">
      <c r="K1013" s="750" t="str">
        <f t="shared" ca="1" si="46"/>
        <v/>
      </c>
      <c r="L1013" s="750" t="str">
        <f t="shared" ca="1" si="47"/>
        <v/>
      </c>
      <c r="O1013" s="750" t="s">
        <v>6811</v>
      </c>
      <c r="P1013" s="750" t="s">
        <v>6812</v>
      </c>
      <c r="Q1013" s="750" t="s">
        <v>6813</v>
      </c>
      <c r="R1013" s="750" t="s">
        <v>6814</v>
      </c>
      <c r="S1013" s="750" t="s">
        <v>6815</v>
      </c>
    </row>
    <row r="1014" spans="11:19" hidden="1">
      <c r="K1014" s="750" t="str">
        <f t="shared" ca="1" si="46"/>
        <v/>
      </c>
      <c r="L1014" s="750" t="str">
        <f t="shared" ca="1" si="47"/>
        <v/>
      </c>
      <c r="O1014" s="750" t="s">
        <v>6816</v>
      </c>
      <c r="P1014" s="750" t="s">
        <v>6817</v>
      </c>
      <c r="Q1014" s="750" t="s">
        <v>6818</v>
      </c>
      <c r="R1014" s="750" t="s">
        <v>6819</v>
      </c>
      <c r="S1014" s="750" t="s">
        <v>6820</v>
      </c>
    </row>
    <row r="1015" spans="11:19" hidden="1">
      <c r="K1015" s="750" t="str">
        <f t="shared" ca="1" si="46"/>
        <v/>
      </c>
      <c r="L1015" s="750" t="str">
        <f t="shared" ca="1" si="47"/>
        <v/>
      </c>
      <c r="O1015" s="750" t="s">
        <v>6821</v>
      </c>
      <c r="P1015" s="750" t="s">
        <v>6822</v>
      </c>
      <c r="Q1015" s="750" t="s">
        <v>6823</v>
      </c>
      <c r="R1015" s="750" t="s">
        <v>3249</v>
      </c>
      <c r="S1015" s="750" t="s">
        <v>3250</v>
      </c>
    </row>
    <row r="1016" spans="11:19" hidden="1">
      <c r="K1016" s="750" t="str">
        <f t="shared" ca="1" si="46"/>
        <v/>
      </c>
      <c r="L1016" s="750" t="str">
        <f t="shared" ca="1" si="47"/>
        <v/>
      </c>
      <c r="O1016" s="750" t="s">
        <v>3251</v>
      </c>
      <c r="P1016" s="750" t="s">
        <v>4151</v>
      </c>
      <c r="Q1016" s="750" t="s">
        <v>4152</v>
      </c>
      <c r="R1016" s="750" t="s">
        <v>4153</v>
      </c>
      <c r="S1016" s="750" t="s">
        <v>53</v>
      </c>
    </row>
    <row r="1017" spans="11:19" hidden="1">
      <c r="K1017" s="750" t="str">
        <f t="shared" ca="1" si="46"/>
        <v/>
      </c>
      <c r="L1017" s="750" t="str">
        <f t="shared" ca="1" si="47"/>
        <v/>
      </c>
      <c r="O1017" s="750" t="s">
        <v>54</v>
      </c>
      <c r="P1017" s="750" t="s">
        <v>55</v>
      </c>
      <c r="Q1017" s="750" t="s">
        <v>56</v>
      </c>
      <c r="R1017" s="750" t="s">
        <v>57</v>
      </c>
      <c r="S1017" s="750" t="s">
        <v>9493</v>
      </c>
    </row>
    <row r="1018" spans="11:19" hidden="1">
      <c r="K1018" s="750" t="str">
        <f t="shared" ca="1" si="46"/>
        <v/>
      </c>
      <c r="L1018" s="750" t="str">
        <f t="shared" ca="1" si="47"/>
        <v/>
      </c>
      <c r="O1018" s="750" t="s">
        <v>9494</v>
      </c>
      <c r="P1018" s="750" t="s">
        <v>9495</v>
      </c>
      <c r="Q1018" s="750" t="s">
        <v>9496</v>
      </c>
      <c r="R1018" s="750" t="s">
        <v>9497</v>
      </c>
      <c r="S1018" s="750" t="s">
        <v>9498</v>
      </c>
    </row>
    <row r="1019" spans="11:19" hidden="1">
      <c r="K1019" s="750" t="str">
        <f t="shared" ca="1" si="46"/>
        <v/>
      </c>
      <c r="L1019" s="750" t="str">
        <f t="shared" ca="1" si="47"/>
        <v/>
      </c>
      <c r="O1019" s="750" t="s">
        <v>9499</v>
      </c>
      <c r="P1019" s="750" t="s">
        <v>9500</v>
      </c>
      <c r="Q1019" s="750" t="s">
        <v>9501</v>
      </c>
      <c r="R1019" s="750" t="s">
        <v>13428</v>
      </c>
      <c r="S1019" s="750" t="s">
        <v>13429</v>
      </c>
    </row>
    <row r="1020" spans="11:19" hidden="1">
      <c r="K1020" s="750" t="str">
        <f t="shared" ca="1" si="46"/>
        <v/>
      </c>
      <c r="L1020" s="750" t="str">
        <f t="shared" ca="1" si="47"/>
        <v/>
      </c>
      <c r="O1020" s="750" t="s">
        <v>13430</v>
      </c>
      <c r="P1020" s="750" t="s">
        <v>13431</v>
      </c>
      <c r="Q1020" s="750" t="s">
        <v>1567</v>
      </c>
      <c r="R1020" s="750" t="s">
        <v>1568</v>
      </c>
      <c r="S1020" s="750" t="s">
        <v>1569</v>
      </c>
    </row>
    <row r="1021" spans="11:19" hidden="1">
      <c r="K1021" s="750" t="str">
        <f t="shared" ca="1" si="46"/>
        <v/>
      </c>
      <c r="L1021" s="750" t="str">
        <f t="shared" ca="1" si="47"/>
        <v/>
      </c>
      <c r="O1021" s="750" t="s">
        <v>1570</v>
      </c>
      <c r="P1021" s="750" t="s">
        <v>1571</v>
      </c>
      <c r="Q1021" s="750" t="s">
        <v>1572</v>
      </c>
      <c r="R1021" s="750" t="s">
        <v>1573</v>
      </c>
      <c r="S1021" s="750" t="s">
        <v>1574</v>
      </c>
    </row>
    <row r="1022" spans="11:19" hidden="1">
      <c r="K1022" s="750" t="str">
        <f t="shared" ca="1" si="46"/>
        <v/>
      </c>
      <c r="L1022" s="750" t="str">
        <f t="shared" ca="1" si="47"/>
        <v/>
      </c>
      <c r="O1022" s="750" t="s">
        <v>1575</v>
      </c>
      <c r="P1022" s="750" t="s">
        <v>4310</v>
      </c>
      <c r="Q1022" s="750" t="s">
        <v>4311</v>
      </c>
      <c r="R1022" s="750" t="s">
        <v>4312</v>
      </c>
      <c r="S1022" s="750" t="s">
        <v>12785</v>
      </c>
    </row>
    <row r="1023" spans="11:19" hidden="1">
      <c r="K1023" s="750" t="str">
        <f t="shared" ca="1" si="46"/>
        <v/>
      </c>
      <c r="L1023" s="750" t="str">
        <f t="shared" ca="1" si="47"/>
        <v/>
      </c>
      <c r="O1023" s="750" t="s">
        <v>12786</v>
      </c>
      <c r="P1023" s="750" t="s">
        <v>12787</v>
      </c>
      <c r="Q1023" s="750" t="s">
        <v>12788</v>
      </c>
      <c r="R1023" s="750" t="s">
        <v>12789</v>
      </c>
      <c r="S1023" s="750" t="s">
        <v>12790</v>
      </c>
    </row>
    <row r="1024" spans="11:19" hidden="1">
      <c r="K1024" s="750" t="str">
        <f t="shared" ca="1" si="46"/>
        <v/>
      </c>
      <c r="L1024" s="750" t="str">
        <f t="shared" ca="1" si="47"/>
        <v/>
      </c>
      <c r="O1024" s="750" t="s">
        <v>12791</v>
      </c>
      <c r="P1024" s="750" t="s">
        <v>12792</v>
      </c>
      <c r="Q1024" s="750" t="s">
        <v>12793</v>
      </c>
      <c r="R1024" s="750" t="s">
        <v>12794</v>
      </c>
      <c r="S1024" s="750" t="s">
        <v>12795</v>
      </c>
    </row>
    <row r="1025" spans="11:19" hidden="1">
      <c r="K1025" s="750" t="str">
        <f t="shared" ca="1" si="46"/>
        <v/>
      </c>
      <c r="L1025" s="750" t="str">
        <f t="shared" ca="1" si="47"/>
        <v/>
      </c>
      <c r="O1025" s="750" t="s">
        <v>12796</v>
      </c>
      <c r="P1025" s="750" t="s">
        <v>12797</v>
      </c>
      <c r="Q1025" s="750" t="s">
        <v>12798</v>
      </c>
      <c r="R1025" s="750" t="s">
        <v>12799</v>
      </c>
      <c r="S1025" s="750" t="s">
        <v>12800</v>
      </c>
    </row>
    <row r="1026" spans="11:19" hidden="1">
      <c r="K1026" s="750" t="str">
        <f t="shared" ca="1" si="46"/>
        <v/>
      </c>
      <c r="L1026" s="750" t="str">
        <f t="shared" ca="1" si="47"/>
        <v/>
      </c>
      <c r="O1026" s="750" t="s">
        <v>12801</v>
      </c>
      <c r="P1026" s="750" t="s">
        <v>12802</v>
      </c>
      <c r="Q1026" s="750" t="s">
        <v>12803</v>
      </c>
      <c r="R1026" s="750" t="s">
        <v>12804</v>
      </c>
      <c r="S1026" s="750" t="s">
        <v>12805</v>
      </c>
    </row>
    <row r="1027" spans="11:19" hidden="1">
      <c r="K1027" s="750" t="str">
        <f t="shared" ca="1" si="46"/>
        <v/>
      </c>
      <c r="L1027" s="750" t="str">
        <f t="shared" ca="1" si="47"/>
        <v/>
      </c>
      <c r="O1027" s="750" t="s">
        <v>12806</v>
      </c>
      <c r="P1027" s="750" t="s">
        <v>12807</v>
      </c>
      <c r="Q1027" s="750" t="s">
        <v>12808</v>
      </c>
      <c r="R1027" s="750" t="s">
        <v>12809</v>
      </c>
      <c r="S1027" s="750" t="s">
        <v>12810</v>
      </c>
    </row>
    <row r="1028" spans="11:19" hidden="1">
      <c r="K1028" s="750" t="str">
        <f t="shared" ca="1" si="46"/>
        <v/>
      </c>
      <c r="L1028" s="750" t="str">
        <f t="shared" ca="1" si="47"/>
        <v/>
      </c>
      <c r="O1028" s="750" t="s">
        <v>12811</v>
      </c>
      <c r="P1028" s="750" t="s">
        <v>5103</v>
      </c>
      <c r="Q1028" s="750" t="s">
        <v>6293</v>
      </c>
      <c r="R1028" s="750" t="s">
        <v>6294</v>
      </c>
      <c r="S1028" s="750" t="s">
        <v>6295</v>
      </c>
    </row>
    <row r="1029" spans="11:19" hidden="1">
      <c r="K1029" s="750" t="str">
        <f t="shared" ca="1" si="46"/>
        <v/>
      </c>
      <c r="L1029" s="750" t="str">
        <f t="shared" ca="1" si="47"/>
        <v/>
      </c>
      <c r="O1029" s="750" t="s">
        <v>9484</v>
      </c>
      <c r="P1029" s="750" t="s">
        <v>12860</v>
      </c>
      <c r="Q1029" s="750" t="s">
        <v>12861</v>
      </c>
      <c r="R1029" s="750" t="s">
        <v>12862</v>
      </c>
      <c r="S1029" s="750" t="s">
        <v>6621</v>
      </c>
    </row>
    <row r="1030" spans="11:19" hidden="1">
      <c r="K1030" s="750" t="str">
        <f t="shared" ca="1" si="46"/>
        <v/>
      </c>
      <c r="L1030" s="750" t="str">
        <f t="shared" ca="1" si="47"/>
        <v/>
      </c>
      <c r="O1030" s="750" t="s">
        <v>6622</v>
      </c>
      <c r="P1030" s="750" t="s">
        <v>6623</v>
      </c>
      <c r="Q1030" s="750" t="s">
        <v>6624</v>
      </c>
      <c r="R1030" s="750" t="s">
        <v>5995</v>
      </c>
      <c r="S1030" s="750" t="s">
        <v>5996</v>
      </c>
    </row>
    <row r="1031" spans="11:19" hidden="1">
      <c r="K1031" s="750" t="str">
        <f t="shared" ca="1" si="46"/>
        <v/>
      </c>
      <c r="L1031" s="750" t="str">
        <f t="shared" ca="1" si="47"/>
        <v/>
      </c>
      <c r="O1031" s="750" t="s">
        <v>10002</v>
      </c>
      <c r="P1031" s="750" t="s">
        <v>3899</v>
      </c>
      <c r="Q1031" s="750" t="s">
        <v>3900</v>
      </c>
      <c r="R1031" s="750" t="s">
        <v>3901</v>
      </c>
      <c r="S1031" s="750" t="s">
        <v>3902</v>
      </c>
    </row>
    <row r="1032" spans="11:19" hidden="1">
      <c r="K1032" s="750" t="str">
        <f t="shared" ca="1" si="46"/>
        <v/>
      </c>
      <c r="L1032" s="750" t="str">
        <f t="shared" ca="1" si="47"/>
        <v/>
      </c>
      <c r="O1032" s="750" t="s">
        <v>3903</v>
      </c>
      <c r="P1032" s="750" t="s">
        <v>3904</v>
      </c>
      <c r="Q1032" s="750" t="s">
        <v>3905</v>
      </c>
      <c r="R1032" s="750" t="s">
        <v>3906</v>
      </c>
      <c r="S1032" s="750" t="s">
        <v>3907</v>
      </c>
    </row>
    <row r="1033" spans="11:19" hidden="1">
      <c r="K1033" s="750" t="str">
        <f t="shared" ca="1" si="46"/>
        <v/>
      </c>
      <c r="L1033" s="750" t="str">
        <f t="shared" ca="1" si="47"/>
        <v/>
      </c>
      <c r="O1033" s="750" t="s">
        <v>3908</v>
      </c>
      <c r="P1033" s="750" t="s">
        <v>3909</v>
      </c>
      <c r="Q1033" s="750" t="s">
        <v>3910</v>
      </c>
      <c r="R1033" s="750" t="s">
        <v>3911</v>
      </c>
      <c r="S1033" s="750" t="s">
        <v>3912</v>
      </c>
    </row>
    <row r="1034" spans="11:19" hidden="1">
      <c r="K1034" s="750" t="str">
        <f t="shared" ca="1" si="46"/>
        <v/>
      </c>
      <c r="L1034" s="750" t="str">
        <f t="shared" ca="1" si="47"/>
        <v/>
      </c>
      <c r="O1034" s="750" t="s">
        <v>3594</v>
      </c>
      <c r="P1034" s="750" t="s">
        <v>9188</v>
      </c>
      <c r="Q1034" s="750" t="s">
        <v>9189</v>
      </c>
      <c r="R1034" s="750" t="s">
        <v>9294</v>
      </c>
      <c r="S1034" s="750" t="s">
        <v>9295</v>
      </c>
    </row>
    <row r="1035" spans="11:19" hidden="1">
      <c r="K1035" s="750" t="str">
        <f t="shared" ca="1" si="46"/>
        <v/>
      </c>
      <c r="L1035" s="750" t="str">
        <f t="shared" ca="1" si="47"/>
        <v/>
      </c>
      <c r="O1035" s="750" t="s">
        <v>2316</v>
      </c>
      <c r="P1035" s="750" t="s">
        <v>2317</v>
      </c>
      <c r="Q1035" s="750" t="s">
        <v>2318</v>
      </c>
      <c r="R1035" s="750" t="s">
        <v>2319</v>
      </c>
      <c r="S1035" s="750" t="s">
        <v>2320</v>
      </c>
    </row>
    <row r="1036" spans="11:19" hidden="1">
      <c r="K1036" s="750" t="str">
        <f t="shared" ref="K1036:K1099" ca="1" si="48">IF(INDIRECT($O1036)=0,"",INDIRECT($R1036)&amp;INDIRECT($O1036)&amp;INDIRECT($P1036)&amp;INDIRECT($Q1036))</f>
        <v/>
      </c>
      <c r="L1036" s="750" t="str">
        <f t="shared" ref="L1036:L1099" ca="1" si="49">IF(INDIRECT($O1036)=0,"",INDIRECT($S1036)&amp;INDIRECT($O1036)&amp;INDIRECT($P1036)&amp;INDIRECT($Q1036))</f>
        <v/>
      </c>
      <c r="O1036" s="750" t="s">
        <v>2321</v>
      </c>
      <c r="P1036" s="750" t="s">
        <v>2322</v>
      </c>
      <c r="Q1036" s="750" t="s">
        <v>2323</v>
      </c>
      <c r="R1036" s="750" t="s">
        <v>2324</v>
      </c>
      <c r="S1036" s="750" t="s">
        <v>2325</v>
      </c>
    </row>
    <row r="1037" spans="11:19" hidden="1">
      <c r="K1037" s="750" t="str">
        <f t="shared" ca="1" si="48"/>
        <v/>
      </c>
      <c r="L1037" s="750" t="str">
        <f t="shared" ca="1" si="49"/>
        <v/>
      </c>
      <c r="O1037" s="750" t="s">
        <v>2326</v>
      </c>
      <c r="P1037" s="750" t="s">
        <v>2327</v>
      </c>
      <c r="Q1037" s="750" t="s">
        <v>2328</v>
      </c>
      <c r="R1037" s="750" t="s">
        <v>2329</v>
      </c>
      <c r="S1037" s="750" t="s">
        <v>2330</v>
      </c>
    </row>
    <row r="1038" spans="11:19" hidden="1">
      <c r="K1038" s="750" t="str">
        <f t="shared" ca="1" si="48"/>
        <v/>
      </c>
      <c r="L1038" s="750" t="str">
        <f t="shared" ca="1" si="49"/>
        <v/>
      </c>
      <c r="O1038" s="750" t="s">
        <v>2331</v>
      </c>
      <c r="P1038" s="750" t="s">
        <v>2332</v>
      </c>
      <c r="Q1038" s="750" t="s">
        <v>2333</v>
      </c>
      <c r="R1038" s="750" t="s">
        <v>2334</v>
      </c>
      <c r="S1038" s="750" t="s">
        <v>2335</v>
      </c>
    </row>
    <row r="1039" spans="11:19" hidden="1">
      <c r="K1039" s="750" t="str">
        <f t="shared" ca="1" si="48"/>
        <v/>
      </c>
      <c r="L1039" s="750" t="str">
        <f t="shared" ca="1" si="49"/>
        <v/>
      </c>
      <c r="O1039" s="750" t="s">
        <v>2336</v>
      </c>
      <c r="P1039" s="750" t="s">
        <v>2337</v>
      </c>
      <c r="Q1039" s="750" t="s">
        <v>1771</v>
      </c>
      <c r="R1039" s="750" t="s">
        <v>175</v>
      </c>
      <c r="S1039" s="750" t="s">
        <v>176</v>
      </c>
    </row>
    <row r="1040" spans="11:19" hidden="1">
      <c r="K1040" s="750" t="str">
        <f t="shared" ca="1" si="48"/>
        <v/>
      </c>
      <c r="L1040" s="750" t="str">
        <f t="shared" ca="1" si="49"/>
        <v/>
      </c>
      <c r="O1040" s="750" t="s">
        <v>177</v>
      </c>
      <c r="P1040" s="750" t="s">
        <v>178</v>
      </c>
      <c r="Q1040" s="750" t="s">
        <v>179</v>
      </c>
      <c r="R1040" s="750" t="s">
        <v>180</v>
      </c>
      <c r="S1040" s="750" t="s">
        <v>181</v>
      </c>
    </row>
    <row r="1041" spans="11:19" hidden="1">
      <c r="K1041" s="750" t="str">
        <f t="shared" ca="1" si="48"/>
        <v/>
      </c>
      <c r="L1041" s="750" t="str">
        <f t="shared" ca="1" si="49"/>
        <v/>
      </c>
      <c r="O1041" s="750" t="s">
        <v>182</v>
      </c>
      <c r="P1041" s="750" t="s">
        <v>183</v>
      </c>
      <c r="Q1041" s="750" t="s">
        <v>184</v>
      </c>
      <c r="R1041" s="750" t="s">
        <v>185</v>
      </c>
      <c r="S1041" s="750" t="s">
        <v>186</v>
      </c>
    </row>
    <row r="1042" spans="11:19" hidden="1">
      <c r="K1042" s="750" t="str">
        <f t="shared" ca="1" si="48"/>
        <v/>
      </c>
      <c r="L1042" s="750" t="str">
        <f t="shared" ca="1" si="49"/>
        <v/>
      </c>
      <c r="O1042" s="750" t="s">
        <v>187</v>
      </c>
      <c r="P1042" s="750" t="s">
        <v>188</v>
      </c>
      <c r="Q1042" s="750" t="s">
        <v>189</v>
      </c>
      <c r="R1042" s="750" t="s">
        <v>190</v>
      </c>
      <c r="S1042" s="750" t="s">
        <v>191</v>
      </c>
    </row>
    <row r="1043" spans="11:19" hidden="1">
      <c r="K1043" s="750" t="str">
        <f t="shared" ca="1" si="48"/>
        <v/>
      </c>
      <c r="L1043" s="750" t="str">
        <f t="shared" ca="1" si="49"/>
        <v/>
      </c>
      <c r="O1043" s="750" t="s">
        <v>192</v>
      </c>
      <c r="P1043" s="750" t="s">
        <v>193</v>
      </c>
      <c r="Q1043" s="750" t="s">
        <v>194</v>
      </c>
      <c r="R1043" s="750" t="s">
        <v>195</v>
      </c>
      <c r="S1043" s="750" t="s">
        <v>196</v>
      </c>
    </row>
    <row r="1044" spans="11:19" hidden="1">
      <c r="K1044" s="750" t="str">
        <f t="shared" ca="1" si="48"/>
        <v/>
      </c>
      <c r="L1044" s="750" t="str">
        <f t="shared" ca="1" si="49"/>
        <v/>
      </c>
      <c r="O1044" s="750" t="s">
        <v>197</v>
      </c>
      <c r="P1044" s="750" t="s">
        <v>198</v>
      </c>
      <c r="Q1044" s="750" t="s">
        <v>199</v>
      </c>
      <c r="R1044" s="750" t="s">
        <v>2745</v>
      </c>
      <c r="S1044" s="750" t="s">
        <v>2746</v>
      </c>
    </row>
    <row r="1045" spans="11:19" hidden="1">
      <c r="K1045" s="750" t="str">
        <f t="shared" ca="1" si="48"/>
        <v/>
      </c>
      <c r="L1045" s="750" t="str">
        <f t="shared" ca="1" si="49"/>
        <v/>
      </c>
      <c r="O1045" s="750" t="s">
        <v>4973</v>
      </c>
      <c r="P1045" s="750" t="s">
        <v>4974</v>
      </c>
      <c r="Q1045" s="750" t="s">
        <v>4975</v>
      </c>
      <c r="R1045" s="750" t="s">
        <v>4976</v>
      </c>
      <c r="S1045" s="750" t="s">
        <v>2375</v>
      </c>
    </row>
    <row r="1046" spans="11:19" hidden="1">
      <c r="K1046" s="750" t="str">
        <f t="shared" ca="1" si="48"/>
        <v/>
      </c>
      <c r="L1046" s="750" t="str">
        <f t="shared" ca="1" si="49"/>
        <v/>
      </c>
      <c r="O1046" s="750" t="s">
        <v>2376</v>
      </c>
      <c r="P1046" s="750" t="s">
        <v>2377</v>
      </c>
      <c r="Q1046" s="750" t="s">
        <v>2378</v>
      </c>
      <c r="R1046" s="750" t="s">
        <v>2379</v>
      </c>
      <c r="S1046" s="750" t="s">
        <v>2380</v>
      </c>
    </row>
    <row r="1047" spans="11:19" hidden="1">
      <c r="K1047" s="750" t="str">
        <f t="shared" ca="1" si="48"/>
        <v/>
      </c>
      <c r="L1047" s="750" t="str">
        <f t="shared" ca="1" si="49"/>
        <v/>
      </c>
      <c r="O1047" s="750" t="s">
        <v>338</v>
      </c>
      <c r="P1047" s="750" t="s">
        <v>339</v>
      </c>
      <c r="Q1047" s="750" t="s">
        <v>6782</v>
      </c>
      <c r="R1047" s="750" t="s">
        <v>6783</v>
      </c>
      <c r="S1047" s="750" t="s">
        <v>6784</v>
      </c>
    </row>
    <row r="1048" spans="11:19" hidden="1">
      <c r="K1048" s="750" t="str">
        <f t="shared" ca="1" si="48"/>
        <v/>
      </c>
      <c r="L1048" s="750" t="str">
        <f t="shared" ca="1" si="49"/>
        <v/>
      </c>
      <c r="O1048" s="750" t="s">
        <v>13020</v>
      </c>
      <c r="P1048" s="750" t="s">
        <v>13021</v>
      </c>
      <c r="Q1048" s="750" t="s">
        <v>13022</v>
      </c>
      <c r="R1048" s="750" t="s">
        <v>8276</v>
      </c>
      <c r="S1048" s="750" t="s">
        <v>8277</v>
      </c>
    </row>
    <row r="1049" spans="11:19" hidden="1">
      <c r="K1049" s="750" t="str">
        <f t="shared" ca="1" si="48"/>
        <v/>
      </c>
      <c r="L1049" s="750" t="str">
        <f t="shared" ca="1" si="49"/>
        <v/>
      </c>
      <c r="O1049" s="750" t="s">
        <v>2709</v>
      </c>
      <c r="P1049" s="750" t="s">
        <v>2710</v>
      </c>
      <c r="Q1049" s="750" t="s">
        <v>2711</v>
      </c>
      <c r="R1049" s="750" t="s">
        <v>2712</v>
      </c>
      <c r="S1049" s="750" t="s">
        <v>238</v>
      </c>
    </row>
    <row r="1050" spans="11:19" hidden="1">
      <c r="K1050" s="750" t="str">
        <f t="shared" ca="1" si="48"/>
        <v/>
      </c>
      <c r="L1050" s="750" t="str">
        <f t="shared" ca="1" si="49"/>
        <v/>
      </c>
      <c r="O1050" s="750" t="s">
        <v>239</v>
      </c>
      <c r="P1050" s="750" t="s">
        <v>240</v>
      </c>
      <c r="Q1050" s="750" t="s">
        <v>241</v>
      </c>
      <c r="R1050" s="750" t="s">
        <v>242</v>
      </c>
      <c r="S1050" s="750" t="s">
        <v>243</v>
      </c>
    </row>
    <row r="1051" spans="11:19" hidden="1">
      <c r="K1051" s="750" t="str">
        <f t="shared" ca="1" si="48"/>
        <v/>
      </c>
      <c r="L1051" s="750" t="str">
        <f t="shared" ca="1" si="49"/>
        <v/>
      </c>
      <c r="O1051" s="750" t="s">
        <v>244</v>
      </c>
      <c r="P1051" s="750" t="s">
        <v>245</v>
      </c>
      <c r="Q1051" s="750" t="s">
        <v>246</v>
      </c>
      <c r="R1051" s="750" t="s">
        <v>247</v>
      </c>
      <c r="S1051" s="750" t="s">
        <v>1751</v>
      </c>
    </row>
    <row r="1052" spans="11:19" hidden="1">
      <c r="K1052" s="750" t="str">
        <f t="shared" ca="1" si="48"/>
        <v/>
      </c>
      <c r="L1052" s="750" t="str">
        <f t="shared" ca="1" si="49"/>
        <v/>
      </c>
      <c r="O1052" s="750" t="s">
        <v>1752</v>
      </c>
      <c r="P1052" s="750" t="s">
        <v>9220</v>
      </c>
      <c r="Q1052" s="750" t="s">
        <v>9221</v>
      </c>
      <c r="R1052" s="750" t="s">
        <v>1630</v>
      </c>
      <c r="S1052" s="750" t="s">
        <v>1631</v>
      </c>
    </row>
    <row r="1053" spans="11:19" hidden="1">
      <c r="K1053" s="750" t="str">
        <f t="shared" ca="1" si="48"/>
        <v/>
      </c>
      <c r="L1053" s="750" t="str">
        <f t="shared" ca="1" si="49"/>
        <v/>
      </c>
      <c r="O1053" s="750" t="s">
        <v>1632</v>
      </c>
      <c r="P1053" s="750" t="s">
        <v>1633</v>
      </c>
      <c r="Q1053" s="750" t="s">
        <v>1634</v>
      </c>
      <c r="R1053" s="750" t="s">
        <v>1635</v>
      </c>
      <c r="S1053" s="750" t="s">
        <v>8750</v>
      </c>
    </row>
    <row r="1054" spans="11:19" hidden="1">
      <c r="K1054" s="750" t="str">
        <f t="shared" ca="1" si="48"/>
        <v/>
      </c>
      <c r="L1054" s="750" t="str">
        <f t="shared" ca="1" si="49"/>
        <v/>
      </c>
      <c r="O1054" s="750" t="s">
        <v>8751</v>
      </c>
      <c r="P1054" s="750" t="s">
        <v>13387</v>
      </c>
      <c r="Q1054" s="750" t="s">
        <v>13388</v>
      </c>
      <c r="R1054" s="750" t="s">
        <v>13389</v>
      </c>
      <c r="S1054" s="750" t="s">
        <v>13390</v>
      </c>
    </row>
    <row r="1055" spans="11:19" hidden="1">
      <c r="K1055" s="750" t="str">
        <f t="shared" ca="1" si="48"/>
        <v/>
      </c>
      <c r="L1055" s="750" t="str">
        <f t="shared" ca="1" si="49"/>
        <v/>
      </c>
      <c r="O1055" s="750" t="s">
        <v>11096</v>
      </c>
      <c r="P1055" s="750" t="s">
        <v>11097</v>
      </c>
      <c r="Q1055" s="750" t="s">
        <v>11098</v>
      </c>
      <c r="R1055" s="750" t="s">
        <v>11099</v>
      </c>
      <c r="S1055" s="750" t="s">
        <v>5217</v>
      </c>
    </row>
    <row r="1056" spans="11:19" hidden="1">
      <c r="K1056" s="750" t="str">
        <f t="shared" ca="1" si="48"/>
        <v/>
      </c>
      <c r="L1056" s="750" t="str">
        <f t="shared" ca="1" si="49"/>
        <v/>
      </c>
      <c r="O1056" s="750" t="s">
        <v>5218</v>
      </c>
      <c r="P1056" s="750" t="s">
        <v>6824</v>
      </c>
      <c r="Q1056" s="750" t="s">
        <v>12196</v>
      </c>
      <c r="R1056" s="750" t="s">
        <v>12197</v>
      </c>
      <c r="S1056" s="750" t="s">
        <v>12198</v>
      </c>
    </row>
    <row r="1057" spans="11:19" hidden="1">
      <c r="K1057" s="750" t="str">
        <f t="shared" ca="1" si="48"/>
        <v/>
      </c>
      <c r="L1057" s="750" t="str">
        <f t="shared" ca="1" si="49"/>
        <v/>
      </c>
      <c r="O1057" s="750" t="s">
        <v>13014</v>
      </c>
      <c r="P1057" s="750" t="s">
        <v>11849</v>
      </c>
      <c r="Q1057" s="750" t="s">
        <v>1323</v>
      </c>
      <c r="R1057" s="750" t="s">
        <v>1324</v>
      </c>
      <c r="S1057" s="750" t="s">
        <v>1325</v>
      </c>
    </row>
    <row r="1058" spans="11:19" hidden="1">
      <c r="K1058" s="750" t="str">
        <f t="shared" ca="1" si="48"/>
        <v/>
      </c>
      <c r="L1058" s="750" t="str">
        <f t="shared" ca="1" si="49"/>
        <v/>
      </c>
      <c r="O1058" s="750" t="s">
        <v>1326</v>
      </c>
      <c r="P1058" s="750" t="s">
        <v>1327</v>
      </c>
      <c r="Q1058" s="750" t="s">
        <v>10474</v>
      </c>
      <c r="R1058" s="750" t="s">
        <v>10475</v>
      </c>
      <c r="S1058" s="750" t="s">
        <v>10476</v>
      </c>
    </row>
    <row r="1059" spans="11:19" hidden="1">
      <c r="K1059" s="750" t="str">
        <f t="shared" ca="1" si="48"/>
        <v/>
      </c>
      <c r="L1059" s="750" t="str">
        <f t="shared" ca="1" si="49"/>
        <v/>
      </c>
      <c r="O1059" s="750" t="s">
        <v>10477</v>
      </c>
      <c r="P1059" s="750" t="s">
        <v>10478</v>
      </c>
      <c r="Q1059" s="750" t="s">
        <v>10479</v>
      </c>
      <c r="R1059" s="750" t="s">
        <v>10480</v>
      </c>
      <c r="S1059" s="750" t="s">
        <v>10481</v>
      </c>
    </row>
    <row r="1060" spans="11:19" hidden="1">
      <c r="K1060" s="750" t="str">
        <f t="shared" ca="1" si="48"/>
        <v/>
      </c>
      <c r="L1060" s="750" t="str">
        <f t="shared" ca="1" si="49"/>
        <v/>
      </c>
      <c r="O1060" s="750" t="s">
        <v>10482</v>
      </c>
      <c r="P1060" s="750" t="s">
        <v>10483</v>
      </c>
      <c r="Q1060" s="750" t="s">
        <v>10484</v>
      </c>
      <c r="R1060" s="750" t="s">
        <v>10485</v>
      </c>
      <c r="S1060" s="750" t="s">
        <v>10486</v>
      </c>
    </row>
    <row r="1061" spans="11:19" hidden="1">
      <c r="K1061" s="750" t="str">
        <f t="shared" ca="1" si="48"/>
        <v/>
      </c>
      <c r="L1061" s="750" t="str">
        <f t="shared" ca="1" si="49"/>
        <v/>
      </c>
      <c r="O1061" s="750" t="s">
        <v>10487</v>
      </c>
      <c r="P1061" s="750" t="s">
        <v>454</v>
      </c>
      <c r="Q1061" s="750" t="s">
        <v>455</v>
      </c>
      <c r="R1061" s="750" t="s">
        <v>456</v>
      </c>
      <c r="S1061" s="750" t="s">
        <v>10408</v>
      </c>
    </row>
    <row r="1062" spans="11:19" hidden="1">
      <c r="K1062" s="750" t="str">
        <f t="shared" ca="1" si="48"/>
        <v/>
      </c>
      <c r="L1062" s="750" t="str">
        <f t="shared" ca="1" si="49"/>
        <v/>
      </c>
      <c r="O1062" s="750" t="s">
        <v>10409</v>
      </c>
      <c r="P1062" s="750" t="s">
        <v>10410</v>
      </c>
      <c r="Q1062" s="750" t="s">
        <v>10411</v>
      </c>
      <c r="R1062" s="750" t="s">
        <v>10412</v>
      </c>
      <c r="S1062" s="750" t="s">
        <v>10413</v>
      </c>
    </row>
    <row r="1063" spans="11:19" hidden="1">
      <c r="K1063" s="750" t="str">
        <f t="shared" ca="1" si="48"/>
        <v/>
      </c>
      <c r="L1063" s="750" t="str">
        <f t="shared" ca="1" si="49"/>
        <v/>
      </c>
      <c r="O1063" s="750" t="s">
        <v>10414</v>
      </c>
      <c r="P1063" s="750" t="s">
        <v>10415</v>
      </c>
      <c r="Q1063" s="750" t="s">
        <v>10416</v>
      </c>
      <c r="R1063" s="750" t="s">
        <v>10417</v>
      </c>
      <c r="S1063" s="750" t="s">
        <v>10418</v>
      </c>
    </row>
    <row r="1064" spans="11:19" hidden="1">
      <c r="K1064" s="750" t="str">
        <f t="shared" ca="1" si="48"/>
        <v/>
      </c>
      <c r="L1064" s="750" t="str">
        <f t="shared" ca="1" si="49"/>
        <v/>
      </c>
      <c r="O1064" s="750" t="s">
        <v>10419</v>
      </c>
      <c r="P1064" s="750" t="s">
        <v>10420</v>
      </c>
      <c r="Q1064" s="750" t="s">
        <v>10421</v>
      </c>
      <c r="R1064" s="750" t="s">
        <v>10422</v>
      </c>
      <c r="S1064" s="750" t="s">
        <v>10423</v>
      </c>
    </row>
    <row r="1065" spans="11:19" hidden="1">
      <c r="K1065" s="750" t="str">
        <f t="shared" ca="1" si="48"/>
        <v/>
      </c>
      <c r="L1065" s="750" t="str">
        <f t="shared" ca="1" si="49"/>
        <v/>
      </c>
      <c r="O1065" s="750" t="s">
        <v>10424</v>
      </c>
      <c r="P1065" s="750" t="s">
        <v>1060</v>
      </c>
      <c r="Q1065" s="750" t="s">
        <v>6025</v>
      </c>
      <c r="R1065" s="750" t="s">
        <v>6026</v>
      </c>
      <c r="S1065" s="750" t="s">
        <v>6027</v>
      </c>
    </row>
    <row r="1066" spans="11:19" hidden="1">
      <c r="K1066" s="750" t="str">
        <f t="shared" ca="1" si="48"/>
        <v/>
      </c>
      <c r="L1066" s="750" t="str">
        <f t="shared" ca="1" si="49"/>
        <v/>
      </c>
      <c r="O1066" s="750" t="s">
        <v>6028</v>
      </c>
      <c r="P1066" s="750" t="s">
        <v>6029</v>
      </c>
      <c r="Q1066" s="750" t="s">
        <v>6030</v>
      </c>
      <c r="R1066" s="750" t="s">
        <v>6031</v>
      </c>
      <c r="S1066" s="750" t="s">
        <v>6032</v>
      </c>
    </row>
    <row r="1067" spans="11:19" hidden="1">
      <c r="K1067" s="750" t="str">
        <f t="shared" ca="1" si="48"/>
        <v/>
      </c>
      <c r="L1067" s="750" t="str">
        <f t="shared" ca="1" si="49"/>
        <v/>
      </c>
      <c r="O1067" s="750" t="s">
        <v>6033</v>
      </c>
      <c r="P1067" s="750" t="s">
        <v>6034</v>
      </c>
      <c r="Q1067" s="750" t="s">
        <v>6035</v>
      </c>
      <c r="R1067" s="750" t="s">
        <v>6036</v>
      </c>
      <c r="S1067" s="750" t="s">
        <v>6037</v>
      </c>
    </row>
    <row r="1068" spans="11:19" hidden="1">
      <c r="K1068" s="750" t="str">
        <f t="shared" ca="1" si="48"/>
        <v/>
      </c>
      <c r="L1068" s="750" t="str">
        <f t="shared" ca="1" si="49"/>
        <v/>
      </c>
      <c r="O1068" s="750" t="s">
        <v>6038</v>
      </c>
      <c r="P1068" s="750" t="s">
        <v>6039</v>
      </c>
      <c r="Q1068" s="750" t="s">
        <v>6040</v>
      </c>
      <c r="R1068" s="750" t="s">
        <v>6041</v>
      </c>
      <c r="S1068" s="750" t="s">
        <v>6042</v>
      </c>
    </row>
    <row r="1069" spans="11:19" hidden="1">
      <c r="K1069" s="750" t="str">
        <f t="shared" ca="1" si="48"/>
        <v/>
      </c>
      <c r="L1069" s="750" t="str">
        <f t="shared" ca="1" si="49"/>
        <v/>
      </c>
      <c r="O1069" s="750" t="s">
        <v>6043</v>
      </c>
      <c r="P1069" s="750" t="s">
        <v>6044</v>
      </c>
      <c r="Q1069" s="750" t="s">
        <v>6045</v>
      </c>
      <c r="R1069" s="750" t="s">
        <v>6046</v>
      </c>
      <c r="S1069" s="750" t="s">
        <v>6047</v>
      </c>
    </row>
    <row r="1070" spans="11:19" hidden="1">
      <c r="K1070" s="750" t="str">
        <f t="shared" ca="1" si="48"/>
        <v/>
      </c>
      <c r="L1070" s="750" t="str">
        <f t="shared" ca="1" si="49"/>
        <v/>
      </c>
      <c r="O1070" s="750" t="s">
        <v>6048</v>
      </c>
      <c r="P1070" s="750" t="s">
        <v>6049</v>
      </c>
      <c r="Q1070" s="750" t="s">
        <v>6050</v>
      </c>
      <c r="R1070" s="750" t="s">
        <v>6051</v>
      </c>
      <c r="S1070" s="750" t="s">
        <v>6052</v>
      </c>
    </row>
    <row r="1071" spans="11:19" hidden="1">
      <c r="K1071" s="750" t="str">
        <f t="shared" ca="1" si="48"/>
        <v/>
      </c>
      <c r="L1071" s="750" t="str">
        <f t="shared" ca="1" si="49"/>
        <v/>
      </c>
      <c r="O1071" s="750" t="s">
        <v>9648</v>
      </c>
      <c r="P1071" s="750" t="s">
        <v>9649</v>
      </c>
      <c r="Q1071" s="750" t="s">
        <v>9650</v>
      </c>
      <c r="R1071" s="750" t="s">
        <v>9651</v>
      </c>
      <c r="S1071" s="750" t="s">
        <v>9652</v>
      </c>
    </row>
    <row r="1072" spans="11:19" hidden="1">
      <c r="K1072" s="750" t="str">
        <f t="shared" ca="1" si="48"/>
        <v/>
      </c>
      <c r="L1072" s="750" t="str">
        <f t="shared" ca="1" si="49"/>
        <v/>
      </c>
      <c r="O1072" s="750" t="s">
        <v>9653</v>
      </c>
      <c r="P1072" s="750" t="s">
        <v>9654</v>
      </c>
      <c r="Q1072" s="750" t="s">
        <v>9655</v>
      </c>
      <c r="R1072" s="750" t="s">
        <v>9656</v>
      </c>
      <c r="S1072" s="750" t="s">
        <v>9657</v>
      </c>
    </row>
    <row r="1073" spans="11:19" hidden="1">
      <c r="K1073" s="750" t="str">
        <f t="shared" ca="1" si="48"/>
        <v/>
      </c>
      <c r="L1073" s="750" t="str">
        <f t="shared" ca="1" si="49"/>
        <v/>
      </c>
      <c r="O1073" s="750" t="s">
        <v>9658</v>
      </c>
      <c r="P1073" s="750" t="s">
        <v>9659</v>
      </c>
      <c r="Q1073" s="750" t="s">
        <v>9660</v>
      </c>
      <c r="R1073" s="750" t="s">
        <v>9661</v>
      </c>
      <c r="S1073" s="750" t="s">
        <v>11558</v>
      </c>
    </row>
    <row r="1074" spans="11:19" hidden="1">
      <c r="K1074" s="750" t="str">
        <f t="shared" ca="1" si="48"/>
        <v/>
      </c>
      <c r="L1074" s="750" t="str">
        <f t="shared" ca="1" si="49"/>
        <v/>
      </c>
      <c r="O1074" s="750" t="s">
        <v>11559</v>
      </c>
      <c r="P1074" s="750" t="s">
        <v>14023</v>
      </c>
      <c r="Q1074" s="750" t="s">
        <v>14024</v>
      </c>
      <c r="R1074" s="750" t="s">
        <v>14025</v>
      </c>
      <c r="S1074" s="750" t="s">
        <v>14026</v>
      </c>
    </row>
    <row r="1075" spans="11:19" hidden="1">
      <c r="K1075" s="750" t="str">
        <f t="shared" ca="1" si="48"/>
        <v/>
      </c>
      <c r="L1075" s="750" t="str">
        <f t="shared" ca="1" si="49"/>
        <v/>
      </c>
      <c r="O1075" s="750" t="s">
        <v>14027</v>
      </c>
      <c r="P1075" s="750" t="s">
        <v>13253</v>
      </c>
      <c r="Q1075" s="750" t="s">
        <v>13254</v>
      </c>
      <c r="R1075" s="750" t="s">
        <v>13255</v>
      </c>
      <c r="S1075" s="750" t="s">
        <v>13256</v>
      </c>
    </row>
    <row r="1076" spans="11:19" hidden="1">
      <c r="K1076" s="750" t="str">
        <f t="shared" ca="1" si="48"/>
        <v/>
      </c>
      <c r="L1076" s="750" t="str">
        <f t="shared" ca="1" si="49"/>
        <v/>
      </c>
      <c r="O1076" s="750" t="s">
        <v>13257</v>
      </c>
      <c r="P1076" s="750" t="s">
        <v>2740</v>
      </c>
      <c r="Q1076" s="750" t="s">
        <v>13028</v>
      </c>
      <c r="R1076" s="750" t="s">
        <v>13029</v>
      </c>
      <c r="S1076" s="750" t="s">
        <v>13030</v>
      </c>
    </row>
    <row r="1077" spans="11:19" hidden="1">
      <c r="K1077" s="750" t="str">
        <f t="shared" ca="1" si="48"/>
        <v/>
      </c>
      <c r="L1077" s="750" t="str">
        <f t="shared" ca="1" si="49"/>
        <v/>
      </c>
      <c r="O1077" s="750" t="s">
        <v>3380</v>
      </c>
      <c r="P1077" s="750" t="s">
        <v>3381</v>
      </c>
      <c r="Q1077" s="750" t="s">
        <v>5445</v>
      </c>
      <c r="R1077" s="750" t="s">
        <v>5446</v>
      </c>
      <c r="S1077" s="750" t="s">
        <v>5447</v>
      </c>
    </row>
    <row r="1078" spans="11:19" hidden="1">
      <c r="K1078" s="750" t="str">
        <f t="shared" ca="1" si="48"/>
        <v/>
      </c>
      <c r="L1078" s="750" t="str">
        <f t="shared" ca="1" si="49"/>
        <v/>
      </c>
      <c r="O1078" s="750" t="s">
        <v>13994</v>
      </c>
      <c r="P1078" s="750" t="s">
        <v>13995</v>
      </c>
      <c r="Q1078" s="750" t="s">
        <v>13996</v>
      </c>
      <c r="R1078" s="750" t="s">
        <v>13997</v>
      </c>
      <c r="S1078" s="750" t="s">
        <v>13998</v>
      </c>
    </row>
    <row r="1079" spans="11:19" hidden="1">
      <c r="K1079" s="750" t="str">
        <f t="shared" ca="1" si="48"/>
        <v/>
      </c>
      <c r="L1079" s="750" t="str">
        <f t="shared" ca="1" si="49"/>
        <v/>
      </c>
      <c r="O1079" s="750" t="s">
        <v>13999</v>
      </c>
      <c r="P1079" s="750" t="s">
        <v>14000</v>
      </c>
      <c r="Q1079" s="750" t="s">
        <v>14001</v>
      </c>
      <c r="R1079" s="750" t="s">
        <v>14002</v>
      </c>
      <c r="S1079" s="750" t="s">
        <v>14003</v>
      </c>
    </row>
    <row r="1080" spans="11:19" hidden="1">
      <c r="K1080" s="750" t="str">
        <f t="shared" ca="1" si="48"/>
        <v/>
      </c>
      <c r="L1080" s="750" t="str">
        <f t="shared" ca="1" si="49"/>
        <v/>
      </c>
      <c r="O1080" s="750" t="s">
        <v>14004</v>
      </c>
      <c r="P1080" s="750" t="s">
        <v>14005</v>
      </c>
      <c r="Q1080" s="750" t="s">
        <v>14006</v>
      </c>
      <c r="R1080" s="750" t="s">
        <v>4783</v>
      </c>
      <c r="S1080" s="750" t="s">
        <v>4784</v>
      </c>
    </row>
    <row r="1081" spans="11:19" hidden="1">
      <c r="K1081" s="750" t="str">
        <f t="shared" ca="1" si="48"/>
        <v/>
      </c>
      <c r="L1081" s="750" t="str">
        <f t="shared" ca="1" si="49"/>
        <v/>
      </c>
      <c r="O1081" s="750" t="s">
        <v>4785</v>
      </c>
      <c r="P1081" s="750" t="s">
        <v>4786</v>
      </c>
      <c r="Q1081" s="750" t="s">
        <v>4787</v>
      </c>
      <c r="R1081" s="750" t="s">
        <v>8209</v>
      </c>
      <c r="S1081" s="750" t="s">
        <v>4756</v>
      </c>
    </row>
    <row r="1082" spans="11:19" hidden="1">
      <c r="K1082" s="750" t="str">
        <f t="shared" ca="1" si="48"/>
        <v/>
      </c>
      <c r="L1082" s="750" t="str">
        <f t="shared" ca="1" si="49"/>
        <v/>
      </c>
      <c r="O1082" s="750" t="s">
        <v>10056</v>
      </c>
      <c r="P1082" s="750" t="s">
        <v>10057</v>
      </c>
      <c r="Q1082" s="750" t="s">
        <v>10058</v>
      </c>
      <c r="R1082" s="750" t="s">
        <v>10059</v>
      </c>
      <c r="S1082" s="750" t="s">
        <v>10060</v>
      </c>
    </row>
    <row r="1083" spans="11:19" hidden="1">
      <c r="K1083" s="750" t="str">
        <f t="shared" ca="1" si="48"/>
        <v/>
      </c>
      <c r="L1083" s="750" t="str">
        <f t="shared" ca="1" si="49"/>
        <v/>
      </c>
      <c r="O1083" s="750" t="s">
        <v>10061</v>
      </c>
      <c r="P1083" s="750" t="s">
        <v>10062</v>
      </c>
      <c r="Q1083" s="750" t="s">
        <v>10063</v>
      </c>
      <c r="R1083" s="750" t="s">
        <v>2692</v>
      </c>
      <c r="S1083" s="750" t="s">
        <v>2693</v>
      </c>
    </row>
    <row r="1084" spans="11:19" hidden="1">
      <c r="K1084" s="750" t="str">
        <f t="shared" ca="1" si="48"/>
        <v/>
      </c>
      <c r="L1084" s="750" t="str">
        <f t="shared" ca="1" si="49"/>
        <v/>
      </c>
      <c r="O1084" s="750" t="s">
        <v>2694</v>
      </c>
      <c r="P1084" s="750" t="s">
        <v>2695</v>
      </c>
      <c r="Q1084" s="750" t="s">
        <v>2696</v>
      </c>
      <c r="R1084" s="750" t="s">
        <v>2697</v>
      </c>
      <c r="S1084" s="750" t="s">
        <v>13432</v>
      </c>
    </row>
    <row r="1085" spans="11:19" hidden="1">
      <c r="K1085" s="750" t="str">
        <f t="shared" ca="1" si="48"/>
        <v/>
      </c>
      <c r="L1085" s="750" t="str">
        <f t="shared" ca="1" si="49"/>
        <v/>
      </c>
      <c r="O1085" s="750" t="s">
        <v>13433</v>
      </c>
      <c r="P1085" s="750" t="s">
        <v>13434</v>
      </c>
      <c r="Q1085" s="750" t="s">
        <v>13435</v>
      </c>
      <c r="R1085" s="750" t="s">
        <v>13436</v>
      </c>
      <c r="S1085" s="750" t="s">
        <v>13437</v>
      </c>
    </row>
    <row r="1086" spans="11:19" hidden="1">
      <c r="K1086" s="750" t="str">
        <f t="shared" ca="1" si="48"/>
        <v/>
      </c>
      <c r="L1086" s="750" t="str">
        <f t="shared" ca="1" si="49"/>
        <v/>
      </c>
      <c r="O1086" s="750" t="s">
        <v>13438</v>
      </c>
      <c r="P1086" s="750" t="s">
        <v>13439</v>
      </c>
      <c r="Q1086" s="750" t="s">
        <v>13440</v>
      </c>
      <c r="R1086" s="750" t="s">
        <v>13441</v>
      </c>
      <c r="S1086" s="750" t="s">
        <v>13442</v>
      </c>
    </row>
    <row r="1087" spans="11:19" hidden="1">
      <c r="K1087" s="750" t="str">
        <f t="shared" ca="1" si="48"/>
        <v/>
      </c>
      <c r="L1087" s="750" t="str">
        <f t="shared" ca="1" si="49"/>
        <v/>
      </c>
      <c r="O1087" s="750" t="s">
        <v>13443</v>
      </c>
      <c r="P1087" s="750" t="s">
        <v>13444</v>
      </c>
      <c r="Q1087" s="750" t="s">
        <v>13445</v>
      </c>
      <c r="R1087" s="750" t="s">
        <v>13446</v>
      </c>
      <c r="S1087" s="750" t="s">
        <v>13447</v>
      </c>
    </row>
    <row r="1088" spans="11:19" hidden="1">
      <c r="K1088" s="750" t="str">
        <f t="shared" ca="1" si="48"/>
        <v/>
      </c>
      <c r="L1088" s="750" t="str">
        <f t="shared" ca="1" si="49"/>
        <v/>
      </c>
      <c r="O1088" s="750" t="s">
        <v>13665</v>
      </c>
      <c r="P1088" s="750" t="s">
        <v>10808</v>
      </c>
      <c r="Q1088" s="750" t="s">
        <v>10809</v>
      </c>
      <c r="R1088" s="750" t="s">
        <v>9080</v>
      </c>
      <c r="S1088" s="750" t="s">
        <v>9081</v>
      </c>
    </row>
    <row r="1089" spans="11:19" hidden="1">
      <c r="K1089" s="750" t="str">
        <f t="shared" ca="1" si="48"/>
        <v/>
      </c>
      <c r="L1089" s="750" t="str">
        <f t="shared" ca="1" si="49"/>
        <v/>
      </c>
      <c r="O1089" s="750" t="s">
        <v>9082</v>
      </c>
      <c r="P1089" s="750" t="s">
        <v>9083</v>
      </c>
      <c r="Q1089" s="750" t="s">
        <v>9084</v>
      </c>
      <c r="R1089" s="750" t="s">
        <v>9085</v>
      </c>
      <c r="S1089" s="750" t="s">
        <v>9086</v>
      </c>
    </row>
    <row r="1090" spans="11:19" hidden="1">
      <c r="K1090" s="750" t="str">
        <f t="shared" ca="1" si="48"/>
        <v/>
      </c>
      <c r="L1090" s="750" t="str">
        <f t="shared" ca="1" si="49"/>
        <v/>
      </c>
      <c r="O1090" s="750" t="s">
        <v>9559</v>
      </c>
      <c r="P1090" s="750" t="s">
        <v>9560</v>
      </c>
      <c r="Q1090" s="750" t="s">
        <v>9561</v>
      </c>
      <c r="R1090" s="750" t="s">
        <v>9562</v>
      </c>
      <c r="S1090" s="750" t="s">
        <v>9563</v>
      </c>
    </row>
    <row r="1091" spans="11:19" hidden="1">
      <c r="K1091" s="750" t="str">
        <f t="shared" ca="1" si="48"/>
        <v/>
      </c>
      <c r="L1091" s="750" t="str">
        <f t="shared" ca="1" si="49"/>
        <v/>
      </c>
      <c r="O1091" s="750" t="s">
        <v>9564</v>
      </c>
      <c r="P1091" s="750" t="s">
        <v>9565</v>
      </c>
      <c r="Q1091" s="750" t="s">
        <v>9566</v>
      </c>
      <c r="R1091" s="750" t="s">
        <v>9567</v>
      </c>
      <c r="S1091" s="750" t="s">
        <v>9568</v>
      </c>
    </row>
    <row r="1092" spans="11:19" hidden="1">
      <c r="K1092" s="750" t="str">
        <f t="shared" ca="1" si="48"/>
        <v/>
      </c>
      <c r="L1092" s="750" t="str">
        <f t="shared" ca="1" si="49"/>
        <v/>
      </c>
      <c r="O1092" s="750" t="s">
        <v>9569</v>
      </c>
      <c r="P1092" s="750" t="s">
        <v>9570</v>
      </c>
      <c r="Q1092" s="750" t="s">
        <v>8053</v>
      </c>
      <c r="R1092" s="750" t="s">
        <v>8054</v>
      </c>
      <c r="S1092" s="750" t="s">
        <v>8055</v>
      </c>
    </row>
    <row r="1093" spans="11:19" hidden="1">
      <c r="K1093" s="750" t="str">
        <f t="shared" ca="1" si="48"/>
        <v/>
      </c>
      <c r="L1093" s="750" t="str">
        <f t="shared" ca="1" si="49"/>
        <v/>
      </c>
      <c r="O1093" s="750" t="s">
        <v>8056</v>
      </c>
      <c r="P1093" s="750" t="s">
        <v>8057</v>
      </c>
      <c r="Q1093" s="750" t="s">
        <v>8058</v>
      </c>
      <c r="R1093" s="750" t="s">
        <v>8059</v>
      </c>
      <c r="S1093" s="750" t="s">
        <v>4154</v>
      </c>
    </row>
    <row r="1094" spans="11:19" hidden="1">
      <c r="K1094" s="750" t="str">
        <f t="shared" ca="1" si="48"/>
        <v/>
      </c>
      <c r="L1094" s="750" t="str">
        <f t="shared" ca="1" si="49"/>
        <v/>
      </c>
      <c r="O1094" s="750" t="s">
        <v>4155</v>
      </c>
      <c r="P1094" s="750" t="s">
        <v>4156</v>
      </c>
      <c r="Q1094" s="750" t="s">
        <v>4157</v>
      </c>
      <c r="R1094" s="750" t="s">
        <v>4158</v>
      </c>
      <c r="S1094" s="750" t="s">
        <v>4159</v>
      </c>
    </row>
    <row r="1095" spans="11:19" hidden="1">
      <c r="K1095" s="750" t="str">
        <f t="shared" ca="1" si="48"/>
        <v/>
      </c>
      <c r="L1095" s="750" t="str">
        <f t="shared" ca="1" si="49"/>
        <v/>
      </c>
      <c r="O1095" s="750" t="s">
        <v>4160</v>
      </c>
      <c r="P1095" s="750" t="s">
        <v>4161</v>
      </c>
      <c r="Q1095" s="750" t="s">
        <v>4162</v>
      </c>
      <c r="R1095" s="750" t="s">
        <v>4163</v>
      </c>
      <c r="S1095" s="750" t="s">
        <v>3214</v>
      </c>
    </row>
    <row r="1096" spans="11:19" hidden="1">
      <c r="K1096" s="750" t="str">
        <f t="shared" ca="1" si="48"/>
        <v/>
      </c>
      <c r="L1096" s="750" t="str">
        <f t="shared" ca="1" si="49"/>
        <v/>
      </c>
      <c r="O1096" s="750" t="s">
        <v>3215</v>
      </c>
      <c r="P1096" s="750" t="s">
        <v>7362</v>
      </c>
      <c r="Q1096" s="750" t="s">
        <v>8618</v>
      </c>
      <c r="R1096" s="750" t="s">
        <v>5226</v>
      </c>
      <c r="S1096" s="750" t="s">
        <v>5227</v>
      </c>
    </row>
    <row r="1097" spans="11:19" hidden="1">
      <c r="K1097" s="750" t="str">
        <f t="shared" ca="1" si="48"/>
        <v/>
      </c>
      <c r="L1097" s="750" t="str">
        <f t="shared" ca="1" si="49"/>
        <v/>
      </c>
      <c r="O1097" s="750" t="s">
        <v>5228</v>
      </c>
      <c r="P1097" s="750" t="s">
        <v>5736</v>
      </c>
      <c r="Q1097" s="750" t="s">
        <v>3739</v>
      </c>
      <c r="R1097" s="750" t="s">
        <v>3740</v>
      </c>
      <c r="S1097" s="750" t="s">
        <v>3741</v>
      </c>
    </row>
    <row r="1098" spans="11:19" hidden="1">
      <c r="K1098" s="750" t="str">
        <f t="shared" ca="1" si="48"/>
        <v/>
      </c>
      <c r="L1098" s="750" t="str">
        <f t="shared" ca="1" si="49"/>
        <v/>
      </c>
      <c r="O1098" s="750" t="s">
        <v>1525</v>
      </c>
      <c r="P1098" s="750" t="s">
        <v>1526</v>
      </c>
      <c r="Q1098" s="750" t="s">
        <v>1527</v>
      </c>
      <c r="R1098" s="750" t="s">
        <v>1528</v>
      </c>
      <c r="S1098" s="750" t="s">
        <v>1529</v>
      </c>
    </row>
    <row r="1099" spans="11:19" hidden="1">
      <c r="K1099" s="750" t="str">
        <f t="shared" ca="1" si="48"/>
        <v/>
      </c>
      <c r="L1099" s="750" t="str">
        <f t="shared" ca="1" si="49"/>
        <v/>
      </c>
      <c r="O1099" s="750" t="s">
        <v>1530</v>
      </c>
      <c r="P1099" s="750" t="s">
        <v>1531</v>
      </c>
      <c r="Q1099" s="750" t="s">
        <v>1532</v>
      </c>
      <c r="R1099" s="750" t="s">
        <v>1533</v>
      </c>
      <c r="S1099" s="750" t="s">
        <v>1534</v>
      </c>
    </row>
    <row r="1100" spans="11:19" hidden="1">
      <c r="K1100" s="750" t="str">
        <f t="shared" ref="K1100:K1163" ca="1" si="50">IF(INDIRECT($O1100)=0,"",INDIRECT($R1100)&amp;INDIRECT($O1100)&amp;INDIRECT($P1100)&amp;INDIRECT($Q1100))</f>
        <v/>
      </c>
      <c r="L1100" s="750" t="str">
        <f t="shared" ref="L1100:L1163" ca="1" si="51">IF(INDIRECT($O1100)=0,"",INDIRECT($S1100)&amp;INDIRECT($O1100)&amp;INDIRECT($P1100)&amp;INDIRECT($Q1100))</f>
        <v/>
      </c>
      <c r="O1100" s="750" t="s">
        <v>1535</v>
      </c>
      <c r="P1100" s="750" t="s">
        <v>1536</v>
      </c>
      <c r="Q1100" s="750" t="s">
        <v>1537</v>
      </c>
      <c r="R1100" s="750" t="s">
        <v>1538</v>
      </c>
      <c r="S1100" s="750" t="s">
        <v>1539</v>
      </c>
    </row>
    <row r="1101" spans="11:19" hidden="1">
      <c r="K1101" s="750" t="str">
        <f t="shared" ca="1" si="50"/>
        <v/>
      </c>
      <c r="L1101" s="750" t="str">
        <f t="shared" ca="1" si="51"/>
        <v/>
      </c>
      <c r="O1101" s="750" t="s">
        <v>1540</v>
      </c>
      <c r="P1101" s="750" t="s">
        <v>1541</v>
      </c>
      <c r="Q1101" s="750" t="s">
        <v>1542</v>
      </c>
      <c r="R1101" s="750" t="s">
        <v>1543</v>
      </c>
      <c r="S1101" s="750" t="s">
        <v>1544</v>
      </c>
    </row>
    <row r="1102" spans="11:19" hidden="1">
      <c r="K1102" s="750" t="str">
        <f t="shared" ca="1" si="50"/>
        <v/>
      </c>
      <c r="L1102" s="750" t="str">
        <f t="shared" ca="1" si="51"/>
        <v/>
      </c>
      <c r="O1102" s="750" t="s">
        <v>1545</v>
      </c>
      <c r="P1102" s="750" t="s">
        <v>4249</v>
      </c>
      <c r="Q1102" s="750" t="s">
        <v>5919</v>
      </c>
      <c r="R1102" s="750" t="s">
        <v>5920</v>
      </c>
      <c r="S1102" s="750" t="s">
        <v>5921</v>
      </c>
    </row>
    <row r="1103" spans="11:19" hidden="1">
      <c r="K1103" s="750" t="str">
        <f t="shared" ca="1" si="50"/>
        <v/>
      </c>
      <c r="L1103" s="750" t="str">
        <f t="shared" ca="1" si="51"/>
        <v/>
      </c>
      <c r="O1103" s="750" t="s">
        <v>5922</v>
      </c>
      <c r="P1103" s="750" t="s">
        <v>5923</v>
      </c>
      <c r="Q1103" s="750" t="s">
        <v>5924</v>
      </c>
      <c r="R1103" s="750" t="s">
        <v>1147</v>
      </c>
      <c r="S1103" s="750" t="s">
        <v>1148</v>
      </c>
    </row>
    <row r="1104" spans="11:19" hidden="1">
      <c r="K1104" s="750" t="str">
        <f t="shared" ca="1" si="50"/>
        <v/>
      </c>
      <c r="L1104" s="750" t="str">
        <f t="shared" ca="1" si="51"/>
        <v/>
      </c>
      <c r="O1104" s="750" t="s">
        <v>1149</v>
      </c>
      <c r="P1104" s="750" t="s">
        <v>1150</v>
      </c>
      <c r="Q1104" s="750" t="s">
        <v>5621</v>
      </c>
      <c r="R1104" s="750" t="s">
        <v>5622</v>
      </c>
      <c r="S1104" s="750" t="s">
        <v>5623</v>
      </c>
    </row>
    <row r="1105" spans="11:19" hidden="1">
      <c r="K1105" s="750" t="str">
        <f t="shared" ca="1" si="50"/>
        <v/>
      </c>
      <c r="L1105" s="750" t="str">
        <f t="shared" ca="1" si="51"/>
        <v/>
      </c>
      <c r="O1105" s="750" t="s">
        <v>5624</v>
      </c>
      <c r="P1105" s="750" t="s">
        <v>5625</v>
      </c>
      <c r="Q1105" s="750" t="s">
        <v>5626</v>
      </c>
      <c r="R1105" s="750" t="s">
        <v>12572</v>
      </c>
      <c r="S1105" s="750" t="s">
        <v>12573</v>
      </c>
    </row>
    <row r="1106" spans="11:19" hidden="1">
      <c r="K1106" s="750" t="str">
        <f t="shared" ca="1" si="50"/>
        <v/>
      </c>
      <c r="L1106" s="750" t="str">
        <f t="shared" ca="1" si="51"/>
        <v/>
      </c>
      <c r="O1106" s="750" t="s">
        <v>13024</v>
      </c>
      <c r="P1106" s="750" t="s">
        <v>11977</v>
      </c>
      <c r="Q1106" s="750" t="s">
        <v>11978</v>
      </c>
      <c r="R1106" s="750" t="s">
        <v>11979</v>
      </c>
      <c r="S1106" s="750" t="s">
        <v>11980</v>
      </c>
    </row>
    <row r="1107" spans="11:19" hidden="1">
      <c r="K1107" s="750" t="str">
        <f t="shared" ca="1" si="50"/>
        <v/>
      </c>
      <c r="L1107" s="750" t="str">
        <f t="shared" ca="1" si="51"/>
        <v/>
      </c>
      <c r="O1107" s="750" t="s">
        <v>11981</v>
      </c>
      <c r="P1107" s="750" t="s">
        <v>3338</v>
      </c>
      <c r="Q1107" s="750" t="s">
        <v>3339</v>
      </c>
      <c r="R1107" s="750" t="s">
        <v>3340</v>
      </c>
      <c r="S1107" s="750" t="s">
        <v>3341</v>
      </c>
    </row>
    <row r="1108" spans="11:19" hidden="1">
      <c r="K1108" s="750" t="str">
        <f t="shared" ca="1" si="50"/>
        <v/>
      </c>
      <c r="L1108" s="750" t="str">
        <f t="shared" ca="1" si="51"/>
        <v/>
      </c>
      <c r="O1108" s="750" t="s">
        <v>3342</v>
      </c>
      <c r="P1108" s="750" t="s">
        <v>3343</v>
      </c>
      <c r="Q1108" s="750" t="s">
        <v>3344</v>
      </c>
      <c r="R1108" s="750" t="s">
        <v>3345</v>
      </c>
      <c r="S1108" s="750" t="s">
        <v>3346</v>
      </c>
    </row>
    <row r="1109" spans="11:19" hidden="1">
      <c r="K1109" s="750" t="str">
        <f t="shared" ca="1" si="50"/>
        <v/>
      </c>
      <c r="L1109" s="750" t="str">
        <f t="shared" ca="1" si="51"/>
        <v/>
      </c>
      <c r="O1109" s="750" t="s">
        <v>3347</v>
      </c>
      <c r="P1109" s="750" t="s">
        <v>11201</v>
      </c>
      <c r="Q1109" s="750" t="s">
        <v>11202</v>
      </c>
      <c r="R1109" s="750" t="s">
        <v>11203</v>
      </c>
      <c r="S1109" s="750" t="s">
        <v>11204</v>
      </c>
    </row>
    <row r="1110" spans="11:19" hidden="1">
      <c r="K1110" s="750" t="str">
        <f t="shared" ca="1" si="50"/>
        <v/>
      </c>
      <c r="L1110" s="750" t="str">
        <f t="shared" ca="1" si="51"/>
        <v/>
      </c>
      <c r="O1110" s="750" t="s">
        <v>9316</v>
      </c>
      <c r="P1110" s="750" t="s">
        <v>9317</v>
      </c>
      <c r="Q1110" s="750" t="s">
        <v>9318</v>
      </c>
      <c r="R1110" s="750" t="s">
        <v>9319</v>
      </c>
      <c r="S1110" s="750" t="s">
        <v>1296</v>
      </c>
    </row>
    <row r="1111" spans="11:19" hidden="1">
      <c r="K1111" s="750" t="str">
        <f t="shared" ca="1" si="50"/>
        <v/>
      </c>
      <c r="L1111" s="750" t="str">
        <f t="shared" ca="1" si="51"/>
        <v/>
      </c>
      <c r="O1111" s="750" t="s">
        <v>420</v>
      </c>
      <c r="P1111" s="750" t="s">
        <v>421</v>
      </c>
      <c r="Q1111" s="750" t="s">
        <v>422</v>
      </c>
      <c r="R1111" s="750" t="s">
        <v>423</v>
      </c>
      <c r="S1111" s="750" t="s">
        <v>424</v>
      </c>
    </row>
    <row r="1112" spans="11:19" hidden="1">
      <c r="K1112" s="750" t="str">
        <f t="shared" ca="1" si="50"/>
        <v/>
      </c>
      <c r="L1112" s="750" t="str">
        <f t="shared" ca="1" si="51"/>
        <v/>
      </c>
      <c r="O1112" s="750" t="s">
        <v>425</v>
      </c>
      <c r="P1112" s="750" t="s">
        <v>426</v>
      </c>
      <c r="Q1112" s="750" t="s">
        <v>427</v>
      </c>
      <c r="R1112" s="750" t="s">
        <v>3744</v>
      </c>
      <c r="S1112" s="750" t="s">
        <v>3745</v>
      </c>
    </row>
    <row r="1113" spans="11:19" hidden="1">
      <c r="K1113" s="750" t="str">
        <f t="shared" ca="1" si="50"/>
        <v/>
      </c>
      <c r="L1113" s="750" t="str">
        <f t="shared" ca="1" si="51"/>
        <v/>
      </c>
      <c r="O1113" s="750" t="s">
        <v>2570</v>
      </c>
      <c r="P1113" s="750" t="s">
        <v>2571</v>
      </c>
      <c r="Q1113" s="750" t="s">
        <v>11740</v>
      </c>
      <c r="R1113" s="750" t="s">
        <v>11741</v>
      </c>
      <c r="S1113" s="750" t="s">
        <v>11742</v>
      </c>
    </row>
    <row r="1114" spans="11:19" hidden="1">
      <c r="K1114" s="750" t="str">
        <f t="shared" ca="1" si="50"/>
        <v/>
      </c>
      <c r="L1114" s="750" t="str">
        <f t="shared" ca="1" si="51"/>
        <v/>
      </c>
      <c r="O1114" s="750" t="s">
        <v>11743</v>
      </c>
      <c r="P1114" s="750" t="s">
        <v>11744</v>
      </c>
      <c r="Q1114" s="750" t="s">
        <v>11745</v>
      </c>
      <c r="R1114" s="750" t="s">
        <v>11746</v>
      </c>
      <c r="S1114" s="750" t="s">
        <v>11747</v>
      </c>
    </row>
    <row r="1115" spans="11:19" hidden="1">
      <c r="K1115" s="750" t="str">
        <f t="shared" ca="1" si="50"/>
        <v/>
      </c>
      <c r="L1115" s="750" t="str">
        <f t="shared" ca="1" si="51"/>
        <v/>
      </c>
      <c r="O1115" s="750" t="s">
        <v>11748</v>
      </c>
      <c r="P1115" s="750" t="s">
        <v>11749</v>
      </c>
      <c r="Q1115" s="750" t="s">
        <v>11750</v>
      </c>
      <c r="R1115" s="750" t="s">
        <v>11751</v>
      </c>
      <c r="S1115" s="750" t="s">
        <v>11752</v>
      </c>
    </row>
    <row r="1116" spans="11:19" hidden="1">
      <c r="K1116" s="750" t="str">
        <f t="shared" ca="1" si="50"/>
        <v/>
      </c>
      <c r="L1116" s="750" t="str">
        <f t="shared" ca="1" si="51"/>
        <v/>
      </c>
      <c r="O1116" s="750" t="s">
        <v>11753</v>
      </c>
      <c r="P1116" s="750" t="s">
        <v>11754</v>
      </c>
      <c r="Q1116" s="750" t="s">
        <v>11755</v>
      </c>
      <c r="R1116" s="750" t="s">
        <v>11756</v>
      </c>
      <c r="S1116" s="750" t="s">
        <v>11757</v>
      </c>
    </row>
    <row r="1117" spans="11:19" hidden="1">
      <c r="K1117" s="750" t="str">
        <f t="shared" ca="1" si="50"/>
        <v/>
      </c>
      <c r="L1117" s="750" t="str">
        <f t="shared" ca="1" si="51"/>
        <v/>
      </c>
      <c r="O1117" s="750" t="s">
        <v>11758</v>
      </c>
      <c r="P1117" s="750" t="s">
        <v>11759</v>
      </c>
      <c r="Q1117" s="750" t="s">
        <v>11760</v>
      </c>
      <c r="R1117" s="750" t="s">
        <v>11761</v>
      </c>
      <c r="S1117" s="750" t="s">
        <v>11762</v>
      </c>
    </row>
    <row r="1118" spans="11:19" hidden="1">
      <c r="K1118" s="750" t="str">
        <f t="shared" ca="1" si="50"/>
        <v/>
      </c>
      <c r="L1118" s="750" t="str">
        <f t="shared" ca="1" si="51"/>
        <v/>
      </c>
      <c r="O1118" s="750" t="s">
        <v>11763</v>
      </c>
      <c r="P1118" s="750" t="s">
        <v>11764</v>
      </c>
      <c r="Q1118" s="750" t="s">
        <v>1153</v>
      </c>
      <c r="R1118" s="750" t="s">
        <v>1154</v>
      </c>
      <c r="S1118" s="750" t="s">
        <v>1155</v>
      </c>
    </row>
    <row r="1119" spans="11:19" hidden="1">
      <c r="K1119" s="750" t="str">
        <f t="shared" ca="1" si="50"/>
        <v/>
      </c>
      <c r="L1119" s="750" t="str">
        <f t="shared" ca="1" si="51"/>
        <v/>
      </c>
      <c r="O1119" s="750" t="s">
        <v>1156</v>
      </c>
      <c r="P1119" s="750" t="s">
        <v>1157</v>
      </c>
      <c r="Q1119" s="750" t="s">
        <v>1158</v>
      </c>
      <c r="R1119" s="750" t="s">
        <v>1159</v>
      </c>
      <c r="S1119" s="750" t="s">
        <v>5872</v>
      </c>
    </row>
    <row r="1120" spans="11:19" hidden="1">
      <c r="K1120" s="750" t="str">
        <f t="shared" ca="1" si="50"/>
        <v/>
      </c>
      <c r="L1120" s="750" t="str">
        <f t="shared" ca="1" si="51"/>
        <v/>
      </c>
      <c r="O1120" s="750" t="s">
        <v>5873</v>
      </c>
      <c r="P1120" s="750" t="s">
        <v>5874</v>
      </c>
      <c r="Q1120" s="750" t="s">
        <v>5875</v>
      </c>
      <c r="R1120" s="750" t="s">
        <v>5876</v>
      </c>
      <c r="S1120" s="750" t="s">
        <v>5877</v>
      </c>
    </row>
    <row r="1121" spans="11:19" hidden="1">
      <c r="K1121" s="750" t="str">
        <f t="shared" ca="1" si="50"/>
        <v/>
      </c>
      <c r="L1121" s="750" t="str">
        <f t="shared" ca="1" si="51"/>
        <v/>
      </c>
      <c r="O1121" s="750" t="s">
        <v>5878</v>
      </c>
      <c r="P1121" s="750" t="s">
        <v>10861</v>
      </c>
      <c r="Q1121" s="750" t="s">
        <v>10862</v>
      </c>
      <c r="R1121" s="750" t="s">
        <v>10863</v>
      </c>
      <c r="S1121" s="750" t="s">
        <v>10864</v>
      </c>
    </row>
    <row r="1122" spans="11:19" hidden="1">
      <c r="K1122" s="750" t="str">
        <f t="shared" ca="1" si="50"/>
        <v/>
      </c>
      <c r="L1122" s="750" t="str">
        <f t="shared" ca="1" si="51"/>
        <v/>
      </c>
      <c r="O1122" s="750" t="s">
        <v>10865</v>
      </c>
      <c r="P1122" s="750" t="s">
        <v>10866</v>
      </c>
      <c r="Q1122" s="750" t="s">
        <v>10867</v>
      </c>
      <c r="R1122" s="750" t="s">
        <v>10868</v>
      </c>
      <c r="S1122" s="750" t="s">
        <v>10869</v>
      </c>
    </row>
    <row r="1123" spans="11:19" hidden="1">
      <c r="K1123" s="750" t="str">
        <f t="shared" ca="1" si="50"/>
        <v/>
      </c>
      <c r="L1123" s="750" t="str">
        <f t="shared" ca="1" si="51"/>
        <v/>
      </c>
      <c r="O1123" s="750" t="s">
        <v>10870</v>
      </c>
      <c r="P1123" s="750" t="s">
        <v>10871</v>
      </c>
      <c r="Q1123" s="750" t="s">
        <v>10872</v>
      </c>
      <c r="R1123" s="750" t="s">
        <v>10873</v>
      </c>
      <c r="S1123" s="750" t="s">
        <v>10874</v>
      </c>
    </row>
    <row r="1124" spans="11:19" hidden="1">
      <c r="K1124" s="750" t="str">
        <f t="shared" ca="1" si="50"/>
        <v/>
      </c>
      <c r="L1124" s="750" t="str">
        <f t="shared" ca="1" si="51"/>
        <v/>
      </c>
      <c r="O1124" s="750" t="s">
        <v>10875</v>
      </c>
      <c r="P1124" s="750" t="s">
        <v>5526</v>
      </c>
      <c r="Q1124" s="750" t="s">
        <v>5527</v>
      </c>
      <c r="R1124" s="750" t="s">
        <v>5528</v>
      </c>
      <c r="S1124" s="750" t="s">
        <v>5529</v>
      </c>
    </row>
    <row r="1125" spans="11:19" hidden="1">
      <c r="K1125" s="750" t="str">
        <f t="shared" ca="1" si="50"/>
        <v/>
      </c>
      <c r="L1125" s="750" t="str">
        <f t="shared" ca="1" si="51"/>
        <v/>
      </c>
      <c r="O1125" s="750" t="s">
        <v>5530</v>
      </c>
      <c r="P1125" s="750" t="s">
        <v>5531</v>
      </c>
      <c r="Q1125" s="750" t="s">
        <v>5532</v>
      </c>
      <c r="R1125" s="750" t="s">
        <v>5533</v>
      </c>
      <c r="S1125" s="750" t="s">
        <v>5534</v>
      </c>
    </row>
    <row r="1126" spans="11:19" hidden="1">
      <c r="K1126" s="750" t="str">
        <f t="shared" ca="1" si="50"/>
        <v/>
      </c>
      <c r="L1126" s="750" t="str">
        <f t="shared" ca="1" si="51"/>
        <v/>
      </c>
      <c r="O1126" s="750" t="s">
        <v>5535</v>
      </c>
      <c r="P1126" s="750" t="s">
        <v>5536</v>
      </c>
      <c r="Q1126" s="750" t="s">
        <v>11069</v>
      </c>
      <c r="R1126" s="750" t="s">
        <v>11070</v>
      </c>
      <c r="S1126" s="750" t="s">
        <v>11071</v>
      </c>
    </row>
    <row r="1127" spans="11:19" hidden="1">
      <c r="K1127" s="750" t="str">
        <f t="shared" ca="1" si="50"/>
        <v/>
      </c>
      <c r="L1127" s="750" t="str">
        <f t="shared" ca="1" si="51"/>
        <v/>
      </c>
      <c r="O1127" s="750" t="s">
        <v>11072</v>
      </c>
      <c r="P1127" s="750" t="s">
        <v>11073</v>
      </c>
      <c r="Q1127" s="750" t="s">
        <v>11074</v>
      </c>
      <c r="R1127" s="750" t="s">
        <v>11075</v>
      </c>
      <c r="S1127" s="750" t="s">
        <v>11076</v>
      </c>
    </row>
    <row r="1128" spans="11:19" hidden="1">
      <c r="K1128" s="750" t="str">
        <f t="shared" ca="1" si="50"/>
        <v/>
      </c>
      <c r="L1128" s="750" t="str">
        <f t="shared" ca="1" si="51"/>
        <v/>
      </c>
      <c r="O1128" s="750" t="s">
        <v>11077</v>
      </c>
      <c r="P1128" s="750" t="s">
        <v>11078</v>
      </c>
      <c r="Q1128" s="750" t="s">
        <v>11079</v>
      </c>
      <c r="R1128" s="750" t="s">
        <v>5019</v>
      </c>
      <c r="S1128" s="750" t="s">
        <v>5020</v>
      </c>
    </row>
    <row r="1129" spans="11:19" hidden="1">
      <c r="K1129" s="750" t="str">
        <f t="shared" ca="1" si="50"/>
        <v/>
      </c>
      <c r="L1129" s="750" t="str">
        <f t="shared" ca="1" si="51"/>
        <v/>
      </c>
      <c r="O1129" s="750" t="s">
        <v>5021</v>
      </c>
      <c r="P1129" s="750" t="s">
        <v>5022</v>
      </c>
      <c r="Q1129" s="750" t="s">
        <v>5023</v>
      </c>
      <c r="R1129" s="750" t="s">
        <v>5024</v>
      </c>
      <c r="S1129" s="750" t="s">
        <v>3769</v>
      </c>
    </row>
    <row r="1130" spans="11:19" hidden="1">
      <c r="K1130" s="750" t="str">
        <f t="shared" ca="1" si="50"/>
        <v/>
      </c>
      <c r="L1130" s="750" t="str">
        <f t="shared" ca="1" si="51"/>
        <v/>
      </c>
      <c r="O1130" s="750" t="s">
        <v>3770</v>
      </c>
      <c r="P1130" s="750" t="s">
        <v>3771</v>
      </c>
      <c r="Q1130" s="750" t="s">
        <v>3772</v>
      </c>
      <c r="R1130" s="750" t="s">
        <v>1357</v>
      </c>
      <c r="S1130" s="750" t="s">
        <v>1358</v>
      </c>
    </row>
    <row r="1131" spans="11:19" hidden="1">
      <c r="K1131" s="750" t="str">
        <f t="shared" ca="1" si="50"/>
        <v/>
      </c>
      <c r="L1131" s="750" t="str">
        <f t="shared" ca="1" si="51"/>
        <v/>
      </c>
      <c r="O1131" s="750" t="s">
        <v>1359</v>
      </c>
      <c r="P1131" s="750" t="s">
        <v>1360</v>
      </c>
      <c r="Q1131" s="750" t="s">
        <v>3672</v>
      </c>
      <c r="R1131" s="750" t="s">
        <v>13382</v>
      </c>
      <c r="S1131" s="750" t="s">
        <v>13383</v>
      </c>
    </row>
    <row r="1132" spans="11:19" hidden="1">
      <c r="K1132" s="750" t="str">
        <f t="shared" ca="1" si="50"/>
        <v/>
      </c>
      <c r="L1132" s="750" t="str">
        <f t="shared" ca="1" si="51"/>
        <v/>
      </c>
      <c r="O1132" s="750" t="s">
        <v>13384</v>
      </c>
      <c r="P1132" s="750" t="s">
        <v>13385</v>
      </c>
      <c r="Q1132" s="750" t="s">
        <v>13386</v>
      </c>
      <c r="R1132" s="750" t="s">
        <v>136</v>
      </c>
      <c r="S1132" s="750" t="s">
        <v>137</v>
      </c>
    </row>
    <row r="1133" spans="11:19" hidden="1">
      <c r="K1133" s="750" t="str">
        <f t="shared" ca="1" si="50"/>
        <v/>
      </c>
      <c r="L1133" s="750" t="str">
        <f t="shared" ca="1" si="51"/>
        <v/>
      </c>
      <c r="O1133" s="750" t="s">
        <v>333</v>
      </c>
      <c r="P1133" s="750" t="s">
        <v>334</v>
      </c>
      <c r="Q1133" s="750" t="s">
        <v>335</v>
      </c>
      <c r="R1133" s="750" t="s">
        <v>336</v>
      </c>
      <c r="S1133" s="750" t="s">
        <v>337</v>
      </c>
    </row>
    <row r="1134" spans="11:19" hidden="1">
      <c r="K1134" s="750" t="str">
        <f t="shared" ca="1" si="50"/>
        <v/>
      </c>
      <c r="L1134" s="750" t="str">
        <f t="shared" ca="1" si="51"/>
        <v/>
      </c>
      <c r="O1134" s="750" t="s">
        <v>2904</v>
      </c>
      <c r="P1134" s="750" t="s">
        <v>2905</v>
      </c>
      <c r="Q1134" s="750" t="s">
        <v>2906</v>
      </c>
      <c r="R1134" s="750" t="s">
        <v>2907</v>
      </c>
      <c r="S1134" s="750" t="s">
        <v>2908</v>
      </c>
    </row>
    <row r="1135" spans="11:19" hidden="1">
      <c r="K1135" s="750" t="str">
        <f t="shared" ca="1" si="50"/>
        <v/>
      </c>
      <c r="L1135" s="750" t="str">
        <f t="shared" ca="1" si="51"/>
        <v/>
      </c>
      <c r="O1135" s="750" t="s">
        <v>2909</v>
      </c>
      <c r="P1135" s="750" t="s">
        <v>2910</v>
      </c>
      <c r="Q1135" s="750" t="s">
        <v>2911</v>
      </c>
      <c r="R1135" s="750" t="s">
        <v>2912</v>
      </c>
      <c r="S1135" s="750" t="s">
        <v>2913</v>
      </c>
    </row>
    <row r="1136" spans="11:19" hidden="1">
      <c r="K1136" s="750" t="str">
        <f t="shared" ca="1" si="50"/>
        <v/>
      </c>
      <c r="L1136" s="750" t="str">
        <f t="shared" ca="1" si="51"/>
        <v/>
      </c>
      <c r="O1136" s="750" t="s">
        <v>2914</v>
      </c>
      <c r="P1136" s="750" t="s">
        <v>2915</v>
      </c>
      <c r="Q1136" s="750" t="s">
        <v>2916</v>
      </c>
      <c r="R1136" s="750" t="s">
        <v>668</v>
      </c>
      <c r="S1136" s="750" t="s">
        <v>669</v>
      </c>
    </row>
    <row r="1137" spans="11:19" hidden="1">
      <c r="K1137" s="750" t="str">
        <f t="shared" ca="1" si="50"/>
        <v/>
      </c>
      <c r="L1137" s="750" t="str">
        <f t="shared" ca="1" si="51"/>
        <v/>
      </c>
      <c r="O1137" s="750" t="s">
        <v>670</v>
      </c>
      <c r="P1137" s="750" t="s">
        <v>671</v>
      </c>
      <c r="Q1137" s="750" t="s">
        <v>672</v>
      </c>
      <c r="R1137" s="750" t="s">
        <v>673</v>
      </c>
      <c r="S1137" s="750" t="s">
        <v>674</v>
      </c>
    </row>
    <row r="1138" spans="11:19" hidden="1">
      <c r="K1138" s="750" t="str">
        <f t="shared" ca="1" si="50"/>
        <v/>
      </c>
      <c r="L1138" s="750" t="str">
        <f t="shared" ca="1" si="51"/>
        <v/>
      </c>
      <c r="O1138" s="750" t="s">
        <v>675</v>
      </c>
      <c r="P1138" s="750" t="s">
        <v>676</v>
      </c>
      <c r="Q1138" s="750" t="s">
        <v>677</v>
      </c>
      <c r="R1138" s="750" t="s">
        <v>678</v>
      </c>
      <c r="S1138" s="750" t="s">
        <v>679</v>
      </c>
    </row>
    <row r="1139" spans="11:19" hidden="1">
      <c r="K1139" s="750" t="str">
        <f t="shared" ca="1" si="50"/>
        <v/>
      </c>
      <c r="L1139" s="750" t="str">
        <f t="shared" ca="1" si="51"/>
        <v/>
      </c>
      <c r="O1139" s="750" t="s">
        <v>680</v>
      </c>
      <c r="P1139" s="750" t="s">
        <v>681</v>
      </c>
      <c r="Q1139" s="750" t="s">
        <v>682</v>
      </c>
      <c r="R1139" s="750" t="s">
        <v>683</v>
      </c>
      <c r="S1139" s="750" t="s">
        <v>684</v>
      </c>
    </row>
    <row r="1140" spans="11:19" hidden="1">
      <c r="K1140" s="750" t="str">
        <f t="shared" ca="1" si="50"/>
        <v/>
      </c>
      <c r="L1140" s="750" t="str">
        <f t="shared" ca="1" si="51"/>
        <v/>
      </c>
      <c r="O1140" s="750" t="s">
        <v>685</v>
      </c>
      <c r="P1140" s="750" t="s">
        <v>686</v>
      </c>
      <c r="Q1140" s="750" t="s">
        <v>687</v>
      </c>
      <c r="R1140" s="750" t="s">
        <v>688</v>
      </c>
      <c r="S1140" s="750" t="s">
        <v>689</v>
      </c>
    </row>
    <row r="1141" spans="11:19" hidden="1">
      <c r="K1141" s="750" t="str">
        <f t="shared" ca="1" si="50"/>
        <v/>
      </c>
      <c r="L1141" s="750" t="str">
        <f t="shared" ca="1" si="51"/>
        <v/>
      </c>
      <c r="O1141" s="750" t="s">
        <v>690</v>
      </c>
      <c r="P1141" s="750" t="s">
        <v>691</v>
      </c>
      <c r="Q1141" s="750" t="s">
        <v>692</v>
      </c>
      <c r="R1141" s="750" t="s">
        <v>693</v>
      </c>
      <c r="S1141" s="750" t="s">
        <v>694</v>
      </c>
    </row>
    <row r="1142" spans="11:19" hidden="1">
      <c r="K1142" s="750" t="str">
        <f t="shared" ca="1" si="50"/>
        <v/>
      </c>
      <c r="L1142" s="750" t="str">
        <f t="shared" ca="1" si="51"/>
        <v/>
      </c>
      <c r="O1142" s="750" t="s">
        <v>695</v>
      </c>
      <c r="P1142" s="750" t="s">
        <v>696</v>
      </c>
      <c r="Q1142" s="750" t="s">
        <v>697</v>
      </c>
      <c r="R1142" s="750" t="s">
        <v>698</v>
      </c>
      <c r="S1142" s="750" t="s">
        <v>699</v>
      </c>
    </row>
    <row r="1143" spans="11:19" hidden="1">
      <c r="K1143" s="750" t="str">
        <f t="shared" ca="1" si="50"/>
        <v/>
      </c>
      <c r="L1143" s="750" t="str">
        <f t="shared" ca="1" si="51"/>
        <v/>
      </c>
      <c r="O1143" s="750" t="s">
        <v>700</v>
      </c>
      <c r="P1143" s="750" t="s">
        <v>701</v>
      </c>
      <c r="Q1143" s="750" t="s">
        <v>702</v>
      </c>
      <c r="R1143" s="750" t="s">
        <v>3141</v>
      </c>
      <c r="S1143" s="750" t="s">
        <v>3142</v>
      </c>
    </row>
    <row r="1144" spans="11:19" hidden="1">
      <c r="K1144" s="750" t="str">
        <f t="shared" ca="1" si="50"/>
        <v/>
      </c>
      <c r="L1144" s="750" t="str">
        <f t="shared" ca="1" si="51"/>
        <v/>
      </c>
      <c r="O1144" s="750" t="s">
        <v>3143</v>
      </c>
      <c r="P1144" s="750" t="s">
        <v>8158</v>
      </c>
      <c r="Q1144" s="750" t="s">
        <v>8159</v>
      </c>
      <c r="R1144" s="750" t="s">
        <v>8160</v>
      </c>
      <c r="S1144" s="750" t="s">
        <v>8161</v>
      </c>
    </row>
    <row r="1145" spans="11:19" hidden="1">
      <c r="K1145" s="750" t="str">
        <f t="shared" ca="1" si="50"/>
        <v/>
      </c>
      <c r="L1145" s="750" t="str">
        <f t="shared" ca="1" si="51"/>
        <v/>
      </c>
      <c r="O1145" s="750" t="s">
        <v>8162</v>
      </c>
      <c r="P1145" s="750" t="s">
        <v>8163</v>
      </c>
      <c r="Q1145" s="750" t="s">
        <v>8164</v>
      </c>
      <c r="R1145" s="750" t="s">
        <v>8165</v>
      </c>
      <c r="S1145" s="750" t="s">
        <v>8166</v>
      </c>
    </row>
    <row r="1146" spans="11:19" hidden="1">
      <c r="K1146" s="750" t="str">
        <f t="shared" ca="1" si="50"/>
        <v/>
      </c>
      <c r="L1146" s="750" t="str">
        <f t="shared" ca="1" si="51"/>
        <v/>
      </c>
      <c r="O1146" s="750" t="s">
        <v>8167</v>
      </c>
      <c r="P1146" s="750" t="s">
        <v>8168</v>
      </c>
      <c r="Q1146" s="750" t="s">
        <v>12204</v>
      </c>
      <c r="R1146" s="750" t="s">
        <v>12967</v>
      </c>
      <c r="S1146" s="750" t="s">
        <v>12968</v>
      </c>
    </row>
    <row r="1147" spans="11:19" hidden="1">
      <c r="K1147" s="750" t="str">
        <f t="shared" ca="1" si="50"/>
        <v/>
      </c>
      <c r="L1147" s="750" t="str">
        <f t="shared" ca="1" si="51"/>
        <v/>
      </c>
      <c r="O1147" s="750" t="s">
        <v>12969</v>
      </c>
      <c r="P1147" s="750" t="s">
        <v>1287</v>
      </c>
      <c r="Q1147" s="750" t="s">
        <v>1288</v>
      </c>
      <c r="R1147" s="750" t="s">
        <v>1289</v>
      </c>
      <c r="S1147" s="750" t="s">
        <v>3435</v>
      </c>
    </row>
    <row r="1148" spans="11:19" hidden="1">
      <c r="K1148" s="750" t="str">
        <f t="shared" ca="1" si="50"/>
        <v/>
      </c>
      <c r="L1148" s="750" t="str">
        <f t="shared" ca="1" si="51"/>
        <v/>
      </c>
      <c r="O1148" s="750" t="s">
        <v>3436</v>
      </c>
      <c r="P1148" s="750" t="s">
        <v>3437</v>
      </c>
      <c r="Q1148" s="750" t="s">
        <v>12647</v>
      </c>
      <c r="R1148" s="750" t="s">
        <v>12648</v>
      </c>
      <c r="S1148" s="750" t="s">
        <v>12649</v>
      </c>
    </row>
    <row r="1149" spans="11:19" hidden="1">
      <c r="K1149" s="750" t="str">
        <f t="shared" ca="1" si="50"/>
        <v/>
      </c>
      <c r="L1149" s="750" t="str">
        <f t="shared" ca="1" si="51"/>
        <v/>
      </c>
      <c r="O1149" s="750" t="s">
        <v>12650</v>
      </c>
      <c r="P1149" s="750" t="s">
        <v>12651</v>
      </c>
      <c r="Q1149" s="750" t="s">
        <v>13462</v>
      </c>
      <c r="R1149" s="750" t="s">
        <v>13463</v>
      </c>
      <c r="S1149" s="750" t="s">
        <v>13464</v>
      </c>
    </row>
    <row r="1150" spans="11:19" hidden="1">
      <c r="K1150" s="750" t="str">
        <f t="shared" ca="1" si="50"/>
        <v/>
      </c>
      <c r="L1150" s="750" t="str">
        <f t="shared" ca="1" si="51"/>
        <v/>
      </c>
      <c r="O1150" s="750" t="s">
        <v>13465</v>
      </c>
      <c r="P1150" s="750" t="s">
        <v>13466</v>
      </c>
      <c r="Q1150" s="750" t="s">
        <v>7245</v>
      </c>
      <c r="R1150" s="750" t="s">
        <v>7246</v>
      </c>
      <c r="S1150" s="750" t="s">
        <v>11681</v>
      </c>
    </row>
    <row r="1151" spans="11:19" hidden="1">
      <c r="K1151" s="750" t="str">
        <f t="shared" ca="1" si="50"/>
        <v/>
      </c>
      <c r="L1151" s="750" t="str">
        <f t="shared" ca="1" si="51"/>
        <v/>
      </c>
      <c r="O1151" s="750" t="s">
        <v>11682</v>
      </c>
      <c r="P1151" s="750" t="s">
        <v>11683</v>
      </c>
      <c r="Q1151" s="750" t="s">
        <v>11684</v>
      </c>
      <c r="R1151" s="750" t="s">
        <v>11685</v>
      </c>
      <c r="S1151" s="750" t="s">
        <v>11686</v>
      </c>
    </row>
    <row r="1152" spans="11:19" hidden="1">
      <c r="K1152" s="750" t="str">
        <f t="shared" ca="1" si="50"/>
        <v/>
      </c>
      <c r="L1152" s="750" t="str">
        <f t="shared" ca="1" si="51"/>
        <v/>
      </c>
      <c r="O1152" s="750" t="s">
        <v>11687</v>
      </c>
      <c r="P1152" s="750" t="s">
        <v>11688</v>
      </c>
      <c r="Q1152" s="750" t="s">
        <v>11689</v>
      </c>
      <c r="R1152" s="750" t="s">
        <v>11690</v>
      </c>
      <c r="S1152" s="750" t="s">
        <v>11691</v>
      </c>
    </row>
    <row r="1153" spans="11:19" hidden="1">
      <c r="K1153" s="750" t="str">
        <f t="shared" ca="1" si="50"/>
        <v/>
      </c>
      <c r="L1153" s="750" t="str">
        <f t="shared" ca="1" si="51"/>
        <v/>
      </c>
      <c r="O1153" s="750" t="s">
        <v>11692</v>
      </c>
      <c r="P1153" s="750" t="s">
        <v>11693</v>
      </c>
      <c r="Q1153" s="750" t="s">
        <v>11694</v>
      </c>
      <c r="R1153" s="750" t="s">
        <v>11695</v>
      </c>
      <c r="S1153" s="750" t="s">
        <v>11696</v>
      </c>
    </row>
    <row r="1154" spans="11:19" hidden="1">
      <c r="K1154" s="750" t="str">
        <f t="shared" ca="1" si="50"/>
        <v/>
      </c>
      <c r="L1154" s="750" t="str">
        <f t="shared" ca="1" si="51"/>
        <v/>
      </c>
      <c r="O1154" s="750" t="s">
        <v>13828</v>
      </c>
      <c r="P1154" s="750" t="s">
        <v>13829</v>
      </c>
      <c r="Q1154" s="750" t="s">
        <v>13830</v>
      </c>
      <c r="R1154" s="750" t="s">
        <v>13831</v>
      </c>
      <c r="S1154" s="750" t="s">
        <v>13832</v>
      </c>
    </row>
    <row r="1155" spans="11:19" hidden="1">
      <c r="K1155" s="750" t="str">
        <f t="shared" ca="1" si="50"/>
        <v/>
      </c>
      <c r="L1155" s="750" t="str">
        <f t="shared" ca="1" si="51"/>
        <v/>
      </c>
      <c r="O1155" s="750" t="s">
        <v>9993</v>
      </c>
      <c r="P1155" s="750" t="s">
        <v>9994</v>
      </c>
      <c r="Q1155" s="750" t="s">
        <v>9995</v>
      </c>
      <c r="R1155" s="750" t="s">
        <v>9996</v>
      </c>
      <c r="S1155" s="750" t="s">
        <v>9997</v>
      </c>
    </row>
    <row r="1156" spans="11:19" hidden="1">
      <c r="K1156" s="750" t="str">
        <f t="shared" ca="1" si="50"/>
        <v/>
      </c>
      <c r="L1156" s="750" t="str">
        <f t="shared" ca="1" si="51"/>
        <v/>
      </c>
      <c r="O1156" s="750" t="s">
        <v>9998</v>
      </c>
      <c r="P1156" s="750" t="s">
        <v>9999</v>
      </c>
      <c r="Q1156" s="750" t="s">
        <v>12943</v>
      </c>
      <c r="R1156" s="750" t="s">
        <v>12944</v>
      </c>
      <c r="S1156" s="750" t="s">
        <v>12945</v>
      </c>
    </row>
    <row r="1157" spans="11:19" hidden="1">
      <c r="K1157" s="750" t="str">
        <f t="shared" ca="1" si="50"/>
        <v/>
      </c>
      <c r="L1157" s="750" t="str">
        <f t="shared" ca="1" si="51"/>
        <v/>
      </c>
      <c r="O1157" s="750" t="s">
        <v>12946</v>
      </c>
      <c r="P1157" s="750" t="s">
        <v>12947</v>
      </c>
      <c r="Q1157" s="750" t="s">
        <v>7179</v>
      </c>
      <c r="R1157" s="750" t="s">
        <v>7180</v>
      </c>
      <c r="S1157" s="750" t="s">
        <v>7181</v>
      </c>
    </row>
    <row r="1158" spans="11:19" hidden="1">
      <c r="K1158" s="750" t="str">
        <f t="shared" ca="1" si="50"/>
        <v/>
      </c>
      <c r="L1158" s="750" t="str">
        <f t="shared" ca="1" si="51"/>
        <v/>
      </c>
      <c r="O1158" s="750" t="s">
        <v>7182</v>
      </c>
      <c r="P1158" s="750" t="s">
        <v>7183</v>
      </c>
      <c r="Q1158" s="750" t="s">
        <v>4469</v>
      </c>
      <c r="R1158" s="750" t="s">
        <v>4470</v>
      </c>
      <c r="S1158" s="750" t="s">
        <v>4471</v>
      </c>
    </row>
    <row r="1159" spans="11:19" hidden="1">
      <c r="K1159" s="750" t="str">
        <f t="shared" ca="1" si="50"/>
        <v/>
      </c>
      <c r="L1159" s="750" t="str">
        <f t="shared" ca="1" si="51"/>
        <v/>
      </c>
      <c r="O1159" s="750" t="s">
        <v>4472</v>
      </c>
      <c r="P1159" s="750" t="s">
        <v>8172</v>
      </c>
      <c r="Q1159" s="750" t="s">
        <v>8173</v>
      </c>
      <c r="R1159" s="750" t="s">
        <v>8174</v>
      </c>
      <c r="S1159" s="750" t="s">
        <v>8175</v>
      </c>
    </row>
    <row r="1160" spans="11:19" hidden="1">
      <c r="K1160" s="750" t="str">
        <f t="shared" ca="1" si="50"/>
        <v/>
      </c>
      <c r="L1160" s="750" t="str">
        <f t="shared" ca="1" si="51"/>
        <v/>
      </c>
      <c r="O1160" s="750" t="s">
        <v>8176</v>
      </c>
      <c r="P1160" s="750" t="s">
        <v>8416</v>
      </c>
      <c r="Q1160" s="750" t="s">
        <v>8417</v>
      </c>
      <c r="R1160" s="750" t="s">
        <v>8418</v>
      </c>
      <c r="S1160" s="750" t="s">
        <v>8419</v>
      </c>
    </row>
    <row r="1161" spans="11:19" hidden="1">
      <c r="K1161" s="750" t="str">
        <f t="shared" ca="1" si="50"/>
        <v/>
      </c>
      <c r="L1161" s="750" t="str">
        <f t="shared" ca="1" si="51"/>
        <v/>
      </c>
      <c r="O1161" s="750" t="s">
        <v>8420</v>
      </c>
      <c r="P1161" s="750" t="s">
        <v>8421</v>
      </c>
      <c r="Q1161" s="750" t="s">
        <v>4984</v>
      </c>
      <c r="R1161" s="750" t="s">
        <v>4985</v>
      </c>
      <c r="S1161" s="750" t="s">
        <v>4986</v>
      </c>
    </row>
    <row r="1162" spans="11:19" hidden="1">
      <c r="K1162" s="750" t="str">
        <f t="shared" ca="1" si="50"/>
        <v/>
      </c>
      <c r="L1162" s="750" t="str">
        <f t="shared" ca="1" si="51"/>
        <v/>
      </c>
      <c r="O1162" s="750" t="s">
        <v>4987</v>
      </c>
      <c r="P1162" s="750" t="s">
        <v>4988</v>
      </c>
      <c r="Q1162" s="750" t="s">
        <v>4989</v>
      </c>
      <c r="R1162" s="750" t="s">
        <v>4990</v>
      </c>
      <c r="S1162" s="750" t="s">
        <v>11068</v>
      </c>
    </row>
    <row r="1163" spans="11:19" hidden="1">
      <c r="K1163" s="750" t="str">
        <f t="shared" ca="1" si="50"/>
        <v/>
      </c>
      <c r="L1163" s="750" t="str">
        <f t="shared" ca="1" si="51"/>
        <v/>
      </c>
      <c r="O1163" s="750" t="s">
        <v>4977</v>
      </c>
      <c r="P1163" s="750" t="s">
        <v>7667</v>
      </c>
      <c r="Q1163" s="750" t="s">
        <v>12607</v>
      </c>
      <c r="R1163" s="750" t="s">
        <v>12608</v>
      </c>
      <c r="S1163" s="750" t="s">
        <v>12609</v>
      </c>
    </row>
    <row r="1164" spans="11:19" hidden="1">
      <c r="K1164" s="750" t="str">
        <f t="shared" ref="K1164:K1227" ca="1" si="52">IF(INDIRECT($O1164)=0,"",INDIRECT($R1164)&amp;INDIRECT($O1164)&amp;INDIRECT($P1164)&amp;INDIRECT($Q1164))</f>
        <v/>
      </c>
      <c r="L1164" s="750" t="str">
        <f t="shared" ref="L1164:L1227" ca="1" si="53">IF(INDIRECT($O1164)=0,"",INDIRECT($S1164)&amp;INDIRECT($O1164)&amp;INDIRECT($P1164)&amp;INDIRECT($Q1164))</f>
        <v/>
      </c>
      <c r="O1164" s="750" t="s">
        <v>4884</v>
      </c>
      <c r="P1164" s="750" t="s">
        <v>4885</v>
      </c>
      <c r="Q1164" s="750" t="s">
        <v>4886</v>
      </c>
      <c r="R1164" s="750" t="s">
        <v>4887</v>
      </c>
      <c r="S1164" s="750" t="s">
        <v>4888</v>
      </c>
    </row>
    <row r="1165" spans="11:19" hidden="1">
      <c r="K1165" s="750" t="str">
        <f t="shared" ca="1" si="52"/>
        <v/>
      </c>
      <c r="L1165" s="750" t="str">
        <f t="shared" ca="1" si="53"/>
        <v/>
      </c>
      <c r="O1165" s="750" t="s">
        <v>4889</v>
      </c>
      <c r="P1165" s="750" t="s">
        <v>4890</v>
      </c>
      <c r="Q1165" s="750" t="s">
        <v>4891</v>
      </c>
      <c r="R1165" s="750" t="s">
        <v>4892</v>
      </c>
      <c r="S1165" s="750" t="s">
        <v>4893</v>
      </c>
    </row>
    <row r="1166" spans="11:19" hidden="1">
      <c r="K1166" s="750" t="str">
        <f t="shared" ca="1" si="52"/>
        <v/>
      </c>
      <c r="L1166" s="750" t="str">
        <f t="shared" ca="1" si="53"/>
        <v/>
      </c>
      <c r="O1166" s="750" t="s">
        <v>4894</v>
      </c>
      <c r="P1166" s="750" t="s">
        <v>4895</v>
      </c>
      <c r="Q1166" s="750" t="s">
        <v>5260</v>
      </c>
      <c r="R1166" s="750" t="s">
        <v>5261</v>
      </c>
      <c r="S1166" s="750" t="s">
        <v>5262</v>
      </c>
    </row>
    <row r="1167" spans="11:19" hidden="1">
      <c r="K1167" s="750" t="str">
        <f t="shared" ca="1" si="52"/>
        <v/>
      </c>
      <c r="L1167" s="750" t="str">
        <f t="shared" ca="1" si="53"/>
        <v/>
      </c>
      <c r="O1167" s="750" t="s">
        <v>5263</v>
      </c>
      <c r="P1167" s="750" t="s">
        <v>5264</v>
      </c>
      <c r="Q1167" s="750" t="s">
        <v>5265</v>
      </c>
      <c r="R1167" s="750" t="s">
        <v>5266</v>
      </c>
      <c r="S1167" s="750" t="s">
        <v>9681</v>
      </c>
    </row>
    <row r="1168" spans="11:19" hidden="1">
      <c r="K1168" s="750" t="str">
        <f t="shared" ca="1" si="52"/>
        <v/>
      </c>
      <c r="L1168" s="750" t="str">
        <f t="shared" ca="1" si="53"/>
        <v/>
      </c>
      <c r="O1168" s="750" t="s">
        <v>9682</v>
      </c>
      <c r="P1168" s="750" t="s">
        <v>3735</v>
      </c>
      <c r="Q1168" s="750" t="s">
        <v>8814</v>
      </c>
      <c r="R1168" s="750" t="s">
        <v>12493</v>
      </c>
      <c r="S1168" s="750" t="s">
        <v>12494</v>
      </c>
    </row>
    <row r="1169" spans="11:19" hidden="1">
      <c r="K1169" s="750" t="str">
        <f t="shared" ca="1" si="52"/>
        <v/>
      </c>
      <c r="L1169" s="750" t="str">
        <f t="shared" ca="1" si="53"/>
        <v/>
      </c>
      <c r="O1169" s="750" t="s">
        <v>12495</v>
      </c>
      <c r="P1169" s="750" t="s">
        <v>12496</v>
      </c>
      <c r="Q1169" s="750" t="s">
        <v>7471</v>
      </c>
      <c r="R1169" s="750" t="s">
        <v>7472</v>
      </c>
      <c r="S1169" s="750" t="s">
        <v>7473</v>
      </c>
    </row>
    <row r="1170" spans="11:19" hidden="1">
      <c r="K1170" s="750" t="str">
        <f t="shared" ca="1" si="52"/>
        <v/>
      </c>
      <c r="L1170" s="750" t="str">
        <f t="shared" ca="1" si="53"/>
        <v/>
      </c>
      <c r="O1170" s="750" t="s">
        <v>1576</v>
      </c>
      <c r="P1170" s="750" t="s">
        <v>1577</v>
      </c>
      <c r="Q1170" s="750" t="s">
        <v>1578</v>
      </c>
      <c r="R1170" s="750" t="s">
        <v>1579</v>
      </c>
      <c r="S1170" s="750" t="s">
        <v>1580</v>
      </c>
    </row>
    <row r="1171" spans="11:19" hidden="1">
      <c r="K1171" s="750" t="str">
        <f t="shared" ca="1" si="52"/>
        <v/>
      </c>
      <c r="L1171" s="750" t="str">
        <f t="shared" ca="1" si="53"/>
        <v/>
      </c>
      <c r="O1171" s="750" t="s">
        <v>1581</v>
      </c>
      <c r="P1171" s="750" t="s">
        <v>1582</v>
      </c>
      <c r="Q1171" s="750" t="s">
        <v>1583</v>
      </c>
      <c r="R1171" s="750" t="s">
        <v>1584</v>
      </c>
      <c r="S1171" s="750" t="s">
        <v>1585</v>
      </c>
    </row>
    <row r="1172" spans="11:19" hidden="1">
      <c r="K1172" s="750" t="str">
        <f t="shared" ca="1" si="52"/>
        <v/>
      </c>
      <c r="L1172" s="750" t="str">
        <f t="shared" ca="1" si="53"/>
        <v/>
      </c>
      <c r="O1172" s="750" t="s">
        <v>1586</v>
      </c>
      <c r="P1172" s="750" t="s">
        <v>1587</v>
      </c>
      <c r="Q1172" s="750" t="s">
        <v>1588</v>
      </c>
      <c r="R1172" s="750" t="s">
        <v>1589</v>
      </c>
      <c r="S1172" s="750" t="s">
        <v>5795</v>
      </c>
    </row>
    <row r="1173" spans="11:19" hidden="1">
      <c r="K1173" s="750" t="str">
        <f t="shared" ca="1" si="52"/>
        <v/>
      </c>
      <c r="L1173" s="750" t="str">
        <f t="shared" ca="1" si="53"/>
        <v/>
      </c>
      <c r="O1173" s="750" t="s">
        <v>5796</v>
      </c>
      <c r="P1173" s="750" t="s">
        <v>10500</v>
      </c>
      <c r="Q1173" s="750" t="s">
        <v>10501</v>
      </c>
      <c r="R1173" s="750" t="s">
        <v>10502</v>
      </c>
      <c r="S1173" s="750" t="s">
        <v>10503</v>
      </c>
    </row>
    <row r="1174" spans="11:19" hidden="1">
      <c r="K1174" s="750" t="str">
        <f t="shared" ca="1" si="52"/>
        <v/>
      </c>
      <c r="L1174" s="750" t="str">
        <f t="shared" ca="1" si="53"/>
        <v/>
      </c>
      <c r="O1174" s="750" t="s">
        <v>10504</v>
      </c>
      <c r="P1174" s="750" t="s">
        <v>10505</v>
      </c>
      <c r="Q1174" s="750" t="s">
        <v>10506</v>
      </c>
      <c r="R1174" s="750" t="s">
        <v>10507</v>
      </c>
      <c r="S1174" s="750" t="s">
        <v>10508</v>
      </c>
    </row>
    <row r="1175" spans="11:19" hidden="1">
      <c r="K1175" s="750" t="str">
        <f t="shared" ca="1" si="52"/>
        <v/>
      </c>
      <c r="L1175" s="750" t="str">
        <f t="shared" ca="1" si="53"/>
        <v/>
      </c>
      <c r="O1175" s="750" t="s">
        <v>10509</v>
      </c>
      <c r="P1175" s="750" t="s">
        <v>10510</v>
      </c>
      <c r="Q1175" s="750" t="s">
        <v>5579</v>
      </c>
      <c r="R1175" s="750" t="s">
        <v>5580</v>
      </c>
      <c r="S1175" s="750" t="s">
        <v>5581</v>
      </c>
    </row>
    <row r="1176" spans="11:19" hidden="1">
      <c r="K1176" s="750" t="str">
        <f t="shared" ca="1" si="52"/>
        <v/>
      </c>
      <c r="L1176" s="750" t="str">
        <f t="shared" ca="1" si="53"/>
        <v/>
      </c>
      <c r="O1176" s="750" t="s">
        <v>5582</v>
      </c>
      <c r="P1176" s="750" t="s">
        <v>5583</v>
      </c>
      <c r="Q1176" s="750" t="s">
        <v>5584</v>
      </c>
      <c r="R1176" s="750" t="s">
        <v>2096</v>
      </c>
      <c r="S1176" s="750" t="s">
        <v>2097</v>
      </c>
    </row>
    <row r="1177" spans="11:19" hidden="1">
      <c r="K1177" s="750" t="str">
        <f t="shared" ca="1" si="52"/>
        <v/>
      </c>
      <c r="L1177" s="750" t="str">
        <f t="shared" ca="1" si="53"/>
        <v/>
      </c>
      <c r="O1177" s="750" t="s">
        <v>2098</v>
      </c>
      <c r="P1177" s="750" t="s">
        <v>2099</v>
      </c>
      <c r="Q1177" s="750" t="s">
        <v>2100</v>
      </c>
      <c r="R1177" s="750" t="s">
        <v>2101</v>
      </c>
      <c r="S1177" s="750" t="s">
        <v>2102</v>
      </c>
    </row>
    <row r="1178" spans="11:19" hidden="1">
      <c r="K1178" s="750" t="str">
        <f t="shared" ca="1" si="52"/>
        <v/>
      </c>
      <c r="L1178" s="750" t="str">
        <f t="shared" ca="1" si="53"/>
        <v/>
      </c>
      <c r="O1178" s="750" t="s">
        <v>2103</v>
      </c>
      <c r="P1178" s="750" t="s">
        <v>7259</v>
      </c>
      <c r="Q1178" s="750" t="s">
        <v>1772</v>
      </c>
      <c r="R1178" s="750" t="s">
        <v>1773</v>
      </c>
      <c r="S1178" s="750" t="s">
        <v>1774</v>
      </c>
    </row>
    <row r="1179" spans="11:19" hidden="1">
      <c r="K1179" s="750" t="str">
        <f t="shared" ca="1" si="52"/>
        <v/>
      </c>
      <c r="L1179" s="750" t="str">
        <f t="shared" ca="1" si="53"/>
        <v/>
      </c>
      <c r="O1179" s="750" t="s">
        <v>5813</v>
      </c>
      <c r="P1179" s="750" t="s">
        <v>5814</v>
      </c>
      <c r="Q1179" s="750" t="s">
        <v>5815</v>
      </c>
      <c r="R1179" s="750" t="s">
        <v>5925</v>
      </c>
      <c r="S1179" s="750" t="s">
        <v>2526</v>
      </c>
    </row>
    <row r="1180" spans="11:19" hidden="1">
      <c r="K1180" s="750" t="str">
        <f t="shared" ca="1" si="52"/>
        <v/>
      </c>
      <c r="L1180" s="750" t="str">
        <f t="shared" ca="1" si="53"/>
        <v/>
      </c>
      <c r="O1180" s="750" t="s">
        <v>2527</v>
      </c>
      <c r="P1180" s="750" t="s">
        <v>2528</v>
      </c>
      <c r="Q1180" s="750" t="s">
        <v>2529</v>
      </c>
      <c r="R1180" s="750" t="s">
        <v>2530</v>
      </c>
      <c r="S1180" s="750" t="s">
        <v>2531</v>
      </c>
    </row>
    <row r="1181" spans="11:19" hidden="1">
      <c r="K1181" s="750" t="str">
        <f t="shared" ca="1" si="52"/>
        <v/>
      </c>
      <c r="L1181" s="750" t="str">
        <f t="shared" ca="1" si="53"/>
        <v/>
      </c>
      <c r="O1181" s="750" t="s">
        <v>2532</v>
      </c>
      <c r="P1181" s="750" t="s">
        <v>2533</v>
      </c>
      <c r="Q1181" s="750" t="s">
        <v>2534</v>
      </c>
      <c r="R1181" s="750" t="s">
        <v>2535</v>
      </c>
      <c r="S1181" s="750" t="s">
        <v>2536</v>
      </c>
    </row>
    <row r="1182" spans="11:19" hidden="1">
      <c r="K1182" s="750" t="str">
        <f t="shared" ca="1" si="52"/>
        <v/>
      </c>
      <c r="L1182" s="750" t="str">
        <f t="shared" ca="1" si="53"/>
        <v/>
      </c>
      <c r="O1182" s="750" t="s">
        <v>2537</v>
      </c>
      <c r="P1182" s="750" t="s">
        <v>2538</v>
      </c>
      <c r="Q1182" s="750" t="s">
        <v>2539</v>
      </c>
      <c r="R1182" s="750" t="s">
        <v>2540</v>
      </c>
      <c r="S1182" s="750" t="s">
        <v>2541</v>
      </c>
    </row>
    <row r="1183" spans="11:19" hidden="1">
      <c r="K1183" s="750" t="str">
        <f t="shared" ca="1" si="52"/>
        <v/>
      </c>
      <c r="L1183" s="750" t="str">
        <f t="shared" ca="1" si="53"/>
        <v/>
      </c>
      <c r="O1183" s="750" t="s">
        <v>2542</v>
      </c>
      <c r="P1183" s="750" t="s">
        <v>4757</v>
      </c>
      <c r="Q1183" s="750" t="s">
        <v>4758</v>
      </c>
      <c r="R1183" s="750" t="s">
        <v>2314</v>
      </c>
      <c r="S1183" s="750" t="s">
        <v>2315</v>
      </c>
    </row>
    <row r="1184" spans="11:19" hidden="1">
      <c r="K1184" s="750" t="str">
        <f t="shared" ca="1" si="52"/>
        <v/>
      </c>
      <c r="L1184" s="750" t="str">
        <f t="shared" ca="1" si="53"/>
        <v/>
      </c>
      <c r="O1184" s="750" t="s">
        <v>1798</v>
      </c>
      <c r="P1184" s="750" t="s">
        <v>1799</v>
      </c>
      <c r="Q1184" s="750" t="s">
        <v>1800</v>
      </c>
      <c r="R1184" s="750" t="s">
        <v>8905</v>
      </c>
      <c r="S1184" s="750" t="s">
        <v>8906</v>
      </c>
    </row>
    <row r="1185" spans="11:19" hidden="1">
      <c r="K1185" s="750" t="str">
        <f t="shared" ca="1" si="52"/>
        <v/>
      </c>
      <c r="L1185" s="750" t="str">
        <f t="shared" ca="1" si="53"/>
        <v/>
      </c>
      <c r="O1185" s="750" t="s">
        <v>8907</v>
      </c>
      <c r="P1185" s="750" t="s">
        <v>5779</v>
      </c>
      <c r="Q1185" s="750" t="s">
        <v>5780</v>
      </c>
      <c r="R1185" s="750" t="s">
        <v>5781</v>
      </c>
      <c r="S1185" s="750" t="s">
        <v>5782</v>
      </c>
    </row>
    <row r="1186" spans="11:19" hidden="1">
      <c r="K1186" s="750" t="str">
        <f t="shared" ca="1" si="52"/>
        <v/>
      </c>
      <c r="L1186" s="750" t="str">
        <f t="shared" ca="1" si="53"/>
        <v/>
      </c>
      <c r="O1186" s="750" t="s">
        <v>8113</v>
      </c>
      <c r="P1186" s="750" t="s">
        <v>8114</v>
      </c>
      <c r="Q1186" s="750" t="s">
        <v>8115</v>
      </c>
      <c r="R1186" s="750" t="s">
        <v>8116</v>
      </c>
      <c r="S1186" s="750" t="s">
        <v>8117</v>
      </c>
    </row>
    <row r="1187" spans="11:19" hidden="1">
      <c r="K1187" s="750" t="str">
        <f t="shared" ca="1" si="52"/>
        <v/>
      </c>
      <c r="L1187" s="750" t="str">
        <f t="shared" ca="1" si="53"/>
        <v/>
      </c>
      <c r="O1187" s="750" t="s">
        <v>8118</v>
      </c>
      <c r="P1187" s="750" t="s">
        <v>8119</v>
      </c>
      <c r="Q1187" s="750" t="s">
        <v>8120</v>
      </c>
      <c r="R1187" s="750" t="s">
        <v>8121</v>
      </c>
      <c r="S1187" s="750" t="s">
        <v>8122</v>
      </c>
    </row>
    <row r="1188" spans="11:19" hidden="1">
      <c r="K1188" s="750" t="str">
        <f t="shared" ca="1" si="52"/>
        <v/>
      </c>
      <c r="L1188" s="750" t="str">
        <f t="shared" ca="1" si="53"/>
        <v/>
      </c>
      <c r="O1188" s="750" t="s">
        <v>8123</v>
      </c>
      <c r="P1188" s="750" t="s">
        <v>8124</v>
      </c>
      <c r="Q1188" s="750" t="s">
        <v>8125</v>
      </c>
      <c r="R1188" s="750" t="s">
        <v>8126</v>
      </c>
      <c r="S1188" s="750" t="s">
        <v>8127</v>
      </c>
    </row>
    <row r="1189" spans="11:19" hidden="1">
      <c r="K1189" s="750" t="str">
        <f t="shared" ca="1" si="52"/>
        <v/>
      </c>
      <c r="L1189" s="750" t="str">
        <f t="shared" ca="1" si="53"/>
        <v/>
      </c>
      <c r="O1189" s="750" t="s">
        <v>8128</v>
      </c>
      <c r="P1189" s="750" t="s">
        <v>8129</v>
      </c>
      <c r="Q1189" s="750" t="s">
        <v>8130</v>
      </c>
      <c r="R1189" s="750" t="s">
        <v>8131</v>
      </c>
      <c r="S1189" s="750" t="s">
        <v>8132</v>
      </c>
    </row>
    <row r="1190" spans="11:19" hidden="1">
      <c r="K1190" s="750" t="str">
        <f t="shared" ca="1" si="52"/>
        <v/>
      </c>
      <c r="L1190" s="750" t="str">
        <f t="shared" ca="1" si="53"/>
        <v/>
      </c>
      <c r="O1190" s="750" t="s">
        <v>8133</v>
      </c>
      <c r="P1190" s="750" t="s">
        <v>8134</v>
      </c>
      <c r="Q1190" s="750" t="s">
        <v>8135</v>
      </c>
      <c r="R1190" s="750" t="s">
        <v>8136</v>
      </c>
      <c r="S1190" s="750" t="s">
        <v>8137</v>
      </c>
    </row>
    <row r="1191" spans="11:19" hidden="1">
      <c r="K1191" s="750" t="str">
        <f t="shared" ca="1" si="52"/>
        <v/>
      </c>
      <c r="L1191" s="750" t="str">
        <f t="shared" ca="1" si="53"/>
        <v/>
      </c>
      <c r="O1191" s="750" t="s">
        <v>8138</v>
      </c>
      <c r="P1191" s="750" t="s">
        <v>8139</v>
      </c>
      <c r="Q1191" s="750" t="s">
        <v>8140</v>
      </c>
      <c r="R1191" s="750" t="s">
        <v>8141</v>
      </c>
      <c r="S1191" s="750" t="s">
        <v>8142</v>
      </c>
    </row>
    <row r="1192" spans="11:19" hidden="1">
      <c r="K1192" s="750" t="str">
        <f t="shared" ca="1" si="52"/>
        <v/>
      </c>
      <c r="L1192" s="750" t="str">
        <f t="shared" ca="1" si="53"/>
        <v/>
      </c>
      <c r="O1192" s="750" t="s">
        <v>8143</v>
      </c>
      <c r="P1192" s="750" t="s">
        <v>3789</v>
      </c>
      <c r="Q1192" s="750" t="s">
        <v>3790</v>
      </c>
      <c r="R1192" s="750" t="s">
        <v>3791</v>
      </c>
      <c r="S1192" s="750" t="s">
        <v>12934</v>
      </c>
    </row>
    <row r="1193" spans="11:19" hidden="1">
      <c r="K1193" s="750" t="str">
        <f t="shared" ca="1" si="52"/>
        <v/>
      </c>
      <c r="L1193" s="750" t="str">
        <f t="shared" ca="1" si="53"/>
        <v/>
      </c>
      <c r="O1193" s="750" t="s">
        <v>11433</v>
      </c>
      <c r="P1193" s="750" t="s">
        <v>11434</v>
      </c>
      <c r="Q1193" s="750" t="s">
        <v>11550</v>
      </c>
      <c r="R1193" s="750" t="s">
        <v>11551</v>
      </c>
      <c r="S1193" s="750" t="s">
        <v>7169</v>
      </c>
    </row>
    <row r="1194" spans="11:19" hidden="1">
      <c r="K1194" s="750" t="str">
        <f t="shared" ca="1" si="52"/>
        <v/>
      </c>
      <c r="L1194" s="750" t="str">
        <f t="shared" ca="1" si="53"/>
        <v/>
      </c>
      <c r="O1194" s="750" t="s">
        <v>7170</v>
      </c>
      <c r="P1194" s="750" t="s">
        <v>7171</v>
      </c>
      <c r="Q1194" s="750" t="s">
        <v>3348</v>
      </c>
      <c r="R1194" s="750" t="s">
        <v>3349</v>
      </c>
      <c r="S1194" s="750" t="s">
        <v>3350</v>
      </c>
    </row>
    <row r="1195" spans="11:19" hidden="1">
      <c r="K1195" s="750" t="str">
        <f t="shared" ca="1" si="52"/>
        <v/>
      </c>
      <c r="L1195" s="750" t="str">
        <f t="shared" ca="1" si="53"/>
        <v/>
      </c>
      <c r="O1195" s="750" t="s">
        <v>1892</v>
      </c>
      <c r="P1195" s="750" t="s">
        <v>1893</v>
      </c>
      <c r="Q1195" s="750" t="s">
        <v>9920</v>
      </c>
      <c r="R1195" s="750" t="s">
        <v>5144</v>
      </c>
      <c r="S1195" s="750" t="s">
        <v>8413</v>
      </c>
    </row>
    <row r="1196" spans="11:19" hidden="1">
      <c r="K1196" s="750" t="str">
        <f t="shared" ca="1" si="52"/>
        <v/>
      </c>
      <c r="L1196" s="750" t="str">
        <f t="shared" ca="1" si="53"/>
        <v/>
      </c>
      <c r="O1196" s="750" t="s">
        <v>8414</v>
      </c>
      <c r="P1196" s="750" t="s">
        <v>8415</v>
      </c>
      <c r="Q1196" s="750" t="s">
        <v>6017</v>
      </c>
      <c r="R1196" s="750" t="s">
        <v>6018</v>
      </c>
      <c r="S1196" s="750" t="s">
        <v>6019</v>
      </c>
    </row>
    <row r="1197" spans="11:19" hidden="1">
      <c r="K1197" s="750" t="str">
        <f t="shared" ca="1" si="52"/>
        <v/>
      </c>
      <c r="L1197" s="750" t="str">
        <f t="shared" ca="1" si="53"/>
        <v/>
      </c>
      <c r="O1197" s="750" t="s">
        <v>6020</v>
      </c>
      <c r="P1197" s="750" t="s">
        <v>13546</v>
      </c>
      <c r="Q1197" s="750" t="s">
        <v>13547</v>
      </c>
      <c r="R1197" s="750" t="s">
        <v>13548</v>
      </c>
      <c r="S1197" s="750" t="s">
        <v>12199</v>
      </c>
    </row>
    <row r="1198" spans="11:19" hidden="1">
      <c r="K1198" s="750" t="str">
        <f t="shared" ca="1" si="52"/>
        <v/>
      </c>
      <c r="L1198" s="750" t="str">
        <f t="shared" ca="1" si="53"/>
        <v/>
      </c>
      <c r="O1198" s="750" t="s">
        <v>12200</v>
      </c>
      <c r="P1198" s="750" t="s">
        <v>12247</v>
      </c>
      <c r="Q1198" s="750" t="s">
        <v>12248</v>
      </c>
      <c r="R1198" s="750" t="s">
        <v>12249</v>
      </c>
      <c r="S1198" s="750" t="s">
        <v>12250</v>
      </c>
    </row>
    <row r="1199" spans="11:19" hidden="1">
      <c r="K1199" s="750" t="str">
        <f t="shared" ca="1" si="52"/>
        <v/>
      </c>
      <c r="L1199" s="750" t="str">
        <f t="shared" ca="1" si="53"/>
        <v/>
      </c>
      <c r="O1199" s="750" t="s">
        <v>12251</v>
      </c>
      <c r="P1199" s="750" t="s">
        <v>7697</v>
      </c>
      <c r="Q1199" s="750" t="s">
        <v>7698</v>
      </c>
      <c r="R1199" s="750" t="s">
        <v>7699</v>
      </c>
      <c r="S1199" s="750" t="s">
        <v>7700</v>
      </c>
    </row>
    <row r="1200" spans="11:19" hidden="1">
      <c r="K1200" s="750" t="str">
        <f t="shared" ca="1" si="52"/>
        <v/>
      </c>
      <c r="L1200" s="750" t="str">
        <f t="shared" ca="1" si="53"/>
        <v/>
      </c>
      <c r="O1200" s="750" t="s">
        <v>13185</v>
      </c>
      <c r="P1200" s="750" t="s">
        <v>13186</v>
      </c>
      <c r="Q1200" s="750" t="s">
        <v>8752</v>
      </c>
      <c r="R1200" s="750" t="s">
        <v>8753</v>
      </c>
      <c r="S1200" s="750" t="s">
        <v>8754</v>
      </c>
    </row>
    <row r="1201" spans="11:19" hidden="1">
      <c r="K1201" s="750" t="str">
        <f t="shared" ca="1" si="52"/>
        <v/>
      </c>
      <c r="L1201" s="750" t="str">
        <f t="shared" ca="1" si="53"/>
        <v/>
      </c>
      <c r="O1201" s="750" t="s">
        <v>8755</v>
      </c>
      <c r="P1201" s="750" t="s">
        <v>8756</v>
      </c>
      <c r="Q1201" s="750" t="s">
        <v>8757</v>
      </c>
      <c r="R1201" s="750" t="s">
        <v>8758</v>
      </c>
      <c r="S1201" s="750" t="s">
        <v>6988</v>
      </c>
    </row>
    <row r="1202" spans="11:19" hidden="1">
      <c r="K1202" s="750" t="str">
        <f t="shared" ca="1" si="52"/>
        <v/>
      </c>
      <c r="L1202" s="750" t="str">
        <f t="shared" ca="1" si="53"/>
        <v/>
      </c>
      <c r="O1202" s="750" t="s">
        <v>11972</v>
      </c>
      <c r="P1202" s="750" t="s">
        <v>1801</v>
      </c>
      <c r="Q1202" s="750" t="s">
        <v>2698</v>
      </c>
      <c r="R1202" s="750" t="s">
        <v>2699</v>
      </c>
      <c r="S1202" s="750" t="s">
        <v>2700</v>
      </c>
    </row>
    <row r="1203" spans="11:19" hidden="1">
      <c r="K1203" s="750" t="str">
        <f t="shared" ca="1" si="52"/>
        <v/>
      </c>
      <c r="L1203" s="750" t="str">
        <f t="shared" ca="1" si="53"/>
        <v/>
      </c>
      <c r="O1203" s="750" t="s">
        <v>2701</v>
      </c>
      <c r="P1203" s="750" t="s">
        <v>2702</v>
      </c>
      <c r="Q1203" s="750" t="s">
        <v>2703</v>
      </c>
      <c r="R1203" s="750" t="s">
        <v>2704</v>
      </c>
      <c r="S1203" s="750" t="s">
        <v>2705</v>
      </c>
    </row>
    <row r="1204" spans="11:19" hidden="1">
      <c r="K1204" s="750" t="str">
        <f t="shared" ca="1" si="52"/>
        <v/>
      </c>
      <c r="L1204" s="750" t="str">
        <f t="shared" ca="1" si="53"/>
        <v/>
      </c>
      <c r="O1204" s="750" t="s">
        <v>2706</v>
      </c>
      <c r="P1204" s="750" t="s">
        <v>7043</v>
      </c>
      <c r="Q1204" s="750" t="s">
        <v>7044</v>
      </c>
      <c r="R1204" s="750" t="s">
        <v>6515</v>
      </c>
      <c r="S1204" s="750" t="s">
        <v>6516</v>
      </c>
    </row>
    <row r="1205" spans="11:19" hidden="1">
      <c r="K1205" s="750" t="str">
        <f t="shared" ca="1" si="52"/>
        <v/>
      </c>
      <c r="L1205" s="750" t="str">
        <f t="shared" ca="1" si="53"/>
        <v/>
      </c>
      <c r="O1205" s="750" t="s">
        <v>10651</v>
      </c>
      <c r="P1205" s="750" t="s">
        <v>10652</v>
      </c>
      <c r="Q1205" s="750" t="s">
        <v>12948</v>
      </c>
      <c r="R1205" s="750" t="s">
        <v>12949</v>
      </c>
      <c r="S1205" s="750" t="s">
        <v>12950</v>
      </c>
    </row>
    <row r="1206" spans="11:19" hidden="1">
      <c r="K1206" s="750" t="str">
        <f t="shared" ca="1" si="52"/>
        <v/>
      </c>
      <c r="L1206" s="750" t="str">
        <f t="shared" ca="1" si="53"/>
        <v/>
      </c>
      <c r="O1206" s="750" t="s">
        <v>12951</v>
      </c>
      <c r="P1206" s="750" t="s">
        <v>12952</v>
      </c>
      <c r="Q1206" s="750" t="s">
        <v>12953</v>
      </c>
      <c r="R1206" s="750" t="s">
        <v>11617</v>
      </c>
      <c r="S1206" s="750" t="s">
        <v>11618</v>
      </c>
    </row>
    <row r="1207" spans="11:19" hidden="1">
      <c r="K1207" s="750" t="str">
        <f t="shared" ca="1" si="52"/>
        <v/>
      </c>
      <c r="L1207" s="750" t="str">
        <f t="shared" ca="1" si="53"/>
        <v/>
      </c>
      <c r="O1207" s="750" t="s">
        <v>8674</v>
      </c>
      <c r="P1207" s="750" t="s">
        <v>8675</v>
      </c>
      <c r="Q1207" s="750" t="s">
        <v>8676</v>
      </c>
      <c r="R1207" s="750" t="s">
        <v>8677</v>
      </c>
      <c r="S1207" s="750" t="s">
        <v>8678</v>
      </c>
    </row>
    <row r="1208" spans="11:19" hidden="1">
      <c r="K1208" s="750" t="str">
        <f t="shared" ca="1" si="52"/>
        <v/>
      </c>
      <c r="L1208" s="750" t="str">
        <f t="shared" ca="1" si="53"/>
        <v/>
      </c>
      <c r="O1208" s="750" t="s">
        <v>8679</v>
      </c>
      <c r="P1208" s="750" t="s">
        <v>8680</v>
      </c>
      <c r="Q1208" s="750" t="s">
        <v>8681</v>
      </c>
      <c r="R1208" s="750" t="s">
        <v>8682</v>
      </c>
      <c r="S1208" s="750" t="s">
        <v>13592</v>
      </c>
    </row>
    <row r="1209" spans="11:19" hidden="1">
      <c r="K1209" s="750" t="str">
        <f t="shared" ca="1" si="52"/>
        <v/>
      </c>
      <c r="L1209" s="750" t="str">
        <f t="shared" ca="1" si="53"/>
        <v/>
      </c>
      <c r="O1209" s="750" t="s">
        <v>13593</v>
      </c>
      <c r="P1209" s="750" t="s">
        <v>13594</v>
      </c>
      <c r="Q1209" s="750" t="s">
        <v>13595</v>
      </c>
      <c r="R1209" s="750" t="s">
        <v>13596</v>
      </c>
      <c r="S1209" s="750" t="s">
        <v>13597</v>
      </c>
    </row>
    <row r="1210" spans="11:19" hidden="1">
      <c r="K1210" s="750" t="str">
        <f t="shared" ca="1" si="52"/>
        <v/>
      </c>
      <c r="L1210" s="750" t="str">
        <f t="shared" ca="1" si="53"/>
        <v/>
      </c>
      <c r="O1210" s="750" t="s">
        <v>13598</v>
      </c>
      <c r="P1210" s="750" t="s">
        <v>3398</v>
      </c>
      <c r="Q1210" s="750" t="s">
        <v>3399</v>
      </c>
      <c r="R1210" s="750" t="s">
        <v>3400</v>
      </c>
      <c r="S1210" s="750" t="s">
        <v>6754</v>
      </c>
    </row>
    <row r="1211" spans="11:19" hidden="1">
      <c r="K1211" s="750" t="str">
        <f t="shared" ca="1" si="52"/>
        <v/>
      </c>
      <c r="L1211" s="750" t="str">
        <f t="shared" ca="1" si="53"/>
        <v/>
      </c>
      <c r="O1211" s="750" t="s">
        <v>6755</v>
      </c>
      <c r="P1211" s="750" t="s">
        <v>6756</v>
      </c>
      <c r="Q1211" s="750" t="s">
        <v>6757</v>
      </c>
      <c r="R1211" s="750" t="s">
        <v>6758</v>
      </c>
      <c r="S1211" s="750" t="s">
        <v>6759</v>
      </c>
    </row>
    <row r="1212" spans="11:19" hidden="1">
      <c r="K1212" s="750" t="str">
        <f t="shared" ca="1" si="52"/>
        <v/>
      </c>
      <c r="L1212" s="750" t="str">
        <f t="shared" ca="1" si="53"/>
        <v/>
      </c>
      <c r="O1212" s="750" t="s">
        <v>6760</v>
      </c>
      <c r="P1212" s="750" t="s">
        <v>6761</v>
      </c>
      <c r="Q1212" s="750" t="s">
        <v>6762</v>
      </c>
      <c r="R1212" s="750" t="s">
        <v>6763</v>
      </c>
      <c r="S1212" s="750" t="s">
        <v>6764</v>
      </c>
    </row>
    <row r="1213" spans="11:19" hidden="1">
      <c r="K1213" s="750" t="str">
        <f t="shared" ca="1" si="52"/>
        <v/>
      </c>
      <c r="L1213" s="750" t="str">
        <f t="shared" ca="1" si="53"/>
        <v/>
      </c>
      <c r="O1213" s="750" t="s">
        <v>6765</v>
      </c>
      <c r="P1213" s="750" t="s">
        <v>6766</v>
      </c>
      <c r="Q1213" s="750" t="s">
        <v>6767</v>
      </c>
      <c r="R1213" s="750" t="s">
        <v>6768</v>
      </c>
      <c r="S1213" s="750" t="s">
        <v>6769</v>
      </c>
    </row>
    <row r="1214" spans="11:19" hidden="1">
      <c r="K1214" s="750" t="str">
        <f t="shared" ca="1" si="52"/>
        <v/>
      </c>
      <c r="L1214" s="750" t="str">
        <f t="shared" ca="1" si="53"/>
        <v/>
      </c>
      <c r="O1214" s="750" t="s">
        <v>6770</v>
      </c>
      <c r="P1214" s="750" t="s">
        <v>6771</v>
      </c>
      <c r="Q1214" s="750" t="s">
        <v>6772</v>
      </c>
      <c r="R1214" s="750" t="s">
        <v>6773</v>
      </c>
      <c r="S1214" s="750" t="s">
        <v>6774</v>
      </c>
    </row>
    <row r="1215" spans="11:19" hidden="1">
      <c r="K1215" s="750" t="str">
        <f t="shared" ca="1" si="52"/>
        <v/>
      </c>
      <c r="L1215" s="750" t="str">
        <f t="shared" ca="1" si="53"/>
        <v/>
      </c>
      <c r="O1215" s="750" t="s">
        <v>6775</v>
      </c>
      <c r="P1215" s="750" t="s">
        <v>6776</v>
      </c>
      <c r="Q1215" s="750" t="s">
        <v>6777</v>
      </c>
      <c r="R1215" s="750" t="s">
        <v>2948</v>
      </c>
      <c r="S1215" s="750" t="s">
        <v>2949</v>
      </c>
    </row>
    <row r="1216" spans="11:19" hidden="1">
      <c r="K1216" s="750" t="str">
        <f t="shared" ca="1" si="52"/>
        <v/>
      </c>
      <c r="L1216" s="750" t="str">
        <f t="shared" ca="1" si="53"/>
        <v/>
      </c>
      <c r="O1216" s="750" t="s">
        <v>2950</v>
      </c>
      <c r="P1216" s="750" t="s">
        <v>2951</v>
      </c>
      <c r="Q1216" s="750" t="s">
        <v>2952</v>
      </c>
      <c r="R1216" s="750" t="s">
        <v>2953</v>
      </c>
      <c r="S1216" s="750" t="s">
        <v>2954</v>
      </c>
    </row>
    <row r="1217" spans="11:19" hidden="1">
      <c r="K1217" s="750" t="str">
        <f t="shared" ca="1" si="52"/>
        <v/>
      </c>
      <c r="L1217" s="750" t="str">
        <f t="shared" ca="1" si="53"/>
        <v/>
      </c>
      <c r="O1217" s="750" t="s">
        <v>2955</v>
      </c>
      <c r="P1217" s="750" t="s">
        <v>2956</v>
      </c>
      <c r="Q1217" s="750" t="s">
        <v>2957</v>
      </c>
      <c r="R1217" s="750" t="s">
        <v>2958</v>
      </c>
      <c r="S1217" s="750" t="s">
        <v>6838</v>
      </c>
    </row>
    <row r="1218" spans="11:19" hidden="1">
      <c r="K1218" s="750" t="str">
        <f t="shared" ca="1" si="52"/>
        <v/>
      </c>
      <c r="L1218" s="750" t="str">
        <f t="shared" ca="1" si="53"/>
        <v/>
      </c>
      <c r="O1218" s="750" t="s">
        <v>6839</v>
      </c>
      <c r="P1218" s="750" t="s">
        <v>6840</v>
      </c>
      <c r="Q1218" s="750" t="s">
        <v>13126</v>
      </c>
      <c r="R1218" s="750" t="s">
        <v>13127</v>
      </c>
      <c r="S1218" s="750" t="s">
        <v>13128</v>
      </c>
    </row>
    <row r="1219" spans="11:19" hidden="1">
      <c r="K1219" s="750" t="str">
        <f t="shared" ca="1" si="52"/>
        <v/>
      </c>
      <c r="L1219" s="750" t="str">
        <f t="shared" ca="1" si="53"/>
        <v/>
      </c>
      <c r="O1219" s="750" t="s">
        <v>13129</v>
      </c>
      <c r="P1219" s="750" t="s">
        <v>13130</v>
      </c>
      <c r="Q1219" s="750" t="s">
        <v>13131</v>
      </c>
      <c r="R1219" s="750" t="s">
        <v>13132</v>
      </c>
      <c r="S1219" s="750" t="s">
        <v>13133</v>
      </c>
    </row>
    <row r="1220" spans="11:19" hidden="1">
      <c r="K1220" s="750" t="str">
        <f t="shared" ca="1" si="52"/>
        <v/>
      </c>
      <c r="L1220" s="750" t="str">
        <f t="shared" ca="1" si="53"/>
        <v/>
      </c>
      <c r="O1220" s="750" t="s">
        <v>13134</v>
      </c>
      <c r="P1220" s="750" t="s">
        <v>13135</v>
      </c>
      <c r="Q1220" s="750" t="s">
        <v>13136</v>
      </c>
      <c r="R1220" s="750" t="s">
        <v>13137</v>
      </c>
      <c r="S1220" s="750" t="s">
        <v>13138</v>
      </c>
    </row>
    <row r="1221" spans="11:19" hidden="1">
      <c r="K1221" s="750" t="str">
        <f t="shared" ca="1" si="52"/>
        <v/>
      </c>
      <c r="L1221" s="750" t="str">
        <f t="shared" ca="1" si="53"/>
        <v/>
      </c>
      <c r="O1221" s="750" t="s">
        <v>13139</v>
      </c>
      <c r="P1221" s="750" t="s">
        <v>13140</v>
      </c>
      <c r="Q1221" s="750" t="s">
        <v>13141</v>
      </c>
      <c r="R1221" s="750" t="s">
        <v>13142</v>
      </c>
      <c r="S1221" s="750" t="s">
        <v>13143</v>
      </c>
    </row>
    <row r="1222" spans="11:19" hidden="1">
      <c r="K1222" s="750" t="str">
        <f t="shared" ca="1" si="52"/>
        <v/>
      </c>
      <c r="L1222" s="750" t="str">
        <f t="shared" ca="1" si="53"/>
        <v/>
      </c>
      <c r="O1222" s="750" t="s">
        <v>13144</v>
      </c>
      <c r="P1222" s="750" t="s">
        <v>8267</v>
      </c>
      <c r="Q1222" s="750" t="s">
        <v>8268</v>
      </c>
      <c r="R1222" s="750" t="s">
        <v>8269</v>
      </c>
      <c r="S1222" s="750" t="s">
        <v>8270</v>
      </c>
    </row>
    <row r="1223" spans="11:19" hidden="1">
      <c r="K1223" s="750" t="str">
        <f t="shared" ca="1" si="52"/>
        <v/>
      </c>
      <c r="L1223" s="750" t="str">
        <f t="shared" ca="1" si="53"/>
        <v/>
      </c>
      <c r="O1223" s="750" t="s">
        <v>8271</v>
      </c>
      <c r="P1223" s="750" t="s">
        <v>8272</v>
      </c>
      <c r="Q1223" s="750" t="s">
        <v>8273</v>
      </c>
      <c r="R1223" s="750" t="s">
        <v>6363</v>
      </c>
      <c r="S1223" s="750" t="s">
        <v>2968</v>
      </c>
    </row>
    <row r="1224" spans="11:19" hidden="1">
      <c r="K1224" s="750" t="str">
        <f t="shared" ca="1" si="52"/>
        <v/>
      </c>
      <c r="L1224" s="750" t="str">
        <f t="shared" ca="1" si="53"/>
        <v/>
      </c>
      <c r="O1224" s="750" t="s">
        <v>2969</v>
      </c>
      <c r="P1224" s="750" t="s">
        <v>8327</v>
      </c>
      <c r="Q1224" s="750" t="s">
        <v>8328</v>
      </c>
      <c r="R1224" s="750" t="s">
        <v>8329</v>
      </c>
      <c r="S1224" s="750" t="s">
        <v>8330</v>
      </c>
    </row>
    <row r="1225" spans="11:19" hidden="1">
      <c r="K1225" s="750" t="str">
        <f t="shared" ca="1" si="52"/>
        <v/>
      </c>
      <c r="L1225" s="750" t="str">
        <f t="shared" ca="1" si="53"/>
        <v/>
      </c>
      <c r="O1225" s="750" t="s">
        <v>8331</v>
      </c>
      <c r="P1225" s="750" t="s">
        <v>8332</v>
      </c>
      <c r="Q1225" s="750" t="s">
        <v>8333</v>
      </c>
      <c r="R1225" s="750" t="s">
        <v>10227</v>
      </c>
      <c r="S1225" s="750" t="s">
        <v>10228</v>
      </c>
    </row>
    <row r="1226" spans="11:19" hidden="1">
      <c r="K1226" s="750" t="str">
        <f t="shared" ca="1" si="52"/>
        <v/>
      </c>
      <c r="L1226" s="750" t="str">
        <f t="shared" ca="1" si="53"/>
        <v/>
      </c>
      <c r="O1226" s="750" t="s">
        <v>10229</v>
      </c>
      <c r="P1226" s="750" t="s">
        <v>10230</v>
      </c>
      <c r="Q1226" s="750" t="s">
        <v>10231</v>
      </c>
      <c r="R1226" s="750" t="s">
        <v>10232</v>
      </c>
      <c r="S1226" s="750" t="s">
        <v>10233</v>
      </c>
    </row>
    <row r="1227" spans="11:19" hidden="1">
      <c r="K1227" s="750" t="str">
        <f t="shared" ca="1" si="52"/>
        <v/>
      </c>
      <c r="L1227" s="750" t="str">
        <f t="shared" ca="1" si="53"/>
        <v/>
      </c>
      <c r="O1227" s="750" t="s">
        <v>10234</v>
      </c>
      <c r="P1227" s="750" t="s">
        <v>10235</v>
      </c>
      <c r="Q1227" s="750" t="s">
        <v>10236</v>
      </c>
      <c r="R1227" s="750" t="s">
        <v>10237</v>
      </c>
      <c r="S1227" s="750" t="s">
        <v>10238</v>
      </c>
    </row>
    <row r="1228" spans="11:19" hidden="1">
      <c r="K1228" s="750" t="str">
        <f t="shared" ref="K1228:K1291" ca="1" si="54">IF(INDIRECT($O1228)=0,"",INDIRECT($R1228)&amp;INDIRECT($O1228)&amp;INDIRECT($P1228)&amp;INDIRECT($Q1228))</f>
        <v/>
      </c>
      <c r="L1228" s="750" t="str">
        <f t="shared" ref="L1228:L1291" ca="1" si="55">IF(INDIRECT($O1228)=0,"",INDIRECT($S1228)&amp;INDIRECT($O1228)&amp;INDIRECT($P1228)&amp;INDIRECT($Q1228))</f>
        <v/>
      </c>
      <c r="O1228" s="750" t="s">
        <v>10239</v>
      </c>
      <c r="P1228" s="750" t="s">
        <v>10240</v>
      </c>
      <c r="Q1228" s="750" t="s">
        <v>10241</v>
      </c>
      <c r="R1228" s="750" t="s">
        <v>9683</v>
      </c>
      <c r="S1228" s="750" t="s">
        <v>9684</v>
      </c>
    </row>
    <row r="1229" spans="11:19" hidden="1">
      <c r="K1229" s="750" t="str">
        <f t="shared" ca="1" si="54"/>
        <v/>
      </c>
      <c r="L1229" s="750" t="str">
        <f t="shared" ca="1" si="55"/>
        <v/>
      </c>
      <c r="O1229" s="750" t="s">
        <v>9685</v>
      </c>
      <c r="P1229" s="750" t="s">
        <v>8238</v>
      </c>
      <c r="Q1229" s="750" t="s">
        <v>8239</v>
      </c>
      <c r="R1229" s="750" t="s">
        <v>8240</v>
      </c>
      <c r="S1229" s="750" t="s">
        <v>8241</v>
      </c>
    </row>
    <row r="1230" spans="11:19" hidden="1">
      <c r="K1230" s="750" t="str">
        <f t="shared" ca="1" si="54"/>
        <v/>
      </c>
      <c r="L1230" s="750" t="str">
        <f t="shared" ca="1" si="55"/>
        <v/>
      </c>
      <c r="O1230" s="750" t="s">
        <v>8242</v>
      </c>
      <c r="P1230" s="750" t="s">
        <v>8243</v>
      </c>
      <c r="Q1230" s="750" t="s">
        <v>8244</v>
      </c>
      <c r="R1230" s="750" t="s">
        <v>8245</v>
      </c>
      <c r="S1230" s="750" t="s">
        <v>8246</v>
      </c>
    </row>
    <row r="1231" spans="11:19" hidden="1">
      <c r="K1231" s="750" t="str">
        <f t="shared" ca="1" si="54"/>
        <v/>
      </c>
      <c r="L1231" s="750" t="str">
        <f t="shared" ca="1" si="55"/>
        <v/>
      </c>
      <c r="O1231" s="750" t="s">
        <v>8247</v>
      </c>
      <c r="P1231" s="750" t="s">
        <v>8248</v>
      </c>
      <c r="Q1231" s="750" t="s">
        <v>8249</v>
      </c>
      <c r="R1231" s="750" t="s">
        <v>8250</v>
      </c>
      <c r="S1231" s="750" t="s">
        <v>8251</v>
      </c>
    </row>
    <row r="1232" spans="11:19" hidden="1">
      <c r="K1232" s="750" t="str">
        <f t="shared" ca="1" si="54"/>
        <v/>
      </c>
      <c r="L1232" s="750" t="str">
        <f t="shared" ca="1" si="55"/>
        <v/>
      </c>
      <c r="O1232" s="750" t="s">
        <v>8252</v>
      </c>
      <c r="P1232" s="750" t="s">
        <v>12311</v>
      </c>
      <c r="Q1232" s="750" t="s">
        <v>12312</v>
      </c>
      <c r="R1232" s="750" t="s">
        <v>12313</v>
      </c>
      <c r="S1232" s="750" t="s">
        <v>12314</v>
      </c>
    </row>
    <row r="1233" spans="11:19" hidden="1">
      <c r="K1233" s="750" t="str">
        <f t="shared" ca="1" si="54"/>
        <v/>
      </c>
      <c r="L1233" s="750" t="str">
        <f t="shared" ca="1" si="55"/>
        <v/>
      </c>
      <c r="O1233" s="750" t="s">
        <v>12315</v>
      </c>
      <c r="P1233" s="750" t="s">
        <v>12316</v>
      </c>
      <c r="Q1233" s="750" t="s">
        <v>12317</v>
      </c>
      <c r="R1233" s="750" t="s">
        <v>12318</v>
      </c>
      <c r="S1233" s="750" t="s">
        <v>12319</v>
      </c>
    </row>
    <row r="1234" spans="11:19" hidden="1">
      <c r="K1234" s="750" t="str">
        <f t="shared" ca="1" si="54"/>
        <v/>
      </c>
      <c r="L1234" s="750" t="str">
        <f t="shared" ca="1" si="55"/>
        <v/>
      </c>
      <c r="O1234" s="750" t="s">
        <v>12320</v>
      </c>
      <c r="P1234" s="750" t="s">
        <v>12321</v>
      </c>
      <c r="Q1234" s="750" t="s">
        <v>12322</v>
      </c>
      <c r="R1234" s="750" t="s">
        <v>12323</v>
      </c>
      <c r="S1234" s="750" t="s">
        <v>12324</v>
      </c>
    </row>
    <row r="1235" spans="11:19" hidden="1">
      <c r="K1235" s="750" t="str">
        <f t="shared" ca="1" si="54"/>
        <v/>
      </c>
      <c r="L1235" s="750" t="str">
        <f t="shared" ca="1" si="55"/>
        <v/>
      </c>
      <c r="O1235" s="750" t="s">
        <v>12325</v>
      </c>
      <c r="P1235" s="750" t="s">
        <v>12326</v>
      </c>
      <c r="Q1235" s="750" t="s">
        <v>12327</v>
      </c>
      <c r="R1235" s="750" t="s">
        <v>12328</v>
      </c>
      <c r="S1235" s="750" t="s">
        <v>12329</v>
      </c>
    </row>
    <row r="1236" spans="11:19" hidden="1">
      <c r="K1236" s="750" t="str">
        <f t="shared" ca="1" si="54"/>
        <v/>
      </c>
      <c r="L1236" s="750" t="str">
        <f t="shared" ca="1" si="55"/>
        <v/>
      </c>
      <c r="O1236" s="750" t="s">
        <v>12330</v>
      </c>
      <c r="P1236" s="750" t="s">
        <v>12331</v>
      </c>
      <c r="Q1236" s="750" t="s">
        <v>12332</v>
      </c>
      <c r="R1236" s="750" t="s">
        <v>216</v>
      </c>
      <c r="S1236" s="750" t="s">
        <v>217</v>
      </c>
    </row>
    <row r="1237" spans="11:19" hidden="1">
      <c r="K1237" s="750" t="str">
        <f t="shared" ca="1" si="54"/>
        <v/>
      </c>
      <c r="L1237" s="750" t="str">
        <f t="shared" ca="1" si="55"/>
        <v/>
      </c>
      <c r="O1237" s="750" t="s">
        <v>7571</v>
      </c>
      <c r="P1237" s="750" t="s">
        <v>7572</v>
      </c>
      <c r="Q1237" s="750" t="s">
        <v>7573</v>
      </c>
      <c r="R1237" s="750" t="s">
        <v>7574</v>
      </c>
      <c r="S1237" s="750" t="s">
        <v>7575</v>
      </c>
    </row>
    <row r="1238" spans="11:19" hidden="1">
      <c r="K1238" s="750" t="str">
        <f t="shared" ca="1" si="54"/>
        <v/>
      </c>
      <c r="L1238" s="750" t="str">
        <f t="shared" ca="1" si="55"/>
        <v/>
      </c>
      <c r="O1238" s="750" t="s">
        <v>7576</v>
      </c>
      <c r="P1238" s="750" t="s">
        <v>12646</v>
      </c>
      <c r="Q1238" s="750" t="s">
        <v>10004</v>
      </c>
      <c r="R1238" s="750" t="s">
        <v>10005</v>
      </c>
      <c r="S1238" s="750" t="s">
        <v>10006</v>
      </c>
    </row>
    <row r="1239" spans="11:19" hidden="1">
      <c r="K1239" s="750" t="str">
        <f t="shared" ca="1" si="54"/>
        <v/>
      </c>
      <c r="L1239" s="750" t="str">
        <f t="shared" ca="1" si="55"/>
        <v/>
      </c>
      <c r="O1239" s="750" t="s">
        <v>10007</v>
      </c>
      <c r="P1239" s="750" t="s">
        <v>10008</v>
      </c>
      <c r="Q1239" s="750" t="s">
        <v>8684</v>
      </c>
      <c r="R1239" s="750" t="s">
        <v>8685</v>
      </c>
      <c r="S1239" s="750" t="s">
        <v>9235</v>
      </c>
    </row>
    <row r="1240" spans="11:19" hidden="1">
      <c r="K1240" s="750" t="str">
        <f t="shared" ca="1" si="54"/>
        <v/>
      </c>
      <c r="L1240" s="750" t="str">
        <f t="shared" ca="1" si="55"/>
        <v/>
      </c>
      <c r="O1240" s="750" t="s">
        <v>9236</v>
      </c>
      <c r="P1240" s="750" t="s">
        <v>9237</v>
      </c>
      <c r="Q1240" s="750" t="s">
        <v>7644</v>
      </c>
      <c r="R1240" s="750" t="s">
        <v>7645</v>
      </c>
      <c r="S1240" s="750" t="s">
        <v>7646</v>
      </c>
    </row>
    <row r="1241" spans="11:19" hidden="1">
      <c r="K1241" s="750" t="str">
        <f t="shared" ca="1" si="54"/>
        <v/>
      </c>
      <c r="L1241" s="750" t="str">
        <f t="shared" ca="1" si="55"/>
        <v/>
      </c>
      <c r="O1241" s="750" t="s">
        <v>7647</v>
      </c>
      <c r="P1241" s="750" t="s">
        <v>7648</v>
      </c>
      <c r="Q1241" s="750" t="s">
        <v>7649</v>
      </c>
      <c r="R1241" s="750" t="s">
        <v>7650</v>
      </c>
      <c r="S1241" s="750" t="s">
        <v>7651</v>
      </c>
    </row>
    <row r="1242" spans="11:19" hidden="1">
      <c r="K1242" s="750" t="str">
        <f t="shared" ca="1" si="54"/>
        <v/>
      </c>
      <c r="L1242" s="750" t="str">
        <f t="shared" ca="1" si="55"/>
        <v/>
      </c>
      <c r="O1242" s="750" t="s">
        <v>7652</v>
      </c>
      <c r="P1242" s="750" t="s">
        <v>7653</v>
      </c>
      <c r="Q1242" s="750" t="s">
        <v>13235</v>
      </c>
      <c r="R1242" s="750" t="s">
        <v>13236</v>
      </c>
      <c r="S1242" s="750" t="s">
        <v>10070</v>
      </c>
    </row>
    <row r="1243" spans="11:19" hidden="1">
      <c r="K1243" s="750" t="str">
        <f t="shared" ca="1" si="54"/>
        <v/>
      </c>
      <c r="L1243" s="750" t="str">
        <f t="shared" ca="1" si="55"/>
        <v/>
      </c>
      <c r="O1243" s="750" t="s">
        <v>13492</v>
      </c>
      <c r="P1243" s="750" t="s">
        <v>9300</v>
      </c>
      <c r="Q1243" s="750" t="s">
        <v>9301</v>
      </c>
      <c r="R1243" s="750" t="s">
        <v>8037</v>
      </c>
      <c r="S1243" s="750" t="s">
        <v>8038</v>
      </c>
    </row>
    <row r="1244" spans="11:19" hidden="1">
      <c r="K1244" s="750" t="str">
        <f t="shared" ca="1" si="54"/>
        <v/>
      </c>
      <c r="L1244" s="750" t="str">
        <f t="shared" ca="1" si="55"/>
        <v/>
      </c>
      <c r="O1244" s="750" t="s">
        <v>8039</v>
      </c>
      <c r="P1244" s="750" t="s">
        <v>8040</v>
      </c>
      <c r="Q1244" s="750" t="s">
        <v>8041</v>
      </c>
      <c r="R1244" s="750" t="s">
        <v>8042</v>
      </c>
      <c r="S1244" s="750" t="s">
        <v>8043</v>
      </c>
    </row>
    <row r="1245" spans="11:19" hidden="1">
      <c r="K1245" s="750" t="str">
        <f t="shared" ca="1" si="54"/>
        <v/>
      </c>
      <c r="L1245" s="750" t="str">
        <f t="shared" ca="1" si="55"/>
        <v/>
      </c>
      <c r="O1245" s="750" t="s">
        <v>8044</v>
      </c>
      <c r="P1245" s="750" t="s">
        <v>8045</v>
      </c>
      <c r="Q1245" s="750" t="s">
        <v>8046</v>
      </c>
      <c r="R1245" s="750" t="s">
        <v>8047</v>
      </c>
      <c r="S1245" s="750" t="s">
        <v>8048</v>
      </c>
    </row>
    <row r="1246" spans="11:19" hidden="1">
      <c r="K1246" s="750" t="str">
        <f t="shared" ca="1" si="54"/>
        <v/>
      </c>
      <c r="L1246" s="750" t="str">
        <f t="shared" ca="1" si="55"/>
        <v/>
      </c>
      <c r="O1246" s="750" t="s">
        <v>8049</v>
      </c>
      <c r="P1246" s="750" t="s">
        <v>8050</v>
      </c>
      <c r="Q1246" s="750" t="s">
        <v>8051</v>
      </c>
      <c r="R1246" s="750" t="s">
        <v>13392</v>
      </c>
      <c r="S1246" s="750" t="s">
        <v>13393</v>
      </c>
    </row>
    <row r="1247" spans="11:19" hidden="1">
      <c r="K1247" s="750" t="str">
        <f t="shared" ca="1" si="54"/>
        <v/>
      </c>
      <c r="L1247" s="750" t="str">
        <f t="shared" ca="1" si="55"/>
        <v/>
      </c>
      <c r="O1247" s="750" t="s">
        <v>13394</v>
      </c>
      <c r="P1247" s="750" t="s">
        <v>13395</v>
      </c>
      <c r="Q1247" s="750" t="s">
        <v>13396</v>
      </c>
      <c r="R1247" s="750" t="s">
        <v>13397</v>
      </c>
      <c r="S1247" s="750" t="s">
        <v>13398</v>
      </c>
    </row>
    <row r="1248" spans="11:19" hidden="1">
      <c r="K1248" s="750" t="str">
        <f t="shared" ca="1" si="54"/>
        <v/>
      </c>
      <c r="L1248" s="750" t="str">
        <f t="shared" ca="1" si="55"/>
        <v/>
      </c>
      <c r="O1248" s="750" t="s">
        <v>13399</v>
      </c>
      <c r="P1248" s="750" t="s">
        <v>13400</v>
      </c>
      <c r="Q1248" s="750" t="s">
        <v>13401</v>
      </c>
      <c r="R1248" s="750" t="s">
        <v>13402</v>
      </c>
      <c r="S1248" s="750" t="s">
        <v>13403</v>
      </c>
    </row>
    <row r="1249" spans="11:19" hidden="1">
      <c r="K1249" s="750" t="str">
        <f t="shared" ca="1" si="54"/>
        <v/>
      </c>
      <c r="L1249" s="750" t="str">
        <f t="shared" ca="1" si="55"/>
        <v/>
      </c>
      <c r="O1249" s="750" t="s">
        <v>13404</v>
      </c>
      <c r="P1249" s="750" t="s">
        <v>4330</v>
      </c>
      <c r="Q1249" s="750" t="s">
        <v>4331</v>
      </c>
      <c r="R1249" s="750" t="s">
        <v>4332</v>
      </c>
      <c r="S1249" s="750" t="s">
        <v>4333</v>
      </c>
    </row>
    <row r="1250" spans="11:19" hidden="1">
      <c r="K1250" s="750" t="str">
        <f t="shared" ca="1" si="54"/>
        <v/>
      </c>
      <c r="L1250" s="750" t="str">
        <f t="shared" ca="1" si="55"/>
        <v/>
      </c>
      <c r="O1250" s="750" t="s">
        <v>4334</v>
      </c>
      <c r="P1250" s="750" t="s">
        <v>4335</v>
      </c>
      <c r="Q1250" s="750" t="s">
        <v>4336</v>
      </c>
      <c r="R1250" s="750" t="s">
        <v>4337</v>
      </c>
      <c r="S1250" s="750" t="s">
        <v>4338</v>
      </c>
    </row>
    <row r="1251" spans="11:19" hidden="1">
      <c r="K1251" s="750" t="str">
        <f t="shared" ca="1" si="54"/>
        <v/>
      </c>
      <c r="L1251" s="750" t="str">
        <f t="shared" ca="1" si="55"/>
        <v/>
      </c>
      <c r="O1251" s="750" t="s">
        <v>4339</v>
      </c>
      <c r="P1251" s="750" t="s">
        <v>1741</v>
      </c>
      <c r="Q1251" s="750" t="s">
        <v>1742</v>
      </c>
      <c r="R1251" s="750" t="s">
        <v>11571</v>
      </c>
      <c r="S1251" s="750" t="s">
        <v>11572</v>
      </c>
    </row>
    <row r="1252" spans="11:19" hidden="1">
      <c r="K1252" s="750" t="str">
        <f t="shared" ca="1" si="54"/>
        <v/>
      </c>
      <c r="L1252" s="750" t="str">
        <f t="shared" ca="1" si="55"/>
        <v/>
      </c>
      <c r="O1252" s="750" t="s">
        <v>11573</v>
      </c>
      <c r="P1252" s="750" t="s">
        <v>11574</v>
      </c>
      <c r="Q1252" s="750" t="s">
        <v>11575</v>
      </c>
      <c r="R1252" s="750" t="s">
        <v>11576</v>
      </c>
      <c r="S1252" s="750" t="s">
        <v>13405</v>
      </c>
    </row>
    <row r="1253" spans="11:19" hidden="1">
      <c r="K1253" s="750" t="str">
        <f t="shared" ca="1" si="54"/>
        <v/>
      </c>
      <c r="L1253" s="750" t="str">
        <f t="shared" ca="1" si="55"/>
        <v/>
      </c>
      <c r="O1253" s="750" t="s">
        <v>9314</v>
      </c>
      <c r="P1253" s="750" t="s">
        <v>9315</v>
      </c>
      <c r="Q1253" s="750" t="s">
        <v>9921</v>
      </c>
      <c r="R1253" s="750" t="s">
        <v>9922</v>
      </c>
      <c r="S1253" s="750" t="s">
        <v>411</v>
      </c>
    </row>
    <row r="1254" spans="11:19" hidden="1">
      <c r="K1254" s="750" t="str">
        <f t="shared" ca="1" si="54"/>
        <v/>
      </c>
      <c r="L1254" s="750" t="str">
        <f t="shared" ca="1" si="55"/>
        <v/>
      </c>
      <c r="O1254" s="750" t="s">
        <v>412</v>
      </c>
      <c r="P1254" s="750" t="s">
        <v>413</v>
      </c>
      <c r="Q1254" s="750" t="s">
        <v>414</v>
      </c>
      <c r="R1254" s="750" t="s">
        <v>415</v>
      </c>
      <c r="S1254" s="750" t="s">
        <v>416</v>
      </c>
    </row>
    <row r="1255" spans="11:19" hidden="1">
      <c r="K1255" s="750" t="str">
        <f t="shared" ca="1" si="54"/>
        <v/>
      </c>
      <c r="L1255" s="750" t="str">
        <f t="shared" ca="1" si="55"/>
        <v/>
      </c>
      <c r="O1255" s="750" t="s">
        <v>417</v>
      </c>
      <c r="P1255" s="750" t="s">
        <v>418</v>
      </c>
      <c r="Q1255" s="750" t="s">
        <v>419</v>
      </c>
      <c r="R1255" s="750" t="s">
        <v>12435</v>
      </c>
      <c r="S1255" s="750" t="s">
        <v>12436</v>
      </c>
    </row>
    <row r="1256" spans="11:19" hidden="1">
      <c r="K1256" s="750" t="str">
        <f t="shared" ca="1" si="54"/>
        <v/>
      </c>
      <c r="L1256" s="750" t="str">
        <f t="shared" ca="1" si="55"/>
        <v/>
      </c>
      <c r="O1256" s="750" t="s">
        <v>12437</v>
      </c>
      <c r="P1256" s="750" t="s">
        <v>12438</v>
      </c>
      <c r="Q1256" s="750" t="s">
        <v>12439</v>
      </c>
      <c r="R1256" s="750" t="s">
        <v>12440</v>
      </c>
      <c r="S1256" s="750" t="s">
        <v>12441</v>
      </c>
    </row>
    <row r="1257" spans="11:19" hidden="1">
      <c r="K1257" s="750" t="str">
        <f t="shared" ca="1" si="54"/>
        <v/>
      </c>
      <c r="L1257" s="750" t="str">
        <f t="shared" ca="1" si="55"/>
        <v/>
      </c>
      <c r="O1257" s="750" t="s">
        <v>12442</v>
      </c>
      <c r="P1257" s="750" t="s">
        <v>12443</v>
      </c>
      <c r="Q1257" s="750" t="s">
        <v>12444</v>
      </c>
      <c r="R1257" s="750" t="s">
        <v>12445</v>
      </c>
      <c r="S1257" s="750" t="s">
        <v>9605</v>
      </c>
    </row>
    <row r="1258" spans="11:19" hidden="1">
      <c r="K1258" s="750" t="str">
        <f t="shared" ca="1" si="54"/>
        <v/>
      </c>
      <c r="L1258" s="750" t="str">
        <f t="shared" ca="1" si="55"/>
        <v/>
      </c>
      <c r="O1258" s="750" t="s">
        <v>9606</v>
      </c>
      <c r="P1258" s="750" t="s">
        <v>9607</v>
      </c>
      <c r="Q1258" s="750" t="s">
        <v>9608</v>
      </c>
      <c r="R1258" s="750" t="s">
        <v>9609</v>
      </c>
      <c r="S1258" s="750" t="s">
        <v>9610</v>
      </c>
    </row>
    <row r="1259" spans="11:19" hidden="1">
      <c r="K1259" s="750" t="str">
        <f t="shared" ca="1" si="54"/>
        <v/>
      </c>
      <c r="L1259" s="750" t="str">
        <f t="shared" ca="1" si="55"/>
        <v/>
      </c>
      <c r="O1259" s="750" t="s">
        <v>9611</v>
      </c>
      <c r="P1259" s="750" t="s">
        <v>9612</v>
      </c>
      <c r="Q1259" s="750" t="s">
        <v>9613</v>
      </c>
      <c r="R1259" s="750" t="s">
        <v>9614</v>
      </c>
      <c r="S1259" s="750" t="s">
        <v>9615</v>
      </c>
    </row>
    <row r="1260" spans="11:19" hidden="1">
      <c r="K1260" s="750" t="str">
        <f t="shared" ca="1" si="54"/>
        <v/>
      </c>
      <c r="L1260" s="750" t="str">
        <f t="shared" ca="1" si="55"/>
        <v/>
      </c>
      <c r="O1260" s="750" t="s">
        <v>9616</v>
      </c>
      <c r="P1260" s="750" t="s">
        <v>9617</v>
      </c>
      <c r="Q1260" s="750" t="s">
        <v>9618</v>
      </c>
      <c r="R1260" s="750" t="s">
        <v>13284</v>
      </c>
      <c r="S1260" s="750" t="s">
        <v>13026</v>
      </c>
    </row>
    <row r="1261" spans="11:19" hidden="1">
      <c r="K1261" s="750" t="str">
        <f t="shared" ca="1" si="54"/>
        <v/>
      </c>
      <c r="L1261" s="750" t="str">
        <f t="shared" ca="1" si="55"/>
        <v/>
      </c>
      <c r="O1261" s="750" t="s">
        <v>13027</v>
      </c>
      <c r="P1261" s="750" t="s">
        <v>13506</v>
      </c>
      <c r="Q1261" s="750" t="s">
        <v>13507</v>
      </c>
      <c r="R1261" s="750" t="s">
        <v>13508</v>
      </c>
      <c r="S1261" s="750" t="s">
        <v>13509</v>
      </c>
    </row>
    <row r="1262" spans="11:19" hidden="1">
      <c r="K1262" s="750" t="str">
        <f t="shared" ca="1" si="54"/>
        <v/>
      </c>
      <c r="L1262" s="750" t="str">
        <f t="shared" ca="1" si="55"/>
        <v/>
      </c>
      <c r="O1262" s="750" t="s">
        <v>13510</v>
      </c>
      <c r="P1262" s="750" t="s">
        <v>13511</v>
      </c>
      <c r="Q1262" s="750" t="s">
        <v>13512</v>
      </c>
      <c r="R1262" s="750" t="s">
        <v>13513</v>
      </c>
      <c r="S1262" s="750" t="s">
        <v>6725</v>
      </c>
    </row>
    <row r="1263" spans="11:19" hidden="1">
      <c r="K1263" s="750" t="str">
        <f t="shared" ca="1" si="54"/>
        <v/>
      </c>
      <c r="L1263" s="750" t="str">
        <f t="shared" ca="1" si="55"/>
        <v/>
      </c>
      <c r="O1263" s="750" t="s">
        <v>6726</v>
      </c>
      <c r="P1263" s="750" t="s">
        <v>6727</v>
      </c>
      <c r="Q1263" s="750" t="s">
        <v>6728</v>
      </c>
      <c r="R1263" s="750" t="s">
        <v>6729</v>
      </c>
      <c r="S1263" s="750" t="s">
        <v>6730</v>
      </c>
    </row>
    <row r="1264" spans="11:19" hidden="1">
      <c r="K1264" s="750" t="str">
        <f t="shared" ca="1" si="54"/>
        <v/>
      </c>
      <c r="L1264" s="750" t="str">
        <f t="shared" ca="1" si="55"/>
        <v/>
      </c>
      <c r="O1264" s="750" t="s">
        <v>9982</v>
      </c>
      <c r="P1264" s="750" t="s">
        <v>9983</v>
      </c>
      <c r="Q1264" s="750" t="s">
        <v>9984</v>
      </c>
      <c r="R1264" s="750" t="s">
        <v>9985</v>
      </c>
      <c r="S1264" s="750" t="s">
        <v>9986</v>
      </c>
    </row>
    <row r="1265" spans="11:19" hidden="1">
      <c r="K1265" s="750" t="str">
        <f t="shared" ca="1" si="54"/>
        <v/>
      </c>
      <c r="L1265" s="750" t="str">
        <f t="shared" ca="1" si="55"/>
        <v/>
      </c>
      <c r="O1265" s="750" t="s">
        <v>9987</v>
      </c>
      <c r="P1265" s="750" t="s">
        <v>9988</v>
      </c>
      <c r="Q1265" s="750" t="s">
        <v>9989</v>
      </c>
      <c r="R1265" s="750" t="s">
        <v>9990</v>
      </c>
      <c r="S1265" s="750" t="s">
        <v>9991</v>
      </c>
    </row>
    <row r="1266" spans="11:19" hidden="1">
      <c r="K1266" s="750" t="str">
        <f t="shared" ca="1" si="54"/>
        <v/>
      </c>
      <c r="L1266" s="750" t="str">
        <f t="shared" ca="1" si="55"/>
        <v/>
      </c>
      <c r="O1266" s="750" t="s">
        <v>9992</v>
      </c>
      <c r="P1266" s="750" t="s">
        <v>5743</v>
      </c>
      <c r="Q1266" s="750" t="s">
        <v>5744</v>
      </c>
      <c r="R1266" s="750" t="s">
        <v>5745</v>
      </c>
      <c r="S1266" s="750" t="s">
        <v>5746</v>
      </c>
    </row>
    <row r="1267" spans="11:19" hidden="1">
      <c r="K1267" s="750" t="str">
        <f t="shared" ca="1" si="54"/>
        <v/>
      </c>
      <c r="L1267" s="750" t="str">
        <f t="shared" ca="1" si="55"/>
        <v/>
      </c>
      <c r="O1267" s="750" t="s">
        <v>5747</v>
      </c>
      <c r="P1267" s="750" t="s">
        <v>5748</v>
      </c>
      <c r="Q1267" s="750" t="s">
        <v>5749</v>
      </c>
      <c r="R1267" s="750" t="s">
        <v>5750</v>
      </c>
      <c r="S1267" s="750" t="s">
        <v>5751</v>
      </c>
    </row>
    <row r="1268" spans="11:19" hidden="1">
      <c r="K1268" s="750" t="str">
        <f t="shared" ca="1" si="54"/>
        <v/>
      </c>
      <c r="L1268" s="750" t="str">
        <f t="shared" ca="1" si="55"/>
        <v/>
      </c>
      <c r="O1268" s="750" t="s">
        <v>5752</v>
      </c>
      <c r="P1268" s="750" t="s">
        <v>5753</v>
      </c>
      <c r="Q1268" s="750" t="s">
        <v>5754</v>
      </c>
      <c r="R1268" s="750" t="s">
        <v>5755</v>
      </c>
      <c r="S1268" s="750" t="s">
        <v>5756</v>
      </c>
    </row>
    <row r="1269" spans="11:19" hidden="1">
      <c r="K1269" s="750" t="str">
        <f t="shared" ca="1" si="54"/>
        <v/>
      </c>
      <c r="L1269" s="750" t="str">
        <f t="shared" ca="1" si="55"/>
        <v/>
      </c>
      <c r="O1269" s="750" t="s">
        <v>5757</v>
      </c>
      <c r="P1269" s="750" t="s">
        <v>5758</v>
      </c>
      <c r="Q1269" s="750" t="s">
        <v>5759</v>
      </c>
      <c r="R1269" s="750" t="s">
        <v>5760</v>
      </c>
      <c r="S1269" s="750" t="s">
        <v>5761</v>
      </c>
    </row>
    <row r="1270" spans="11:19" hidden="1">
      <c r="K1270" s="750" t="str">
        <f t="shared" ca="1" si="54"/>
        <v/>
      </c>
      <c r="L1270" s="750" t="str">
        <f t="shared" ca="1" si="55"/>
        <v/>
      </c>
      <c r="O1270" s="750" t="s">
        <v>5762</v>
      </c>
      <c r="P1270" s="750" t="s">
        <v>5763</v>
      </c>
      <c r="Q1270" s="750" t="s">
        <v>5764</v>
      </c>
      <c r="R1270" s="750" t="s">
        <v>1370</v>
      </c>
      <c r="S1270" s="750" t="s">
        <v>1371</v>
      </c>
    </row>
    <row r="1271" spans="11:19" hidden="1">
      <c r="K1271" s="750" t="str">
        <f t="shared" ca="1" si="54"/>
        <v/>
      </c>
      <c r="L1271" s="750" t="str">
        <f t="shared" ca="1" si="55"/>
        <v/>
      </c>
      <c r="O1271" s="750" t="s">
        <v>1372</v>
      </c>
      <c r="P1271" s="750" t="s">
        <v>1373</v>
      </c>
      <c r="Q1271" s="750" t="s">
        <v>1374</v>
      </c>
      <c r="R1271" s="750" t="s">
        <v>1375</v>
      </c>
      <c r="S1271" s="750" t="s">
        <v>8093</v>
      </c>
    </row>
    <row r="1272" spans="11:19" hidden="1">
      <c r="K1272" s="750" t="str">
        <f t="shared" ca="1" si="54"/>
        <v/>
      </c>
      <c r="L1272" s="750" t="str">
        <f t="shared" ca="1" si="55"/>
        <v/>
      </c>
      <c r="O1272" s="750" t="s">
        <v>8094</v>
      </c>
      <c r="P1272" s="750" t="s">
        <v>8095</v>
      </c>
      <c r="Q1272" s="750" t="s">
        <v>8096</v>
      </c>
      <c r="R1272" s="750" t="s">
        <v>2495</v>
      </c>
      <c r="S1272" s="750" t="s">
        <v>2665</v>
      </c>
    </row>
    <row r="1273" spans="11:19" hidden="1">
      <c r="K1273" s="750" t="str">
        <f t="shared" ca="1" si="54"/>
        <v/>
      </c>
      <c r="L1273" s="750" t="str">
        <f t="shared" ca="1" si="55"/>
        <v/>
      </c>
      <c r="O1273" s="750" t="s">
        <v>2666</v>
      </c>
      <c r="P1273" s="750" t="s">
        <v>2667</v>
      </c>
      <c r="Q1273" s="750" t="s">
        <v>2668</v>
      </c>
      <c r="R1273" s="750" t="s">
        <v>2669</v>
      </c>
      <c r="S1273" s="750" t="s">
        <v>2670</v>
      </c>
    </row>
    <row r="1274" spans="11:19" hidden="1">
      <c r="K1274" s="750" t="str">
        <f t="shared" ca="1" si="54"/>
        <v/>
      </c>
      <c r="L1274" s="750" t="str">
        <f t="shared" ca="1" si="55"/>
        <v/>
      </c>
      <c r="O1274" s="750" t="s">
        <v>1546</v>
      </c>
      <c r="P1274" s="750" t="s">
        <v>1547</v>
      </c>
      <c r="Q1274" s="750" t="s">
        <v>1548</v>
      </c>
      <c r="R1274" s="750" t="s">
        <v>1549</v>
      </c>
      <c r="S1274" s="750" t="s">
        <v>1550</v>
      </c>
    </row>
    <row r="1275" spans="11:19" hidden="1">
      <c r="K1275" s="750" t="str">
        <f t="shared" ca="1" si="54"/>
        <v/>
      </c>
      <c r="L1275" s="750" t="str">
        <f t="shared" ca="1" si="55"/>
        <v/>
      </c>
      <c r="O1275" s="750" t="s">
        <v>1551</v>
      </c>
      <c r="P1275" s="750" t="s">
        <v>1552</v>
      </c>
      <c r="Q1275" s="750" t="s">
        <v>1553</v>
      </c>
      <c r="R1275" s="750" t="s">
        <v>1554</v>
      </c>
      <c r="S1275" s="750" t="s">
        <v>1555</v>
      </c>
    </row>
    <row r="1276" spans="11:19" hidden="1">
      <c r="K1276" s="750" t="str">
        <f t="shared" ca="1" si="54"/>
        <v/>
      </c>
      <c r="L1276" s="750" t="str">
        <f t="shared" ca="1" si="55"/>
        <v/>
      </c>
      <c r="O1276" s="750" t="s">
        <v>1556</v>
      </c>
      <c r="P1276" s="750" t="s">
        <v>1557</v>
      </c>
      <c r="Q1276" s="750" t="s">
        <v>1558</v>
      </c>
      <c r="R1276" s="750" t="s">
        <v>3008</v>
      </c>
      <c r="S1276" s="750" t="s">
        <v>7934</v>
      </c>
    </row>
    <row r="1277" spans="11:19" hidden="1">
      <c r="K1277" s="750" t="str">
        <f t="shared" ca="1" si="54"/>
        <v/>
      </c>
      <c r="L1277" s="750" t="str">
        <f t="shared" ca="1" si="55"/>
        <v/>
      </c>
      <c r="O1277" s="750" t="s">
        <v>7935</v>
      </c>
      <c r="P1277" s="750" t="s">
        <v>7936</v>
      </c>
      <c r="Q1277" s="750" t="s">
        <v>7937</v>
      </c>
      <c r="R1277" s="750" t="s">
        <v>7938</v>
      </c>
      <c r="S1277" s="750" t="s">
        <v>7939</v>
      </c>
    </row>
    <row r="1278" spans="11:19" hidden="1">
      <c r="K1278" s="750" t="str">
        <f t="shared" ca="1" si="54"/>
        <v/>
      </c>
      <c r="L1278" s="750" t="str">
        <f t="shared" ca="1" si="55"/>
        <v/>
      </c>
      <c r="O1278" s="750" t="s">
        <v>7940</v>
      </c>
      <c r="P1278" s="750" t="s">
        <v>7941</v>
      </c>
      <c r="Q1278" s="750" t="s">
        <v>7942</v>
      </c>
      <c r="R1278" s="750" t="s">
        <v>7943</v>
      </c>
      <c r="S1278" s="750" t="s">
        <v>7944</v>
      </c>
    </row>
    <row r="1279" spans="11:19" hidden="1">
      <c r="K1279" s="750" t="str">
        <f t="shared" ca="1" si="54"/>
        <v/>
      </c>
      <c r="L1279" s="750" t="str">
        <f t="shared" ca="1" si="55"/>
        <v/>
      </c>
      <c r="O1279" s="750" t="s">
        <v>7945</v>
      </c>
      <c r="P1279" s="750" t="s">
        <v>7946</v>
      </c>
      <c r="Q1279" s="750" t="s">
        <v>2347</v>
      </c>
      <c r="R1279" s="750" t="s">
        <v>3553</v>
      </c>
      <c r="S1279" s="750" t="s">
        <v>3554</v>
      </c>
    </row>
    <row r="1280" spans="11:19" hidden="1">
      <c r="K1280" s="750" t="str">
        <f t="shared" ca="1" si="54"/>
        <v/>
      </c>
      <c r="L1280" s="750" t="str">
        <f t="shared" ca="1" si="55"/>
        <v/>
      </c>
      <c r="O1280" s="750" t="s">
        <v>3555</v>
      </c>
      <c r="P1280" s="750" t="s">
        <v>3556</v>
      </c>
      <c r="Q1280" s="750" t="s">
        <v>3557</v>
      </c>
      <c r="R1280" s="750" t="s">
        <v>13087</v>
      </c>
      <c r="S1280" s="750" t="s">
        <v>12756</v>
      </c>
    </row>
    <row r="1281" spans="11:19" hidden="1">
      <c r="K1281" s="750" t="str">
        <f t="shared" ca="1" si="54"/>
        <v/>
      </c>
      <c r="L1281" s="750" t="str">
        <f t="shared" ca="1" si="55"/>
        <v/>
      </c>
      <c r="O1281" s="750" t="s">
        <v>12757</v>
      </c>
      <c r="P1281" s="750" t="s">
        <v>5110</v>
      </c>
      <c r="Q1281" s="750" t="s">
        <v>5111</v>
      </c>
      <c r="R1281" s="750" t="s">
        <v>12227</v>
      </c>
      <c r="S1281" s="750" t="s">
        <v>12228</v>
      </c>
    </row>
    <row r="1282" spans="11:19" hidden="1">
      <c r="K1282" s="750" t="str">
        <f t="shared" ca="1" si="54"/>
        <v/>
      </c>
      <c r="L1282" s="750" t="str">
        <f t="shared" ca="1" si="55"/>
        <v/>
      </c>
      <c r="O1282" s="750" t="s">
        <v>12229</v>
      </c>
      <c r="P1282" s="750" t="s">
        <v>12230</v>
      </c>
      <c r="Q1282" s="750" t="s">
        <v>12231</v>
      </c>
      <c r="R1282" s="750" t="s">
        <v>12232</v>
      </c>
      <c r="S1282" s="750" t="s">
        <v>12233</v>
      </c>
    </row>
    <row r="1283" spans="11:19" hidden="1">
      <c r="K1283" s="750" t="str">
        <f t="shared" ca="1" si="54"/>
        <v/>
      </c>
      <c r="L1283" s="750" t="str">
        <f t="shared" ca="1" si="55"/>
        <v/>
      </c>
      <c r="O1283" s="750" t="s">
        <v>4740</v>
      </c>
      <c r="P1283" s="750" t="s">
        <v>4741</v>
      </c>
      <c r="Q1283" s="750" t="s">
        <v>4742</v>
      </c>
      <c r="R1283" s="750" t="s">
        <v>11158</v>
      </c>
      <c r="S1283" s="750" t="s">
        <v>11159</v>
      </c>
    </row>
    <row r="1284" spans="11:19" hidden="1">
      <c r="K1284" s="750" t="str">
        <f t="shared" ca="1" si="54"/>
        <v/>
      </c>
      <c r="L1284" s="750" t="str">
        <f t="shared" ca="1" si="55"/>
        <v/>
      </c>
      <c r="O1284" s="750" t="s">
        <v>11160</v>
      </c>
      <c r="P1284" s="750" t="s">
        <v>11161</v>
      </c>
      <c r="Q1284" s="750" t="s">
        <v>13005</v>
      </c>
      <c r="R1284" s="750" t="s">
        <v>13006</v>
      </c>
      <c r="S1284" s="750" t="s">
        <v>13007</v>
      </c>
    </row>
    <row r="1285" spans="11:19" hidden="1">
      <c r="K1285" s="750" t="str">
        <f t="shared" ca="1" si="54"/>
        <v/>
      </c>
      <c r="L1285" s="750" t="str">
        <f t="shared" ca="1" si="55"/>
        <v/>
      </c>
      <c r="O1285" s="750" t="s">
        <v>13008</v>
      </c>
      <c r="P1285" s="750" t="s">
        <v>13009</v>
      </c>
      <c r="Q1285" s="750" t="s">
        <v>13010</v>
      </c>
      <c r="R1285" s="750" t="s">
        <v>7452</v>
      </c>
      <c r="S1285" s="750" t="s">
        <v>7453</v>
      </c>
    </row>
    <row r="1286" spans="11:19" hidden="1">
      <c r="K1286" s="750" t="str">
        <f t="shared" ca="1" si="54"/>
        <v/>
      </c>
      <c r="L1286" s="750" t="str">
        <f t="shared" ca="1" si="55"/>
        <v/>
      </c>
      <c r="O1286" s="750" t="s">
        <v>7454</v>
      </c>
      <c r="P1286" s="750" t="s">
        <v>7455</v>
      </c>
      <c r="Q1286" s="750" t="s">
        <v>7456</v>
      </c>
      <c r="R1286" s="750" t="s">
        <v>7457</v>
      </c>
      <c r="S1286" s="750" t="s">
        <v>7458</v>
      </c>
    </row>
    <row r="1287" spans="11:19" hidden="1">
      <c r="K1287" s="750" t="str">
        <f t="shared" ca="1" si="54"/>
        <v/>
      </c>
      <c r="L1287" s="750" t="str">
        <f t="shared" ca="1" si="55"/>
        <v/>
      </c>
      <c r="O1287" s="750" t="s">
        <v>7459</v>
      </c>
      <c r="P1287" s="750" t="s">
        <v>7460</v>
      </c>
      <c r="Q1287" s="750" t="s">
        <v>7461</v>
      </c>
      <c r="R1287" s="750" t="s">
        <v>7449</v>
      </c>
      <c r="S1287" s="750" t="s">
        <v>6243</v>
      </c>
    </row>
    <row r="1288" spans="11:19" hidden="1">
      <c r="K1288" s="750" t="str">
        <f t="shared" ca="1" si="54"/>
        <v/>
      </c>
      <c r="L1288" s="750" t="str">
        <f t="shared" ca="1" si="55"/>
        <v/>
      </c>
      <c r="O1288" s="750" t="s">
        <v>6244</v>
      </c>
      <c r="P1288" s="750" t="s">
        <v>12430</v>
      </c>
      <c r="Q1288" s="750" t="s">
        <v>12431</v>
      </c>
      <c r="R1288" s="750" t="s">
        <v>12432</v>
      </c>
      <c r="S1288" s="750" t="s">
        <v>12433</v>
      </c>
    </row>
    <row r="1289" spans="11:19" hidden="1">
      <c r="K1289" s="750" t="str">
        <f t="shared" ca="1" si="54"/>
        <v/>
      </c>
      <c r="L1289" s="750" t="str">
        <f t="shared" ca="1" si="55"/>
        <v/>
      </c>
      <c r="O1289" s="750" t="s">
        <v>12434</v>
      </c>
      <c r="P1289" s="750" t="s">
        <v>10244</v>
      </c>
      <c r="Q1289" s="750" t="s">
        <v>10245</v>
      </c>
      <c r="R1289" s="750" t="s">
        <v>10246</v>
      </c>
      <c r="S1289" s="750" t="s">
        <v>10247</v>
      </c>
    </row>
    <row r="1290" spans="11:19" hidden="1">
      <c r="K1290" s="750" t="str">
        <f t="shared" ca="1" si="54"/>
        <v/>
      </c>
      <c r="L1290" s="750" t="str">
        <f t="shared" ca="1" si="55"/>
        <v/>
      </c>
      <c r="O1290" s="750" t="s">
        <v>10248</v>
      </c>
      <c r="P1290" s="750" t="s">
        <v>10249</v>
      </c>
      <c r="Q1290" s="750" t="s">
        <v>10250</v>
      </c>
      <c r="R1290" s="750" t="s">
        <v>10251</v>
      </c>
      <c r="S1290" s="750" t="s">
        <v>10252</v>
      </c>
    </row>
    <row r="1291" spans="11:19" hidden="1">
      <c r="K1291" s="750" t="str">
        <f t="shared" ca="1" si="54"/>
        <v/>
      </c>
      <c r="L1291" s="750" t="str">
        <f t="shared" ca="1" si="55"/>
        <v/>
      </c>
      <c r="O1291" s="750" t="s">
        <v>10253</v>
      </c>
      <c r="P1291" s="750" t="s">
        <v>10254</v>
      </c>
      <c r="Q1291" s="750" t="s">
        <v>10255</v>
      </c>
      <c r="R1291" s="750" t="s">
        <v>3736</v>
      </c>
      <c r="S1291" s="750" t="s">
        <v>3737</v>
      </c>
    </row>
    <row r="1292" spans="11:19" hidden="1">
      <c r="K1292" s="750" t="str">
        <f t="shared" ref="K1292:K1355" ca="1" si="56">IF(INDIRECT($O1292)=0,"",INDIRECT($R1292)&amp;INDIRECT($O1292)&amp;INDIRECT($P1292)&amp;INDIRECT($Q1292))</f>
        <v/>
      </c>
      <c r="L1292" s="750" t="str">
        <f t="shared" ref="L1292:L1355" ca="1" si="57">IF(INDIRECT($O1292)=0,"",INDIRECT($S1292)&amp;INDIRECT($O1292)&amp;INDIRECT($P1292)&amp;INDIRECT($Q1292))</f>
        <v/>
      </c>
      <c r="O1292" s="750" t="s">
        <v>3738</v>
      </c>
      <c r="P1292" s="750" t="s">
        <v>4632</v>
      </c>
      <c r="Q1292" s="750" t="s">
        <v>14072</v>
      </c>
      <c r="R1292" s="750" t="s">
        <v>14073</v>
      </c>
      <c r="S1292" s="750" t="s">
        <v>8323</v>
      </c>
    </row>
    <row r="1293" spans="11:19" hidden="1">
      <c r="K1293" s="750" t="str">
        <f t="shared" ca="1" si="56"/>
        <v/>
      </c>
      <c r="L1293" s="750" t="str">
        <f t="shared" ca="1" si="57"/>
        <v/>
      </c>
      <c r="O1293" s="750" t="s">
        <v>8324</v>
      </c>
      <c r="P1293" s="750" t="s">
        <v>13075</v>
      </c>
      <c r="Q1293" s="750" t="s">
        <v>13076</v>
      </c>
      <c r="R1293" s="750" t="s">
        <v>13077</v>
      </c>
      <c r="S1293" s="750" t="s">
        <v>13102</v>
      </c>
    </row>
    <row r="1294" spans="11:19" hidden="1">
      <c r="K1294" s="750" t="str">
        <f t="shared" ca="1" si="56"/>
        <v/>
      </c>
      <c r="L1294" s="750" t="str">
        <f t="shared" ca="1" si="57"/>
        <v/>
      </c>
      <c r="O1294" s="750" t="s">
        <v>13103</v>
      </c>
      <c r="P1294" s="750" t="s">
        <v>13104</v>
      </c>
      <c r="Q1294" s="750" t="s">
        <v>5856</v>
      </c>
      <c r="R1294" s="750" t="s">
        <v>5857</v>
      </c>
      <c r="S1294" s="750" t="s">
        <v>5858</v>
      </c>
    </row>
    <row r="1295" spans="11:19" hidden="1">
      <c r="K1295" s="750" t="str">
        <f t="shared" ca="1" si="56"/>
        <v/>
      </c>
      <c r="L1295" s="750" t="str">
        <f t="shared" ca="1" si="57"/>
        <v/>
      </c>
      <c r="O1295" s="750" t="s">
        <v>5859</v>
      </c>
      <c r="P1295" s="750" t="s">
        <v>5860</v>
      </c>
      <c r="Q1295" s="750" t="s">
        <v>5861</v>
      </c>
      <c r="R1295" s="750" t="s">
        <v>5862</v>
      </c>
      <c r="S1295" s="750" t="s">
        <v>5863</v>
      </c>
    </row>
    <row r="1296" spans="11:19" hidden="1">
      <c r="K1296" s="750" t="str">
        <f t="shared" ca="1" si="56"/>
        <v/>
      </c>
      <c r="L1296" s="750" t="str">
        <f t="shared" ca="1" si="57"/>
        <v/>
      </c>
      <c r="O1296" s="750" t="s">
        <v>5864</v>
      </c>
      <c r="P1296" s="750" t="s">
        <v>5865</v>
      </c>
      <c r="Q1296" s="750" t="s">
        <v>5866</v>
      </c>
      <c r="R1296" s="750" t="s">
        <v>5867</v>
      </c>
      <c r="S1296" s="750" t="s">
        <v>5868</v>
      </c>
    </row>
    <row r="1297" spans="11:19" hidden="1">
      <c r="K1297" s="750" t="str">
        <f t="shared" ca="1" si="56"/>
        <v/>
      </c>
      <c r="L1297" s="750" t="str">
        <f t="shared" ca="1" si="57"/>
        <v/>
      </c>
      <c r="O1297" s="750" t="s">
        <v>5869</v>
      </c>
      <c r="P1297" s="750" t="s">
        <v>5870</v>
      </c>
      <c r="Q1297" s="750" t="s">
        <v>5871</v>
      </c>
      <c r="R1297" s="750" t="s">
        <v>5547</v>
      </c>
      <c r="S1297" s="750" t="s">
        <v>5548</v>
      </c>
    </row>
    <row r="1298" spans="11:19" hidden="1">
      <c r="K1298" s="750" t="str">
        <f t="shared" ca="1" si="56"/>
        <v/>
      </c>
      <c r="L1298" s="750" t="str">
        <f t="shared" ca="1" si="57"/>
        <v/>
      </c>
      <c r="O1298" s="750" t="s">
        <v>5549</v>
      </c>
      <c r="P1298" s="750" t="s">
        <v>5550</v>
      </c>
      <c r="Q1298" s="750" t="s">
        <v>5551</v>
      </c>
      <c r="R1298" s="750" t="s">
        <v>5552</v>
      </c>
      <c r="S1298" s="750" t="s">
        <v>5553</v>
      </c>
    </row>
    <row r="1299" spans="11:19" hidden="1">
      <c r="K1299" s="750" t="str">
        <f t="shared" ca="1" si="56"/>
        <v/>
      </c>
      <c r="L1299" s="750" t="str">
        <f t="shared" ca="1" si="57"/>
        <v/>
      </c>
      <c r="O1299" s="750" t="s">
        <v>5554</v>
      </c>
      <c r="P1299" s="750" t="s">
        <v>10907</v>
      </c>
      <c r="Q1299" s="750" t="s">
        <v>4871</v>
      </c>
      <c r="R1299" s="750" t="s">
        <v>4872</v>
      </c>
      <c r="S1299" s="750" t="s">
        <v>4873</v>
      </c>
    </row>
    <row r="1300" spans="11:19" hidden="1">
      <c r="K1300" s="750" t="str">
        <f t="shared" ca="1" si="56"/>
        <v/>
      </c>
      <c r="L1300" s="750" t="str">
        <f t="shared" ca="1" si="57"/>
        <v/>
      </c>
      <c r="O1300" s="750" t="s">
        <v>4874</v>
      </c>
      <c r="P1300" s="750" t="s">
        <v>4875</v>
      </c>
      <c r="Q1300" s="750" t="s">
        <v>4876</v>
      </c>
      <c r="R1300" s="750" t="s">
        <v>4965</v>
      </c>
      <c r="S1300" s="750" t="s">
        <v>13068</v>
      </c>
    </row>
    <row r="1301" spans="11:19" hidden="1">
      <c r="K1301" s="750" t="str">
        <f t="shared" ca="1" si="56"/>
        <v/>
      </c>
      <c r="L1301" s="750" t="str">
        <f t="shared" ca="1" si="57"/>
        <v/>
      </c>
      <c r="O1301" s="750" t="s">
        <v>13069</v>
      </c>
      <c r="P1301" s="750" t="s">
        <v>13070</v>
      </c>
      <c r="Q1301" s="750" t="s">
        <v>13071</v>
      </c>
      <c r="R1301" s="750" t="s">
        <v>13072</v>
      </c>
      <c r="S1301" s="750" t="s">
        <v>10876</v>
      </c>
    </row>
    <row r="1302" spans="11:19" hidden="1">
      <c r="K1302" s="750" t="str">
        <f t="shared" ca="1" si="56"/>
        <v/>
      </c>
      <c r="L1302" s="750" t="str">
        <f t="shared" ca="1" si="57"/>
        <v/>
      </c>
      <c r="O1302" s="750" t="s">
        <v>10877</v>
      </c>
      <c r="P1302" s="750" t="s">
        <v>10878</v>
      </c>
      <c r="Q1302" s="750" t="s">
        <v>10879</v>
      </c>
      <c r="R1302" s="750" t="s">
        <v>1474</v>
      </c>
      <c r="S1302" s="750" t="s">
        <v>1475</v>
      </c>
    </row>
    <row r="1303" spans="11:19" hidden="1">
      <c r="K1303" s="750" t="str">
        <f t="shared" ca="1" si="56"/>
        <v/>
      </c>
      <c r="L1303" s="750" t="str">
        <f t="shared" ca="1" si="57"/>
        <v/>
      </c>
      <c r="O1303" s="750" t="s">
        <v>1476</v>
      </c>
      <c r="P1303" s="750" t="s">
        <v>1477</v>
      </c>
      <c r="Q1303" s="750" t="s">
        <v>1478</v>
      </c>
      <c r="R1303" s="750" t="s">
        <v>1479</v>
      </c>
      <c r="S1303" s="750" t="s">
        <v>2579</v>
      </c>
    </row>
    <row r="1304" spans="11:19" hidden="1">
      <c r="K1304" s="750" t="str">
        <f t="shared" ca="1" si="56"/>
        <v/>
      </c>
      <c r="L1304" s="750" t="str">
        <f t="shared" ca="1" si="57"/>
        <v/>
      </c>
      <c r="O1304" s="750" t="s">
        <v>2580</v>
      </c>
      <c r="P1304" s="750" t="s">
        <v>2581</v>
      </c>
      <c r="Q1304" s="750" t="s">
        <v>2451</v>
      </c>
      <c r="R1304" s="750" t="s">
        <v>2452</v>
      </c>
      <c r="S1304" s="750" t="s">
        <v>2453</v>
      </c>
    </row>
    <row r="1305" spans="11:19" hidden="1">
      <c r="K1305" s="750" t="str">
        <f t="shared" ca="1" si="56"/>
        <v/>
      </c>
      <c r="L1305" s="750" t="str">
        <f t="shared" ca="1" si="57"/>
        <v/>
      </c>
      <c r="O1305" s="750" t="s">
        <v>2454</v>
      </c>
      <c r="P1305" s="750" t="s">
        <v>2455</v>
      </c>
      <c r="Q1305" s="750" t="s">
        <v>2456</v>
      </c>
      <c r="R1305" s="750" t="s">
        <v>2457</v>
      </c>
      <c r="S1305" s="750" t="s">
        <v>11917</v>
      </c>
    </row>
    <row r="1306" spans="11:19" hidden="1">
      <c r="K1306" s="750" t="str">
        <f t="shared" ca="1" si="56"/>
        <v/>
      </c>
      <c r="L1306" s="750" t="str">
        <f t="shared" ca="1" si="57"/>
        <v/>
      </c>
      <c r="O1306" s="750" t="s">
        <v>11918</v>
      </c>
      <c r="P1306" s="750" t="s">
        <v>11919</v>
      </c>
      <c r="Q1306" s="750" t="s">
        <v>11920</v>
      </c>
      <c r="R1306" s="750" t="s">
        <v>2543</v>
      </c>
      <c r="S1306" s="750" t="s">
        <v>2544</v>
      </c>
    </row>
    <row r="1307" spans="11:19" hidden="1">
      <c r="K1307" s="750" t="str">
        <f t="shared" ca="1" si="56"/>
        <v/>
      </c>
      <c r="L1307" s="750" t="str">
        <f t="shared" ca="1" si="57"/>
        <v/>
      </c>
      <c r="O1307" s="750" t="s">
        <v>2545</v>
      </c>
      <c r="P1307" s="750" t="s">
        <v>2546</v>
      </c>
      <c r="Q1307" s="750" t="s">
        <v>12086</v>
      </c>
      <c r="R1307" s="750" t="s">
        <v>12087</v>
      </c>
      <c r="S1307" s="750" t="s">
        <v>12088</v>
      </c>
    </row>
    <row r="1308" spans="11:19" hidden="1">
      <c r="K1308" s="750" t="str">
        <f t="shared" ca="1" si="56"/>
        <v/>
      </c>
      <c r="L1308" s="750" t="str">
        <f t="shared" ca="1" si="57"/>
        <v/>
      </c>
      <c r="O1308" s="750" t="s">
        <v>12089</v>
      </c>
      <c r="P1308" s="750" t="s">
        <v>12090</v>
      </c>
      <c r="Q1308" s="750" t="s">
        <v>12091</v>
      </c>
      <c r="R1308" s="750" t="s">
        <v>9871</v>
      </c>
      <c r="S1308" s="750" t="s">
        <v>9872</v>
      </c>
    </row>
    <row r="1309" spans="11:19" hidden="1">
      <c r="K1309" s="750" t="str">
        <f t="shared" ca="1" si="56"/>
        <v/>
      </c>
      <c r="L1309" s="750" t="str">
        <f t="shared" ca="1" si="57"/>
        <v/>
      </c>
      <c r="O1309" s="750" t="s">
        <v>9873</v>
      </c>
      <c r="P1309" s="750" t="s">
        <v>9874</v>
      </c>
      <c r="Q1309" s="750" t="s">
        <v>9875</v>
      </c>
      <c r="R1309" s="750" t="s">
        <v>9876</v>
      </c>
      <c r="S1309" s="750" t="s">
        <v>2556</v>
      </c>
    </row>
    <row r="1310" spans="11:19" hidden="1">
      <c r="K1310" s="750" t="str">
        <f t="shared" ca="1" si="56"/>
        <v/>
      </c>
      <c r="L1310" s="750" t="str">
        <f t="shared" ca="1" si="57"/>
        <v/>
      </c>
      <c r="O1310" s="750" t="s">
        <v>2557</v>
      </c>
      <c r="P1310" s="750" t="s">
        <v>2558</v>
      </c>
      <c r="Q1310" s="750" t="s">
        <v>2559</v>
      </c>
      <c r="R1310" s="750" t="s">
        <v>2560</v>
      </c>
      <c r="S1310" s="750" t="s">
        <v>2561</v>
      </c>
    </row>
    <row r="1311" spans="11:19" hidden="1">
      <c r="K1311" s="750" t="str">
        <f t="shared" ca="1" si="56"/>
        <v/>
      </c>
      <c r="L1311" s="750" t="str">
        <f t="shared" ca="1" si="57"/>
        <v/>
      </c>
      <c r="O1311" s="750" t="s">
        <v>4505</v>
      </c>
      <c r="P1311" s="750" t="s">
        <v>4506</v>
      </c>
      <c r="Q1311" s="750" t="s">
        <v>7801</v>
      </c>
      <c r="R1311" s="750" t="s">
        <v>7802</v>
      </c>
      <c r="S1311" s="750" t="s">
        <v>7803</v>
      </c>
    </row>
    <row r="1312" spans="11:19" hidden="1">
      <c r="K1312" s="750" t="str">
        <f t="shared" ca="1" si="56"/>
        <v/>
      </c>
      <c r="L1312" s="750" t="str">
        <f t="shared" ca="1" si="57"/>
        <v/>
      </c>
      <c r="O1312" s="750" t="s">
        <v>7804</v>
      </c>
      <c r="P1312" s="750" t="s">
        <v>7805</v>
      </c>
      <c r="Q1312" s="750" t="s">
        <v>7806</v>
      </c>
      <c r="R1312" s="750" t="s">
        <v>7807</v>
      </c>
      <c r="S1312" s="750" t="s">
        <v>7808</v>
      </c>
    </row>
    <row r="1313" spans="11:19" hidden="1">
      <c r="K1313" s="750" t="str">
        <f t="shared" ca="1" si="56"/>
        <v/>
      </c>
      <c r="L1313" s="750" t="str">
        <f t="shared" ca="1" si="57"/>
        <v/>
      </c>
      <c r="O1313" s="750" t="s">
        <v>7809</v>
      </c>
      <c r="P1313" s="750" t="s">
        <v>6869</v>
      </c>
      <c r="Q1313" s="750" t="s">
        <v>6870</v>
      </c>
      <c r="R1313" s="750" t="s">
        <v>6871</v>
      </c>
      <c r="S1313" s="750" t="s">
        <v>6872</v>
      </c>
    </row>
    <row r="1314" spans="11:19" hidden="1">
      <c r="K1314" s="750" t="str">
        <f t="shared" ca="1" si="56"/>
        <v/>
      </c>
      <c r="L1314" s="750" t="str">
        <f t="shared" ca="1" si="57"/>
        <v/>
      </c>
      <c r="O1314" s="750" t="s">
        <v>6873</v>
      </c>
      <c r="P1314" s="750" t="s">
        <v>6874</v>
      </c>
      <c r="Q1314" s="750" t="s">
        <v>6875</v>
      </c>
      <c r="R1314" s="750" t="s">
        <v>6876</v>
      </c>
      <c r="S1314" s="750" t="s">
        <v>6877</v>
      </c>
    </row>
    <row r="1315" spans="11:19" hidden="1">
      <c r="K1315" s="750" t="str">
        <f t="shared" ca="1" si="56"/>
        <v/>
      </c>
      <c r="L1315" s="750" t="str">
        <f t="shared" ca="1" si="57"/>
        <v/>
      </c>
      <c r="O1315" s="750" t="s">
        <v>998</v>
      </c>
      <c r="P1315" s="750" t="s">
        <v>999</v>
      </c>
      <c r="Q1315" s="750" t="s">
        <v>1000</v>
      </c>
      <c r="R1315" s="750" t="s">
        <v>5348</v>
      </c>
      <c r="S1315" s="750" t="s">
        <v>5349</v>
      </c>
    </row>
    <row r="1316" spans="11:19" hidden="1">
      <c r="K1316" s="750" t="str">
        <f t="shared" ca="1" si="56"/>
        <v/>
      </c>
      <c r="L1316" s="750" t="str">
        <f t="shared" ca="1" si="57"/>
        <v/>
      </c>
      <c r="O1316" s="750" t="s">
        <v>8222</v>
      </c>
      <c r="P1316" s="750" t="s">
        <v>8223</v>
      </c>
      <c r="Q1316" s="750" t="s">
        <v>8224</v>
      </c>
      <c r="R1316" s="750" t="s">
        <v>8225</v>
      </c>
      <c r="S1316" s="750" t="s">
        <v>10011</v>
      </c>
    </row>
    <row r="1317" spans="11:19" hidden="1">
      <c r="K1317" s="750" t="str">
        <f t="shared" ca="1" si="56"/>
        <v/>
      </c>
      <c r="L1317" s="750" t="str">
        <f t="shared" ca="1" si="57"/>
        <v/>
      </c>
      <c r="O1317" s="750" t="s">
        <v>10012</v>
      </c>
      <c r="P1317" s="750" t="s">
        <v>10013</v>
      </c>
      <c r="Q1317" s="750" t="s">
        <v>12121</v>
      </c>
      <c r="R1317" s="750" t="s">
        <v>12122</v>
      </c>
      <c r="S1317" s="750" t="s">
        <v>4629</v>
      </c>
    </row>
    <row r="1318" spans="11:19" hidden="1">
      <c r="K1318" s="750" t="str">
        <f t="shared" ca="1" si="56"/>
        <v/>
      </c>
      <c r="L1318" s="750" t="str">
        <f t="shared" ca="1" si="57"/>
        <v/>
      </c>
      <c r="O1318" s="750" t="s">
        <v>4630</v>
      </c>
      <c r="P1318" s="750" t="s">
        <v>11175</v>
      </c>
      <c r="Q1318" s="750" t="s">
        <v>11176</v>
      </c>
      <c r="R1318" s="750" t="s">
        <v>11177</v>
      </c>
      <c r="S1318" s="750" t="s">
        <v>11178</v>
      </c>
    </row>
    <row r="1319" spans="11:19" hidden="1">
      <c r="K1319" s="750" t="str">
        <f t="shared" ca="1" si="56"/>
        <v/>
      </c>
      <c r="L1319" s="750" t="str">
        <f t="shared" ca="1" si="57"/>
        <v/>
      </c>
      <c r="O1319" s="750" t="s">
        <v>11179</v>
      </c>
      <c r="P1319" s="750" t="s">
        <v>11180</v>
      </c>
      <c r="Q1319" s="750" t="s">
        <v>11181</v>
      </c>
      <c r="R1319" s="750" t="s">
        <v>9001</v>
      </c>
      <c r="S1319" s="750" t="s">
        <v>9002</v>
      </c>
    </row>
    <row r="1320" spans="11:19" hidden="1">
      <c r="K1320" s="750" t="str">
        <f t="shared" ca="1" si="56"/>
        <v/>
      </c>
      <c r="L1320" s="750" t="str">
        <f t="shared" ca="1" si="57"/>
        <v/>
      </c>
      <c r="O1320" s="750" t="s">
        <v>9003</v>
      </c>
      <c r="P1320" s="750" t="s">
        <v>9004</v>
      </c>
      <c r="Q1320" s="750" t="s">
        <v>9005</v>
      </c>
      <c r="R1320" s="750" t="s">
        <v>9006</v>
      </c>
      <c r="S1320" s="750" t="s">
        <v>9007</v>
      </c>
    </row>
    <row r="1321" spans="11:19" hidden="1">
      <c r="K1321" s="750" t="str">
        <f t="shared" ca="1" si="56"/>
        <v/>
      </c>
      <c r="L1321" s="750" t="str">
        <f t="shared" ca="1" si="57"/>
        <v/>
      </c>
      <c r="O1321" s="750" t="s">
        <v>9008</v>
      </c>
      <c r="P1321" s="750" t="s">
        <v>9009</v>
      </c>
      <c r="Q1321" s="750" t="s">
        <v>9010</v>
      </c>
      <c r="R1321" s="750" t="s">
        <v>9011</v>
      </c>
      <c r="S1321" s="750" t="s">
        <v>9012</v>
      </c>
    </row>
    <row r="1322" spans="11:19" hidden="1">
      <c r="K1322" s="750" t="str">
        <f t="shared" ca="1" si="56"/>
        <v/>
      </c>
      <c r="L1322" s="750" t="str">
        <f t="shared" ca="1" si="57"/>
        <v/>
      </c>
      <c r="O1322" s="750" t="s">
        <v>1397</v>
      </c>
      <c r="P1322" s="750" t="s">
        <v>9418</v>
      </c>
      <c r="Q1322" s="750" t="s">
        <v>9419</v>
      </c>
      <c r="R1322" s="750" t="s">
        <v>9420</v>
      </c>
      <c r="S1322" s="750" t="s">
        <v>9421</v>
      </c>
    </row>
    <row r="1323" spans="11:19" hidden="1">
      <c r="K1323" s="750" t="str">
        <f t="shared" ca="1" si="56"/>
        <v/>
      </c>
      <c r="L1323" s="750" t="str">
        <f t="shared" ca="1" si="57"/>
        <v/>
      </c>
      <c r="O1323" s="750" t="s">
        <v>9422</v>
      </c>
      <c r="P1323" s="750" t="s">
        <v>9423</v>
      </c>
      <c r="Q1323" s="750" t="s">
        <v>9424</v>
      </c>
      <c r="R1323" s="750" t="s">
        <v>9425</v>
      </c>
      <c r="S1323" s="750" t="s">
        <v>9426</v>
      </c>
    </row>
    <row r="1324" spans="11:19" hidden="1">
      <c r="K1324" s="750" t="str">
        <f t="shared" ca="1" si="56"/>
        <v/>
      </c>
      <c r="L1324" s="750" t="str">
        <f t="shared" ca="1" si="57"/>
        <v/>
      </c>
      <c r="O1324" s="750" t="s">
        <v>9427</v>
      </c>
      <c r="P1324" s="750" t="s">
        <v>9428</v>
      </c>
      <c r="Q1324" s="750" t="s">
        <v>9429</v>
      </c>
      <c r="R1324" s="750" t="s">
        <v>9430</v>
      </c>
      <c r="S1324" s="750" t="s">
        <v>9431</v>
      </c>
    </row>
    <row r="1325" spans="11:19" hidden="1">
      <c r="K1325" s="750" t="str">
        <f t="shared" ca="1" si="56"/>
        <v/>
      </c>
      <c r="L1325" s="750" t="str">
        <f t="shared" ca="1" si="57"/>
        <v/>
      </c>
      <c r="O1325" s="750" t="s">
        <v>9432</v>
      </c>
      <c r="P1325" s="750" t="s">
        <v>9433</v>
      </c>
      <c r="Q1325" s="750" t="s">
        <v>9434</v>
      </c>
      <c r="R1325" s="750" t="s">
        <v>9435</v>
      </c>
      <c r="S1325" s="750" t="s">
        <v>9436</v>
      </c>
    </row>
    <row r="1326" spans="11:19" hidden="1">
      <c r="K1326" s="750" t="str">
        <f t="shared" ca="1" si="56"/>
        <v/>
      </c>
      <c r="L1326" s="750" t="str">
        <f t="shared" ca="1" si="57"/>
        <v/>
      </c>
      <c r="O1326" s="750" t="s">
        <v>3521</v>
      </c>
      <c r="P1326" s="750" t="s">
        <v>3522</v>
      </c>
      <c r="Q1326" s="750" t="s">
        <v>3523</v>
      </c>
      <c r="R1326" s="750" t="s">
        <v>3524</v>
      </c>
      <c r="S1326" s="750" t="s">
        <v>3525</v>
      </c>
    </row>
    <row r="1327" spans="11:19" hidden="1">
      <c r="K1327" s="750" t="str">
        <f t="shared" ca="1" si="56"/>
        <v/>
      </c>
      <c r="L1327" s="750" t="str">
        <f t="shared" ca="1" si="57"/>
        <v/>
      </c>
      <c r="O1327" s="750" t="s">
        <v>3526</v>
      </c>
      <c r="P1327" s="750" t="s">
        <v>3527</v>
      </c>
      <c r="Q1327" s="750" t="s">
        <v>3528</v>
      </c>
      <c r="R1327" s="750" t="s">
        <v>3529</v>
      </c>
      <c r="S1327" s="750" t="s">
        <v>3530</v>
      </c>
    </row>
    <row r="1328" spans="11:19" hidden="1">
      <c r="K1328" s="750" t="str">
        <f t="shared" ca="1" si="56"/>
        <v/>
      </c>
      <c r="L1328" s="750" t="str">
        <f t="shared" ca="1" si="57"/>
        <v/>
      </c>
      <c r="O1328" s="750" t="s">
        <v>3531</v>
      </c>
      <c r="P1328" s="750" t="s">
        <v>3532</v>
      </c>
      <c r="Q1328" s="750" t="s">
        <v>3533</v>
      </c>
      <c r="R1328" s="750" t="s">
        <v>3534</v>
      </c>
      <c r="S1328" s="750" t="s">
        <v>3535</v>
      </c>
    </row>
    <row r="1329" spans="11:19" hidden="1">
      <c r="K1329" s="750" t="str">
        <f t="shared" ca="1" si="56"/>
        <v/>
      </c>
      <c r="L1329" s="750" t="str">
        <f t="shared" ca="1" si="57"/>
        <v/>
      </c>
      <c r="O1329" s="750" t="s">
        <v>1221</v>
      </c>
      <c r="P1329" s="750" t="s">
        <v>1222</v>
      </c>
      <c r="Q1329" s="750" t="s">
        <v>1223</v>
      </c>
      <c r="R1329" s="750" t="s">
        <v>1224</v>
      </c>
      <c r="S1329" s="750" t="s">
        <v>1225</v>
      </c>
    </row>
    <row r="1330" spans="11:19" hidden="1">
      <c r="K1330" s="750" t="str">
        <f t="shared" ca="1" si="56"/>
        <v/>
      </c>
      <c r="L1330" s="750" t="str">
        <f t="shared" ca="1" si="57"/>
        <v/>
      </c>
      <c r="O1330" s="750" t="s">
        <v>6309</v>
      </c>
      <c r="P1330" s="750" t="s">
        <v>6310</v>
      </c>
      <c r="Q1330" s="750" t="s">
        <v>6311</v>
      </c>
      <c r="R1330" s="750" t="s">
        <v>6312</v>
      </c>
      <c r="S1330" s="750" t="s">
        <v>6476</v>
      </c>
    </row>
    <row r="1331" spans="11:19" hidden="1">
      <c r="K1331" s="750" t="str">
        <f t="shared" ca="1" si="56"/>
        <v/>
      </c>
      <c r="L1331" s="750" t="str">
        <f t="shared" ca="1" si="57"/>
        <v/>
      </c>
      <c r="O1331" s="750" t="s">
        <v>6477</v>
      </c>
      <c r="P1331" s="750" t="s">
        <v>3179</v>
      </c>
      <c r="Q1331" s="750" t="s">
        <v>723</v>
      </c>
      <c r="R1331" s="750" t="s">
        <v>724</v>
      </c>
      <c r="S1331" s="750" t="s">
        <v>725</v>
      </c>
    </row>
    <row r="1332" spans="11:19" hidden="1">
      <c r="K1332" s="750" t="str">
        <f t="shared" ca="1" si="56"/>
        <v/>
      </c>
      <c r="L1332" s="750" t="str">
        <f t="shared" ca="1" si="57"/>
        <v/>
      </c>
      <c r="O1332" s="750" t="s">
        <v>726</v>
      </c>
      <c r="P1332" s="750" t="s">
        <v>3676</v>
      </c>
      <c r="Q1332" s="750" t="s">
        <v>3677</v>
      </c>
      <c r="R1332" s="750" t="s">
        <v>3678</v>
      </c>
      <c r="S1332" s="750" t="s">
        <v>3679</v>
      </c>
    </row>
    <row r="1333" spans="11:19" hidden="1">
      <c r="K1333" s="750" t="str">
        <f t="shared" ca="1" si="56"/>
        <v/>
      </c>
      <c r="L1333" s="750" t="str">
        <f t="shared" ca="1" si="57"/>
        <v/>
      </c>
      <c r="O1333" s="750" t="s">
        <v>3680</v>
      </c>
      <c r="P1333" s="750" t="s">
        <v>3681</v>
      </c>
      <c r="Q1333" s="750" t="s">
        <v>3682</v>
      </c>
      <c r="R1333" s="750" t="s">
        <v>3683</v>
      </c>
      <c r="S1333" s="750" t="s">
        <v>3684</v>
      </c>
    </row>
    <row r="1334" spans="11:19" hidden="1">
      <c r="K1334" s="750" t="str">
        <f t="shared" ca="1" si="56"/>
        <v/>
      </c>
      <c r="L1334" s="750" t="str">
        <f t="shared" ca="1" si="57"/>
        <v/>
      </c>
      <c r="O1334" s="750" t="s">
        <v>3685</v>
      </c>
      <c r="P1334" s="750" t="s">
        <v>3686</v>
      </c>
      <c r="Q1334" s="750" t="s">
        <v>3687</v>
      </c>
      <c r="R1334" s="750" t="s">
        <v>3688</v>
      </c>
      <c r="S1334" s="750" t="s">
        <v>3689</v>
      </c>
    </row>
    <row r="1335" spans="11:19" hidden="1">
      <c r="K1335" s="750" t="str">
        <f t="shared" ca="1" si="56"/>
        <v/>
      </c>
      <c r="L1335" s="750" t="str">
        <f t="shared" ca="1" si="57"/>
        <v/>
      </c>
      <c r="O1335" s="750" t="s">
        <v>3690</v>
      </c>
      <c r="P1335" s="750" t="s">
        <v>8801</v>
      </c>
      <c r="Q1335" s="750" t="s">
        <v>8802</v>
      </c>
      <c r="R1335" s="750" t="s">
        <v>8803</v>
      </c>
      <c r="S1335" s="750" t="s">
        <v>9715</v>
      </c>
    </row>
    <row r="1336" spans="11:19" hidden="1">
      <c r="K1336" s="750" t="str">
        <f t="shared" ca="1" si="56"/>
        <v/>
      </c>
      <c r="L1336" s="750" t="str">
        <f t="shared" ca="1" si="57"/>
        <v/>
      </c>
      <c r="O1336" s="750" t="s">
        <v>9716</v>
      </c>
      <c r="P1336" s="750" t="s">
        <v>9717</v>
      </c>
      <c r="Q1336" s="750" t="s">
        <v>9718</v>
      </c>
      <c r="R1336" s="750" t="s">
        <v>9719</v>
      </c>
      <c r="S1336" s="750" t="s">
        <v>9720</v>
      </c>
    </row>
    <row r="1337" spans="11:19" hidden="1">
      <c r="K1337" s="750" t="str">
        <f t="shared" ca="1" si="56"/>
        <v/>
      </c>
      <c r="L1337" s="750" t="str">
        <f t="shared" ca="1" si="57"/>
        <v/>
      </c>
      <c r="O1337" s="750" t="s">
        <v>9878</v>
      </c>
      <c r="P1337" s="750" t="s">
        <v>9879</v>
      </c>
      <c r="Q1337" s="750" t="s">
        <v>9880</v>
      </c>
      <c r="R1337" s="750" t="s">
        <v>9881</v>
      </c>
      <c r="S1337" s="750" t="s">
        <v>9882</v>
      </c>
    </row>
    <row r="1338" spans="11:19" hidden="1">
      <c r="K1338" s="750" t="str">
        <f t="shared" ca="1" si="56"/>
        <v/>
      </c>
      <c r="L1338" s="750" t="str">
        <f t="shared" ca="1" si="57"/>
        <v/>
      </c>
      <c r="O1338" s="750" t="s">
        <v>9883</v>
      </c>
      <c r="P1338" s="750" t="s">
        <v>9884</v>
      </c>
      <c r="Q1338" s="750" t="s">
        <v>9885</v>
      </c>
      <c r="R1338" s="750" t="s">
        <v>9886</v>
      </c>
      <c r="S1338" s="750" t="s">
        <v>9887</v>
      </c>
    </row>
    <row r="1339" spans="11:19" hidden="1">
      <c r="K1339" s="750" t="str">
        <f t="shared" ca="1" si="56"/>
        <v/>
      </c>
      <c r="L1339" s="750" t="str">
        <f t="shared" ca="1" si="57"/>
        <v/>
      </c>
      <c r="O1339" s="750" t="s">
        <v>9888</v>
      </c>
      <c r="P1339" s="750" t="s">
        <v>12921</v>
      </c>
      <c r="Q1339" s="750" t="s">
        <v>12922</v>
      </c>
      <c r="R1339" s="750" t="s">
        <v>12923</v>
      </c>
      <c r="S1339" s="750" t="s">
        <v>12924</v>
      </c>
    </row>
    <row r="1340" spans="11:19" hidden="1">
      <c r="K1340" s="750" t="str">
        <f t="shared" ca="1" si="56"/>
        <v/>
      </c>
      <c r="L1340" s="750" t="str">
        <f t="shared" ca="1" si="57"/>
        <v/>
      </c>
      <c r="O1340" s="750" t="s">
        <v>12925</v>
      </c>
      <c r="P1340" s="750" t="s">
        <v>12926</v>
      </c>
      <c r="Q1340" s="750" t="s">
        <v>12927</v>
      </c>
      <c r="R1340" s="750" t="s">
        <v>12928</v>
      </c>
      <c r="S1340" s="750" t="s">
        <v>12929</v>
      </c>
    </row>
    <row r="1341" spans="11:19" hidden="1">
      <c r="K1341" s="750" t="str">
        <f t="shared" ca="1" si="56"/>
        <v/>
      </c>
      <c r="L1341" s="750" t="str">
        <f t="shared" ca="1" si="57"/>
        <v/>
      </c>
      <c r="O1341" s="750" t="s">
        <v>12930</v>
      </c>
      <c r="P1341" s="750" t="s">
        <v>12931</v>
      </c>
      <c r="Q1341" s="750" t="s">
        <v>12932</v>
      </c>
      <c r="R1341" s="750" t="s">
        <v>12933</v>
      </c>
      <c r="S1341" s="750" t="s">
        <v>8479</v>
      </c>
    </row>
    <row r="1342" spans="11:19" hidden="1">
      <c r="K1342" s="750" t="str">
        <f t="shared" ca="1" si="56"/>
        <v/>
      </c>
      <c r="L1342" s="750" t="str">
        <f t="shared" ca="1" si="57"/>
        <v/>
      </c>
      <c r="O1342" s="750" t="s">
        <v>8480</v>
      </c>
      <c r="P1342" s="750" t="s">
        <v>8481</v>
      </c>
      <c r="Q1342" s="750" t="s">
        <v>2741</v>
      </c>
      <c r="R1342" s="750" t="s">
        <v>2742</v>
      </c>
      <c r="S1342" s="750" t="s">
        <v>2743</v>
      </c>
    </row>
    <row r="1343" spans="11:19" hidden="1">
      <c r="K1343" s="750" t="str">
        <f t="shared" ca="1" si="56"/>
        <v/>
      </c>
      <c r="L1343" s="750" t="str">
        <f t="shared" ca="1" si="57"/>
        <v/>
      </c>
      <c r="O1343" s="750" t="s">
        <v>2744</v>
      </c>
      <c r="P1343" s="750" t="s">
        <v>3199</v>
      </c>
      <c r="Q1343" s="750" t="s">
        <v>3200</v>
      </c>
      <c r="R1343" s="750" t="s">
        <v>3201</v>
      </c>
      <c r="S1343" s="750" t="s">
        <v>3202</v>
      </c>
    </row>
    <row r="1344" spans="11:19" hidden="1">
      <c r="K1344" s="750" t="str">
        <f t="shared" ca="1" si="56"/>
        <v/>
      </c>
      <c r="L1344" s="750" t="str">
        <f t="shared" ca="1" si="57"/>
        <v/>
      </c>
      <c r="O1344" s="750" t="s">
        <v>3203</v>
      </c>
      <c r="P1344" s="750" t="s">
        <v>3204</v>
      </c>
      <c r="Q1344" s="750" t="s">
        <v>3205</v>
      </c>
      <c r="R1344" s="750" t="s">
        <v>3206</v>
      </c>
      <c r="S1344" s="750" t="s">
        <v>3207</v>
      </c>
    </row>
    <row r="1345" spans="11:19" hidden="1">
      <c r="K1345" s="750" t="str">
        <f t="shared" ca="1" si="56"/>
        <v/>
      </c>
      <c r="L1345" s="750" t="str">
        <f t="shared" ca="1" si="57"/>
        <v/>
      </c>
      <c r="O1345" s="750" t="s">
        <v>3208</v>
      </c>
      <c r="P1345" s="750" t="s">
        <v>3209</v>
      </c>
      <c r="Q1345" s="750" t="s">
        <v>3210</v>
      </c>
      <c r="R1345" s="750" t="s">
        <v>3211</v>
      </c>
      <c r="S1345" s="750" t="s">
        <v>14096</v>
      </c>
    </row>
    <row r="1346" spans="11:19" hidden="1">
      <c r="K1346" s="750" t="str">
        <f t="shared" ca="1" si="56"/>
        <v/>
      </c>
      <c r="L1346" s="750" t="str">
        <f t="shared" ca="1" si="57"/>
        <v/>
      </c>
      <c r="O1346" s="750" t="s">
        <v>14097</v>
      </c>
      <c r="P1346" s="750" t="s">
        <v>14098</v>
      </c>
      <c r="Q1346" s="750" t="s">
        <v>14099</v>
      </c>
      <c r="R1346" s="750" t="s">
        <v>10674</v>
      </c>
      <c r="S1346" s="750" t="s">
        <v>10675</v>
      </c>
    </row>
    <row r="1347" spans="11:19" hidden="1">
      <c r="K1347" s="750" t="str">
        <f t="shared" ca="1" si="56"/>
        <v/>
      </c>
      <c r="L1347" s="750" t="str">
        <f t="shared" ca="1" si="57"/>
        <v/>
      </c>
      <c r="O1347" s="750" t="s">
        <v>10676</v>
      </c>
      <c r="P1347" s="750" t="s">
        <v>10677</v>
      </c>
      <c r="Q1347" s="750" t="s">
        <v>10678</v>
      </c>
      <c r="R1347" s="750" t="s">
        <v>10679</v>
      </c>
      <c r="S1347" s="750" t="s">
        <v>10680</v>
      </c>
    </row>
    <row r="1348" spans="11:19" hidden="1">
      <c r="K1348" s="750" t="str">
        <f t="shared" ca="1" si="56"/>
        <v/>
      </c>
      <c r="L1348" s="750" t="str">
        <f t="shared" ca="1" si="57"/>
        <v/>
      </c>
      <c r="O1348" s="750" t="s">
        <v>10681</v>
      </c>
      <c r="P1348" s="750" t="s">
        <v>10682</v>
      </c>
      <c r="Q1348" s="750" t="s">
        <v>10683</v>
      </c>
      <c r="R1348" s="750" t="s">
        <v>10684</v>
      </c>
      <c r="S1348" s="750" t="s">
        <v>10685</v>
      </c>
    </row>
    <row r="1349" spans="11:19" hidden="1">
      <c r="K1349" s="750" t="str">
        <f t="shared" ca="1" si="56"/>
        <v/>
      </c>
      <c r="L1349" s="750" t="str">
        <f t="shared" ca="1" si="57"/>
        <v/>
      </c>
      <c r="O1349" s="750" t="s">
        <v>10686</v>
      </c>
      <c r="P1349" s="750" t="s">
        <v>10687</v>
      </c>
      <c r="Q1349" s="750" t="s">
        <v>8193</v>
      </c>
      <c r="R1349" s="750" t="s">
        <v>8194</v>
      </c>
      <c r="S1349" s="750" t="s">
        <v>8195</v>
      </c>
    </row>
    <row r="1350" spans="11:19" hidden="1">
      <c r="K1350" s="750" t="str">
        <f t="shared" ca="1" si="56"/>
        <v/>
      </c>
      <c r="L1350" s="750" t="str">
        <f t="shared" ca="1" si="57"/>
        <v/>
      </c>
      <c r="O1350" s="750" t="s">
        <v>2104</v>
      </c>
      <c r="P1350" s="750" t="s">
        <v>2105</v>
      </c>
      <c r="Q1350" s="750" t="s">
        <v>395</v>
      </c>
      <c r="R1350" s="750" t="s">
        <v>396</v>
      </c>
      <c r="S1350" s="750" t="s">
        <v>397</v>
      </c>
    </row>
    <row r="1351" spans="11:19" hidden="1">
      <c r="K1351" s="750" t="str">
        <f t="shared" ca="1" si="56"/>
        <v/>
      </c>
      <c r="L1351" s="750" t="str">
        <f t="shared" ca="1" si="57"/>
        <v/>
      </c>
      <c r="O1351" s="750" t="s">
        <v>398</v>
      </c>
      <c r="P1351" s="750" t="s">
        <v>399</v>
      </c>
      <c r="Q1351" s="750" t="s">
        <v>13063</v>
      </c>
      <c r="R1351" s="750" t="s">
        <v>13064</v>
      </c>
      <c r="S1351" s="750" t="s">
        <v>2757</v>
      </c>
    </row>
    <row r="1352" spans="11:19" hidden="1">
      <c r="K1352" s="750" t="str">
        <f t="shared" ca="1" si="56"/>
        <v/>
      </c>
      <c r="L1352" s="750" t="str">
        <f t="shared" ca="1" si="57"/>
        <v/>
      </c>
      <c r="O1352" s="750" t="s">
        <v>2758</v>
      </c>
      <c r="P1352" s="750" t="s">
        <v>2759</v>
      </c>
      <c r="Q1352" s="750" t="s">
        <v>2760</v>
      </c>
      <c r="R1352" s="750" t="s">
        <v>2761</v>
      </c>
      <c r="S1352" s="750" t="s">
        <v>2762</v>
      </c>
    </row>
    <row r="1353" spans="11:19" hidden="1">
      <c r="K1353" s="750" t="str">
        <f t="shared" ca="1" si="56"/>
        <v/>
      </c>
      <c r="L1353" s="750" t="str">
        <f t="shared" ca="1" si="57"/>
        <v/>
      </c>
      <c r="O1353" s="750" t="s">
        <v>2763</v>
      </c>
      <c r="P1353" s="750" t="s">
        <v>2764</v>
      </c>
      <c r="Q1353" s="750" t="s">
        <v>2765</v>
      </c>
      <c r="R1353" s="750" t="s">
        <v>4700</v>
      </c>
      <c r="S1353" s="750" t="s">
        <v>4701</v>
      </c>
    </row>
    <row r="1354" spans="11:19" hidden="1">
      <c r="K1354" s="750" t="str">
        <f t="shared" ca="1" si="56"/>
        <v/>
      </c>
      <c r="L1354" s="750" t="str">
        <f t="shared" ca="1" si="57"/>
        <v/>
      </c>
      <c r="O1354" s="750" t="s">
        <v>4702</v>
      </c>
      <c r="P1354" s="750" t="s">
        <v>4703</v>
      </c>
      <c r="Q1354" s="750" t="s">
        <v>4704</v>
      </c>
      <c r="R1354" s="750" t="s">
        <v>4705</v>
      </c>
      <c r="S1354" s="750" t="s">
        <v>4706</v>
      </c>
    </row>
    <row r="1355" spans="11:19" hidden="1">
      <c r="K1355" s="750" t="str">
        <f t="shared" ca="1" si="56"/>
        <v/>
      </c>
      <c r="L1355" s="750" t="str">
        <f t="shared" ca="1" si="57"/>
        <v/>
      </c>
      <c r="O1355" s="750" t="s">
        <v>4707</v>
      </c>
      <c r="P1355" s="750" t="s">
        <v>4708</v>
      </c>
      <c r="Q1355" s="750" t="s">
        <v>4709</v>
      </c>
      <c r="R1355" s="750" t="s">
        <v>4710</v>
      </c>
      <c r="S1355" s="750" t="s">
        <v>4711</v>
      </c>
    </row>
    <row r="1356" spans="11:19" hidden="1">
      <c r="K1356" s="750" t="str">
        <f t="shared" ref="K1356:K1419" ca="1" si="58">IF(INDIRECT($O1356)=0,"",INDIRECT($R1356)&amp;INDIRECT($O1356)&amp;INDIRECT($P1356)&amp;INDIRECT($Q1356))</f>
        <v/>
      </c>
      <c r="L1356" s="750" t="str">
        <f t="shared" ref="L1356:L1419" ca="1" si="59">IF(INDIRECT($O1356)=0,"",INDIRECT($S1356)&amp;INDIRECT($O1356)&amp;INDIRECT($P1356)&amp;INDIRECT($Q1356))</f>
        <v/>
      </c>
      <c r="O1356" s="750" t="s">
        <v>4712</v>
      </c>
      <c r="P1356" s="750" t="s">
        <v>13599</v>
      </c>
      <c r="Q1356" s="750" t="s">
        <v>13600</v>
      </c>
      <c r="R1356" s="750" t="s">
        <v>13601</v>
      </c>
      <c r="S1356" s="750" t="s">
        <v>13602</v>
      </c>
    </row>
    <row r="1357" spans="11:19" hidden="1">
      <c r="K1357" s="750" t="str">
        <f t="shared" ca="1" si="58"/>
        <v/>
      </c>
      <c r="L1357" s="750" t="str">
        <f t="shared" ca="1" si="59"/>
        <v/>
      </c>
      <c r="O1357" s="750" t="s">
        <v>13603</v>
      </c>
      <c r="P1357" s="750" t="s">
        <v>13604</v>
      </c>
      <c r="Q1357" s="750" t="s">
        <v>8523</v>
      </c>
      <c r="R1357" s="750" t="s">
        <v>8524</v>
      </c>
      <c r="S1357" s="750" t="s">
        <v>8525</v>
      </c>
    </row>
    <row r="1358" spans="11:19" hidden="1">
      <c r="K1358" s="750" t="str">
        <f t="shared" ca="1" si="58"/>
        <v/>
      </c>
      <c r="L1358" s="750" t="str">
        <f t="shared" ca="1" si="59"/>
        <v/>
      </c>
      <c r="O1358" s="750" t="s">
        <v>8526</v>
      </c>
      <c r="P1358" s="750" t="s">
        <v>8527</v>
      </c>
      <c r="Q1358" s="750" t="s">
        <v>8528</v>
      </c>
      <c r="R1358" s="750" t="s">
        <v>8529</v>
      </c>
      <c r="S1358" s="750" t="s">
        <v>11837</v>
      </c>
    </row>
    <row r="1359" spans="11:19" hidden="1">
      <c r="K1359" s="750" t="str">
        <f t="shared" ca="1" si="58"/>
        <v/>
      </c>
      <c r="L1359" s="750" t="str">
        <f t="shared" ca="1" si="59"/>
        <v/>
      </c>
      <c r="O1359" s="750" t="s">
        <v>11838</v>
      </c>
      <c r="P1359" s="750" t="s">
        <v>11839</v>
      </c>
      <c r="Q1359" s="750" t="s">
        <v>3870</v>
      </c>
      <c r="R1359" s="750" t="s">
        <v>3871</v>
      </c>
      <c r="S1359" s="750" t="s">
        <v>3872</v>
      </c>
    </row>
    <row r="1360" spans="11:19" hidden="1">
      <c r="K1360" s="750" t="str">
        <f t="shared" ca="1" si="58"/>
        <v/>
      </c>
      <c r="L1360" s="750" t="str">
        <f t="shared" ca="1" si="59"/>
        <v/>
      </c>
      <c r="O1360" s="750" t="s">
        <v>3873</v>
      </c>
      <c r="P1360" s="750" t="s">
        <v>3874</v>
      </c>
      <c r="Q1360" s="750" t="s">
        <v>3875</v>
      </c>
      <c r="R1360" s="750" t="s">
        <v>3876</v>
      </c>
      <c r="S1360" s="750" t="s">
        <v>3877</v>
      </c>
    </row>
    <row r="1361" spans="11:19" hidden="1">
      <c r="K1361" s="750" t="str">
        <f t="shared" ca="1" si="58"/>
        <v/>
      </c>
      <c r="L1361" s="750" t="str">
        <f t="shared" ca="1" si="59"/>
        <v/>
      </c>
      <c r="O1361" s="750" t="s">
        <v>3878</v>
      </c>
      <c r="P1361" s="750" t="s">
        <v>12143</v>
      </c>
      <c r="Q1361" s="750" t="s">
        <v>12144</v>
      </c>
      <c r="R1361" s="750" t="s">
        <v>12145</v>
      </c>
      <c r="S1361" s="750" t="s">
        <v>12146</v>
      </c>
    </row>
    <row r="1362" spans="11:19" hidden="1">
      <c r="K1362" s="750" t="str">
        <f t="shared" ca="1" si="58"/>
        <v/>
      </c>
      <c r="L1362" s="750" t="str">
        <f t="shared" ca="1" si="59"/>
        <v/>
      </c>
      <c r="O1362" s="750" t="s">
        <v>12147</v>
      </c>
      <c r="P1362" s="750" t="s">
        <v>12148</v>
      </c>
      <c r="Q1362" s="750" t="s">
        <v>12149</v>
      </c>
      <c r="R1362" s="750" t="s">
        <v>12150</v>
      </c>
      <c r="S1362" s="750" t="s">
        <v>12151</v>
      </c>
    </row>
    <row r="1363" spans="11:19" hidden="1">
      <c r="K1363" s="750" t="str">
        <f t="shared" ca="1" si="58"/>
        <v/>
      </c>
      <c r="L1363" s="750" t="str">
        <f t="shared" ca="1" si="59"/>
        <v/>
      </c>
      <c r="O1363" s="750" t="s">
        <v>12152</v>
      </c>
      <c r="P1363" s="750" t="s">
        <v>12153</v>
      </c>
      <c r="Q1363" s="750" t="s">
        <v>12154</v>
      </c>
      <c r="R1363" s="750" t="s">
        <v>12155</v>
      </c>
      <c r="S1363" s="750" t="s">
        <v>12156</v>
      </c>
    </row>
    <row r="1364" spans="11:19" hidden="1">
      <c r="K1364" s="750" t="str">
        <f t="shared" ca="1" si="58"/>
        <v/>
      </c>
      <c r="L1364" s="750" t="str">
        <f t="shared" ca="1" si="59"/>
        <v/>
      </c>
      <c r="O1364" s="750" t="s">
        <v>12157</v>
      </c>
      <c r="P1364" s="750" t="s">
        <v>12158</v>
      </c>
      <c r="Q1364" s="750" t="s">
        <v>6933</v>
      </c>
      <c r="R1364" s="750" t="s">
        <v>6934</v>
      </c>
      <c r="S1364" s="750" t="s">
        <v>12652</v>
      </c>
    </row>
    <row r="1365" spans="11:19" hidden="1">
      <c r="K1365" s="750" t="str">
        <f t="shared" ca="1" si="58"/>
        <v/>
      </c>
      <c r="L1365" s="750" t="str">
        <f t="shared" ca="1" si="59"/>
        <v/>
      </c>
      <c r="O1365" s="750" t="s">
        <v>12653</v>
      </c>
      <c r="P1365" s="750" t="s">
        <v>12654</v>
      </c>
      <c r="Q1365" s="750" t="s">
        <v>12655</v>
      </c>
      <c r="R1365" s="750" t="s">
        <v>12656</v>
      </c>
      <c r="S1365" s="750" t="s">
        <v>12657</v>
      </c>
    </row>
    <row r="1366" spans="11:19" hidden="1">
      <c r="K1366" s="750" t="str">
        <f t="shared" ca="1" si="58"/>
        <v/>
      </c>
      <c r="L1366" s="750" t="str">
        <f t="shared" ca="1" si="59"/>
        <v/>
      </c>
      <c r="O1366" s="750" t="s">
        <v>12658</v>
      </c>
      <c r="P1366" s="750" t="s">
        <v>12659</v>
      </c>
      <c r="Q1366" s="750" t="s">
        <v>12660</v>
      </c>
      <c r="R1366" s="750" t="s">
        <v>1496</v>
      </c>
      <c r="S1366" s="750" t="s">
        <v>1497</v>
      </c>
    </row>
    <row r="1367" spans="11:19" hidden="1">
      <c r="K1367" s="750" t="str">
        <f t="shared" ca="1" si="58"/>
        <v/>
      </c>
      <c r="L1367" s="750" t="str">
        <f t="shared" ca="1" si="59"/>
        <v/>
      </c>
      <c r="O1367" s="750" t="s">
        <v>1498</v>
      </c>
      <c r="P1367" s="750" t="s">
        <v>1499</v>
      </c>
      <c r="Q1367" s="750" t="s">
        <v>1500</v>
      </c>
      <c r="R1367" s="750" t="s">
        <v>7929</v>
      </c>
      <c r="S1367" s="750" t="s">
        <v>7930</v>
      </c>
    </row>
    <row r="1368" spans="11:19" hidden="1">
      <c r="K1368" s="750" t="str">
        <f t="shared" ca="1" si="58"/>
        <v/>
      </c>
      <c r="L1368" s="750" t="str">
        <f t="shared" ca="1" si="59"/>
        <v/>
      </c>
      <c r="O1368" s="750" t="s">
        <v>7931</v>
      </c>
      <c r="P1368" s="750" t="s">
        <v>7932</v>
      </c>
      <c r="Q1368" s="750" t="s">
        <v>7933</v>
      </c>
      <c r="R1368" s="750" t="s">
        <v>8819</v>
      </c>
      <c r="S1368" s="750" t="s">
        <v>8820</v>
      </c>
    </row>
    <row r="1369" spans="11:19" hidden="1">
      <c r="K1369" s="750" t="str">
        <f t="shared" ca="1" si="58"/>
        <v/>
      </c>
      <c r="L1369" s="750" t="str">
        <f t="shared" ca="1" si="59"/>
        <v/>
      </c>
      <c r="O1369" s="750" t="s">
        <v>8821</v>
      </c>
      <c r="P1369" s="750" t="s">
        <v>8822</v>
      </c>
      <c r="Q1369" s="750" t="s">
        <v>8823</v>
      </c>
      <c r="R1369" s="750" t="s">
        <v>8824</v>
      </c>
      <c r="S1369" s="750" t="s">
        <v>8825</v>
      </c>
    </row>
    <row r="1370" spans="11:19" hidden="1">
      <c r="K1370" s="750" t="str">
        <f t="shared" ca="1" si="58"/>
        <v/>
      </c>
      <c r="L1370" s="750" t="str">
        <f t="shared" ca="1" si="59"/>
        <v/>
      </c>
      <c r="O1370" s="750" t="s">
        <v>8826</v>
      </c>
      <c r="P1370" s="750" t="s">
        <v>8827</v>
      </c>
      <c r="Q1370" s="750" t="s">
        <v>8828</v>
      </c>
      <c r="R1370" s="750" t="s">
        <v>8829</v>
      </c>
      <c r="S1370" s="750" t="s">
        <v>8830</v>
      </c>
    </row>
    <row r="1371" spans="11:19" hidden="1">
      <c r="K1371" s="750" t="str">
        <f t="shared" ca="1" si="58"/>
        <v/>
      </c>
      <c r="L1371" s="750" t="str">
        <f t="shared" ca="1" si="59"/>
        <v/>
      </c>
      <c r="O1371" s="750" t="s">
        <v>5735</v>
      </c>
      <c r="P1371" s="750" t="s">
        <v>11488</v>
      </c>
      <c r="Q1371" s="750" t="s">
        <v>2856</v>
      </c>
      <c r="R1371" s="750" t="s">
        <v>2857</v>
      </c>
      <c r="S1371" s="750" t="s">
        <v>2858</v>
      </c>
    </row>
    <row r="1372" spans="11:19" hidden="1">
      <c r="K1372" s="750" t="str">
        <f t="shared" ca="1" si="58"/>
        <v/>
      </c>
      <c r="L1372" s="750" t="str">
        <f t="shared" ca="1" si="59"/>
        <v/>
      </c>
      <c r="O1372" s="750" t="s">
        <v>2859</v>
      </c>
      <c r="P1372" s="750" t="s">
        <v>2860</v>
      </c>
      <c r="Q1372" s="750" t="s">
        <v>2861</v>
      </c>
      <c r="R1372" s="750" t="s">
        <v>2862</v>
      </c>
      <c r="S1372" s="750" t="s">
        <v>10292</v>
      </c>
    </row>
    <row r="1373" spans="11:19" hidden="1">
      <c r="K1373" s="750" t="str">
        <f t="shared" ca="1" si="58"/>
        <v/>
      </c>
      <c r="L1373" s="750" t="str">
        <f t="shared" ca="1" si="59"/>
        <v/>
      </c>
      <c r="O1373" s="750" t="s">
        <v>10293</v>
      </c>
      <c r="P1373" s="750" t="s">
        <v>10294</v>
      </c>
      <c r="Q1373" s="750" t="s">
        <v>10295</v>
      </c>
      <c r="R1373" s="750" t="s">
        <v>10296</v>
      </c>
      <c r="S1373" s="750" t="s">
        <v>10297</v>
      </c>
    </row>
    <row r="1374" spans="11:19" hidden="1">
      <c r="K1374" s="750" t="str">
        <f t="shared" ca="1" si="58"/>
        <v/>
      </c>
      <c r="L1374" s="750" t="str">
        <f t="shared" ca="1" si="59"/>
        <v/>
      </c>
      <c r="O1374" s="750" t="s">
        <v>6218</v>
      </c>
      <c r="P1374" s="750" t="s">
        <v>11279</v>
      </c>
      <c r="Q1374" s="750" t="s">
        <v>11280</v>
      </c>
      <c r="R1374" s="750" t="s">
        <v>11281</v>
      </c>
      <c r="S1374" s="750" t="s">
        <v>11282</v>
      </c>
    </row>
    <row r="1375" spans="11:19" hidden="1">
      <c r="K1375" s="750" t="str">
        <f t="shared" ca="1" si="58"/>
        <v/>
      </c>
      <c r="L1375" s="750" t="str">
        <f t="shared" ca="1" si="59"/>
        <v/>
      </c>
      <c r="O1375" s="750" t="s">
        <v>7328</v>
      </c>
      <c r="P1375" s="750" t="s">
        <v>7329</v>
      </c>
      <c r="Q1375" s="750" t="s">
        <v>7330</v>
      </c>
      <c r="R1375" s="750" t="s">
        <v>7331</v>
      </c>
      <c r="S1375" s="750" t="s">
        <v>7332</v>
      </c>
    </row>
    <row r="1376" spans="11:19" hidden="1">
      <c r="K1376" s="750" t="str">
        <f t="shared" ca="1" si="58"/>
        <v/>
      </c>
      <c r="L1376" s="750" t="str">
        <f t="shared" ca="1" si="59"/>
        <v/>
      </c>
      <c r="O1376" s="750" t="s">
        <v>7333</v>
      </c>
      <c r="P1376" s="750" t="s">
        <v>7334</v>
      </c>
      <c r="Q1376" s="750" t="s">
        <v>7335</v>
      </c>
      <c r="R1376" s="750" t="s">
        <v>7336</v>
      </c>
      <c r="S1376" s="750" t="s">
        <v>7337</v>
      </c>
    </row>
    <row r="1377" spans="11:19" hidden="1">
      <c r="K1377" s="750" t="str">
        <f t="shared" ca="1" si="58"/>
        <v/>
      </c>
      <c r="L1377" s="750" t="str">
        <f t="shared" ca="1" si="59"/>
        <v/>
      </c>
      <c r="O1377" s="750" t="s">
        <v>5084</v>
      </c>
      <c r="P1377" s="750" t="s">
        <v>5085</v>
      </c>
      <c r="Q1377" s="750" t="s">
        <v>5086</v>
      </c>
      <c r="R1377" s="750" t="s">
        <v>5087</v>
      </c>
      <c r="S1377" s="750" t="s">
        <v>5088</v>
      </c>
    </row>
    <row r="1378" spans="11:19" hidden="1">
      <c r="K1378" s="750" t="str">
        <f t="shared" ca="1" si="58"/>
        <v/>
      </c>
      <c r="L1378" s="750" t="str">
        <f t="shared" ca="1" si="59"/>
        <v/>
      </c>
      <c r="O1378" s="750" t="s">
        <v>5089</v>
      </c>
      <c r="P1378" s="750" t="s">
        <v>5090</v>
      </c>
      <c r="Q1378" s="750" t="s">
        <v>5091</v>
      </c>
      <c r="R1378" s="750" t="s">
        <v>8387</v>
      </c>
      <c r="S1378" s="750" t="s">
        <v>8388</v>
      </c>
    </row>
    <row r="1379" spans="11:19" hidden="1">
      <c r="K1379" s="750" t="str">
        <f t="shared" ca="1" si="58"/>
        <v/>
      </c>
      <c r="L1379" s="750" t="str">
        <f t="shared" ca="1" si="59"/>
        <v/>
      </c>
      <c r="O1379" s="750" t="s">
        <v>8389</v>
      </c>
      <c r="P1379" s="750" t="s">
        <v>8390</v>
      </c>
      <c r="Q1379" s="750" t="s">
        <v>10657</v>
      </c>
      <c r="R1379" s="750" t="s">
        <v>10429</v>
      </c>
      <c r="S1379" s="750" t="s">
        <v>10430</v>
      </c>
    </row>
    <row r="1380" spans="11:19" hidden="1">
      <c r="K1380" s="750" t="str">
        <f t="shared" ca="1" si="58"/>
        <v/>
      </c>
      <c r="L1380" s="750" t="str">
        <f t="shared" ca="1" si="59"/>
        <v/>
      </c>
      <c r="O1380" s="750" t="s">
        <v>10431</v>
      </c>
      <c r="P1380" s="750" t="s">
        <v>10432</v>
      </c>
      <c r="Q1380" s="750" t="s">
        <v>10433</v>
      </c>
      <c r="R1380" s="750" t="s">
        <v>3065</v>
      </c>
      <c r="S1380" s="750" t="s">
        <v>3066</v>
      </c>
    </row>
    <row r="1381" spans="11:19" hidden="1">
      <c r="K1381" s="750" t="str">
        <f t="shared" ca="1" si="58"/>
        <v/>
      </c>
      <c r="L1381" s="750" t="str">
        <f t="shared" ca="1" si="59"/>
        <v/>
      </c>
      <c r="O1381" s="750" t="s">
        <v>3067</v>
      </c>
      <c r="P1381" s="750" t="s">
        <v>3068</v>
      </c>
      <c r="Q1381" s="750" t="s">
        <v>3069</v>
      </c>
      <c r="R1381" s="750" t="s">
        <v>3070</v>
      </c>
      <c r="S1381" s="750" t="s">
        <v>3071</v>
      </c>
    </row>
    <row r="1382" spans="11:19" hidden="1">
      <c r="K1382" s="750" t="str">
        <f t="shared" ca="1" si="58"/>
        <v/>
      </c>
      <c r="L1382" s="750" t="str">
        <f t="shared" ca="1" si="59"/>
        <v/>
      </c>
      <c r="O1382" s="750" t="s">
        <v>2611</v>
      </c>
      <c r="P1382" s="750" t="s">
        <v>13113</v>
      </c>
      <c r="Q1382" s="750" t="s">
        <v>13114</v>
      </c>
      <c r="R1382" s="750" t="s">
        <v>13115</v>
      </c>
      <c r="S1382" s="750" t="s">
        <v>13116</v>
      </c>
    </row>
    <row r="1383" spans="11:19" hidden="1">
      <c r="K1383" s="750" t="str">
        <f t="shared" ca="1" si="58"/>
        <v/>
      </c>
      <c r="L1383" s="750" t="str">
        <f t="shared" ca="1" si="59"/>
        <v/>
      </c>
      <c r="O1383" s="750" t="s">
        <v>13117</v>
      </c>
      <c r="P1383" s="750" t="s">
        <v>13118</v>
      </c>
      <c r="Q1383" s="750" t="s">
        <v>13119</v>
      </c>
      <c r="R1383" s="750" t="s">
        <v>13120</v>
      </c>
      <c r="S1383" s="750" t="s">
        <v>13121</v>
      </c>
    </row>
    <row r="1384" spans="11:19" hidden="1">
      <c r="K1384" s="750" t="str">
        <f t="shared" ca="1" si="58"/>
        <v/>
      </c>
      <c r="L1384" s="750" t="str">
        <f t="shared" ca="1" si="59"/>
        <v/>
      </c>
      <c r="O1384" s="750" t="s">
        <v>13122</v>
      </c>
      <c r="P1384" s="750" t="s">
        <v>13123</v>
      </c>
      <c r="Q1384" s="750" t="s">
        <v>13124</v>
      </c>
      <c r="R1384" s="750" t="s">
        <v>13125</v>
      </c>
      <c r="S1384" s="750" t="s">
        <v>10003</v>
      </c>
    </row>
    <row r="1385" spans="11:19" hidden="1">
      <c r="K1385" s="750" t="str">
        <f t="shared" ca="1" si="58"/>
        <v/>
      </c>
      <c r="L1385" s="750" t="str">
        <f t="shared" ca="1" si="59"/>
        <v/>
      </c>
      <c r="O1385" s="750" t="s">
        <v>248</v>
      </c>
      <c r="P1385" s="750" t="s">
        <v>249</v>
      </c>
      <c r="Q1385" s="750" t="s">
        <v>250</v>
      </c>
      <c r="R1385" s="750" t="s">
        <v>8482</v>
      </c>
      <c r="S1385" s="750" t="s">
        <v>8483</v>
      </c>
    </row>
    <row r="1386" spans="11:19" hidden="1">
      <c r="K1386" s="750" t="str">
        <f t="shared" ca="1" si="58"/>
        <v/>
      </c>
      <c r="L1386" s="750" t="str">
        <f t="shared" ca="1" si="59"/>
        <v/>
      </c>
      <c r="O1386" s="750" t="s">
        <v>8484</v>
      </c>
      <c r="P1386" s="750" t="s">
        <v>8485</v>
      </c>
      <c r="Q1386" s="750" t="s">
        <v>9223</v>
      </c>
      <c r="R1386" s="750" t="s">
        <v>9224</v>
      </c>
      <c r="S1386" s="750" t="s">
        <v>9225</v>
      </c>
    </row>
    <row r="1387" spans="11:19" hidden="1">
      <c r="K1387" s="750" t="str">
        <f t="shared" ca="1" si="58"/>
        <v/>
      </c>
      <c r="L1387" s="750" t="str">
        <f t="shared" ca="1" si="59"/>
        <v/>
      </c>
      <c r="O1387" s="750" t="s">
        <v>9226</v>
      </c>
      <c r="P1387" s="750" t="s">
        <v>9227</v>
      </c>
      <c r="Q1387" s="750" t="s">
        <v>9228</v>
      </c>
      <c r="R1387" s="750" t="s">
        <v>9229</v>
      </c>
      <c r="S1387" s="750" t="s">
        <v>9230</v>
      </c>
    </row>
    <row r="1388" spans="11:19" hidden="1">
      <c r="K1388" s="750" t="str">
        <f t="shared" ca="1" si="58"/>
        <v/>
      </c>
      <c r="L1388" s="750" t="str">
        <f t="shared" ca="1" si="59"/>
        <v/>
      </c>
      <c r="O1388" s="750" t="s">
        <v>9231</v>
      </c>
      <c r="P1388" s="750" t="s">
        <v>9232</v>
      </c>
      <c r="Q1388" s="750" t="s">
        <v>9233</v>
      </c>
      <c r="R1388" s="750" t="s">
        <v>12234</v>
      </c>
      <c r="S1388" s="750" t="s">
        <v>2281</v>
      </c>
    </row>
    <row r="1389" spans="11:19" hidden="1">
      <c r="K1389" s="750" t="str">
        <f t="shared" ca="1" si="58"/>
        <v/>
      </c>
      <c r="L1389" s="750" t="str">
        <f t="shared" ca="1" si="59"/>
        <v/>
      </c>
      <c r="O1389" s="750" t="s">
        <v>2282</v>
      </c>
      <c r="P1389" s="750" t="s">
        <v>2283</v>
      </c>
      <c r="Q1389" s="750" t="s">
        <v>2284</v>
      </c>
      <c r="R1389" s="750" t="s">
        <v>2285</v>
      </c>
      <c r="S1389" s="750" t="s">
        <v>2286</v>
      </c>
    </row>
    <row r="1390" spans="11:19" hidden="1">
      <c r="K1390" s="750" t="str">
        <f t="shared" ca="1" si="58"/>
        <v/>
      </c>
      <c r="L1390" s="750" t="str">
        <f t="shared" ca="1" si="59"/>
        <v/>
      </c>
      <c r="O1390" s="750" t="s">
        <v>2287</v>
      </c>
      <c r="P1390" s="750" t="s">
        <v>2288</v>
      </c>
      <c r="Q1390" s="750" t="s">
        <v>2289</v>
      </c>
      <c r="R1390" s="750" t="s">
        <v>2290</v>
      </c>
      <c r="S1390" s="750" t="s">
        <v>2291</v>
      </c>
    </row>
    <row r="1391" spans="11:19" hidden="1">
      <c r="K1391" s="750" t="str">
        <f t="shared" ca="1" si="58"/>
        <v/>
      </c>
      <c r="L1391" s="750" t="str">
        <f t="shared" ca="1" si="59"/>
        <v/>
      </c>
      <c r="O1391" s="750" t="s">
        <v>2292</v>
      </c>
      <c r="P1391" s="750" t="s">
        <v>5659</v>
      </c>
      <c r="Q1391" s="750" t="s">
        <v>5660</v>
      </c>
      <c r="R1391" s="750" t="s">
        <v>5661</v>
      </c>
      <c r="S1391" s="750" t="s">
        <v>1343</v>
      </c>
    </row>
    <row r="1392" spans="11:19" hidden="1">
      <c r="K1392" s="750" t="str">
        <f t="shared" ca="1" si="58"/>
        <v/>
      </c>
      <c r="L1392" s="750" t="str">
        <f t="shared" ca="1" si="59"/>
        <v/>
      </c>
      <c r="O1392" s="750" t="s">
        <v>1344</v>
      </c>
      <c r="P1392" s="750" t="s">
        <v>1345</v>
      </c>
      <c r="Q1392" s="750" t="s">
        <v>1346</v>
      </c>
      <c r="R1392" s="750" t="s">
        <v>3536</v>
      </c>
      <c r="S1392" s="750" t="s">
        <v>3537</v>
      </c>
    </row>
    <row r="1393" spans="11:19" hidden="1">
      <c r="K1393" s="750" t="str">
        <f t="shared" ca="1" si="58"/>
        <v/>
      </c>
      <c r="L1393" s="750" t="str">
        <f t="shared" ca="1" si="59"/>
        <v/>
      </c>
      <c r="O1393" s="750" t="s">
        <v>3538</v>
      </c>
      <c r="P1393" s="750" t="s">
        <v>3539</v>
      </c>
      <c r="Q1393" s="750" t="s">
        <v>5521</v>
      </c>
      <c r="R1393" s="750" t="s">
        <v>5522</v>
      </c>
      <c r="S1393" s="750" t="s">
        <v>5523</v>
      </c>
    </row>
    <row r="1394" spans="11:19" hidden="1">
      <c r="K1394" s="750" t="str">
        <f t="shared" ca="1" si="58"/>
        <v/>
      </c>
      <c r="L1394" s="750" t="str">
        <f t="shared" ca="1" si="59"/>
        <v/>
      </c>
      <c r="O1394" s="750" t="s">
        <v>5524</v>
      </c>
      <c r="P1394" s="750" t="s">
        <v>5525</v>
      </c>
      <c r="Q1394" s="750" t="s">
        <v>3885</v>
      </c>
      <c r="R1394" s="750" t="s">
        <v>3886</v>
      </c>
      <c r="S1394" s="750" t="s">
        <v>3887</v>
      </c>
    </row>
    <row r="1395" spans="11:19" hidden="1">
      <c r="K1395" s="750" t="str">
        <f t="shared" ca="1" si="58"/>
        <v/>
      </c>
      <c r="L1395" s="750" t="str">
        <f t="shared" ca="1" si="59"/>
        <v/>
      </c>
      <c r="O1395" s="750" t="s">
        <v>3888</v>
      </c>
      <c r="P1395" s="750" t="s">
        <v>3889</v>
      </c>
      <c r="Q1395" s="750" t="s">
        <v>3499</v>
      </c>
      <c r="R1395" s="750" t="s">
        <v>3500</v>
      </c>
      <c r="S1395" s="750" t="s">
        <v>3501</v>
      </c>
    </row>
    <row r="1396" spans="11:19" hidden="1">
      <c r="K1396" s="750" t="str">
        <f t="shared" ca="1" si="58"/>
        <v/>
      </c>
      <c r="L1396" s="750" t="str">
        <f t="shared" ca="1" si="59"/>
        <v/>
      </c>
      <c r="O1396" s="750" t="s">
        <v>3502</v>
      </c>
      <c r="P1396" s="750" t="s">
        <v>652</v>
      </c>
      <c r="Q1396" s="750" t="s">
        <v>653</v>
      </c>
      <c r="R1396" s="750" t="s">
        <v>654</v>
      </c>
      <c r="S1396" s="750" t="s">
        <v>655</v>
      </c>
    </row>
    <row r="1397" spans="11:19" hidden="1">
      <c r="K1397" s="750" t="str">
        <f t="shared" ca="1" si="58"/>
        <v/>
      </c>
      <c r="L1397" s="750" t="str">
        <f t="shared" ca="1" si="59"/>
        <v/>
      </c>
      <c r="O1397" s="750" t="s">
        <v>13523</v>
      </c>
      <c r="P1397" s="750" t="s">
        <v>599</v>
      </c>
      <c r="Q1397" s="750" t="s">
        <v>600</v>
      </c>
      <c r="R1397" s="750" t="s">
        <v>601</v>
      </c>
      <c r="S1397" s="750" t="s">
        <v>602</v>
      </c>
    </row>
    <row r="1398" spans="11:19" hidden="1">
      <c r="K1398" s="750" t="str">
        <f t="shared" ca="1" si="58"/>
        <v/>
      </c>
      <c r="L1398" s="750" t="str">
        <f t="shared" ca="1" si="59"/>
        <v/>
      </c>
      <c r="O1398" s="750" t="s">
        <v>603</v>
      </c>
      <c r="P1398" s="750" t="s">
        <v>604</v>
      </c>
      <c r="Q1398" s="750" t="s">
        <v>9279</v>
      </c>
      <c r="R1398" s="750" t="s">
        <v>9280</v>
      </c>
      <c r="S1398" s="750" t="s">
        <v>11973</v>
      </c>
    </row>
    <row r="1399" spans="11:19" hidden="1">
      <c r="K1399" s="750" t="str">
        <f t="shared" ca="1" si="58"/>
        <v/>
      </c>
      <c r="L1399" s="750" t="str">
        <f t="shared" ca="1" si="59"/>
        <v/>
      </c>
      <c r="O1399" s="750" t="s">
        <v>11974</v>
      </c>
      <c r="P1399" s="750" t="s">
        <v>11975</v>
      </c>
      <c r="Q1399" s="750" t="s">
        <v>11976</v>
      </c>
      <c r="R1399" s="750" t="s">
        <v>11190</v>
      </c>
      <c r="S1399" s="750" t="s">
        <v>11191</v>
      </c>
    </row>
    <row r="1400" spans="11:19" hidden="1">
      <c r="K1400" s="750" t="str">
        <f t="shared" ca="1" si="58"/>
        <v/>
      </c>
      <c r="L1400" s="750" t="str">
        <f t="shared" ca="1" si="59"/>
        <v/>
      </c>
      <c r="O1400" s="750" t="s">
        <v>11192</v>
      </c>
      <c r="P1400" s="750" t="s">
        <v>11193</v>
      </c>
      <c r="Q1400" s="750" t="s">
        <v>11194</v>
      </c>
      <c r="R1400" s="750" t="s">
        <v>11195</v>
      </c>
      <c r="S1400" s="750" t="s">
        <v>11196</v>
      </c>
    </row>
    <row r="1401" spans="11:19" hidden="1">
      <c r="K1401" s="750" t="str">
        <f t="shared" ca="1" si="58"/>
        <v/>
      </c>
      <c r="L1401" s="750" t="str">
        <f t="shared" ca="1" si="59"/>
        <v/>
      </c>
      <c r="O1401" s="750" t="s">
        <v>11197</v>
      </c>
      <c r="P1401" s="750" t="s">
        <v>11198</v>
      </c>
      <c r="Q1401" s="750" t="s">
        <v>11199</v>
      </c>
      <c r="R1401" s="750" t="s">
        <v>11200</v>
      </c>
      <c r="S1401" s="750" t="s">
        <v>9264</v>
      </c>
    </row>
    <row r="1402" spans="11:19" hidden="1">
      <c r="K1402" s="750" t="str">
        <f t="shared" ca="1" si="58"/>
        <v/>
      </c>
      <c r="L1402" s="750" t="str">
        <f t="shared" ca="1" si="59"/>
        <v/>
      </c>
      <c r="O1402" s="750" t="s">
        <v>9265</v>
      </c>
      <c r="P1402" s="750" t="s">
        <v>9266</v>
      </c>
      <c r="Q1402" s="750" t="s">
        <v>9267</v>
      </c>
      <c r="R1402" s="750" t="s">
        <v>9268</v>
      </c>
      <c r="S1402" s="750" t="s">
        <v>9269</v>
      </c>
    </row>
    <row r="1403" spans="11:19" hidden="1">
      <c r="K1403" s="750" t="str">
        <f t="shared" ca="1" si="58"/>
        <v/>
      </c>
      <c r="L1403" s="750" t="str">
        <f t="shared" ca="1" si="59"/>
        <v/>
      </c>
      <c r="O1403" s="750" t="s">
        <v>9270</v>
      </c>
      <c r="P1403" s="750" t="s">
        <v>9271</v>
      </c>
      <c r="Q1403" s="750" t="s">
        <v>9272</v>
      </c>
      <c r="R1403" s="750" t="s">
        <v>9273</v>
      </c>
      <c r="S1403" s="750" t="s">
        <v>9274</v>
      </c>
    </row>
    <row r="1404" spans="11:19" hidden="1">
      <c r="K1404" s="750" t="str">
        <f t="shared" ca="1" si="58"/>
        <v/>
      </c>
      <c r="L1404" s="750" t="str">
        <f t="shared" ca="1" si="59"/>
        <v/>
      </c>
      <c r="O1404" s="750" t="s">
        <v>9275</v>
      </c>
      <c r="P1404" s="750" t="s">
        <v>9276</v>
      </c>
      <c r="Q1404" s="750" t="s">
        <v>6174</v>
      </c>
      <c r="R1404" s="750" t="s">
        <v>6175</v>
      </c>
      <c r="S1404" s="750" t="s">
        <v>6176</v>
      </c>
    </row>
    <row r="1405" spans="11:19" hidden="1">
      <c r="K1405" s="750" t="str">
        <f t="shared" ca="1" si="58"/>
        <v/>
      </c>
      <c r="L1405" s="750" t="str">
        <f t="shared" ca="1" si="59"/>
        <v/>
      </c>
      <c r="O1405" s="750" t="s">
        <v>6135</v>
      </c>
      <c r="P1405" s="750" t="s">
        <v>6136</v>
      </c>
      <c r="Q1405" s="750" t="s">
        <v>6137</v>
      </c>
      <c r="R1405" s="750" t="s">
        <v>6138</v>
      </c>
      <c r="S1405" s="750" t="s">
        <v>6139</v>
      </c>
    </row>
    <row r="1406" spans="11:19" hidden="1">
      <c r="K1406" s="750" t="str">
        <f t="shared" ca="1" si="58"/>
        <v/>
      </c>
      <c r="L1406" s="750" t="str">
        <f t="shared" ca="1" si="59"/>
        <v/>
      </c>
      <c r="O1406" s="750" t="s">
        <v>6140</v>
      </c>
      <c r="P1406" s="750" t="s">
        <v>6141</v>
      </c>
      <c r="Q1406" s="750" t="s">
        <v>6142</v>
      </c>
      <c r="R1406" s="750" t="s">
        <v>6143</v>
      </c>
      <c r="S1406" s="750" t="s">
        <v>6144</v>
      </c>
    </row>
    <row r="1407" spans="11:19" hidden="1">
      <c r="K1407" s="750" t="str">
        <f t="shared" ca="1" si="58"/>
        <v/>
      </c>
      <c r="L1407" s="750" t="str">
        <f t="shared" ca="1" si="59"/>
        <v/>
      </c>
      <c r="O1407" s="750" t="s">
        <v>6145</v>
      </c>
      <c r="P1407" s="750" t="s">
        <v>11792</v>
      </c>
      <c r="Q1407" s="750" t="s">
        <v>11793</v>
      </c>
      <c r="R1407" s="750" t="s">
        <v>11794</v>
      </c>
      <c r="S1407" s="750" t="s">
        <v>11795</v>
      </c>
    </row>
    <row r="1408" spans="11:19" hidden="1">
      <c r="K1408" s="750" t="str">
        <f t="shared" ca="1" si="58"/>
        <v/>
      </c>
      <c r="L1408" s="750" t="str">
        <f t="shared" ca="1" si="59"/>
        <v/>
      </c>
      <c r="O1408" s="750" t="s">
        <v>11796</v>
      </c>
      <c r="P1408" s="750" t="s">
        <v>11797</v>
      </c>
      <c r="Q1408" s="750" t="s">
        <v>11798</v>
      </c>
      <c r="R1408" s="750" t="s">
        <v>11799</v>
      </c>
      <c r="S1408" s="750" t="s">
        <v>11800</v>
      </c>
    </row>
    <row r="1409" spans="11:19" hidden="1">
      <c r="K1409" s="750" t="str">
        <f t="shared" ca="1" si="58"/>
        <v/>
      </c>
      <c r="L1409" s="750" t="str">
        <f t="shared" ca="1" si="59"/>
        <v/>
      </c>
      <c r="O1409" s="750" t="s">
        <v>11801</v>
      </c>
      <c r="P1409" s="750" t="s">
        <v>11802</v>
      </c>
      <c r="Q1409" s="750" t="s">
        <v>11803</v>
      </c>
      <c r="R1409" s="750" t="s">
        <v>11804</v>
      </c>
      <c r="S1409" s="750" t="s">
        <v>11805</v>
      </c>
    </row>
    <row r="1410" spans="11:19" hidden="1">
      <c r="K1410" s="750" t="str">
        <f t="shared" ca="1" si="58"/>
        <v/>
      </c>
      <c r="L1410" s="750" t="str">
        <f t="shared" ca="1" si="59"/>
        <v/>
      </c>
      <c r="O1410" s="750" t="s">
        <v>11806</v>
      </c>
      <c r="P1410" s="750" t="s">
        <v>11807</v>
      </c>
      <c r="Q1410" s="750" t="s">
        <v>11808</v>
      </c>
      <c r="R1410" s="750" t="s">
        <v>11809</v>
      </c>
      <c r="S1410" s="750" t="s">
        <v>11810</v>
      </c>
    </row>
    <row r="1411" spans="11:19" hidden="1">
      <c r="K1411" s="750" t="str">
        <f t="shared" ca="1" si="58"/>
        <v/>
      </c>
      <c r="L1411" s="750" t="str">
        <f t="shared" ca="1" si="59"/>
        <v/>
      </c>
      <c r="O1411" s="750" t="s">
        <v>11811</v>
      </c>
      <c r="P1411" s="750" t="s">
        <v>11812</v>
      </c>
      <c r="Q1411" s="750" t="s">
        <v>11813</v>
      </c>
      <c r="R1411" s="750" t="s">
        <v>11814</v>
      </c>
      <c r="S1411" s="750" t="s">
        <v>11815</v>
      </c>
    </row>
    <row r="1412" spans="11:19" hidden="1">
      <c r="K1412" s="750" t="str">
        <f t="shared" ca="1" si="58"/>
        <v/>
      </c>
      <c r="L1412" s="750" t="str">
        <f t="shared" ca="1" si="59"/>
        <v/>
      </c>
      <c r="O1412" s="750" t="s">
        <v>11816</v>
      </c>
      <c r="P1412" s="750" t="s">
        <v>11817</v>
      </c>
      <c r="Q1412" s="750" t="s">
        <v>11818</v>
      </c>
      <c r="R1412" s="750" t="s">
        <v>11819</v>
      </c>
      <c r="S1412" s="750" t="s">
        <v>11820</v>
      </c>
    </row>
    <row r="1413" spans="11:19" hidden="1">
      <c r="K1413" s="750" t="str">
        <f t="shared" ca="1" si="58"/>
        <v/>
      </c>
      <c r="L1413" s="750" t="str">
        <f t="shared" ca="1" si="59"/>
        <v/>
      </c>
      <c r="O1413" s="750" t="s">
        <v>11473</v>
      </c>
      <c r="P1413" s="750" t="s">
        <v>11474</v>
      </c>
      <c r="Q1413" s="750" t="s">
        <v>11475</v>
      </c>
      <c r="R1413" s="750" t="s">
        <v>2708</v>
      </c>
      <c r="S1413" s="750" t="s">
        <v>2394</v>
      </c>
    </row>
    <row r="1414" spans="11:19" hidden="1">
      <c r="K1414" s="750" t="str">
        <f t="shared" ca="1" si="58"/>
        <v/>
      </c>
      <c r="L1414" s="750" t="str">
        <f t="shared" ca="1" si="59"/>
        <v/>
      </c>
      <c r="O1414" s="750" t="s">
        <v>2395</v>
      </c>
      <c r="P1414" s="750" t="s">
        <v>2396</v>
      </c>
      <c r="Q1414" s="750" t="s">
        <v>2397</v>
      </c>
      <c r="R1414" s="750" t="s">
        <v>2398</v>
      </c>
      <c r="S1414" s="750" t="s">
        <v>2399</v>
      </c>
    </row>
    <row r="1415" spans="11:19" hidden="1">
      <c r="K1415" s="750" t="str">
        <f t="shared" ca="1" si="58"/>
        <v/>
      </c>
      <c r="L1415" s="750" t="str">
        <f t="shared" ca="1" si="59"/>
        <v/>
      </c>
      <c r="O1415" s="750" t="s">
        <v>2400</v>
      </c>
      <c r="P1415" s="750" t="s">
        <v>2401</v>
      </c>
      <c r="Q1415" s="750" t="s">
        <v>2402</v>
      </c>
      <c r="R1415" s="750" t="s">
        <v>2403</v>
      </c>
      <c r="S1415" s="750" t="s">
        <v>2404</v>
      </c>
    </row>
    <row r="1416" spans="11:19" hidden="1">
      <c r="K1416" s="750" t="str">
        <f t="shared" ca="1" si="58"/>
        <v/>
      </c>
      <c r="L1416" s="750" t="str">
        <f t="shared" ca="1" si="59"/>
        <v/>
      </c>
      <c r="O1416" s="750" t="s">
        <v>2405</v>
      </c>
      <c r="P1416" s="750" t="s">
        <v>2406</v>
      </c>
      <c r="Q1416" s="750" t="s">
        <v>2407</v>
      </c>
      <c r="R1416" s="750" t="s">
        <v>2408</v>
      </c>
      <c r="S1416" s="750" t="s">
        <v>2409</v>
      </c>
    </row>
    <row r="1417" spans="11:19" hidden="1">
      <c r="K1417" s="750" t="str">
        <f t="shared" ca="1" si="58"/>
        <v/>
      </c>
      <c r="L1417" s="750" t="str">
        <f t="shared" ca="1" si="59"/>
        <v/>
      </c>
      <c r="O1417" s="750" t="s">
        <v>2410</v>
      </c>
      <c r="P1417" s="750" t="s">
        <v>2411</v>
      </c>
      <c r="Q1417" s="750" t="s">
        <v>2412</v>
      </c>
      <c r="R1417" s="750" t="s">
        <v>2413</v>
      </c>
      <c r="S1417" s="750" t="s">
        <v>2414</v>
      </c>
    </row>
    <row r="1418" spans="11:19" hidden="1">
      <c r="K1418" s="750" t="str">
        <f t="shared" ca="1" si="58"/>
        <v/>
      </c>
      <c r="L1418" s="750" t="str">
        <f t="shared" ca="1" si="59"/>
        <v/>
      </c>
      <c r="O1418" s="750" t="s">
        <v>2415</v>
      </c>
      <c r="P1418" s="750" t="s">
        <v>2416</v>
      </c>
      <c r="Q1418" s="750" t="s">
        <v>2417</v>
      </c>
      <c r="R1418" s="750" t="s">
        <v>2418</v>
      </c>
      <c r="S1418" s="750" t="s">
        <v>2419</v>
      </c>
    </row>
    <row r="1419" spans="11:19" hidden="1">
      <c r="K1419" s="750" t="str">
        <f t="shared" ca="1" si="58"/>
        <v/>
      </c>
      <c r="L1419" s="750" t="str">
        <f t="shared" ca="1" si="59"/>
        <v/>
      </c>
      <c r="O1419" s="750" t="s">
        <v>2420</v>
      </c>
      <c r="P1419" s="750" t="s">
        <v>2421</v>
      </c>
      <c r="Q1419" s="750" t="s">
        <v>2591</v>
      </c>
      <c r="R1419" s="750" t="s">
        <v>2592</v>
      </c>
      <c r="S1419" s="750" t="s">
        <v>2593</v>
      </c>
    </row>
    <row r="1420" spans="11:19" hidden="1">
      <c r="K1420" s="750" t="str">
        <f t="shared" ref="K1420:K1483" ca="1" si="60">IF(INDIRECT($O1420)=0,"",INDIRECT($R1420)&amp;INDIRECT($O1420)&amp;INDIRECT($P1420)&amp;INDIRECT($Q1420))</f>
        <v/>
      </c>
      <c r="L1420" s="750" t="str">
        <f t="shared" ref="L1420:L1483" ca="1" si="61">IF(INDIRECT($O1420)=0,"",INDIRECT($S1420)&amp;INDIRECT($O1420)&amp;INDIRECT($P1420)&amp;INDIRECT($Q1420))</f>
        <v/>
      </c>
      <c r="O1420" s="750" t="s">
        <v>2594</v>
      </c>
      <c r="P1420" s="750" t="s">
        <v>2595</v>
      </c>
      <c r="Q1420" s="750" t="s">
        <v>2596</v>
      </c>
      <c r="R1420" s="750" t="s">
        <v>2597</v>
      </c>
      <c r="S1420" s="750" t="s">
        <v>2598</v>
      </c>
    </row>
    <row r="1421" spans="11:19" hidden="1">
      <c r="K1421" s="750" t="str">
        <f t="shared" ca="1" si="60"/>
        <v/>
      </c>
      <c r="L1421" s="750" t="str">
        <f t="shared" ca="1" si="61"/>
        <v/>
      </c>
      <c r="O1421" s="750" t="s">
        <v>739</v>
      </c>
      <c r="P1421" s="750" t="s">
        <v>740</v>
      </c>
      <c r="Q1421" s="750" t="s">
        <v>741</v>
      </c>
      <c r="R1421" s="750" t="s">
        <v>742</v>
      </c>
      <c r="S1421" s="750" t="s">
        <v>743</v>
      </c>
    </row>
    <row r="1422" spans="11:19" hidden="1">
      <c r="K1422" s="750" t="str">
        <f t="shared" ca="1" si="60"/>
        <v/>
      </c>
      <c r="L1422" s="750" t="str">
        <f t="shared" ca="1" si="61"/>
        <v/>
      </c>
      <c r="O1422" s="750" t="s">
        <v>744</v>
      </c>
      <c r="P1422" s="750" t="s">
        <v>745</v>
      </c>
      <c r="Q1422" s="750" t="s">
        <v>746</v>
      </c>
      <c r="R1422" s="750" t="s">
        <v>747</v>
      </c>
      <c r="S1422" s="750" t="s">
        <v>748</v>
      </c>
    </row>
    <row r="1423" spans="11:19" hidden="1">
      <c r="K1423" s="750" t="str">
        <f t="shared" ca="1" si="60"/>
        <v/>
      </c>
      <c r="L1423" s="750" t="str">
        <f t="shared" ca="1" si="61"/>
        <v/>
      </c>
      <c r="O1423" s="750" t="s">
        <v>749</v>
      </c>
      <c r="P1423" s="750" t="s">
        <v>750</v>
      </c>
      <c r="Q1423" s="750" t="s">
        <v>751</v>
      </c>
      <c r="R1423" s="750" t="s">
        <v>752</v>
      </c>
      <c r="S1423" s="750" t="s">
        <v>753</v>
      </c>
    </row>
    <row r="1424" spans="11:19" hidden="1">
      <c r="K1424" s="750" t="str">
        <f t="shared" ca="1" si="60"/>
        <v/>
      </c>
      <c r="L1424" s="750" t="str">
        <f t="shared" ca="1" si="61"/>
        <v/>
      </c>
      <c r="O1424" s="750" t="s">
        <v>754</v>
      </c>
      <c r="P1424" s="750" t="s">
        <v>2271</v>
      </c>
      <c r="Q1424" s="750" t="s">
        <v>2272</v>
      </c>
      <c r="R1424" s="750" t="s">
        <v>2273</v>
      </c>
      <c r="S1424" s="750" t="s">
        <v>2274</v>
      </c>
    </row>
    <row r="1425" spans="11:19" hidden="1">
      <c r="K1425" s="750" t="str">
        <f t="shared" ca="1" si="60"/>
        <v/>
      </c>
      <c r="L1425" s="750" t="str">
        <f t="shared" ca="1" si="61"/>
        <v/>
      </c>
      <c r="O1425" s="750" t="s">
        <v>2275</v>
      </c>
      <c r="P1425" s="750" t="s">
        <v>2276</v>
      </c>
      <c r="Q1425" s="750" t="s">
        <v>2277</v>
      </c>
      <c r="R1425" s="750" t="s">
        <v>2278</v>
      </c>
      <c r="S1425" s="750" t="s">
        <v>1</v>
      </c>
    </row>
    <row r="1426" spans="11:19" hidden="1">
      <c r="K1426" s="750" t="str">
        <f t="shared" ca="1" si="60"/>
        <v/>
      </c>
      <c r="L1426" s="750" t="str">
        <f t="shared" ca="1" si="61"/>
        <v/>
      </c>
      <c r="O1426" s="750" t="s">
        <v>2</v>
      </c>
      <c r="P1426" s="750" t="s">
        <v>3</v>
      </c>
      <c r="Q1426" s="750" t="s">
        <v>4</v>
      </c>
      <c r="R1426" s="750" t="s">
        <v>5</v>
      </c>
      <c r="S1426" s="750" t="s">
        <v>6</v>
      </c>
    </row>
    <row r="1427" spans="11:19" hidden="1">
      <c r="K1427" s="750" t="str">
        <f t="shared" ca="1" si="60"/>
        <v/>
      </c>
      <c r="L1427" s="750" t="str">
        <f t="shared" ca="1" si="61"/>
        <v/>
      </c>
      <c r="O1427" s="750" t="s">
        <v>6434</v>
      </c>
      <c r="P1427" s="750" t="s">
        <v>6435</v>
      </c>
      <c r="Q1427" s="750" t="s">
        <v>6436</v>
      </c>
      <c r="R1427" s="750" t="s">
        <v>6437</v>
      </c>
      <c r="S1427" s="750" t="s">
        <v>6438</v>
      </c>
    </row>
    <row r="1428" spans="11:19" hidden="1">
      <c r="K1428" s="750" t="str">
        <f t="shared" ca="1" si="60"/>
        <v/>
      </c>
      <c r="L1428" s="750" t="str">
        <f t="shared" ca="1" si="61"/>
        <v/>
      </c>
      <c r="O1428" s="750" t="s">
        <v>6439</v>
      </c>
      <c r="P1428" s="750" t="s">
        <v>6440</v>
      </c>
      <c r="Q1428" s="750" t="s">
        <v>6441</v>
      </c>
      <c r="R1428" s="750" t="s">
        <v>10658</v>
      </c>
      <c r="S1428" s="750" t="s">
        <v>10659</v>
      </c>
    </row>
    <row r="1429" spans="11:19" hidden="1">
      <c r="K1429" s="750" t="str">
        <f t="shared" ca="1" si="60"/>
        <v/>
      </c>
      <c r="L1429" s="750" t="str">
        <f t="shared" ca="1" si="61"/>
        <v/>
      </c>
      <c r="O1429" s="750" t="s">
        <v>10660</v>
      </c>
      <c r="P1429" s="750" t="s">
        <v>10661</v>
      </c>
      <c r="Q1429" s="750" t="s">
        <v>10662</v>
      </c>
      <c r="R1429" s="750" t="s">
        <v>10663</v>
      </c>
      <c r="S1429" s="750" t="s">
        <v>10664</v>
      </c>
    </row>
    <row r="1430" spans="11:19" hidden="1">
      <c r="K1430" s="750" t="str">
        <f t="shared" ca="1" si="60"/>
        <v/>
      </c>
      <c r="L1430" s="750" t="str">
        <f t="shared" ca="1" si="61"/>
        <v/>
      </c>
      <c r="O1430" s="750" t="s">
        <v>10665</v>
      </c>
      <c r="P1430" s="750" t="s">
        <v>10666</v>
      </c>
      <c r="Q1430" s="750" t="s">
        <v>10667</v>
      </c>
      <c r="R1430" s="750" t="s">
        <v>10668</v>
      </c>
      <c r="S1430" s="750" t="s">
        <v>10669</v>
      </c>
    </row>
    <row r="1431" spans="11:19" hidden="1">
      <c r="K1431" s="750" t="str">
        <f t="shared" ca="1" si="60"/>
        <v/>
      </c>
      <c r="L1431" s="750" t="str">
        <f t="shared" ca="1" si="61"/>
        <v/>
      </c>
      <c r="O1431" s="750" t="s">
        <v>10670</v>
      </c>
      <c r="P1431" s="750" t="s">
        <v>10671</v>
      </c>
      <c r="Q1431" s="750" t="s">
        <v>10672</v>
      </c>
      <c r="R1431" s="750" t="s">
        <v>10673</v>
      </c>
      <c r="S1431" s="750" t="s">
        <v>1449</v>
      </c>
    </row>
    <row r="1432" spans="11:19" hidden="1">
      <c r="K1432" s="750" t="str">
        <f t="shared" ca="1" si="60"/>
        <v/>
      </c>
      <c r="L1432" s="750" t="str">
        <f t="shared" ca="1" si="61"/>
        <v/>
      </c>
      <c r="O1432" s="750" t="s">
        <v>12691</v>
      </c>
      <c r="P1432" s="750" t="s">
        <v>12692</v>
      </c>
      <c r="Q1432" s="750" t="s">
        <v>12693</v>
      </c>
      <c r="R1432" s="750" t="s">
        <v>12694</v>
      </c>
      <c r="S1432" s="750" t="s">
        <v>12695</v>
      </c>
    </row>
    <row r="1433" spans="11:19" hidden="1">
      <c r="K1433" s="750" t="str">
        <f t="shared" ca="1" si="60"/>
        <v/>
      </c>
      <c r="L1433" s="750" t="str">
        <f t="shared" ca="1" si="61"/>
        <v/>
      </c>
      <c r="O1433" s="750" t="s">
        <v>12696</v>
      </c>
      <c r="P1433" s="750" t="s">
        <v>12697</v>
      </c>
      <c r="Q1433" s="750" t="s">
        <v>12698</v>
      </c>
      <c r="R1433" s="750" t="s">
        <v>12699</v>
      </c>
      <c r="S1433" s="750" t="s">
        <v>12700</v>
      </c>
    </row>
    <row r="1434" spans="11:19" hidden="1">
      <c r="K1434" s="750" t="str">
        <f t="shared" ca="1" si="60"/>
        <v/>
      </c>
      <c r="L1434" s="750" t="str">
        <f t="shared" ca="1" si="61"/>
        <v/>
      </c>
      <c r="O1434" s="750" t="s">
        <v>12701</v>
      </c>
      <c r="P1434" s="750" t="s">
        <v>12702</v>
      </c>
      <c r="Q1434" s="750" t="s">
        <v>12703</v>
      </c>
      <c r="R1434" s="750" t="s">
        <v>12704</v>
      </c>
      <c r="S1434" s="750" t="s">
        <v>12705</v>
      </c>
    </row>
    <row r="1435" spans="11:19" hidden="1">
      <c r="K1435" s="750" t="str">
        <f t="shared" ca="1" si="60"/>
        <v/>
      </c>
      <c r="L1435" s="750" t="str">
        <f t="shared" ca="1" si="61"/>
        <v/>
      </c>
      <c r="O1435" s="750" t="s">
        <v>12706</v>
      </c>
      <c r="P1435" s="750" t="s">
        <v>12707</v>
      </c>
      <c r="Q1435" s="750" t="s">
        <v>12708</v>
      </c>
      <c r="R1435" s="750" t="s">
        <v>12709</v>
      </c>
      <c r="S1435" s="750" t="s">
        <v>12710</v>
      </c>
    </row>
    <row r="1436" spans="11:19" hidden="1">
      <c r="K1436" s="750" t="str">
        <f t="shared" ca="1" si="60"/>
        <v/>
      </c>
      <c r="L1436" s="750" t="str">
        <f t="shared" ca="1" si="61"/>
        <v/>
      </c>
      <c r="O1436" s="750" t="s">
        <v>12711</v>
      </c>
      <c r="P1436" s="750" t="s">
        <v>12712</v>
      </c>
      <c r="Q1436" s="750" t="s">
        <v>12713</v>
      </c>
      <c r="R1436" s="750" t="s">
        <v>12714</v>
      </c>
      <c r="S1436" s="750" t="s">
        <v>12715</v>
      </c>
    </row>
    <row r="1437" spans="11:19" hidden="1">
      <c r="K1437" s="750" t="str">
        <f t="shared" ca="1" si="60"/>
        <v/>
      </c>
      <c r="L1437" s="750" t="str">
        <f t="shared" ca="1" si="61"/>
        <v/>
      </c>
      <c r="O1437" s="750" t="s">
        <v>12716</v>
      </c>
      <c r="P1437" s="750" t="s">
        <v>12717</v>
      </c>
      <c r="Q1437" s="750" t="s">
        <v>12718</v>
      </c>
      <c r="R1437" s="750" t="s">
        <v>12719</v>
      </c>
      <c r="S1437" s="750" t="s">
        <v>12720</v>
      </c>
    </row>
    <row r="1438" spans="11:19" hidden="1">
      <c r="K1438" s="750" t="str">
        <f t="shared" ca="1" si="60"/>
        <v/>
      </c>
      <c r="L1438" s="750" t="str">
        <f t="shared" ca="1" si="61"/>
        <v/>
      </c>
      <c r="O1438" s="750" t="s">
        <v>12721</v>
      </c>
      <c r="P1438" s="750" t="s">
        <v>12722</v>
      </c>
      <c r="Q1438" s="750" t="s">
        <v>12723</v>
      </c>
      <c r="R1438" s="750" t="s">
        <v>12724</v>
      </c>
      <c r="S1438" s="750" t="s">
        <v>12725</v>
      </c>
    </row>
    <row r="1439" spans="11:19" hidden="1">
      <c r="K1439" s="750" t="str">
        <f t="shared" ca="1" si="60"/>
        <v/>
      </c>
      <c r="L1439" s="750" t="str">
        <f t="shared" ca="1" si="61"/>
        <v/>
      </c>
      <c r="O1439" s="750" t="s">
        <v>12726</v>
      </c>
      <c r="P1439" s="750" t="s">
        <v>12727</v>
      </c>
      <c r="Q1439" s="750" t="s">
        <v>12728</v>
      </c>
      <c r="R1439" s="750" t="s">
        <v>12729</v>
      </c>
      <c r="S1439" s="750" t="s">
        <v>12730</v>
      </c>
    </row>
    <row r="1440" spans="11:19" hidden="1">
      <c r="K1440" s="750" t="str">
        <f t="shared" ca="1" si="60"/>
        <v/>
      </c>
      <c r="L1440" s="750" t="str">
        <f t="shared" ca="1" si="61"/>
        <v/>
      </c>
      <c r="O1440" s="750" t="s">
        <v>12731</v>
      </c>
      <c r="P1440" s="750" t="s">
        <v>12732</v>
      </c>
      <c r="Q1440" s="750" t="s">
        <v>10187</v>
      </c>
      <c r="R1440" s="750" t="s">
        <v>10188</v>
      </c>
      <c r="S1440" s="750" t="s">
        <v>10189</v>
      </c>
    </row>
    <row r="1441" spans="11:19" hidden="1">
      <c r="K1441" s="750" t="str">
        <f t="shared" ca="1" si="60"/>
        <v/>
      </c>
      <c r="L1441" s="750" t="str">
        <f t="shared" ca="1" si="61"/>
        <v/>
      </c>
      <c r="O1441" s="750" t="s">
        <v>10190</v>
      </c>
      <c r="P1441" s="750" t="s">
        <v>10191</v>
      </c>
      <c r="Q1441" s="750" t="s">
        <v>10192</v>
      </c>
      <c r="R1441" s="750" t="s">
        <v>11246</v>
      </c>
      <c r="S1441" s="750" t="s">
        <v>11247</v>
      </c>
    </row>
    <row r="1442" spans="11:19" hidden="1">
      <c r="K1442" s="750" t="str">
        <f t="shared" ca="1" si="60"/>
        <v/>
      </c>
      <c r="L1442" s="750" t="str">
        <f t="shared" ca="1" si="61"/>
        <v/>
      </c>
      <c r="O1442" s="750" t="s">
        <v>11248</v>
      </c>
      <c r="P1442" s="750" t="s">
        <v>11249</v>
      </c>
      <c r="Q1442" s="750" t="s">
        <v>11250</v>
      </c>
      <c r="R1442" s="750" t="s">
        <v>11251</v>
      </c>
      <c r="S1442" s="750" t="s">
        <v>11252</v>
      </c>
    </row>
    <row r="1443" spans="11:19" hidden="1">
      <c r="K1443" s="750" t="str">
        <f t="shared" ca="1" si="60"/>
        <v/>
      </c>
      <c r="L1443" s="750" t="str">
        <f t="shared" ca="1" si="61"/>
        <v/>
      </c>
      <c r="O1443" s="750" t="s">
        <v>11253</v>
      </c>
      <c r="P1443" s="750" t="s">
        <v>11254</v>
      </c>
      <c r="Q1443" s="750" t="s">
        <v>11255</v>
      </c>
      <c r="R1443" s="750" t="s">
        <v>11256</v>
      </c>
      <c r="S1443" s="750" t="s">
        <v>11257</v>
      </c>
    </row>
    <row r="1444" spans="11:19" hidden="1">
      <c r="K1444" s="750" t="str">
        <f t="shared" ca="1" si="60"/>
        <v/>
      </c>
      <c r="L1444" s="750" t="str">
        <f t="shared" ca="1" si="61"/>
        <v/>
      </c>
      <c r="O1444" s="750" t="s">
        <v>11258</v>
      </c>
      <c r="P1444" s="750" t="s">
        <v>11259</v>
      </c>
      <c r="Q1444" s="750" t="s">
        <v>11260</v>
      </c>
      <c r="R1444" s="750" t="s">
        <v>11261</v>
      </c>
      <c r="S1444" s="750" t="s">
        <v>11262</v>
      </c>
    </row>
    <row r="1445" spans="11:19" hidden="1">
      <c r="K1445" s="750" t="str">
        <f t="shared" ca="1" si="60"/>
        <v/>
      </c>
      <c r="L1445" s="750" t="str">
        <f t="shared" ca="1" si="61"/>
        <v/>
      </c>
      <c r="O1445" s="750" t="s">
        <v>11263</v>
      </c>
      <c r="P1445" s="750" t="s">
        <v>11264</v>
      </c>
      <c r="Q1445" s="750" t="s">
        <v>11265</v>
      </c>
      <c r="R1445" s="750" t="s">
        <v>3865</v>
      </c>
      <c r="S1445" s="750" t="s">
        <v>3866</v>
      </c>
    </row>
    <row r="1446" spans="11:19" hidden="1">
      <c r="K1446" s="750" t="str">
        <f t="shared" ca="1" si="60"/>
        <v/>
      </c>
      <c r="L1446" s="750" t="str">
        <f t="shared" ca="1" si="61"/>
        <v/>
      </c>
      <c r="O1446" s="750" t="s">
        <v>3867</v>
      </c>
      <c r="P1446" s="750" t="s">
        <v>3868</v>
      </c>
      <c r="Q1446" s="750" t="s">
        <v>3869</v>
      </c>
      <c r="R1446" s="750" t="s">
        <v>368</v>
      </c>
      <c r="S1446" s="750" t="s">
        <v>369</v>
      </c>
    </row>
    <row r="1447" spans="11:19" hidden="1">
      <c r="K1447" s="750" t="str">
        <f t="shared" ca="1" si="60"/>
        <v/>
      </c>
      <c r="L1447" s="750" t="str">
        <f t="shared" ca="1" si="61"/>
        <v/>
      </c>
      <c r="O1447" s="750" t="s">
        <v>370</v>
      </c>
      <c r="P1447" s="750" t="s">
        <v>371</v>
      </c>
      <c r="Q1447" s="750" t="s">
        <v>372</v>
      </c>
      <c r="R1447" s="750" t="s">
        <v>373</v>
      </c>
      <c r="S1447" s="750" t="s">
        <v>4598</v>
      </c>
    </row>
    <row r="1448" spans="11:19" hidden="1">
      <c r="K1448" s="750" t="str">
        <f t="shared" ca="1" si="60"/>
        <v/>
      </c>
      <c r="L1448" s="750" t="str">
        <f t="shared" ca="1" si="61"/>
        <v/>
      </c>
      <c r="O1448" s="750" t="s">
        <v>4599</v>
      </c>
      <c r="P1448" s="750" t="s">
        <v>4600</v>
      </c>
      <c r="Q1448" s="750" t="s">
        <v>4601</v>
      </c>
      <c r="R1448" s="750" t="s">
        <v>4602</v>
      </c>
      <c r="S1448" s="750" t="s">
        <v>5403</v>
      </c>
    </row>
    <row r="1449" spans="11:19" hidden="1">
      <c r="K1449" s="750" t="str">
        <f t="shared" ca="1" si="60"/>
        <v/>
      </c>
      <c r="L1449" s="750" t="str">
        <f t="shared" ca="1" si="61"/>
        <v/>
      </c>
      <c r="O1449" s="750" t="s">
        <v>5404</v>
      </c>
      <c r="P1449" s="750" t="s">
        <v>5405</v>
      </c>
      <c r="Q1449" s="750" t="s">
        <v>5406</v>
      </c>
      <c r="R1449" s="750" t="s">
        <v>6679</v>
      </c>
      <c r="S1449" s="750" t="s">
        <v>6680</v>
      </c>
    </row>
    <row r="1450" spans="11:19" hidden="1">
      <c r="K1450" s="750" t="str">
        <f t="shared" ca="1" si="60"/>
        <v/>
      </c>
      <c r="L1450" s="750" t="str">
        <f t="shared" ca="1" si="61"/>
        <v/>
      </c>
      <c r="O1450" s="750" t="s">
        <v>6681</v>
      </c>
      <c r="P1450" s="750" t="s">
        <v>6682</v>
      </c>
      <c r="Q1450" s="750" t="s">
        <v>6683</v>
      </c>
      <c r="R1450" s="750" t="s">
        <v>6684</v>
      </c>
      <c r="S1450" s="750" t="s">
        <v>6685</v>
      </c>
    </row>
    <row r="1451" spans="11:19" hidden="1">
      <c r="K1451" s="750" t="str">
        <f t="shared" ca="1" si="60"/>
        <v/>
      </c>
      <c r="L1451" s="750" t="str">
        <f t="shared" ca="1" si="61"/>
        <v/>
      </c>
      <c r="O1451" s="750" t="s">
        <v>6686</v>
      </c>
      <c r="P1451" s="750" t="s">
        <v>6687</v>
      </c>
      <c r="Q1451" s="750" t="s">
        <v>6688</v>
      </c>
      <c r="R1451" s="750" t="s">
        <v>6689</v>
      </c>
      <c r="S1451" s="750" t="s">
        <v>6690</v>
      </c>
    </row>
    <row r="1452" spans="11:19" hidden="1">
      <c r="K1452" s="750" t="str">
        <f t="shared" ca="1" si="60"/>
        <v/>
      </c>
      <c r="L1452" s="750" t="str">
        <f t="shared" ca="1" si="61"/>
        <v/>
      </c>
      <c r="O1452" s="750" t="s">
        <v>6691</v>
      </c>
      <c r="P1452" s="750" t="s">
        <v>6692</v>
      </c>
      <c r="Q1452" s="750" t="s">
        <v>6693</v>
      </c>
      <c r="R1452" s="750" t="s">
        <v>6694</v>
      </c>
      <c r="S1452" s="750" t="s">
        <v>6695</v>
      </c>
    </row>
    <row r="1453" spans="11:19" hidden="1">
      <c r="K1453" s="750" t="str">
        <f t="shared" ca="1" si="60"/>
        <v/>
      </c>
      <c r="L1453" s="750" t="str">
        <f t="shared" ca="1" si="61"/>
        <v/>
      </c>
      <c r="O1453" s="750" t="s">
        <v>3113</v>
      </c>
      <c r="P1453" s="750" t="s">
        <v>6260</v>
      </c>
      <c r="Q1453" s="750" t="s">
        <v>6261</v>
      </c>
      <c r="R1453" s="750" t="s">
        <v>6262</v>
      </c>
      <c r="S1453" s="750" t="s">
        <v>6263</v>
      </c>
    </row>
    <row r="1454" spans="11:19" hidden="1">
      <c r="K1454" s="750" t="str">
        <f t="shared" ca="1" si="60"/>
        <v/>
      </c>
      <c r="L1454" s="750" t="str">
        <f t="shared" ca="1" si="61"/>
        <v/>
      </c>
      <c r="O1454" s="750" t="s">
        <v>6264</v>
      </c>
      <c r="P1454" s="750" t="s">
        <v>6265</v>
      </c>
      <c r="Q1454" s="750" t="s">
        <v>6266</v>
      </c>
      <c r="R1454" s="750" t="s">
        <v>6267</v>
      </c>
      <c r="S1454" s="750" t="s">
        <v>6268</v>
      </c>
    </row>
    <row r="1455" spans="11:19" hidden="1">
      <c r="K1455" s="750" t="str">
        <f t="shared" ca="1" si="60"/>
        <v/>
      </c>
      <c r="L1455" s="750" t="str">
        <f t="shared" ca="1" si="61"/>
        <v/>
      </c>
      <c r="O1455" s="750" t="s">
        <v>6269</v>
      </c>
      <c r="P1455" s="750" t="s">
        <v>4615</v>
      </c>
      <c r="Q1455" s="750" t="s">
        <v>4616</v>
      </c>
      <c r="R1455" s="750" t="s">
        <v>4617</v>
      </c>
      <c r="S1455" s="750" t="s">
        <v>4618</v>
      </c>
    </row>
    <row r="1456" spans="11:19" hidden="1">
      <c r="K1456" s="750" t="str">
        <f t="shared" ca="1" si="60"/>
        <v/>
      </c>
      <c r="L1456" s="750" t="str">
        <f t="shared" ca="1" si="61"/>
        <v/>
      </c>
      <c r="O1456" s="750" t="s">
        <v>4619</v>
      </c>
      <c r="P1456" s="750" t="s">
        <v>4620</v>
      </c>
      <c r="Q1456" s="750" t="s">
        <v>4621</v>
      </c>
      <c r="R1456" s="750" t="s">
        <v>4622</v>
      </c>
      <c r="S1456" s="750" t="s">
        <v>4623</v>
      </c>
    </row>
    <row r="1457" spans="11:19" hidden="1">
      <c r="K1457" s="750" t="str">
        <f t="shared" ca="1" si="60"/>
        <v/>
      </c>
      <c r="L1457" s="750" t="str">
        <f t="shared" ca="1" si="61"/>
        <v/>
      </c>
      <c r="O1457" s="750" t="s">
        <v>5537</v>
      </c>
      <c r="P1457" s="750" t="s">
        <v>5538</v>
      </c>
      <c r="Q1457" s="750" t="s">
        <v>1229</v>
      </c>
      <c r="R1457" s="750" t="s">
        <v>1230</v>
      </c>
      <c r="S1457" s="750" t="s">
        <v>1231</v>
      </c>
    </row>
    <row r="1458" spans="11:19" hidden="1">
      <c r="K1458" s="750" t="str">
        <f t="shared" ca="1" si="60"/>
        <v/>
      </c>
      <c r="L1458" s="750" t="str">
        <f t="shared" ca="1" si="61"/>
        <v/>
      </c>
      <c r="O1458" s="750" t="s">
        <v>1232</v>
      </c>
      <c r="P1458" s="750" t="s">
        <v>1233</v>
      </c>
      <c r="Q1458" s="750" t="s">
        <v>1234</v>
      </c>
      <c r="R1458" s="750" t="s">
        <v>1235</v>
      </c>
      <c r="S1458" s="750" t="s">
        <v>1236</v>
      </c>
    </row>
    <row r="1459" spans="11:19" hidden="1">
      <c r="K1459" s="750" t="str">
        <f t="shared" ca="1" si="60"/>
        <v/>
      </c>
      <c r="L1459" s="750" t="str">
        <f t="shared" ca="1" si="61"/>
        <v/>
      </c>
      <c r="O1459" s="750" t="s">
        <v>1237</v>
      </c>
      <c r="P1459" s="750" t="s">
        <v>1238</v>
      </c>
      <c r="Q1459" s="750" t="s">
        <v>1239</v>
      </c>
      <c r="R1459" s="750" t="s">
        <v>1240</v>
      </c>
      <c r="S1459" s="750" t="s">
        <v>1241</v>
      </c>
    </row>
    <row r="1460" spans="11:19" hidden="1">
      <c r="K1460" s="750" t="str">
        <f t="shared" ca="1" si="60"/>
        <v/>
      </c>
      <c r="L1460" s="750" t="str">
        <f t="shared" ca="1" si="61"/>
        <v/>
      </c>
      <c r="O1460" s="750" t="s">
        <v>1242</v>
      </c>
      <c r="P1460" s="750" t="s">
        <v>1243</v>
      </c>
      <c r="Q1460" s="750" t="s">
        <v>1244</v>
      </c>
      <c r="R1460" s="750" t="s">
        <v>1245</v>
      </c>
      <c r="S1460" s="750" t="s">
        <v>1246</v>
      </c>
    </row>
    <row r="1461" spans="11:19" hidden="1">
      <c r="K1461" s="750" t="str">
        <f t="shared" ca="1" si="60"/>
        <v/>
      </c>
      <c r="L1461" s="750" t="str">
        <f t="shared" ca="1" si="61"/>
        <v/>
      </c>
      <c r="O1461" s="750" t="s">
        <v>1247</v>
      </c>
      <c r="P1461" s="750" t="s">
        <v>1248</v>
      </c>
      <c r="Q1461" s="750" t="s">
        <v>1249</v>
      </c>
      <c r="R1461" s="750" t="s">
        <v>1250</v>
      </c>
      <c r="S1461" s="750" t="s">
        <v>1251</v>
      </c>
    </row>
    <row r="1462" spans="11:19" hidden="1">
      <c r="K1462" s="750" t="str">
        <f t="shared" ca="1" si="60"/>
        <v/>
      </c>
      <c r="L1462" s="750" t="str">
        <f t="shared" ca="1" si="61"/>
        <v/>
      </c>
      <c r="O1462" s="750" t="s">
        <v>1252</v>
      </c>
      <c r="P1462" s="750" t="s">
        <v>1253</v>
      </c>
      <c r="Q1462" s="750" t="s">
        <v>1254</v>
      </c>
      <c r="R1462" s="750" t="s">
        <v>1255</v>
      </c>
      <c r="S1462" s="750" t="s">
        <v>1256</v>
      </c>
    </row>
    <row r="1463" spans="11:19" hidden="1">
      <c r="K1463" s="750" t="str">
        <f t="shared" ca="1" si="60"/>
        <v/>
      </c>
      <c r="L1463" s="750" t="str">
        <f t="shared" ca="1" si="61"/>
        <v/>
      </c>
      <c r="O1463" s="750" t="s">
        <v>1257</v>
      </c>
      <c r="P1463" s="750" t="s">
        <v>1258</v>
      </c>
      <c r="Q1463" s="750" t="s">
        <v>1259</v>
      </c>
      <c r="R1463" s="750" t="s">
        <v>1260</v>
      </c>
      <c r="S1463" s="750" t="s">
        <v>1261</v>
      </c>
    </row>
    <row r="1464" spans="11:19" hidden="1">
      <c r="K1464" s="750" t="str">
        <f t="shared" ca="1" si="60"/>
        <v/>
      </c>
      <c r="L1464" s="750" t="str">
        <f t="shared" ca="1" si="61"/>
        <v/>
      </c>
      <c r="O1464" s="750" t="s">
        <v>1262</v>
      </c>
      <c r="P1464" s="750" t="s">
        <v>1263</v>
      </c>
      <c r="Q1464" s="750" t="s">
        <v>5344</v>
      </c>
      <c r="R1464" s="750" t="s">
        <v>5345</v>
      </c>
      <c r="S1464" s="750" t="s">
        <v>5346</v>
      </c>
    </row>
    <row r="1465" spans="11:19" hidden="1">
      <c r="K1465" s="750" t="str">
        <f t="shared" ca="1" si="60"/>
        <v/>
      </c>
      <c r="L1465" s="750" t="str">
        <f t="shared" ca="1" si="61"/>
        <v/>
      </c>
      <c r="O1465" s="750" t="s">
        <v>803</v>
      </c>
      <c r="P1465" s="750" t="s">
        <v>873</v>
      </c>
      <c r="Q1465" s="750" t="s">
        <v>874</v>
      </c>
      <c r="R1465" s="750" t="s">
        <v>875</v>
      </c>
      <c r="S1465" s="750" t="s">
        <v>876</v>
      </c>
    </row>
    <row r="1466" spans="11:19" hidden="1">
      <c r="K1466" s="750" t="str">
        <f t="shared" ca="1" si="60"/>
        <v/>
      </c>
      <c r="L1466" s="750" t="str">
        <f t="shared" ca="1" si="61"/>
        <v/>
      </c>
      <c r="O1466" s="750" t="s">
        <v>587</v>
      </c>
      <c r="P1466" s="750" t="s">
        <v>588</v>
      </c>
      <c r="Q1466" s="750" t="s">
        <v>589</v>
      </c>
      <c r="R1466" s="750" t="s">
        <v>590</v>
      </c>
      <c r="S1466" s="750" t="s">
        <v>591</v>
      </c>
    </row>
    <row r="1467" spans="11:19" hidden="1">
      <c r="K1467" s="750" t="str">
        <f t="shared" ca="1" si="60"/>
        <v/>
      </c>
      <c r="L1467" s="750" t="str">
        <f t="shared" ca="1" si="61"/>
        <v/>
      </c>
      <c r="O1467" s="750" t="s">
        <v>592</v>
      </c>
      <c r="P1467" s="750" t="s">
        <v>593</v>
      </c>
      <c r="Q1467" s="750" t="s">
        <v>594</v>
      </c>
      <c r="R1467" s="750" t="s">
        <v>595</v>
      </c>
      <c r="S1467" s="750" t="s">
        <v>596</v>
      </c>
    </row>
    <row r="1468" spans="11:19" hidden="1">
      <c r="K1468" s="750" t="str">
        <f t="shared" ca="1" si="60"/>
        <v/>
      </c>
      <c r="L1468" s="750" t="str">
        <f t="shared" ca="1" si="61"/>
        <v/>
      </c>
      <c r="O1468" s="750" t="s">
        <v>597</v>
      </c>
      <c r="P1468" s="750" t="s">
        <v>598</v>
      </c>
      <c r="Q1468" s="750" t="s">
        <v>9036</v>
      </c>
      <c r="R1468" s="750" t="s">
        <v>9037</v>
      </c>
      <c r="S1468" s="750" t="s">
        <v>9038</v>
      </c>
    </row>
    <row r="1469" spans="11:19" hidden="1">
      <c r="K1469" s="750" t="str">
        <f t="shared" ca="1" si="60"/>
        <v/>
      </c>
      <c r="L1469" s="750" t="str">
        <f t="shared" ca="1" si="61"/>
        <v/>
      </c>
      <c r="O1469" s="750" t="s">
        <v>9039</v>
      </c>
      <c r="P1469" s="750" t="s">
        <v>9040</v>
      </c>
      <c r="Q1469" s="750" t="s">
        <v>9041</v>
      </c>
      <c r="R1469" s="750" t="s">
        <v>9042</v>
      </c>
      <c r="S1469" s="750" t="s">
        <v>9043</v>
      </c>
    </row>
    <row r="1470" spans="11:19" hidden="1">
      <c r="K1470" s="750" t="str">
        <f t="shared" ca="1" si="60"/>
        <v/>
      </c>
      <c r="L1470" s="750" t="str">
        <f t="shared" ca="1" si="61"/>
        <v/>
      </c>
      <c r="O1470" s="750" t="s">
        <v>9044</v>
      </c>
      <c r="P1470" s="750" t="s">
        <v>9277</v>
      </c>
      <c r="Q1470" s="750" t="s">
        <v>9278</v>
      </c>
      <c r="R1470" s="750" t="s">
        <v>1821</v>
      </c>
      <c r="S1470" s="750" t="s">
        <v>1822</v>
      </c>
    </row>
    <row r="1471" spans="11:19" hidden="1">
      <c r="K1471" s="750" t="str">
        <f t="shared" ca="1" si="60"/>
        <v/>
      </c>
      <c r="L1471" s="750" t="str">
        <f t="shared" ca="1" si="61"/>
        <v/>
      </c>
      <c r="O1471" s="750" t="s">
        <v>1823</v>
      </c>
      <c r="P1471" s="750" t="s">
        <v>81</v>
      </c>
      <c r="Q1471" s="750" t="s">
        <v>82</v>
      </c>
      <c r="R1471" s="750" t="s">
        <v>83</v>
      </c>
      <c r="S1471" s="750" t="s">
        <v>84</v>
      </c>
    </row>
    <row r="1472" spans="11:19" hidden="1">
      <c r="K1472" s="750" t="str">
        <f t="shared" ca="1" si="60"/>
        <v/>
      </c>
      <c r="L1472" s="750" t="str">
        <f t="shared" ca="1" si="61"/>
        <v/>
      </c>
      <c r="O1472" s="750" t="s">
        <v>85</v>
      </c>
      <c r="P1472" s="750" t="s">
        <v>86</v>
      </c>
      <c r="Q1472" s="750" t="s">
        <v>87</v>
      </c>
      <c r="R1472" s="750" t="s">
        <v>88</v>
      </c>
      <c r="S1472" s="750" t="s">
        <v>89</v>
      </c>
    </row>
    <row r="1473" spans="11:19" hidden="1">
      <c r="K1473" s="750" t="str">
        <f t="shared" ca="1" si="60"/>
        <v/>
      </c>
      <c r="L1473" s="750" t="str">
        <f t="shared" ca="1" si="61"/>
        <v/>
      </c>
      <c r="O1473" s="750" t="s">
        <v>90</v>
      </c>
      <c r="P1473" s="750" t="s">
        <v>91</v>
      </c>
      <c r="Q1473" s="750" t="s">
        <v>92</v>
      </c>
      <c r="R1473" s="750" t="s">
        <v>93</v>
      </c>
      <c r="S1473" s="750" t="s">
        <v>94</v>
      </c>
    </row>
    <row r="1474" spans="11:19" hidden="1">
      <c r="K1474" s="750" t="str">
        <f t="shared" ca="1" si="60"/>
        <v/>
      </c>
      <c r="L1474" s="750" t="str">
        <f t="shared" ca="1" si="61"/>
        <v/>
      </c>
      <c r="O1474" s="750" t="s">
        <v>3879</v>
      </c>
      <c r="P1474" s="750" t="s">
        <v>3880</v>
      </c>
      <c r="Q1474" s="750" t="s">
        <v>1226</v>
      </c>
      <c r="R1474" s="750" t="s">
        <v>1227</v>
      </c>
      <c r="S1474" s="750" t="s">
        <v>1228</v>
      </c>
    </row>
    <row r="1475" spans="11:19" hidden="1">
      <c r="K1475" s="750" t="str">
        <f t="shared" ca="1" si="60"/>
        <v/>
      </c>
      <c r="L1475" s="750" t="str">
        <f t="shared" ca="1" si="61"/>
        <v/>
      </c>
      <c r="O1475" s="750" t="s">
        <v>13025</v>
      </c>
      <c r="P1475" s="750" t="s">
        <v>3259</v>
      </c>
      <c r="Q1475" s="750" t="s">
        <v>7522</v>
      </c>
      <c r="R1475" s="750" t="s">
        <v>7523</v>
      </c>
      <c r="S1475" s="750" t="s">
        <v>8298</v>
      </c>
    </row>
    <row r="1476" spans="11:19" hidden="1">
      <c r="K1476" s="750" t="str">
        <f t="shared" ca="1" si="60"/>
        <v/>
      </c>
      <c r="L1476" s="750" t="str">
        <f t="shared" ca="1" si="61"/>
        <v/>
      </c>
      <c r="O1476" s="750" t="s">
        <v>8299</v>
      </c>
      <c r="P1476" s="750" t="s">
        <v>5328</v>
      </c>
      <c r="Q1476" s="750" t="s">
        <v>5329</v>
      </c>
      <c r="R1476" s="750" t="s">
        <v>5330</v>
      </c>
      <c r="S1476" s="750" t="s">
        <v>5331</v>
      </c>
    </row>
    <row r="1477" spans="11:19" hidden="1">
      <c r="K1477" s="750" t="str">
        <f t="shared" ca="1" si="60"/>
        <v/>
      </c>
      <c r="L1477" s="750" t="str">
        <f t="shared" ca="1" si="61"/>
        <v/>
      </c>
      <c r="O1477" s="750" t="s">
        <v>5332</v>
      </c>
      <c r="P1477" s="750" t="s">
        <v>5333</v>
      </c>
      <c r="Q1477" s="750" t="s">
        <v>5334</v>
      </c>
      <c r="R1477" s="750" t="s">
        <v>5335</v>
      </c>
      <c r="S1477" s="750" t="s">
        <v>5336</v>
      </c>
    </row>
    <row r="1478" spans="11:19" hidden="1">
      <c r="K1478" s="750" t="str">
        <f t="shared" ca="1" si="60"/>
        <v/>
      </c>
      <c r="L1478" s="750" t="str">
        <f t="shared" ca="1" si="61"/>
        <v/>
      </c>
      <c r="O1478" s="750" t="s">
        <v>5337</v>
      </c>
      <c r="P1478" s="750" t="s">
        <v>5338</v>
      </c>
      <c r="Q1478" s="750" t="s">
        <v>5339</v>
      </c>
      <c r="R1478" s="750" t="s">
        <v>5340</v>
      </c>
      <c r="S1478" s="750" t="s">
        <v>5341</v>
      </c>
    </row>
    <row r="1479" spans="11:19" hidden="1">
      <c r="K1479" s="750" t="str">
        <f t="shared" ca="1" si="60"/>
        <v/>
      </c>
      <c r="L1479" s="750" t="str">
        <f t="shared" ca="1" si="61"/>
        <v/>
      </c>
      <c r="O1479" s="750" t="s">
        <v>5342</v>
      </c>
      <c r="P1479" s="750" t="s">
        <v>5343</v>
      </c>
      <c r="Q1479" s="750" t="s">
        <v>1675</v>
      </c>
      <c r="R1479" s="750" t="s">
        <v>1676</v>
      </c>
      <c r="S1479" s="750" t="s">
        <v>1677</v>
      </c>
    </row>
    <row r="1480" spans="11:19" hidden="1">
      <c r="K1480" s="750" t="str">
        <f t="shared" ca="1" si="60"/>
        <v/>
      </c>
      <c r="L1480" s="750" t="str">
        <f t="shared" ca="1" si="61"/>
        <v/>
      </c>
      <c r="O1480" s="750" t="s">
        <v>1678</v>
      </c>
      <c r="P1480" s="750" t="s">
        <v>1679</v>
      </c>
      <c r="Q1480" s="750" t="s">
        <v>1680</v>
      </c>
      <c r="R1480" s="750" t="s">
        <v>4937</v>
      </c>
      <c r="S1480" s="750" t="s">
        <v>4938</v>
      </c>
    </row>
    <row r="1481" spans="11:19" hidden="1">
      <c r="K1481" s="750" t="str">
        <f t="shared" ca="1" si="60"/>
        <v/>
      </c>
      <c r="L1481" s="750" t="str">
        <f t="shared" ca="1" si="61"/>
        <v/>
      </c>
      <c r="O1481" s="750" t="s">
        <v>4939</v>
      </c>
      <c r="P1481" s="750" t="s">
        <v>4940</v>
      </c>
      <c r="Q1481" s="750" t="s">
        <v>4941</v>
      </c>
      <c r="R1481" s="750" t="s">
        <v>5325</v>
      </c>
      <c r="S1481" s="750" t="s">
        <v>5326</v>
      </c>
    </row>
    <row r="1482" spans="11:19" hidden="1">
      <c r="K1482" s="750" t="str">
        <f t="shared" ca="1" si="60"/>
        <v/>
      </c>
      <c r="L1482" s="750" t="str">
        <f t="shared" ca="1" si="61"/>
        <v/>
      </c>
      <c r="O1482" s="750" t="s">
        <v>5327</v>
      </c>
      <c r="P1482" s="750" t="s">
        <v>9861</v>
      </c>
      <c r="Q1482" s="750" t="s">
        <v>9862</v>
      </c>
      <c r="R1482" s="750" t="s">
        <v>2462</v>
      </c>
      <c r="S1482" s="750" t="s">
        <v>2463</v>
      </c>
    </row>
    <row r="1483" spans="11:19" hidden="1">
      <c r="K1483" s="750" t="str">
        <f t="shared" ca="1" si="60"/>
        <v/>
      </c>
      <c r="L1483" s="750" t="str">
        <f t="shared" ca="1" si="61"/>
        <v/>
      </c>
      <c r="O1483" s="750" t="s">
        <v>2464</v>
      </c>
      <c r="P1483" s="750" t="s">
        <v>2465</v>
      </c>
      <c r="Q1483" s="750" t="s">
        <v>2466</v>
      </c>
      <c r="R1483" s="750" t="s">
        <v>2467</v>
      </c>
      <c r="S1483" s="750" t="s">
        <v>766</v>
      </c>
    </row>
    <row r="1484" spans="11:19" hidden="1">
      <c r="K1484" s="750" t="str">
        <f t="shared" ref="K1484:K1547" ca="1" si="62">IF(INDIRECT($O1484)=0,"",INDIRECT($R1484)&amp;INDIRECT($O1484)&amp;INDIRECT($P1484)&amp;INDIRECT($Q1484))</f>
        <v/>
      </c>
      <c r="L1484" s="750" t="str">
        <f t="shared" ref="L1484:L1547" ca="1" si="63">IF(INDIRECT($O1484)=0,"",INDIRECT($S1484)&amp;INDIRECT($O1484)&amp;INDIRECT($P1484)&amp;INDIRECT($Q1484))</f>
        <v/>
      </c>
      <c r="O1484" s="750" t="s">
        <v>767</v>
      </c>
      <c r="P1484" s="750" t="s">
        <v>768</v>
      </c>
      <c r="Q1484" s="750" t="s">
        <v>5676</v>
      </c>
      <c r="R1484" s="750" t="s">
        <v>5677</v>
      </c>
      <c r="S1484" s="750" t="s">
        <v>5678</v>
      </c>
    </row>
    <row r="1485" spans="11:19" hidden="1">
      <c r="K1485" s="750" t="str">
        <f t="shared" ca="1" si="62"/>
        <v/>
      </c>
      <c r="L1485" s="750" t="str">
        <f t="shared" ca="1" si="63"/>
        <v/>
      </c>
      <c r="O1485" s="750" t="s">
        <v>5679</v>
      </c>
      <c r="P1485" s="750" t="s">
        <v>5680</v>
      </c>
      <c r="Q1485" s="750" t="s">
        <v>5681</v>
      </c>
      <c r="R1485" s="750" t="s">
        <v>5682</v>
      </c>
      <c r="S1485" s="750" t="s">
        <v>5683</v>
      </c>
    </row>
    <row r="1486" spans="11:19" hidden="1">
      <c r="K1486" s="750" t="str">
        <f t="shared" ca="1" si="62"/>
        <v/>
      </c>
      <c r="L1486" s="750" t="str">
        <f t="shared" ca="1" si="63"/>
        <v/>
      </c>
      <c r="O1486" s="750" t="s">
        <v>5684</v>
      </c>
      <c r="P1486" s="750" t="s">
        <v>5685</v>
      </c>
      <c r="Q1486" s="750" t="s">
        <v>5686</v>
      </c>
      <c r="R1486" s="750" t="s">
        <v>5687</v>
      </c>
      <c r="S1486" s="750" t="s">
        <v>5688</v>
      </c>
    </row>
    <row r="1487" spans="11:19" hidden="1">
      <c r="K1487" s="750" t="str">
        <f t="shared" ca="1" si="62"/>
        <v/>
      </c>
      <c r="L1487" s="750" t="str">
        <f t="shared" ca="1" si="63"/>
        <v/>
      </c>
      <c r="O1487" s="750" t="s">
        <v>11278</v>
      </c>
      <c r="P1487" s="750" t="s">
        <v>1120</v>
      </c>
      <c r="Q1487" s="750" t="s">
        <v>6918</v>
      </c>
      <c r="R1487" s="750" t="s">
        <v>8978</v>
      </c>
      <c r="S1487" s="750" t="s">
        <v>8979</v>
      </c>
    </row>
    <row r="1488" spans="11:19" hidden="1">
      <c r="K1488" s="750" t="str">
        <f t="shared" ca="1" si="62"/>
        <v/>
      </c>
      <c r="L1488" s="750" t="str">
        <f t="shared" ca="1" si="63"/>
        <v/>
      </c>
      <c r="O1488" s="750" t="s">
        <v>8980</v>
      </c>
      <c r="P1488" s="750" t="s">
        <v>8981</v>
      </c>
      <c r="Q1488" s="750" t="s">
        <v>8982</v>
      </c>
      <c r="R1488" s="750" t="s">
        <v>8983</v>
      </c>
      <c r="S1488" s="750" t="s">
        <v>8984</v>
      </c>
    </row>
    <row r="1489" spans="11:19" hidden="1">
      <c r="K1489" s="750" t="str">
        <f t="shared" ca="1" si="62"/>
        <v/>
      </c>
      <c r="L1489" s="750" t="str">
        <f t="shared" ca="1" si="63"/>
        <v/>
      </c>
      <c r="O1489" s="750" t="s">
        <v>8985</v>
      </c>
      <c r="P1489" s="750" t="s">
        <v>8986</v>
      </c>
      <c r="Q1489" s="750" t="s">
        <v>8987</v>
      </c>
      <c r="R1489" s="750" t="s">
        <v>8988</v>
      </c>
      <c r="S1489" s="750" t="s">
        <v>8989</v>
      </c>
    </row>
    <row r="1490" spans="11:19" hidden="1">
      <c r="K1490" s="750" t="str">
        <f t="shared" ca="1" si="62"/>
        <v/>
      </c>
      <c r="L1490" s="750" t="str">
        <f t="shared" ca="1" si="63"/>
        <v/>
      </c>
      <c r="O1490" s="750" t="s">
        <v>8990</v>
      </c>
      <c r="P1490" s="750" t="s">
        <v>8991</v>
      </c>
      <c r="Q1490" s="750" t="s">
        <v>8992</v>
      </c>
      <c r="R1490" s="750" t="s">
        <v>8993</v>
      </c>
      <c r="S1490" s="750" t="s">
        <v>8994</v>
      </c>
    </row>
    <row r="1491" spans="11:19" hidden="1">
      <c r="K1491" s="750" t="str">
        <f t="shared" ca="1" si="62"/>
        <v/>
      </c>
      <c r="L1491" s="750" t="str">
        <f t="shared" ca="1" si="63"/>
        <v/>
      </c>
      <c r="O1491" s="750" t="s">
        <v>8995</v>
      </c>
      <c r="P1491" s="750" t="s">
        <v>8996</v>
      </c>
      <c r="Q1491" s="750" t="s">
        <v>8997</v>
      </c>
      <c r="R1491" s="750" t="s">
        <v>8998</v>
      </c>
      <c r="S1491" s="750" t="s">
        <v>343</v>
      </c>
    </row>
    <row r="1492" spans="11:19" hidden="1">
      <c r="K1492" s="750" t="str">
        <f t="shared" ca="1" si="62"/>
        <v/>
      </c>
      <c r="L1492" s="750" t="str">
        <f t="shared" ca="1" si="63"/>
        <v/>
      </c>
      <c r="O1492" s="750" t="s">
        <v>344</v>
      </c>
      <c r="P1492" s="750" t="s">
        <v>345</v>
      </c>
      <c r="Q1492" s="750" t="s">
        <v>12593</v>
      </c>
      <c r="R1492" s="750" t="s">
        <v>12594</v>
      </c>
      <c r="S1492" s="750" t="s">
        <v>12595</v>
      </c>
    </row>
    <row r="1493" spans="11:19" hidden="1">
      <c r="K1493" s="750" t="str">
        <f t="shared" ca="1" si="62"/>
        <v/>
      </c>
      <c r="L1493" s="750" t="str">
        <f t="shared" ca="1" si="63"/>
        <v/>
      </c>
      <c r="O1493" s="750" t="s">
        <v>4806</v>
      </c>
      <c r="P1493" s="750" t="s">
        <v>4807</v>
      </c>
      <c r="Q1493" s="750" t="s">
        <v>9598</v>
      </c>
      <c r="R1493" s="750" t="s">
        <v>9599</v>
      </c>
      <c r="S1493" s="750" t="s">
        <v>9600</v>
      </c>
    </row>
    <row r="1494" spans="11:19" hidden="1">
      <c r="K1494" s="750" t="str">
        <f t="shared" ca="1" si="62"/>
        <v/>
      </c>
      <c r="L1494" s="750" t="str">
        <f t="shared" ca="1" si="63"/>
        <v/>
      </c>
      <c r="O1494" s="750" t="s">
        <v>9601</v>
      </c>
      <c r="P1494" s="750" t="s">
        <v>9602</v>
      </c>
      <c r="Q1494" s="750" t="s">
        <v>9603</v>
      </c>
      <c r="R1494" s="750" t="s">
        <v>9604</v>
      </c>
      <c r="S1494" s="750" t="s">
        <v>3368</v>
      </c>
    </row>
    <row r="1495" spans="11:19" hidden="1">
      <c r="K1495" s="750" t="str">
        <f t="shared" ca="1" si="62"/>
        <v/>
      </c>
      <c r="L1495" s="750" t="str">
        <f t="shared" ca="1" si="63"/>
        <v/>
      </c>
      <c r="O1495" s="750" t="s">
        <v>3369</v>
      </c>
      <c r="P1495" s="750" t="s">
        <v>3370</v>
      </c>
      <c r="Q1495" s="750" t="s">
        <v>3371</v>
      </c>
      <c r="R1495" s="750" t="s">
        <v>3372</v>
      </c>
      <c r="S1495" s="750" t="s">
        <v>3373</v>
      </c>
    </row>
    <row r="1496" spans="11:19" hidden="1">
      <c r="K1496" s="750" t="str">
        <f t="shared" ca="1" si="62"/>
        <v/>
      </c>
      <c r="L1496" s="750" t="str">
        <f t="shared" ca="1" si="63"/>
        <v/>
      </c>
      <c r="O1496" s="750" t="s">
        <v>3374</v>
      </c>
      <c r="P1496" s="750" t="s">
        <v>3375</v>
      </c>
      <c r="Q1496" s="750" t="s">
        <v>3376</v>
      </c>
      <c r="R1496" s="750" t="s">
        <v>3377</v>
      </c>
      <c r="S1496" s="750" t="s">
        <v>3378</v>
      </c>
    </row>
    <row r="1497" spans="11:19" hidden="1">
      <c r="K1497" s="750" t="str">
        <f t="shared" ca="1" si="62"/>
        <v/>
      </c>
      <c r="L1497" s="750" t="str">
        <f t="shared" ca="1" si="63"/>
        <v/>
      </c>
      <c r="O1497" s="750" t="s">
        <v>3379</v>
      </c>
      <c r="P1497" s="750" t="s">
        <v>5450</v>
      </c>
      <c r="Q1497" s="750" t="s">
        <v>5451</v>
      </c>
      <c r="R1497" s="750" t="s">
        <v>5452</v>
      </c>
      <c r="S1497" s="750" t="s">
        <v>1351</v>
      </c>
    </row>
    <row r="1498" spans="11:19" hidden="1">
      <c r="K1498" s="750" t="str">
        <f t="shared" ca="1" si="62"/>
        <v/>
      </c>
      <c r="L1498" s="750" t="str">
        <f t="shared" ca="1" si="63"/>
        <v/>
      </c>
      <c r="O1498" s="750" t="s">
        <v>7768</v>
      </c>
      <c r="P1498" s="750" t="s">
        <v>7769</v>
      </c>
      <c r="Q1498" s="750" t="s">
        <v>7770</v>
      </c>
      <c r="R1498" s="750" t="s">
        <v>7771</v>
      </c>
      <c r="S1498" s="750" t="s">
        <v>7772</v>
      </c>
    </row>
    <row r="1499" spans="11:19" hidden="1">
      <c r="K1499" s="750" t="str">
        <f t="shared" ca="1" si="62"/>
        <v/>
      </c>
      <c r="L1499" s="750" t="str">
        <f t="shared" ca="1" si="63"/>
        <v/>
      </c>
      <c r="O1499" s="750" t="s">
        <v>7773</v>
      </c>
      <c r="P1499" s="750" t="s">
        <v>7774</v>
      </c>
      <c r="Q1499" s="750" t="s">
        <v>7775</v>
      </c>
      <c r="R1499" s="750" t="s">
        <v>7776</v>
      </c>
      <c r="S1499" s="750" t="s">
        <v>7777</v>
      </c>
    </row>
    <row r="1500" spans="11:19" hidden="1">
      <c r="K1500" s="750" t="str">
        <f t="shared" ca="1" si="62"/>
        <v/>
      </c>
      <c r="L1500" s="750" t="str">
        <f t="shared" ca="1" si="63"/>
        <v/>
      </c>
      <c r="O1500" s="750" t="s">
        <v>7778</v>
      </c>
      <c r="P1500" s="750" t="s">
        <v>7779</v>
      </c>
      <c r="Q1500" s="750" t="s">
        <v>7780</v>
      </c>
      <c r="R1500" s="750" t="s">
        <v>7781</v>
      </c>
      <c r="S1500" s="750" t="s">
        <v>7782</v>
      </c>
    </row>
    <row r="1501" spans="11:19" hidden="1">
      <c r="K1501" s="750" t="str">
        <f t="shared" ca="1" si="62"/>
        <v/>
      </c>
      <c r="L1501" s="750" t="str">
        <f t="shared" ca="1" si="63"/>
        <v/>
      </c>
      <c r="O1501" s="750" t="s">
        <v>7783</v>
      </c>
      <c r="P1501" s="750" t="s">
        <v>7784</v>
      </c>
      <c r="Q1501" s="750" t="s">
        <v>7785</v>
      </c>
      <c r="R1501" s="750" t="s">
        <v>7786</v>
      </c>
      <c r="S1501" s="750" t="s">
        <v>7787</v>
      </c>
    </row>
    <row r="1502" spans="11:19" hidden="1">
      <c r="K1502" s="750" t="str">
        <f t="shared" ca="1" si="62"/>
        <v/>
      </c>
      <c r="L1502" s="750" t="str">
        <f t="shared" ca="1" si="63"/>
        <v/>
      </c>
      <c r="O1502" s="750" t="s">
        <v>7788</v>
      </c>
      <c r="P1502" s="750" t="s">
        <v>7789</v>
      </c>
      <c r="Q1502" s="750" t="s">
        <v>7790</v>
      </c>
      <c r="R1502" s="750" t="s">
        <v>7172</v>
      </c>
      <c r="S1502" s="750" t="s">
        <v>7173</v>
      </c>
    </row>
    <row r="1503" spans="11:19" hidden="1">
      <c r="K1503" s="750" t="str">
        <f t="shared" ca="1" si="62"/>
        <v/>
      </c>
      <c r="L1503" s="750" t="str">
        <f t="shared" ca="1" si="63"/>
        <v/>
      </c>
      <c r="O1503" s="750" t="s">
        <v>7174</v>
      </c>
      <c r="P1503" s="750" t="s">
        <v>7175</v>
      </c>
      <c r="Q1503" s="750" t="s">
        <v>7176</v>
      </c>
      <c r="R1503" s="750" t="s">
        <v>7177</v>
      </c>
      <c r="S1503" s="750" t="s">
        <v>7178</v>
      </c>
    </row>
    <row r="1504" spans="11:19" hidden="1">
      <c r="K1504" s="750" t="str">
        <f t="shared" ca="1" si="62"/>
        <v/>
      </c>
      <c r="L1504" s="750" t="str">
        <f t="shared" ca="1" si="63"/>
        <v/>
      </c>
      <c r="O1504" s="750" t="s">
        <v>3451</v>
      </c>
      <c r="P1504" s="750" t="s">
        <v>3452</v>
      </c>
      <c r="Q1504" s="750" t="s">
        <v>3453</v>
      </c>
      <c r="R1504" s="750" t="s">
        <v>2142</v>
      </c>
      <c r="S1504" s="750" t="s">
        <v>2143</v>
      </c>
    </row>
    <row r="1505" spans="11:19" hidden="1">
      <c r="K1505" s="750" t="str">
        <f t="shared" ca="1" si="62"/>
        <v/>
      </c>
      <c r="L1505" s="750" t="str">
        <f t="shared" ca="1" si="63"/>
        <v/>
      </c>
      <c r="O1505" s="750" t="s">
        <v>2144</v>
      </c>
      <c r="P1505" s="750" t="s">
        <v>2145</v>
      </c>
      <c r="Q1505" s="750" t="s">
        <v>638</v>
      </c>
      <c r="R1505" s="750" t="s">
        <v>639</v>
      </c>
      <c r="S1505" s="750" t="s">
        <v>640</v>
      </c>
    </row>
    <row r="1506" spans="11:19" hidden="1">
      <c r="K1506" s="750" t="str">
        <f t="shared" ca="1" si="62"/>
        <v/>
      </c>
      <c r="L1506" s="750" t="str">
        <f t="shared" ca="1" si="63"/>
        <v/>
      </c>
      <c r="O1506" s="750" t="s">
        <v>641</v>
      </c>
      <c r="P1506" s="750" t="s">
        <v>6250</v>
      </c>
      <c r="Q1506" s="750" t="s">
        <v>3059</v>
      </c>
      <c r="R1506" s="750" t="s">
        <v>11775</v>
      </c>
      <c r="S1506" s="750" t="s">
        <v>12450</v>
      </c>
    </row>
    <row r="1507" spans="11:19" hidden="1">
      <c r="K1507" s="750" t="str">
        <f t="shared" ca="1" si="62"/>
        <v/>
      </c>
      <c r="L1507" s="750" t="str">
        <f t="shared" ca="1" si="63"/>
        <v/>
      </c>
      <c r="O1507" s="750" t="s">
        <v>3493</v>
      </c>
      <c r="P1507" s="750" t="s">
        <v>3494</v>
      </c>
      <c r="Q1507" s="750" t="s">
        <v>3495</v>
      </c>
      <c r="R1507" s="750" t="s">
        <v>3496</v>
      </c>
      <c r="S1507" s="750" t="s">
        <v>13539</v>
      </c>
    </row>
    <row r="1508" spans="11:19" hidden="1">
      <c r="K1508" s="750" t="str">
        <f t="shared" ca="1" si="62"/>
        <v/>
      </c>
      <c r="L1508" s="750" t="str">
        <f t="shared" ca="1" si="63"/>
        <v/>
      </c>
      <c r="O1508" s="750" t="s">
        <v>13540</v>
      </c>
      <c r="P1508" s="750" t="s">
        <v>13541</v>
      </c>
      <c r="Q1508" s="750" t="s">
        <v>13542</v>
      </c>
      <c r="R1508" s="750" t="s">
        <v>13543</v>
      </c>
      <c r="S1508" s="750" t="s">
        <v>13544</v>
      </c>
    </row>
    <row r="1509" spans="11:19" hidden="1">
      <c r="K1509" s="750" t="str">
        <f t="shared" ca="1" si="62"/>
        <v/>
      </c>
      <c r="L1509" s="750" t="str">
        <f t="shared" ca="1" si="63"/>
        <v/>
      </c>
      <c r="O1509" s="750" t="s">
        <v>13545</v>
      </c>
      <c r="P1509" s="750" t="s">
        <v>5277</v>
      </c>
      <c r="Q1509" s="750" t="s">
        <v>5278</v>
      </c>
      <c r="R1509" s="750" t="s">
        <v>5279</v>
      </c>
      <c r="S1509" s="750" t="s">
        <v>5280</v>
      </c>
    </row>
    <row r="1510" spans="11:19" hidden="1">
      <c r="K1510" s="750" t="str">
        <f t="shared" ca="1" si="62"/>
        <v/>
      </c>
      <c r="L1510" s="750" t="str">
        <f t="shared" ca="1" si="63"/>
        <v/>
      </c>
      <c r="O1510" s="750" t="s">
        <v>5281</v>
      </c>
      <c r="P1510" s="750" t="s">
        <v>12864</v>
      </c>
      <c r="Q1510" s="750" t="s">
        <v>12865</v>
      </c>
      <c r="R1510" s="750" t="s">
        <v>12866</v>
      </c>
      <c r="S1510" s="750" t="s">
        <v>12867</v>
      </c>
    </row>
    <row r="1511" spans="11:19" hidden="1">
      <c r="K1511" s="750" t="str">
        <f t="shared" ca="1" si="62"/>
        <v/>
      </c>
      <c r="L1511" s="750" t="str">
        <f t="shared" ca="1" si="63"/>
        <v/>
      </c>
      <c r="O1511" s="750" t="s">
        <v>12868</v>
      </c>
      <c r="P1511" s="750" t="s">
        <v>12869</v>
      </c>
      <c r="Q1511" s="750" t="s">
        <v>12870</v>
      </c>
      <c r="R1511" s="750" t="s">
        <v>12871</v>
      </c>
      <c r="S1511" s="750" t="s">
        <v>12872</v>
      </c>
    </row>
    <row r="1512" spans="11:19" hidden="1">
      <c r="K1512" s="750" t="str">
        <f t="shared" ca="1" si="62"/>
        <v/>
      </c>
      <c r="L1512" s="750" t="str">
        <f t="shared" ca="1" si="63"/>
        <v/>
      </c>
      <c r="O1512" s="750" t="s">
        <v>12873</v>
      </c>
      <c r="P1512" s="750" t="s">
        <v>12874</v>
      </c>
      <c r="Q1512" s="750" t="s">
        <v>12875</v>
      </c>
      <c r="R1512" s="750" t="s">
        <v>12876</v>
      </c>
      <c r="S1512" s="750" t="s">
        <v>12877</v>
      </c>
    </row>
    <row r="1513" spans="11:19" hidden="1">
      <c r="K1513" s="750" t="str">
        <f t="shared" ca="1" si="62"/>
        <v/>
      </c>
      <c r="L1513" s="750" t="str">
        <f t="shared" ca="1" si="63"/>
        <v/>
      </c>
      <c r="O1513" s="750" t="s">
        <v>12878</v>
      </c>
      <c r="P1513" s="750" t="s">
        <v>12879</v>
      </c>
      <c r="Q1513" s="750" t="s">
        <v>12880</v>
      </c>
      <c r="R1513" s="750" t="s">
        <v>12881</v>
      </c>
      <c r="S1513" s="750" t="s">
        <v>12882</v>
      </c>
    </row>
    <row r="1514" spans="11:19" hidden="1">
      <c r="K1514" s="750" t="str">
        <f t="shared" ca="1" si="62"/>
        <v/>
      </c>
      <c r="L1514" s="750" t="str">
        <f t="shared" ca="1" si="63"/>
        <v/>
      </c>
      <c r="O1514" s="750" t="s">
        <v>12883</v>
      </c>
      <c r="P1514" s="750" t="s">
        <v>12884</v>
      </c>
      <c r="Q1514" s="750" t="s">
        <v>12885</v>
      </c>
      <c r="R1514" s="750" t="s">
        <v>12886</v>
      </c>
      <c r="S1514" s="750" t="s">
        <v>12887</v>
      </c>
    </row>
    <row r="1515" spans="11:19" hidden="1">
      <c r="K1515" s="750" t="str">
        <f t="shared" ca="1" si="62"/>
        <v/>
      </c>
      <c r="L1515" s="750" t="str">
        <f t="shared" ca="1" si="63"/>
        <v/>
      </c>
      <c r="O1515" s="750" t="s">
        <v>12888</v>
      </c>
      <c r="P1515" s="750" t="s">
        <v>12889</v>
      </c>
      <c r="Q1515" s="750" t="s">
        <v>12890</v>
      </c>
      <c r="R1515" s="750" t="s">
        <v>12891</v>
      </c>
      <c r="S1515" s="750" t="s">
        <v>12892</v>
      </c>
    </row>
    <row r="1516" spans="11:19" hidden="1">
      <c r="K1516" s="750" t="str">
        <f t="shared" ca="1" si="62"/>
        <v/>
      </c>
      <c r="L1516" s="750" t="str">
        <f t="shared" ca="1" si="63"/>
        <v/>
      </c>
      <c r="O1516" s="750" t="s">
        <v>12893</v>
      </c>
      <c r="P1516" s="750" t="s">
        <v>12894</v>
      </c>
      <c r="Q1516" s="750" t="s">
        <v>12895</v>
      </c>
      <c r="R1516" s="750" t="s">
        <v>12896</v>
      </c>
      <c r="S1516" s="750" t="s">
        <v>12897</v>
      </c>
    </row>
    <row r="1517" spans="11:19" hidden="1">
      <c r="K1517" s="750" t="str">
        <f t="shared" ca="1" si="62"/>
        <v/>
      </c>
      <c r="L1517" s="750" t="str">
        <f t="shared" ca="1" si="63"/>
        <v/>
      </c>
      <c r="O1517" s="750" t="s">
        <v>12898</v>
      </c>
      <c r="P1517" s="750" t="s">
        <v>12899</v>
      </c>
      <c r="Q1517" s="750" t="s">
        <v>12900</v>
      </c>
      <c r="R1517" s="750" t="s">
        <v>12901</v>
      </c>
      <c r="S1517" s="750" t="s">
        <v>12902</v>
      </c>
    </row>
    <row r="1518" spans="11:19" hidden="1">
      <c r="K1518" s="750" t="str">
        <f t="shared" ca="1" si="62"/>
        <v/>
      </c>
      <c r="L1518" s="750" t="str">
        <f t="shared" ca="1" si="63"/>
        <v/>
      </c>
      <c r="O1518" s="750" t="s">
        <v>12903</v>
      </c>
      <c r="P1518" s="750" t="s">
        <v>12904</v>
      </c>
      <c r="Q1518" s="750" t="s">
        <v>12905</v>
      </c>
      <c r="R1518" s="750" t="s">
        <v>12906</v>
      </c>
      <c r="S1518" s="750" t="s">
        <v>12907</v>
      </c>
    </row>
    <row r="1519" spans="11:19" hidden="1">
      <c r="K1519" s="750" t="str">
        <f t="shared" ca="1" si="62"/>
        <v/>
      </c>
      <c r="L1519" s="750" t="str">
        <f t="shared" ca="1" si="63"/>
        <v/>
      </c>
      <c r="O1519" s="750" t="s">
        <v>8370</v>
      </c>
      <c r="P1519" s="750" t="s">
        <v>8371</v>
      </c>
      <c r="Q1519" s="750" t="s">
        <v>8372</v>
      </c>
      <c r="R1519" s="750" t="s">
        <v>8373</v>
      </c>
      <c r="S1519" s="750" t="s">
        <v>8374</v>
      </c>
    </row>
    <row r="1520" spans="11:19" hidden="1">
      <c r="K1520" s="750" t="str">
        <f t="shared" ca="1" si="62"/>
        <v/>
      </c>
      <c r="L1520" s="750" t="str">
        <f t="shared" ca="1" si="63"/>
        <v/>
      </c>
      <c r="O1520" s="750" t="s">
        <v>8375</v>
      </c>
      <c r="P1520" s="750" t="s">
        <v>8376</v>
      </c>
      <c r="Q1520" s="750" t="s">
        <v>8377</v>
      </c>
      <c r="R1520" s="750" t="s">
        <v>65</v>
      </c>
      <c r="S1520" s="750" t="s">
        <v>66</v>
      </c>
    </row>
    <row r="1521" spans="11:19" hidden="1">
      <c r="K1521" s="750" t="str">
        <f t="shared" ca="1" si="62"/>
        <v/>
      </c>
      <c r="L1521" s="750" t="str">
        <f t="shared" ca="1" si="63"/>
        <v/>
      </c>
      <c r="O1521" s="750" t="s">
        <v>9457</v>
      </c>
      <c r="P1521" s="750" t="s">
        <v>9458</v>
      </c>
      <c r="Q1521" s="750" t="s">
        <v>9459</v>
      </c>
      <c r="R1521" s="750" t="s">
        <v>9460</v>
      </c>
      <c r="S1521" s="750" t="s">
        <v>9461</v>
      </c>
    </row>
    <row r="1522" spans="11:19" hidden="1">
      <c r="K1522" s="750" t="str">
        <f t="shared" ca="1" si="62"/>
        <v/>
      </c>
      <c r="L1522" s="750" t="str">
        <f t="shared" ca="1" si="63"/>
        <v/>
      </c>
      <c r="O1522" s="750" t="s">
        <v>9462</v>
      </c>
      <c r="P1522" s="750" t="s">
        <v>9463</v>
      </c>
      <c r="Q1522" s="750" t="s">
        <v>9464</v>
      </c>
      <c r="R1522" s="750" t="s">
        <v>9465</v>
      </c>
      <c r="S1522" s="750" t="s">
        <v>9466</v>
      </c>
    </row>
    <row r="1523" spans="11:19" hidden="1">
      <c r="K1523" s="750" t="str">
        <f t="shared" ca="1" si="62"/>
        <v/>
      </c>
      <c r="L1523" s="750" t="str">
        <f t="shared" ca="1" si="63"/>
        <v/>
      </c>
      <c r="O1523" s="750" t="s">
        <v>9467</v>
      </c>
      <c r="P1523" s="750" t="s">
        <v>9468</v>
      </c>
      <c r="Q1523" s="750" t="s">
        <v>9469</v>
      </c>
      <c r="R1523" s="750" t="s">
        <v>9470</v>
      </c>
      <c r="S1523" s="750" t="s">
        <v>9471</v>
      </c>
    </row>
    <row r="1524" spans="11:19" hidden="1">
      <c r="K1524" s="750" t="str">
        <f t="shared" ca="1" si="62"/>
        <v/>
      </c>
      <c r="L1524" s="750" t="str">
        <f t="shared" ca="1" si="63"/>
        <v/>
      </c>
      <c r="O1524" s="750" t="s">
        <v>9472</v>
      </c>
      <c r="P1524" s="750" t="s">
        <v>9865</v>
      </c>
      <c r="Q1524" s="750" t="s">
        <v>9866</v>
      </c>
      <c r="R1524" s="750" t="s">
        <v>9867</v>
      </c>
      <c r="S1524" s="750" t="s">
        <v>9868</v>
      </c>
    </row>
    <row r="1525" spans="11:19" hidden="1">
      <c r="K1525" s="750" t="str">
        <f t="shared" ca="1" si="62"/>
        <v/>
      </c>
      <c r="L1525" s="750" t="str">
        <f t="shared" ca="1" si="63"/>
        <v/>
      </c>
      <c r="O1525" s="750" t="s">
        <v>9869</v>
      </c>
      <c r="P1525" s="750" t="s">
        <v>9870</v>
      </c>
      <c r="Q1525" s="750" t="s">
        <v>13515</v>
      </c>
      <c r="R1525" s="750" t="s">
        <v>13516</v>
      </c>
      <c r="S1525" s="750" t="s">
        <v>11845</v>
      </c>
    </row>
    <row r="1526" spans="11:19" hidden="1">
      <c r="K1526" s="750" t="str">
        <f t="shared" ca="1" si="62"/>
        <v/>
      </c>
      <c r="L1526" s="750" t="str">
        <f t="shared" ca="1" si="63"/>
        <v/>
      </c>
      <c r="O1526" s="750" t="s">
        <v>11846</v>
      </c>
      <c r="P1526" s="750" t="s">
        <v>11847</v>
      </c>
      <c r="Q1526" s="750" t="s">
        <v>11848</v>
      </c>
      <c r="R1526" s="750" t="s">
        <v>1693</v>
      </c>
      <c r="S1526" s="750" t="s">
        <v>13531</v>
      </c>
    </row>
    <row r="1527" spans="11:19" hidden="1">
      <c r="K1527" s="750" t="str">
        <f t="shared" ca="1" si="62"/>
        <v/>
      </c>
      <c r="L1527" s="750" t="str">
        <f t="shared" ca="1" si="63"/>
        <v/>
      </c>
      <c r="O1527" s="750" t="s">
        <v>13532</v>
      </c>
      <c r="P1527" s="750" t="s">
        <v>13533</v>
      </c>
      <c r="Q1527" s="750" t="s">
        <v>13534</v>
      </c>
      <c r="R1527" s="750" t="s">
        <v>13535</v>
      </c>
      <c r="S1527" s="750" t="s">
        <v>13536</v>
      </c>
    </row>
    <row r="1528" spans="11:19" hidden="1">
      <c r="K1528" s="750" t="str">
        <f t="shared" ca="1" si="62"/>
        <v/>
      </c>
      <c r="L1528" s="750" t="str">
        <f t="shared" ca="1" si="63"/>
        <v/>
      </c>
      <c r="O1528" s="750" t="s">
        <v>13537</v>
      </c>
      <c r="P1528" s="750" t="s">
        <v>13538</v>
      </c>
      <c r="Q1528" s="750" t="s">
        <v>8278</v>
      </c>
      <c r="R1528" s="750" t="s">
        <v>8279</v>
      </c>
      <c r="S1528" s="750" t="s">
        <v>8280</v>
      </c>
    </row>
    <row r="1529" spans="11:19" hidden="1">
      <c r="K1529" s="750" t="str">
        <f t="shared" ca="1" si="62"/>
        <v/>
      </c>
      <c r="L1529" s="750" t="str">
        <f t="shared" ca="1" si="63"/>
        <v/>
      </c>
      <c r="O1529" s="750" t="s">
        <v>8281</v>
      </c>
      <c r="P1529" s="750" t="s">
        <v>8282</v>
      </c>
      <c r="Q1529" s="750" t="s">
        <v>8283</v>
      </c>
      <c r="R1529" s="750" t="s">
        <v>8284</v>
      </c>
      <c r="S1529" s="750" t="s">
        <v>8285</v>
      </c>
    </row>
    <row r="1530" spans="11:19" hidden="1">
      <c r="K1530" s="750" t="str">
        <f t="shared" ca="1" si="62"/>
        <v/>
      </c>
      <c r="L1530" s="750" t="str">
        <f t="shared" ca="1" si="63"/>
        <v/>
      </c>
      <c r="O1530" s="750" t="s">
        <v>8286</v>
      </c>
      <c r="P1530" s="750" t="s">
        <v>8287</v>
      </c>
      <c r="Q1530" s="750" t="s">
        <v>8288</v>
      </c>
      <c r="R1530" s="750" t="s">
        <v>8289</v>
      </c>
      <c r="S1530" s="750" t="s">
        <v>8290</v>
      </c>
    </row>
    <row r="1531" spans="11:19" hidden="1">
      <c r="K1531" s="750" t="str">
        <f t="shared" ca="1" si="62"/>
        <v/>
      </c>
      <c r="L1531" s="750" t="str">
        <f t="shared" ca="1" si="63"/>
        <v/>
      </c>
      <c r="O1531" s="750" t="s">
        <v>8291</v>
      </c>
      <c r="P1531" s="750" t="s">
        <v>8292</v>
      </c>
      <c r="Q1531" s="750" t="s">
        <v>4313</v>
      </c>
      <c r="R1531" s="750" t="s">
        <v>4314</v>
      </c>
      <c r="S1531" s="750" t="s">
        <v>4315</v>
      </c>
    </row>
    <row r="1532" spans="11:19" hidden="1">
      <c r="K1532" s="750" t="str">
        <f t="shared" ca="1" si="62"/>
        <v/>
      </c>
      <c r="L1532" s="750" t="str">
        <f t="shared" ca="1" si="63"/>
        <v/>
      </c>
      <c r="O1532" s="750" t="s">
        <v>4316</v>
      </c>
      <c r="P1532" s="750" t="s">
        <v>4317</v>
      </c>
      <c r="Q1532" s="750" t="s">
        <v>4318</v>
      </c>
      <c r="R1532" s="750" t="s">
        <v>4319</v>
      </c>
      <c r="S1532" s="750" t="s">
        <v>4320</v>
      </c>
    </row>
    <row r="1533" spans="11:19" hidden="1">
      <c r="K1533" s="750" t="str">
        <f t="shared" ca="1" si="62"/>
        <v/>
      </c>
      <c r="L1533" s="750" t="str">
        <f t="shared" ca="1" si="63"/>
        <v/>
      </c>
      <c r="O1533" s="750" t="s">
        <v>4321</v>
      </c>
      <c r="P1533" s="750" t="s">
        <v>4322</v>
      </c>
      <c r="Q1533" s="750" t="s">
        <v>2425</v>
      </c>
      <c r="R1533" s="750" t="s">
        <v>2426</v>
      </c>
      <c r="S1533" s="750" t="s">
        <v>2427</v>
      </c>
    </row>
    <row r="1534" spans="11:19" hidden="1">
      <c r="K1534" s="750" t="str">
        <f t="shared" ca="1" si="62"/>
        <v/>
      </c>
      <c r="L1534" s="750" t="str">
        <f t="shared" ca="1" si="63"/>
        <v/>
      </c>
      <c r="O1534" s="750" t="s">
        <v>2428</v>
      </c>
      <c r="P1534" s="750" t="s">
        <v>2429</v>
      </c>
      <c r="Q1534" s="750" t="s">
        <v>2430</v>
      </c>
      <c r="R1534" s="750" t="s">
        <v>2431</v>
      </c>
      <c r="S1534" s="750" t="s">
        <v>2432</v>
      </c>
    </row>
    <row r="1535" spans="11:19" hidden="1">
      <c r="K1535" s="750" t="str">
        <f t="shared" ca="1" si="62"/>
        <v/>
      </c>
      <c r="L1535" s="750" t="str">
        <f t="shared" ca="1" si="63"/>
        <v/>
      </c>
      <c r="O1535" s="750" t="s">
        <v>2433</v>
      </c>
      <c r="P1535" s="750" t="s">
        <v>6941</v>
      </c>
      <c r="Q1535" s="750" t="s">
        <v>6942</v>
      </c>
      <c r="R1535" s="750" t="s">
        <v>12173</v>
      </c>
      <c r="S1535" s="750" t="s">
        <v>12174</v>
      </c>
    </row>
    <row r="1536" spans="11:19" hidden="1">
      <c r="K1536" s="750" t="str">
        <f t="shared" ca="1" si="62"/>
        <v/>
      </c>
      <c r="L1536" s="750" t="str">
        <f t="shared" ca="1" si="63"/>
        <v/>
      </c>
      <c r="O1536" s="750" t="s">
        <v>12175</v>
      </c>
      <c r="P1536" s="750" t="s">
        <v>12176</v>
      </c>
      <c r="Q1536" s="750" t="s">
        <v>12177</v>
      </c>
      <c r="R1536" s="750" t="s">
        <v>12178</v>
      </c>
      <c r="S1536" s="750" t="s">
        <v>648</v>
      </c>
    </row>
    <row r="1537" spans="11:19" hidden="1">
      <c r="K1537" s="750" t="str">
        <f t="shared" ca="1" si="62"/>
        <v/>
      </c>
      <c r="L1537" s="750" t="str">
        <f t="shared" ca="1" si="63"/>
        <v/>
      </c>
      <c r="O1537" s="750" t="s">
        <v>649</v>
      </c>
      <c r="P1537" s="750" t="s">
        <v>650</v>
      </c>
      <c r="Q1537" s="750" t="s">
        <v>651</v>
      </c>
      <c r="R1537" s="750" t="s">
        <v>4942</v>
      </c>
      <c r="S1537" s="750" t="s">
        <v>4943</v>
      </c>
    </row>
    <row r="1538" spans="11:19" hidden="1">
      <c r="K1538" s="750" t="str">
        <f t="shared" ca="1" si="62"/>
        <v/>
      </c>
      <c r="L1538" s="750" t="str">
        <f t="shared" ca="1" si="63"/>
        <v/>
      </c>
      <c r="O1538" s="750" t="s">
        <v>4944</v>
      </c>
      <c r="P1538" s="750" t="s">
        <v>4945</v>
      </c>
      <c r="Q1538" s="750" t="s">
        <v>7321</v>
      </c>
      <c r="R1538" s="750" t="s">
        <v>13941</v>
      </c>
      <c r="S1538" s="750" t="s">
        <v>13942</v>
      </c>
    </row>
    <row r="1539" spans="11:19" hidden="1">
      <c r="K1539" s="750" t="str">
        <f t="shared" ca="1" si="62"/>
        <v/>
      </c>
      <c r="L1539" s="750" t="str">
        <f t="shared" ca="1" si="63"/>
        <v/>
      </c>
      <c r="O1539" s="750" t="s">
        <v>13943</v>
      </c>
      <c r="P1539" s="750" t="s">
        <v>13944</v>
      </c>
      <c r="Q1539" s="750" t="s">
        <v>13945</v>
      </c>
      <c r="R1539" s="750" t="s">
        <v>13946</v>
      </c>
      <c r="S1539" s="750" t="s">
        <v>13947</v>
      </c>
    </row>
    <row r="1540" spans="11:19" hidden="1">
      <c r="K1540" s="750" t="str">
        <f t="shared" ca="1" si="62"/>
        <v/>
      </c>
      <c r="L1540" s="750" t="str">
        <f t="shared" ca="1" si="63"/>
        <v/>
      </c>
      <c r="O1540" s="750" t="s">
        <v>13948</v>
      </c>
      <c r="P1540" s="750" t="s">
        <v>7291</v>
      </c>
      <c r="Q1540" s="750" t="s">
        <v>7292</v>
      </c>
      <c r="R1540" s="750" t="s">
        <v>1353</v>
      </c>
      <c r="S1540" s="750" t="s">
        <v>1354</v>
      </c>
    </row>
    <row r="1541" spans="11:19" hidden="1">
      <c r="K1541" s="750" t="str">
        <f t="shared" ca="1" si="62"/>
        <v/>
      </c>
      <c r="L1541" s="750" t="str">
        <f t="shared" ca="1" si="63"/>
        <v/>
      </c>
      <c r="O1541" s="750" t="s">
        <v>1355</v>
      </c>
      <c r="P1541" s="750" t="s">
        <v>1356</v>
      </c>
      <c r="Q1541" s="750" t="s">
        <v>2814</v>
      </c>
      <c r="R1541" s="750" t="s">
        <v>2815</v>
      </c>
      <c r="S1541" s="750" t="s">
        <v>2816</v>
      </c>
    </row>
    <row r="1542" spans="11:19" hidden="1">
      <c r="K1542" s="750" t="str">
        <f t="shared" ca="1" si="62"/>
        <v/>
      </c>
      <c r="L1542" s="750" t="str">
        <f t="shared" ca="1" si="63"/>
        <v/>
      </c>
      <c r="O1542" s="750" t="s">
        <v>2817</v>
      </c>
      <c r="P1542" s="750" t="s">
        <v>2818</v>
      </c>
      <c r="Q1542" s="750" t="s">
        <v>2819</v>
      </c>
      <c r="R1542" s="750" t="s">
        <v>2820</v>
      </c>
      <c r="S1542" s="750" t="s">
        <v>2821</v>
      </c>
    </row>
    <row r="1543" spans="11:19" hidden="1">
      <c r="K1543" s="750" t="str">
        <f t="shared" ca="1" si="62"/>
        <v/>
      </c>
      <c r="L1543" s="750" t="str">
        <f t="shared" ca="1" si="63"/>
        <v/>
      </c>
      <c r="O1543" s="750" t="s">
        <v>2822</v>
      </c>
      <c r="P1543" s="750" t="s">
        <v>2823</v>
      </c>
      <c r="Q1543" s="750" t="s">
        <v>2824</v>
      </c>
      <c r="R1543" s="750" t="s">
        <v>2825</v>
      </c>
      <c r="S1543" s="750" t="s">
        <v>2826</v>
      </c>
    </row>
    <row r="1544" spans="11:19" hidden="1">
      <c r="K1544" s="750" t="str">
        <f t="shared" ca="1" si="62"/>
        <v/>
      </c>
      <c r="L1544" s="750" t="str">
        <f t="shared" ca="1" si="63"/>
        <v/>
      </c>
      <c r="O1544" s="750" t="s">
        <v>2827</v>
      </c>
      <c r="P1544" s="750" t="s">
        <v>2828</v>
      </c>
      <c r="Q1544" s="750" t="s">
        <v>2829</v>
      </c>
      <c r="R1544" s="750" t="s">
        <v>2830</v>
      </c>
      <c r="S1544" s="750" t="s">
        <v>2831</v>
      </c>
    </row>
    <row r="1545" spans="11:19" hidden="1">
      <c r="K1545" s="750" t="str">
        <f t="shared" ca="1" si="62"/>
        <v/>
      </c>
      <c r="L1545" s="750" t="str">
        <f t="shared" ca="1" si="63"/>
        <v/>
      </c>
      <c r="O1545" s="750" t="s">
        <v>2832</v>
      </c>
      <c r="P1545" s="750" t="s">
        <v>2833</v>
      </c>
      <c r="Q1545" s="750" t="s">
        <v>2834</v>
      </c>
      <c r="R1545" s="750" t="s">
        <v>2835</v>
      </c>
      <c r="S1545" s="750" t="s">
        <v>2836</v>
      </c>
    </row>
    <row r="1546" spans="11:19" hidden="1">
      <c r="K1546" s="750" t="str">
        <f t="shared" ca="1" si="62"/>
        <v/>
      </c>
      <c r="L1546" s="750" t="str">
        <f t="shared" ca="1" si="63"/>
        <v/>
      </c>
      <c r="O1546" s="750" t="s">
        <v>2837</v>
      </c>
      <c r="P1546" s="750" t="s">
        <v>2838</v>
      </c>
      <c r="Q1546" s="750" t="s">
        <v>13954</v>
      </c>
      <c r="R1546" s="750" t="s">
        <v>1030</v>
      </c>
      <c r="S1546" s="750" t="s">
        <v>1031</v>
      </c>
    </row>
    <row r="1547" spans="11:19" hidden="1">
      <c r="K1547" s="750" t="str">
        <f t="shared" ca="1" si="62"/>
        <v/>
      </c>
      <c r="L1547" s="750" t="str">
        <f t="shared" ca="1" si="63"/>
        <v/>
      </c>
      <c r="O1547" s="750" t="s">
        <v>1032</v>
      </c>
      <c r="P1547" s="750" t="s">
        <v>1033</v>
      </c>
      <c r="Q1547" s="750" t="s">
        <v>1034</v>
      </c>
      <c r="R1547" s="750" t="s">
        <v>1035</v>
      </c>
      <c r="S1547" s="750" t="s">
        <v>1036</v>
      </c>
    </row>
    <row r="1548" spans="11:19" hidden="1">
      <c r="K1548" s="750" t="str">
        <f t="shared" ref="K1548:K1611" ca="1" si="64">IF(INDIRECT($O1548)=0,"",INDIRECT($R1548)&amp;INDIRECT($O1548)&amp;INDIRECT($P1548)&amp;INDIRECT($Q1548))</f>
        <v/>
      </c>
      <c r="L1548" s="750" t="str">
        <f t="shared" ref="L1548:L1611" ca="1" si="65">IF(INDIRECT($O1548)=0,"",INDIRECT($S1548)&amp;INDIRECT($O1548)&amp;INDIRECT($P1548)&amp;INDIRECT($Q1548))</f>
        <v/>
      </c>
      <c r="O1548" s="750" t="s">
        <v>1037</v>
      </c>
      <c r="P1548" s="750" t="s">
        <v>1038</v>
      </c>
      <c r="Q1548" s="750" t="s">
        <v>1039</v>
      </c>
      <c r="R1548" s="750" t="s">
        <v>1040</v>
      </c>
      <c r="S1548" s="750" t="s">
        <v>1041</v>
      </c>
    </row>
    <row r="1549" spans="11:19" hidden="1">
      <c r="K1549" s="750" t="str">
        <f t="shared" ca="1" si="64"/>
        <v/>
      </c>
      <c r="L1549" s="750" t="str">
        <f t="shared" ca="1" si="65"/>
        <v/>
      </c>
      <c r="O1549" s="750" t="s">
        <v>1042</v>
      </c>
      <c r="P1549" s="750" t="s">
        <v>1043</v>
      </c>
      <c r="Q1549" s="750" t="s">
        <v>1044</v>
      </c>
      <c r="R1549" s="750" t="s">
        <v>1045</v>
      </c>
      <c r="S1549" s="750" t="s">
        <v>1046</v>
      </c>
    </row>
    <row r="1550" spans="11:19" hidden="1">
      <c r="K1550" s="750" t="str">
        <f t="shared" ca="1" si="64"/>
        <v/>
      </c>
      <c r="L1550" s="750" t="str">
        <f t="shared" ca="1" si="65"/>
        <v/>
      </c>
      <c r="O1550" s="750" t="s">
        <v>1047</v>
      </c>
      <c r="P1550" s="750" t="s">
        <v>1048</v>
      </c>
      <c r="Q1550" s="750" t="s">
        <v>1049</v>
      </c>
      <c r="R1550" s="750" t="s">
        <v>1050</v>
      </c>
      <c r="S1550" s="750" t="s">
        <v>1051</v>
      </c>
    </row>
    <row r="1551" spans="11:19" hidden="1">
      <c r="K1551" s="750" t="str">
        <f t="shared" ca="1" si="64"/>
        <v/>
      </c>
      <c r="L1551" s="750" t="str">
        <f t="shared" ca="1" si="65"/>
        <v/>
      </c>
      <c r="O1551" s="750" t="s">
        <v>1052</v>
      </c>
      <c r="P1551" s="750" t="s">
        <v>1053</v>
      </c>
      <c r="Q1551" s="750" t="s">
        <v>1395</v>
      </c>
      <c r="R1551" s="750" t="s">
        <v>1396</v>
      </c>
      <c r="S1551" s="750" t="s">
        <v>13955</v>
      </c>
    </row>
    <row r="1552" spans="11:19" hidden="1">
      <c r="K1552" s="750" t="str">
        <f t="shared" ca="1" si="64"/>
        <v/>
      </c>
      <c r="L1552" s="750" t="str">
        <f t="shared" ca="1" si="65"/>
        <v/>
      </c>
      <c r="O1552" s="750" t="s">
        <v>13956</v>
      </c>
      <c r="P1552" s="750" t="s">
        <v>13957</v>
      </c>
      <c r="Q1552" s="750" t="s">
        <v>13958</v>
      </c>
      <c r="R1552" s="750" t="s">
        <v>13959</v>
      </c>
      <c r="S1552" s="750" t="s">
        <v>13960</v>
      </c>
    </row>
    <row r="1553" spans="11:19" hidden="1">
      <c r="K1553" s="750" t="str">
        <f t="shared" ca="1" si="64"/>
        <v/>
      </c>
      <c r="L1553" s="750" t="str">
        <f t="shared" ca="1" si="65"/>
        <v/>
      </c>
      <c r="O1553" s="750" t="s">
        <v>13961</v>
      </c>
      <c r="P1553" s="750" t="s">
        <v>13962</v>
      </c>
      <c r="Q1553" s="750" t="s">
        <v>13963</v>
      </c>
      <c r="R1553" s="750" t="s">
        <v>13964</v>
      </c>
      <c r="S1553" s="750" t="s">
        <v>13965</v>
      </c>
    </row>
    <row r="1554" spans="11:19" hidden="1">
      <c r="K1554" s="750" t="str">
        <f t="shared" ca="1" si="64"/>
        <v/>
      </c>
      <c r="L1554" s="750" t="str">
        <f t="shared" ca="1" si="65"/>
        <v/>
      </c>
      <c r="O1554" s="750" t="s">
        <v>13966</v>
      </c>
      <c r="P1554" s="750" t="s">
        <v>6531</v>
      </c>
      <c r="Q1554" s="750" t="s">
        <v>6532</v>
      </c>
      <c r="R1554" s="750" t="s">
        <v>6533</v>
      </c>
      <c r="S1554" s="750" t="s">
        <v>6534</v>
      </c>
    </row>
    <row r="1555" spans="11:19" hidden="1">
      <c r="K1555" s="750" t="str">
        <f t="shared" ca="1" si="64"/>
        <v/>
      </c>
      <c r="L1555" s="750" t="str">
        <f t="shared" ca="1" si="65"/>
        <v/>
      </c>
      <c r="O1555" s="750" t="s">
        <v>6535</v>
      </c>
      <c r="P1555" s="750" t="s">
        <v>6536</v>
      </c>
      <c r="Q1555" s="750" t="s">
        <v>6537</v>
      </c>
      <c r="R1555" s="750" t="s">
        <v>6538</v>
      </c>
      <c r="S1555" s="750" t="s">
        <v>6539</v>
      </c>
    </row>
    <row r="1556" spans="11:19" hidden="1">
      <c r="K1556" s="750" t="str">
        <f t="shared" ca="1" si="64"/>
        <v/>
      </c>
      <c r="L1556" s="750" t="str">
        <f t="shared" ca="1" si="65"/>
        <v/>
      </c>
      <c r="O1556" s="750" t="s">
        <v>6540</v>
      </c>
      <c r="P1556" s="750" t="s">
        <v>9723</v>
      </c>
      <c r="Q1556" s="750" t="s">
        <v>10140</v>
      </c>
      <c r="R1556" s="750" t="s">
        <v>10141</v>
      </c>
      <c r="S1556" s="750" t="s">
        <v>10142</v>
      </c>
    </row>
    <row r="1557" spans="11:19" hidden="1">
      <c r="K1557" s="750" t="str">
        <f t="shared" ca="1" si="64"/>
        <v/>
      </c>
      <c r="L1557" s="750" t="str">
        <f t="shared" ca="1" si="65"/>
        <v/>
      </c>
      <c r="O1557" s="750" t="s">
        <v>10143</v>
      </c>
      <c r="P1557" s="750" t="s">
        <v>10144</v>
      </c>
      <c r="Q1557" s="750" t="s">
        <v>10145</v>
      </c>
      <c r="R1557" s="750" t="s">
        <v>10146</v>
      </c>
      <c r="S1557" s="750" t="s">
        <v>10147</v>
      </c>
    </row>
    <row r="1558" spans="11:19" hidden="1">
      <c r="K1558" s="750" t="str">
        <f t="shared" ca="1" si="64"/>
        <v/>
      </c>
      <c r="L1558" s="750" t="str">
        <f t="shared" ca="1" si="65"/>
        <v/>
      </c>
      <c r="O1558" s="750" t="s">
        <v>10148</v>
      </c>
      <c r="P1558" s="750" t="s">
        <v>10149</v>
      </c>
      <c r="Q1558" s="750" t="s">
        <v>10150</v>
      </c>
      <c r="R1558" s="750" t="s">
        <v>10151</v>
      </c>
      <c r="S1558" s="750" t="s">
        <v>10152</v>
      </c>
    </row>
    <row r="1559" spans="11:19" hidden="1">
      <c r="K1559" s="750" t="str">
        <f t="shared" ca="1" si="64"/>
        <v/>
      </c>
      <c r="L1559" s="750" t="str">
        <f t="shared" ca="1" si="65"/>
        <v/>
      </c>
      <c r="O1559" s="750" t="s">
        <v>4565</v>
      </c>
      <c r="P1559" s="750" t="s">
        <v>4566</v>
      </c>
      <c r="Q1559" s="750" t="s">
        <v>4567</v>
      </c>
      <c r="R1559" s="750" t="s">
        <v>4568</v>
      </c>
      <c r="S1559" s="750" t="s">
        <v>4569</v>
      </c>
    </row>
    <row r="1560" spans="11:19" hidden="1">
      <c r="K1560" s="750" t="str">
        <f t="shared" ca="1" si="64"/>
        <v/>
      </c>
      <c r="L1560" s="750" t="str">
        <f t="shared" ca="1" si="65"/>
        <v/>
      </c>
      <c r="O1560" s="750" t="s">
        <v>4570</v>
      </c>
      <c r="P1560" s="750" t="s">
        <v>4571</v>
      </c>
      <c r="Q1560" s="750" t="s">
        <v>4572</v>
      </c>
      <c r="R1560" s="750" t="s">
        <v>4573</v>
      </c>
      <c r="S1560" s="750" t="s">
        <v>4574</v>
      </c>
    </row>
    <row r="1561" spans="11:19" hidden="1">
      <c r="K1561" s="750" t="str">
        <f t="shared" ca="1" si="64"/>
        <v/>
      </c>
      <c r="L1561" s="750" t="str">
        <f t="shared" ca="1" si="65"/>
        <v/>
      </c>
      <c r="O1561" s="750" t="s">
        <v>4575</v>
      </c>
      <c r="P1561" s="750" t="s">
        <v>4576</v>
      </c>
      <c r="Q1561" s="750" t="s">
        <v>4577</v>
      </c>
      <c r="R1561" s="750" t="s">
        <v>4578</v>
      </c>
      <c r="S1561" s="750" t="s">
        <v>4579</v>
      </c>
    </row>
    <row r="1562" spans="11:19" hidden="1">
      <c r="K1562" s="750" t="str">
        <f t="shared" ca="1" si="64"/>
        <v/>
      </c>
      <c r="L1562" s="750" t="str">
        <f t="shared" ca="1" si="65"/>
        <v/>
      </c>
      <c r="O1562" s="750" t="s">
        <v>4580</v>
      </c>
      <c r="P1562" s="750" t="s">
        <v>4581</v>
      </c>
      <c r="Q1562" s="750" t="s">
        <v>4582</v>
      </c>
      <c r="R1562" s="750" t="s">
        <v>10310</v>
      </c>
      <c r="S1562" s="750" t="s">
        <v>10311</v>
      </c>
    </row>
    <row r="1563" spans="11:19" hidden="1">
      <c r="K1563" s="750" t="str">
        <f t="shared" ca="1" si="64"/>
        <v/>
      </c>
      <c r="L1563" s="750" t="str">
        <f t="shared" ca="1" si="65"/>
        <v/>
      </c>
      <c r="O1563" s="750" t="s">
        <v>10312</v>
      </c>
      <c r="P1563" s="750" t="s">
        <v>2925</v>
      </c>
      <c r="Q1563" s="750" t="s">
        <v>2926</v>
      </c>
      <c r="R1563" s="750" t="s">
        <v>2927</v>
      </c>
      <c r="S1563" s="750" t="s">
        <v>2928</v>
      </c>
    </row>
    <row r="1564" spans="11:19" hidden="1">
      <c r="K1564" s="750" t="str">
        <f t="shared" ca="1" si="64"/>
        <v/>
      </c>
      <c r="L1564" s="750" t="str">
        <f t="shared" ca="1" si="65"/>
        <v/>
      </c>
      <c r="O1564" s="750" t="s">
        <v>2929</v>
      </c>
      <c r="P1564" s="750" t="s">
        <v>2930</v>
      </c>
      <c r="Q1564" s="750" t="s">
        <v>4205</v>
      </c>
      <c r="R1564" s="750" t="s">
        <v>4206</v>
      </c>
      <c r="S1564" s="750" t="s">
        <v>4207</v>
      </c>
    </row>
    <row r="1565" spans="11:19" hidden="1">
      <c r="K1565" s="750" t="str">
        <f t="shared" ca="1" si="64"/>
        <v/>
      </c>
      <c r="L1565" s="750" t="str">
        <f t="shared" ca="1" si="65"/>
        <v/>
      </c>
      <c r="O1565" s="750" t="s">
        <v>4208</v>
      </c>
      <c r="P1565" s="750" t="s">
        <v>4209</v>
      </c>
      <c r="Q1565" s="750" t="s">
        <v>4210</v>
      </c>
      <c r="R1565" s="750" t="s">
        <v>4211</v>
      </c>
      <c r="S1565" s="750" t="s">
        <v>4212</v>
      </c>
    </row>
    <row r="1566" spans="11:19" hidden="1">
      <c r="K1566" s="750" t="str">
        <f t="shared" ca="1" si="64"/>
        <v/>
      </c>
      <c r="L1566" s="750" t="str">
        <f t="shared" ca="1" si="65"/>
        <v/>
      </c>
      <c r="O1566" s="750" t="s">
        <v>11283</v>
      </c>
      <c r="P1566" s="750" t="s">
        <v>11284</v>
      </c>
      <c r="Q1566" s="750" t="s">
        <v>11285</v>
      </c>
      <c r="R1566" s="750" t="s">
        <v>11286</v>
      </c>
      <c r="S1566" s="750" t="s">
        <v>3948</v>
      </c>
    </row>
    <row r="1567" spans="11:19" hidden="1">
      <c r="K1567" s="750" t="str">
        <f t="shared" ca="1" si="64"/>
        <v/>
      </c>
      <c r="L1567" s="750" t="str">
        <f t="shared" ca="1" si="65"/>
        <v/>
      </c>
      <c r="O1567" s="750" t="s">
        <v>3949</v>
      </c>
      <c r="P1567" s="750" t="s">
        <v>3950</v>
      </c>
      <c r="Q1567" s="750" t="s">
        <v>3951</v>
      </c>
      <c r="R1567" s="750" t="s">
        <v>3952</v>
      </c>
      <c r="S1567" s="750" t="s">
        <v>3953</v>
      </c>
    </row>
    <row r="1568" spans="11:19" hidden="1">
      <c r="K1568" s="750" t="str">
        <f t="shared" ca="1" si="64"/>
        <v/>
      </c>
      <c r="L1568" s="750" t="str">
        <f t="shared" ca="1" si="65"/>
        <v/>
      </c>
      <c r="O1568" s="750" t="s">
        <v>3954</v>
      </c>
      <c r="P1568" s="750" t="s">
        <v>3955</v>
      </c>
      <c r="Q1568" s="750" t="s">
        <v>3956</v>
      </c>
      <c r="R1568" s="750" t="s">
        <v>3957</v>
      </c>
      <c r="S1568" s="750" t="s">
        <v>3958</v>
      </c>
    </row>
    <row r="1569" spans="11:19" hidden="1">
      <c r="K1569" s="750" t="str">
        <f t="shared" ca="1" si="64"/>
        <v/>
      </c>
      <c r="L1569" s="750" t="str">
        <f t="shared" ca="1" si="65"/>
        <v/>
      </c>
      <c r="O1569" s="750" t="s">
        <v>6387</v>
      </c>
      <c r="P1569" s="750" t="s">
        <v>5107</v>
      </c>
      <c r="Q1569" s="750" t="s">
        <v>5108</v>
      </c>
      <c r="R1569" s="750" t="s">
        <v>12005</v>
      </c>
      <c r="S1569" s="750" t="s">
        <v>12006</v>
      </c>
    </row>
    <row r="1570" spans="11:19" hidden="1">
      <c r="K1570" s="750" t="str">
        <f t="shared" ca="1" si="64"/>
        <v/>
      </c>
      <c r="L1570" s="750" t="str">
        <f t="shared" ca="1" si="65"/>
        <v/>
      </c>
      <c r="O1570" s="750" t="s">
        <v>11393</v>
      </c>
      <c r="P1570" s="750" t="s">
        <v>11394</v>
      </c>
      <c r="Q1570" s="750" t="s">
        <v>11395</v>
      </c>
      <c r="R1570" s="750" t="s">
        <v>11396</v>
      </c>
      <c r="S1570" s="750" t="s">
        <v>11397</v>
      </c>
    </row>
    <row r="1571" spans="11:19" hidden="1">
      <c r="K1571" s="750" t="str">
        <f t="shared" ca="1" si="64"/>
        <v/>
      </c>
      <c r="L1571" s="750" t="str">
        <f t="shared" ca="1" si="65"/>
        <v/>
      </c>
      <c r="O1571" s="750" t="s">
        <v>11398</v>
      </c>
      <c r="P1571" s="750" t="s">
        <v>11399</v>
      </c>
      <c r="Q1571" s="750" t="s">
        <v>11400</v>
      </c>
      <c r="R1571" s="750" t="s">
        <v>5997</v>
      </c>
      <c r="S1571" s="750" t="s">
        <v>1302</v>
      </c>
    </row>
    <row r="1572" spans="11:19" hidden="1">
      <c r="K1572" s="750" t="str">
        <f t="shared" ca="1" si="64"/>
        <v/>
      </c>
      <c r="L1572" s="750" t="str">
        <f t="shared" ca="1" si="65"/>
        <v/>
      </c>
      <c r="O1572" s="750" t="s">
        <v>1303</v>
      </c>
      <c r="P1572" s="750" t="s">
        <v>1304</v>
      </c>
      <c r="Q1572" s="750" t="s">
        <v>1305</v>
      </c>
      <c r="R1572" s="750" t="s">
        <v>1306</v>
      </c>
      <c r="S1572" s="750" t="s">
        <v>1307</v>
      </c>
    </row>
    <row r="1573" spans="11:19" hidden="1">
      <c r="K1573" s="750" t="str">
        <f t="shared" ca="1" si="64"/>
        <v/>
      </c>
      <c r="L1573" s="750" t="str">
        <f t="shared" ca="1" si="65"/>
        <v/>
      </c>
      <c r="O1573" s="750" t="s">
        <v>1308</v>
      </c>
      <c r="P1573" s="750" t="s">
        <v>4002</v>
      </c>
      <c r="Q1573" s="750" t="s">
        <v>4003</v>
      </c>
      <c r="R1573" s="750" t="s">
        <v>4004</v>
      </c>
      <c r="S1573" s="750" t="s">
        <v>4005</v>
      </c>
    </row>
    <row r="1574" spans="11:19" hidden="1">
      <c r="K1574" s="750" t="str">
        <f t="shared" ca="1" si="64"/>
        <v/>
      </c>
      <c r="L1574" s="750" t="str">
        <f t="shared" ca="1" si="65"/>
        <v/>
      </c>
      <c r="O1574" s="750" t="s">
        <v>4006</v>
      </c>
      <c r="P1574" s="750" t="s">
        <v>4007</v>
      </c>
      <c r="Q1574" s="750" t="s">
        <v>4008</v>
      </c>
      <c r="R1574" s="750" t="s">
        <v>4009</v>
      </c>
      <c r="S1574" s="750" t="s">
        <v>4010</v>
      </c>
    </row>
    <row r="1575" spans="11:19" hidden="1">
      <c r="K1575" s="750" t="str">
        <f t="shared" ca="1" si="64"/>
        <v/>
      </c>
      <c r="L1575" s="750" t="str">
        <f t="shared" ca="1" si="65"/>
        <v/>
      </c>
      <c r="O1575" s="750" t="s">
        <v>4011</v>
      </c>
      <c r="P1575" s="750" t="s">
        <v>4012</v>
      </c>
      <c r="Q1575" s="750" t="s">
        <v>4013</v>
      </c>
      <c r="R1575" s="750" t="s">
        <v>13000</v>
      </c>
      <c r="S1575" s="750" t="s">
        <v>13001</v>
      </c>
    </row>
    <row r="1576" spans="11:19" hidden="1">
      <c r="K1576" s="750" t="str">
        <f t="shared" ca="1" si="64"/>
        <v/>
      </c>
      <c r="L1576" s="750" t="str">
        <f t="shared" ca="1" si="65"/>
        <v/>
      </c>
      <c r="O1576" s="750" t="s">
        <v>13002</v>
      </c>
      <c r="P1576" s="750" t="s">
        <v>13003</v>
      </c>
      <c r="Q1576" s="750" t="s">
        <v>13004</v>
      </c>
      <c r="R1576" s="750" t="s">
        <v>4342</v>
      </c>
      <c r="S1576" s="750" t="s">
        <v>4343</v>
      </c>
    </row>
    <row r="1577" spans="11:19" hidden="1">
      <c r="K1577" s="750" t="str">
        <f t="shared" ca="1" si="64"/>
        <v/>
      </c>
      <c r="L1577" s="750" t="str">
        <f t="shared" ca="1" si="65"/>
        <v/>
      </c>
      <c r="O1577" s="750" t="s">
        <v>4344</v>
      </c>
      <c r="P1577" s="750" t="s">
        <v>4345</v>
      </c>
      <c r="Q1577" s="750" t="s">
        <v>4346</v>
      </c>
      <c r="R1577" s="750" t="s">
        <v>4347</v>
      </c>
      <c r="S1577" s="750" t="s">
        <v>4348</v>
      </c>
    </row>
    <row r="1578" spans="11:19" hidden="1">
      <c r="K1578" s="750" t="str">
        <f t="shared" ca="1" si="64"/>
        <v/>
      </c>
      <c r="L1578" s="750" t="str">
        <f t="shared" ca="1" si="65"/>
        <v/>
      </c>
      <c r="O1578" s="750" t="s">
        <v>4349</v>
      </c>
      <c r="P1578" s="750" t="s">
        <v>4350</v>
      </c>
      <c r="Q1578" s="750" t="s">
        <v>4351</v>
      </c>
      <c r="R1578" s="750" t="s">
        <v>4352</v>
      </c>
      <c r="S1578" s="750" t="s">
        <v>4353</v>
      </c>
    </row>
    <row r="1579" spans="11:19" hidden="1">
      <c r="K1579" s="750" t="str">
        <f t="shared" ca="1" si="64"/>
        <v/>
      </c>
      <c r="L1579" s="750" t="str">
        <f t="shared" ca="1" si="65"/>
        <v/>
      </c>
      <c r="O1579" s="750" t="s">
        <v>374</v>
      </c>
      <c r="P1579" s="750" t="s">
        <v>375</v>
      </c>
      <c r="Q1579" s="750" t="s">
        <v>376</v>
      </c>
      <c r="R1579" s="750" t="s">
        <v>377</v>
      </c>
      <c r="S1579" s="750" t="s">
        <v>378</v>
      </c>
    </row>
    <row r="1580" spans="11:19" hidden="1">
      <c r="K1580" s="750" t="str">
        <f t="shared" ca="1" si="64"/>
        <v/>
      </c>
      <c r="L1580" s="750" t="str">
        <f t="shared" ca="1" si="65"/>
        <v/>
      </c>
      <c r="O1580" s="750" t="s">
        <v>379</v>
      </c>
      <c r="P1580" s="750" t="s">
        <v>1618</v>
      </c>
      <c r="Q1580" s="750" t="s">
        <v>1619</v>
      </c>
      <c r="R1580" s="750" t="s">
        <v>1620</v>
      </c>
      <c r="S1580" s="750" t="s">
        <v>1621</v>
      </c>
    </row>
    <row r="1581" spans="11:19" hidden="1">
      <c r="K1581" s="750" t="str">
        <f t="shared" ca="1" si="64"/>
        <v/>
      </c>
      <c r="L1581" s="750" t="str">
        <f t="shared" ca="1" si="65"/>
        <v/>
      </c>
      <c r="O1581" s="750" t="s">
        <v>1622</v>
      </c>
      <c r="P1581" s="750" t="s">
        <v>1623</v>
      </c>
      <c r="Q1581" s="750" t="s">
        <v>1624</v>
      </c>
      <c r="R1581" s="750" t="s">
        <v>1625</v>
      </c>
      <c r="S1581" s="750" t="s">
        <v>1626</v>
      </c>
    </row>
    <row r="1582" spans="11:19" hidden="1">
      <c r="K1582" s="750" t="str">
        <f t="shared" ca="1" si="64"/>
        <v/>
      </c>
      <c r="L1582" s="750" t="str">
        <f t="shared" ca="1" si="65"/>
        <v/>
      </c>
      <c r="O1582" s="750" t="s">
        <v>1627</v>
      </c>
      <c r="P1582" s="750" t="s">
        <v>1628</v>
      </c>
      <c r="Q1582" s="750" t="s">
        <v>1629</v>
      </c>
      <c r="R1582" s="750" t="s">
        <v>4608</v>
      </c>
      <c r="S1582" s="750" t="s">
        <v>4609</v>
      </c>
    </row>
    <row r="1583" spans="11:19" hidden="1">
      <c r="K1583" s="750" t="str">
        <f t="shared" ca="1" si="64"/>
        <v/>
      </c>
      <c r="L1583" s="750" t="str">
        <f t="shared" ca="1" si="65"/>
        <v/>
      </c>
      <c r="O1583" s="750" t="s">
        <v>4610</v>
      </c>
      <c r="P1583" s="750" t="s">
        <v>4611</v>
      </c>
      <c r="Q1583" s="750" t="s">
        <v>10521</v>
      </c>
      <c r="R1583" s="750" t="s">
        <v>10522</v>
      </c>
      <c r="S1583" s="750" t="s">
        <v>10523</v>
      </c>
    </row>
    <row r="1584" spans="11:19" hidden="1">
      <c r="K1584" s="750" t="str">
        <f t="shared" ca="1" si="64"/>
        <v/>
      </c>
      <c r="L1584" s="750" t="str">
        <f t="shared" ca="1" si="65"/>
        <v/>
      </c>
      <c r="O1584" s="750" t="s">
        <v>10524</v>
      </c>
      <c r="P1584" s="750" t="s">
        <v>10525</v>
      </c>
      <c r="Q1584" s="750" t="s">
        <v>13936</v>
      </c>
      <c r="R1584" s="750" t="s">
        <v>7668</v>
      </c>
      <c r="S1584" s="750" t="s">
        <v>7669</v>
      </c>
    </row>
    <row r="1585" spans="11:19" hidden="1">
      <c r="K1585" s="750" t="str">
        <f t="shared" ca="1" si="64"/>
        <v/>
      </c>
      <c r="L1585" s="750" t="str">
        <f t="shared" ca="1" si="65"/>
        <v/>
      </c>
      <c r="O1585" s="750" t="s">
        <v>7670</v>
      </c>
      <c r="P1585" s="750" t="s">
        <v>7671</v>
      </c>
      <c r="Q1585" s="750" t="s">
        <v>7672</v>
      </c>
      <c r="R1585" s="750" t="s">
        <v>7428</v>
      </c>
      <c r="S1585" s="750" t="s">
        <v>7429</v>
      </c>
    </row>
    <row r="1586" spans="11:19" hidden="1">
      <c r="K1586" s="750" t="str">
        <f t="shared" ca="1" si="64"/>
        <v/>
      </c>
      <c r="L1586" s="750" t="str">
        <f t="shared" ca="1" si="65"/>
        <v/>
      </c>
      <c r="O1586" s="750" t="s">
        <v>7430</v>
      </c>
      <c r="P1586" s="750" t="s">
        <v>7431</v>
      </c>
      <c r="Q1586" s="750" t="s">
        <v>7432</v>
      </c>
      <c r="R1586" s="750" t="s">
        <v>7433</v>
      </c>
      <c r="S1586" s="750" t="s">
        <v>7434</v>
      </c>
    </row>
    <row r="1587" spans="11:19" hidden="1">
      <c r="K1587" s="750" t="str">
        <f t="shared" ca="1" si="64"/>
        <v/>
      </c>
      <c r="L1587" s="750" t="str">
        <f t="shared" ca="1" si="65"/>
        <v/>
      </c>
      <c r="O1587" s="750" t="s">
        <v>7435</v>
      </c>
      <c r="P1587" s="750" t="s">
        <v>1347</v>
      </c>
      <c r="Q1587" s="750" t="s">
        <v>1348</v>
      </c>
      <c r="R1587" s="750" t="s">
        <v>1349</v>
      </c>
      <c r="S1587" s="750" t="s">
        <v>1350</v>
      </c>
    </row>
    <row r="1588" spans="11:19" hidden="1">
      <c r="K1588" s="750" t="str">
        <f t="shared" ca="1" si="64"/>
        <v/>
      </c>
      <c r="L1588" s="750" t="str">
        <f t="shared" ca="1" si="65"/>
        <v/>
      </c>
      <c r="O1588" s="750" t="s">
        <v>11906</v>
      </c>
      <c r="P1588" s="750" t="s">
        <v>11907</v>
      </c>
      <c r="Q1588" s="750" t="s">
        <v>11908</v>
      </c>
      <c r="R1588" s="750" t="s">
        <v>11909</v>
      </c>
      <c r="S1588" s="750" t="s">
        <v>11910</v>
      </c>
    </row>
    <row r="1589" spans="11:19" hidden="1">
      <c r="K1589" s="750" t="str">
        <f t="shared" ca="1" si="64"/>
        <v/>
      </c>
      <c r="L1589" s="750" t="str">
        <f t="shared" ca="1" si="65"/>
        <v/>
      </c>
      <c r="O1589" s="750" t="s">
        <v>3755</v>
      </c>
      <c r="P1589" s="750" t="s">
        <v>5631</v>
      </c>
      <c r="Q1589" s="750" t="s">
        <v>5632</v>
      </c>
      <c r="R1589" s="750" t="s">
        <v>5633</v>
      </c>
      <c r="S1589" s="750" t="s">
        <v>5634</v>
      </c>
    </row>
    <row r="1590" spans="11:19" hidden="1">
      <c r="K1590" s="750" t="str">
        <f t="shared" ca="1" si="64"/>
        <v/>
      </c>
      <c r="L1590" s="750" t="str">
        <f t="shared" ca="1" si="65"/>
        <v/>
      </c>
      <c r="O1590" s="750" t="s">
        <v>5635</v>
      </c>
      <c r="P1590" s="750" t="s">
        <v>5636</v>
      </c>
      <c r="Q1590" s="750" t="s">
        <v>5637</v>
      </c>
      <c r="R1590" s="750" t="s">
        <v>5638</v>
      </c>
      <c r="S1590" s="750" t="s">
        <v>5639</v>
      </c>
    </row>
    <row r="1591" spans="11:19" hidden="1">
      <c r="K1591" s="750" t="str">
        <f t="shared" ca="1" si="64"/>
        <v/>
      </c>
      <c r="L1591" s="750" t="str">
        <f t="shared" ca="1" si="65"/>
        <v/>
      </c>
      <c r="O1591" s="750" t="s">
        <v>5640</v>
      </c>
      <c r="P1591" s="750" t="s">
        <v>1802</v>
      </c>
      <c r="Q1591" s="750" t="s">
        <v>1803</v>
      </c>
      <c r="R1591" s="750" t="s">
        <v>1804</v>
      </c>
      <c r="S1591" s="750" t="s">
        <v>1805</v>
      </c>
    </row>
    <row r="1592" spans="11:19" hidden="1">
      <c r="K1592" s="750" t="str">
        <f t="shared" ca="1" si="64"/>
        <v/>
      </c>
      <c r="L1592" s="750" t="str">
        <f t="shared" ca="1" si="65"/>
        <v/>
      </c>
      <c r="O1592" s="750" t="s">
        <v>1806</v>
      </c>
      <c r="P1592" s="750" t="s">
        <v>1807</v>
      </c>
      <c r="Q1592" s="750" t="s">
        <v>1808</v>
      </c>
      <c r="R1592" s="750" t="s">
        <v>1809</v>
      </c>
      <c r="S1592" s="750" t="s">
        <v>1810</v>
      </c>
    </row>
    <row r="1593" spans="11:19" hidden="1">
      <c r="K1593" s="750" t="str">
        <f t="shared" ca="1" si="64"/>
        <v/>
      </c>
      <c r="L1593" s="750" t="str">
        <f t="shared" ca="1" si="65"/>
        <v/>
      </c>
      <c r="O1593" s="750" t="s">
        <v>1811</v>
      </c>
      <c r="P1593" s="750" t="s">
        <v>1812</v>
      </c>
      <c r="Q1593" s="750" t="s">
        <v>1813</v>
      </c>
      <c r="R1593" s="750" t="s">
        <v>1814</v>
      </c>
      <c r="S1593" s="750" t="s">
        <v>1815</v>
      </c>
    </row>
    <row r="1594" spans="11:19" hidden="1">
      <c r="K1594" s="750" t="str">
        <f t="shared" ca="1" si="64"/>
        <v/>
      </c>
      <c r="L1594" s="750" t="str">
        <f t="shared" ca="1" si="65"/>
        <v/>
      </c>
      <c r="O1594" s="750" t="s">
        <v>1816</v>
      </c>
      <c r="P1594" s="750" t="s">
        <v>1817</v>
      </c>
      <c r="Q1594" s="750" t="s">
        <v>1818</v>
      </c>
      <c r="R1594" s="750" t="s">
        <v>1819</v>
      </c>
      <c r="S1594" s="750" t="s">
        <v>11956</v>
      </c>
    </row>
    <row r="1595" spans="11:19" hidden="1">
      <c r="K1595" s="750" t="str">
        <f t="shared" ca="1" si="64"/>
        <v/>
      </c>
      <c r="L1595" s="750" t="str">
        <f t="shared" ca="1" si="65"/>
        <v/>
      </c>
      <c r="O1595" s="750" t="s">
        <v>11736</v>
      </c>
      <c r="P1595" s="750" t="s">
        <v>4372</v>
      </c>
      <c r="Q1595" s="750" t="s">
        <v>4373</v>
      </c>
      <c r="R1595" s="750" t="s">
        <v>4374</v>
      </c>
      <c r="S1595" s="750" t="s">
        <v>4375</v>
      </c>
    </row>
    <row r="1596" spans="11:19" hidden="1">
      <c r="K1596" s="750" t="str">
        <f t="shared" ca="1" si="64"/>
        <v/>
      </c>
      <c r="L1596" s="750" t="str">
        <f t="shared" ca="1" si="65"/>
        <v/>
      </c>
      <c r="O1596" s="750" t="s">
        <v>4376</v>
      </c>
      <c r="P1596" s="750" t="s">
        <v>4377</v>
      </c>
      <c r="Q1596" s="750" t="s">
        <v>4378</v>
      </c>
      <c r="R1596" s="750" t="s">
        <v>4379</v>
      </c>
      <c r="S1596" s="750" t="s">
        <v>4380</v>
      </c>
    </row>
    <row r="1597" spans="11:19" hidden="1">
      <c r="K1597" s="750" t="str">
        <f t="shared" ca="1" si="64"/>
        <v/>
      </c>
      <c r="L1597" s="750" t="str">
        <f t="shared" ca="1" si="65"/>
        <v/>
      </c>
      <c r="O1597" s="750" t="s">
        <v>4381</v>
      </c>
      <c r="P1597" s="750" t="s">
        <v>4382</v>
      </c>
      <c r="Q1597" s="750" t="s">
        <v>4383</v>
      </c>
      <c r="R1597" s="750" t="s">
        <v>4384</v>
      </c>
      <c r="S1597" s="750" t="s">
        <v>4385</v>
      </c>
    </row>
    <row r="1598" spans="11:19" hidden="1">
      <c r="K1598" s="750" t="str">
        <f t="shared" ca="1" si="64"/>
        <v/>
      </c>
      <c r="L1598" s="750" t="str">
        <f t="shared" ca="1" si="65"/>
        <v/>
      </c>
      <c r="O1598" s="750" t="s">
        <v>4978</v>
      </c>
      <c r="P1598" s="750" t="s">
        <v>4979</v>
      </c>
      <c r="Q1598" s="750" t="s">
        <v>4980</v>
      </c>
      <c r="R1598" s="750" t="s">
        <v>4981</v>
      </c>
      <c r="S1598" s="750" t="s">
        <v>4982</v>
      </c>
    </row>
    <row r="1599" spans="11:19" hidden="1">
      <c r="K1599" s="750" t="str">
        <f t="shared" ca="1" si="64"/>
        <v/>
      </c>
      <c r="L1599" s="750" t="str">
        <f t="shared" ca="1" si="65"/>
        <v/>
      </c>
      <c r="O1599" s="750" t="s">
        <v>11041</v>
      </c>
      <c r="P1599" s="750" t="s">
        <v>11042</v>
      </c>
      <c r="Q1599" s="750" t="s">
        <v>11043</v>
      </c>
      <c r="R1599" s="750" t="s">
        <v>11044</v>
      </c>
      <c r="S1599" s="750" t="s">
        <v>11045</v>
      </c>
    </row>
    <row r="1600" spans="11:19" hidden="1">
      <c r="K1600" s="750" t="str">
        <f t="shared" ca="1" si="64"/>
        <v/>
      </c>
      <c r="L1600" s="750" t="str">
        <f t="shared" ca="1" si="65"/>
        <v/>
      </c>
      <c r="O1600" s="750" t="s">
        <v>4180</v>
      </c>
      <c r="P1600" s="750" t="s">
        <v>4181</v>
      </c>
      <c r="Q1600" s="750" t="s">
        <v>4182</v>
      </c>
      <c r="R1600" s="750" t="s">
        <v>4183</v>
      </c>
      <c r="S1600" s="750" t="s">
        <v>4184</v>
      </c>
    </row>
    <row r="1601" spans="11:19" hidden="1">
      <c r="K1601" s="750" t="str">
        <f t="shared" ca="1" si="64"/>
        <v/>
      </c>
      <c r="L1601" s="750" t="str">
        <f t="shared" ca="1" si="65"/>
        <v/>
      </c>
      <c r="O1601" s="750" t="s">
        <v>4185</v>
      </c>
      <c r="P1601" s="750" t="s">
        <v>8862</v>
      </c>
      <c r="Q1601" s="750" t="s">
        <v>8863</v>
      </c>
      <c r="R1601" s="750" t="s">
        <v>8864</v>
      </c>
      <c r="S1601" s="750" t="s">
        <v>8865</v>
      </c>
    </row>
    <row r="1602" spans="11:19" hidden="1">
      <c r="K1602" s="750" t="str">
        <f t="shared" ca="1" si="64"/>
        <v/>
      </c>
      <c r="L1602" s="750" t="str">
        <f t="shared" ca="1" si="65"/>
        <v/>
      </c>
      <c r="O1602" s="750" t="s">
        <v>8866</v>
      </c>
      <c r="P1602" s="750" t="s">
        <v>8867</v>
      </c>
      <c r="Q1602" s="750" t="s">
        <v>8868</v>
      </c>
      <c r="R1602" s="750" t="s">
        <v>8869</v>
      </c>
      <c r="S1602" s="750" t="s">
        <v>8870</v>
      </c>
    </row>
    <row r="1603" spans="11:19" hidden="1">
      <c r="K1603" s="750" t="str">
        <f t="shared" ca="1" si="64"/>
        <v/>
      </c>
      <c r="L1603" s="750" t="str">
        <f t="shared" ca="1" si="65"/>
        <v/>
      </c>
      <c r="O1603" s="750" t="s">
        <v>8871</v>
      </c>
      <c r="P1603" s="750" t="s">
        <v>8872</v>
      </c>
      <c r="Q1603" s="750" t="s">
        <v>8873</v>
      </c>
      <c r="R1603" s="750" t="s">
        <v>8874</v>
      </c>
      <c r="S1603" s="750" t="s">
        <v>8875</v>
      </c>
    </row>
    <row r="1604" spans="11:19" hidden="1">
      <c r="K1604" s="750" t="str">
        <f t="shared" ca="1" si="64"/>
        <v/>
      </c>
      <c r="L1604" s="750" t="str">
        <f t="shared" ca="1" si="65"/>
        <v/>
      </c>
      <c r="O1604" s="750" t="s">
        <v>8876</v>
      </c>
      <c r="P1604" s="750" t="s">
        <v>8877</v>
      </c>
      <c r="Q1604" s="750" t="s">
        <v>8878</v>
      </c>
      <c r="R1604" s="750" t="s">
        <v>8879</v>
      </c>
      <c r="S1604" s="750" t="s">
        <v>8880</v>
      </c>
    </row>
    <row r="1605" spans="11:19" hidden="1">
      <c r="K1605" s="750" t="str">
        <f t="shared" ca="1" si="64"/>
        <v/>
      </c>
      <c r="L1605" s="750" t="str">
        <f t="shared" ca="1" si="65"/>
        <v/>
      </c>
      <c r="O1605" s="750" t="s">
        <v>8881</v>
      </c>
      <c r="P1605" s="750" t="s">
        <v>8882</v>
      </c>
      <c r="Q1605" s="750" t="s">
        <v>8883</v>
      </c>
      <c r="R1605" s="750" t="s">
        <v>8884</v>
      </c>
      <c r="S1605" s="750" t="s">
        <v>8885</v>
      </c>
    </row>
    <row r="1606" spans="11:19" hidden="1">
      <c r="K1606" s="750" t="str">
        <f t="shared" ca="1" si="64"/>
        <v/>
      </c>
      <c r="L1606" s="750" t="str">
        <f t="shared" ca="1" si="65"/>
        <v/>
      </c>
      <c r="O1606" s="750" t="s">
        <v>631</v>
      </c>
      <c r="P1606" s="750" t="s">
        <v>12335</v>
      </c>
      <c r="Q1606" s="750" t="s">
        <v>12336</v>
      </c>
      <c r="R1606" s="750" t="s">
        <v>12337</v>
      </c>
      <c r="S1606" s="750" t="s">
        <v>12338</v>
      </c>
    </row>
    <row r="1607" spans="11:19" hidden="1">
      <c r="K1607" s="750" t="str">
        <f t="shared" ca="1" si="64"/>
        <v/>
      </c>
      <c r="L1607" s="750" t="str">
        <f t="shared" ca="1" si="65"/>
        <v/>
      </c>
      <c r="O1607" s="750" t="s">
        <v>12339</v>
      </c>
      <c r="P1607" s="750" t="s">
        <v>8860</v>
      </c>
      <c r="Q1607" s="750" t="s">
        <v>8861</v>
      </c>
      <c r="R1607" s="750" t="s">
        <v>11305</v>
      </c>
      <c r="S1607" s="750" t="s">
        <v>11306</v>
      </c>
    </row>
    <row r="1608" spans="11:19" hidden="1">
      <c r="K1608" s="750" t="str">
        <f t="shared" ca="1" si="64"/>
        <v/>
      </c>
      <c r="L1608" s="750" t="str">
        <f t="shared" ca="1" si="65"/>
        <v/>
      </c>
      <c r="O1608" s="750" t="s">
        <v>11307</v>
      </c>
      <c r="P1608" s="750" t="s">
        <v>13031</v>
      </c>
      <c r="Q1608" s="750" t="s">
        <v>13032</v>
      </c>
      <c r="R1608" s="750" t="s">
        <v>13033</v>
      </c>
      <c r="S1608" s="750" t="s">
        <v>13034</v>
      </c>
    </row>
    <row r="1609" spans="11:19" hidden="1">
      <c r="K1609" s="750" t="str">
        <f t="shared" ca="1" si="64"/>
        <v/>
      </c>
      <c r="L1609" s="750" t="str">
        <f t="shared" ca="1" si="65"/>
        <v/>
      </c>
      <c r="O1609" s="750" t="s">
        <v>13035</v>
      </c>
      <c r="P1609" s="750" t="s">
        <v>13036</v>
      </c>
      <c r="Q1609" s="750" t="s">
        <v>13037</v>
      </c>
      <c r="R1609" s="750" t="s">
        <v>13038</v>
      </c>
      <c r="S1609" s="750" t="s">
        <v>13039</v>
      </c>
    </row>
    <row r="1610" spans="11:19" hidden="1">
      <c r="K1610" s="750" t="str">
        <f t="shared" ca="1" si="64"/>
        <v/>
      </c>
      <c r="L1610" s="750" t="str">
        <f t="shared" ca="1" si="65"/>
        <v/>
      </c>
      <c r="O1610" s="750" t="s">
        <v>13040</v>
      </c>
      <c r="P1610" s="750" t="s">
        <v>13041</v>
      </c>
      <c r="Q1610" s="750" t="s">
        <v>11224</v>
      </c>
      <c r="R1610" s="750" t="s">
        <v>11225</v>
      </c>
      <c r="S1610" s="750" t="s">
        <v>11226</v>
      </c>
    </row>
    <row r="1611" spans="11:19" hidden="1">
      <c r="K1611" s="750" t="str">
        <f t="shared" ca="1" si="64"/>
        <v/>
      </c>
      <c r="L1611" s="750" t="str">
        <f t="shared" ca="1" si="65"/>
        <v/>
      </c>
      <c r="O1611" s="750" t="s">
        <v>11227</v>
      </c>
      <c r="P1611" s="750" t="s">
        <v>11228</v>
      </c>
      <c r="Q1611" s="750" t="s">
        <v>11229</v>
      </c>
      <c r="R1611" s="750" t="s">
        <v>11230</v>
      </c>
      <c r="S1611" s="750" t="s">
        <v>11231</v>
      </c>
    </row>
    <row r="1612" spans="11:19" hidden="1">
      <c r="K1612" s="750" t="str">
        <f t="shared" ref="K1612:K1675" ca="1" si="66">IF(INDIRECT($O1612)=0,"",INDIRECT($R1612)&amp;INDIRECT($O1612)&amp;INDIRECT($P1612)&amp;INDIRECT($Q1612))</f>
        <v/>
      </c>
      <c r="L1612" s="750" t="str">
        <f t="shared" ref="L1612:L1675" ca="1" si="67">IF(INDIRECT($O1612)=0,"",INDIRECT($S1612)&amp;INDIRECT($O1612)&amp;INDIRECT($P1612)&amp;INDIRECT($Q1612))</f>
        <v/>
      </c>
      <c r="O1612" s="750" t="s">
        <v>11232</v>
      </c>
      <c r="P1612" s="750" t="s">
        <v>11233</v>
      </c>
      <c r="Q1612" s="750" t="s">
        <v>914</v>
      </c>
      <c r="R1612" s="750" t="s">
        <v>915</v>
      </c>
      <c r="S1612" s="750" t="s">
        <v>916</v>
      </c>
    </row>
    <row r="1613" spans="11:19" hidden="1">
      <c r="K1613" s="750" t="str">
        <f t="shared" ca="1" si="66"/>
        <v/>
      </c>
      <c r="L1613" s="750" t="str">
        <f t="shared" ca="1" si="67"/>
        <v/>
      </c>
      <c r="O1613" s="750" t="s">
        <v>917</v>
      </c>
      <c r="P1613" s="750" t="s">
        <v>918</v>
      </c>
      <c r="Q1613" s="750" t="s">
        <v>919</v>
      </c>
      <c r="R1613" s="750" t="s">
        <v>920</v>
      </c>
      <c r="S1613" s="750" t="s">
        <v>921</v>
      </c>
    </row>
    <row r="1614" spans="11:19" hidden="1">
      <c r="K1614" s="750" t="str">
        <f t="shared" ca="1" si="66"/>
        <v/>
      </c>
      <c r="L1614" s="750" t="str">
        <f t="shared" ca="1" si="67"/>
        <v/>
      </c>
      <c r="O1614" s="750" t="s">
        <v>922</v>
      </c>
      <c r="P1614" s="750" t="s">
        <v>923</v>
      </c>
      <c r="Q1614" s="750" t="s">
        <v>924</v>
      </c>
      <c r="R1614" s="750" t="s">
        <v>925</v>
      </c>
      <c r="S1614" s="750" t="s">
        <v>926</v>
      </c>
    </row>
    <row r="1615" spans="11:19" hidden="1">
      <c r="K1615" s="750" t="str">
        <f t="shared" ca="1" si="66"/>
        <v/>
      </c>
      <c r="L1615" s="750" t="str">
        <f t="shared" ca="1" si="67"/>
        <v/>
      </c>
      <c r="O1615" s="750" t="s">
        <v>927</v>
      </c>
      <c r="P1615" s="750" t="s">
        <v>928</v>
      </c>
      <c r="Q1615" s="750" t="s">
        <v>929</v>
      </c>
      <c r="R1615" s="750" t="s">
        <v>930</v>
      </c>
      <c r="S1615" s="750" t="s">
        <v>931</v>
      </c>
    </row>
    <row r="1616" spans="11:19" hidden="1">
      <c r="K1616" s="750" t="str">
        <f t="shared" ca="1" si="66"/>
        <v/>
      </c>
      <c r="L1616" s="750" t="str">
        <f t="shared" ca="1" si="67"/>
        <v/>
      </c>
      <c r="O1616" s="750" t="s">
        <v>932</v>
      </c>
      <c r="P1616" s="750" t="s">
        <v>933</v>
      </c>
      <c r="Q1616" s="750" t="s">
        <v>934</v>
      </c>
      <c r="R1616" s="750" t="s">
        <v>935</v>
      </c>
      <c r="S1616" s="750" t="s">
        <v>936</v>
      </c>
    </row>
    <row r="1617" spans="11:19" hidden="1">
      <c r="K1617" s="750" t="str">
        <f t="shared" ca="1" si="66"/>
        <v/>
      </c>
      <c r="L1617" s="750" t="str">
        <f t="shared" ca="1" si="67"/>
        <v/>
      </c>
      <c r="O1617" s="750" t="s">
        <v>937</v>
      </c>
      <c r="P1617" s="750" t="s">
        <v>938</v>
      </c>
      <c r="Q1617" s="750" t="s">
        <v>939</v>
      </c>
      <c r="R1617" s="750" t="s">
        <v>940</v>
      </c>
      <c r="S1617" s="750" t="s">
        <v>941</v>
      </c>
    </row>
    <row r="1618" spans="11:19" hidden="1">
      <c r="K1618" s="750" t="str">
        <f t="shared" ca="1" si="66"/>
        <v/>
      </c>
      <c r="L1618" s="750" t="str">
        <f t="shared" ca="1" si="67"/>
        <v/>
      </c>
      <c r="O1618" s="750" t="s">
        <v>942</v>
      </c>
      <c r="P1618" s="750" t="s">
        <v>5569</v>
      </c>
      <c r="Q1618" s="750" t="s">
        <v>5570</v>
      </c>
      <c r="R1618" s="750" t="s">
        <v>5571</v>
      </c>
      <c r="S1618" s="750" t="s">
        <v>5572</v>
      </c>
    </row>
    <row r="1619" spans="11:19" hidden="1">
      <c r="K1619" s="750" t="str">
        <f t="shared" ca="1" si="66"/>
        <v/>
      </c>
      <c r="L1619" s="750" t="str">
        <f t="shared" ca="1" si="67"/>
        <v/>
      </c>
      <c r="O1619" s="750" t="s">
        <v>5573</v>
      </c>
      <c r="P1619" s="750" t="s">
        <v>5574</v>
      </c>
      <c r="Q1619" s="750" t="s">
        <v>5575</v>
      </c>
      <c r="R1619" s="750" t="s">
        <v>5576</v>
      </c>
      <c r="S1619" s="750" t="s">
        <v>5577</v>
      </c>
    </row>
    <row r="1620" spans="11:19" hidden="1">
      <c r="K1620" s="750" t="str">
        <f t="shared" ca="1" si="66"/>
        <v/>
      </c>
      <c r="L1620" s="750" t="str">
        <f t="shared" ca="1" si="67"/>
        <v/>
      </c>
      <c r="O1620" s="750" t="s">
        <v>5578</v>
      </c>
      <c r="P1620" s="750" t="s">
        <v>3045</v>
      </c>
      <c r="Q1620" s="750" t="s">
        <v>3046</v>
      </c>
      <c r="R1620" s="750" t="s">
        <v>9526</v>
      </c>
      <c r="S1620" s="750" t="s">
        <v>9527</v>
      </c>
    </row>
    <row r="1621" spans="11:19" hidden="1">
      <c r="K1621" s="750" t="str">
        <f t="shared" ca="1" si="66"/>
        <v/>
      </c>
      <c r="L1621" s="750" t="str">
        <f t="shared" ca="1" si="67"/>
        <v/>
      </c>
      <c r="O1621" s="750" t="s">
        <v>9528</v>
      </c>
      <c r="P1621" s="750" t="s">
        <v>12410</v>
      </c>
      <c r="Q1621" s="750" t="s">
        <v>12411</v>
      </c>
      <c r="R1621" s="750" t="s">
        <v>12412</v>
      </c>
      <c r="S1621" s="750" t="s">
        <v>12413</v>
      </c>
    </row>
    <row r="1622" spans="11:19" hidden="1">
      <c r="K1622" s="750" t="str">
        <f t="shared" ca="1" si="66"/>
        <v/>
      </c>
      <c r="L1622" s="750" t="str">
        <f t="shared" ca="1" si="67"/>
        <v/>
      </c>
      <c r="O1622" s="750" t="s">
        <v>12414</v>
      </c>
      <c r="P1622" s="750" t="s">
        <v>7053</v>
      </c>
      <c r="Q1622" s="750" t="s">
        <v>7054</v>
      </c>
      <c r="R1622" s="750" t="s">
        <v>7055</v>
      </c>
      <c r="S1622" s="750" t="s">
        <v>7056</v>
      </c>
    </row>
    <row r="1623" spans="11:19" hidden="1">
      <c r="K1623" s="750" t="str">
        <f t="shared" ca="1" si="66"/>
        <v/>
      </c>
      <c r="L1623" s="750" t="str">
        <f t="shared" ca="1" si="67"/>
        <v/>
      </c>
      <c r="O1623" s="750" t="s">
        <v>7057</v>
      </c>
      <c r="P1623" s="750" t="s">
        <v>7058</v>
      </c>
      <c r="Q1623" s="750" t="s">
        <v>7059</v>
      </c>
      <c r="R1623" s="750" t="s">
        <v>7060</v>
      </c>
      <c r="S1623" s="750" t="s">
        <v>7061</v>
      </c>
    </row>
    <row r="1624" spans="11:19" hidden="1">
      <c r="K1624" s="750" t="str">
        <f t="shared" ca="1" si="66"/>
        <v/>
      </c>
      <c r="L1624" s="750" t="str">
        <f t="shared" ca="1" si="67"/>
        <v/>
      </c>
      <c r="O1624" s="750" t="s">
        <v>7062</v>
      </c>
      <c r="P1624" s="750" t="s">
        <v>7063</v>
      </c>
      <c r="Q1624" s="750" t="s">
        <v>7064</v>
      </c>
      <c r="R1624" s="750" t="s">
        <v>7065</v>
      </c>
      <c r="S1624" s="750" t="s">
        <v>7066</v>
      </c>
    </row>
    <row r="1625" spans="11:19" hidden="1">
      <c r="K1625" s="750" t="str">
        <f t="shared" ca="1" si="66"/>
        <v/>
      </c>
      <c r="L1625" s="750" t="str">
        <f t="shared" ca="1" si="67"/>
        <v/>
      </c>
      <c r="O1625" s="750" t="s">
        <v>7067</v>
      </c>
      <c r="P1625" s="750" t="s">
        <v>7068</v>
      </c>
      <c r="Q1625" s="750" t="s">
        <v>7069</v>
      </c>
      <c r="R1625" s="750" t="s">
        <v>11187</v>
      </c>
      <c r="S1625" s="750" t="s">
        <v>11188</v>
      </c>
    </row>
    <row r="1626" spans="11:19" hidden="1">
      <c r="K1626" s="750" t="str">
        <f t="shared" ca="1" si="66"/>
        <v/>
      </c>
      <c r="L1626" s="750" t="str">
        <f t="shared" ca="1" si="67"/>
        <v/>
      </c>
      <c r="O1626" s="750" t="s">
        <v>12577</v>
      </c>
      <c r="P1626" s="750" t="s">
        <v>12578</v>
      </c>
      <c r="Q1626" s="750" t="s">
        <v>12579</v>
      </c>
      <c r="R1626" s="750" t="s">
        <v>13285</v>
      </c>
      <c r="S1626" s="750" t="s">
        <v>13286</v>
      </c>
    </row>
    <row r="1627" spans="11:19" hidden="1">
      <c r="K1627" s="750" t="str">
        <f t="shared" ca="1" si="66"/>
        <v/>
      </c>
      <c r="L1627" s="750" t="str">
        <f t="shared" ca="1" si="67"/>
        <v/>
      </c>
      <c r="O1627" s="750" t="s">
        <v>13287</v>
      </c>
      <c r="P1627" s="750" t="s">
        <v>13899</v>
      </c>
      <c r="Q1627" s="750" t="s">
        <v>13900</v>
      </c>
      <c r="R1627" s="750" t="s">
        <v>13901</v>
      </c>
      <c r="S1627" s="750" t="s">
        <v>13902</v>
      </c>
    </row>
    <row r="1628" spans="11:19" hidden="1">
      <c r="K1628" s="750" t="str">
        <f t="shared" ca="1" si="66"/>
        <v/>
      </c>
      <c r="L1628" s="750" t="str">
        <f t="shared" ca="1" si="67"/>
        <v/>
      </c>
      <c r="O1628" s="750" t="s">
        <v>13903</v>
      </c>
      <c r="P1628" s="750" t="s">
        <v>13904</v>
      </c>
      <c r="Q1628" s="750" t="s">
        <v>13905</v>
      </c>
      <c r="R1628" s="750" t="s">
        <v>13906</v>
      </c>
      <c r="S1628" s="750" t="s">
        <v>3120</v>
      </c>
    </row>
    <row r="1629" spans="11:19" hidden="1">
      <c r="K1629" s="750" t="str">
        <f t="shared" ca="1" si="66"/>
        <v/>
      </c>
      <c r="L1629" s="750" t="str">
        <f t="shared" ca="1" si="67"/>
        <v/>
      </c>
      <c r="O1629" s="750" t="s">
        <v>3121</v>
      </c>
      <c r="P1629" s="750" t="s">
        <v>512</v>
      </c>
      <c r="Q1629" s="750" t="s">
        <v>513</v>
      </c>
      <c r="R1629" s="750" t="s">
        <v>514</v>
      </c>
      <c r="S1629" s="750" t="s">
        <v>515</v>
      </c>
    </row>
    <row r="1630" spans="11:19" hidden="1">
      <c r="K1630" s="750" t="str">
        <f t="shared" ca="1" si="66"/>
        <v/>
      </c>
      <c r="L1630" s="750" t="str">
        <f t="shared" ca="1" si="67"/>
        <v/>
      </c>
      <c r="O1630" s="750" t="s">
        <v>516</v>
      </c>
      <c r="P1630" s="750" t="s">
        <v>517</v>
      </c>
      <c r="Q1630" s="750" t="s">
        <v>518</v>
      </c>
      <c r="R1630" s="750" t="s">
        <v>519</v>
      </c>
      <c r="S1630" s="750" t="s">
        <v>3403</v>
      </c>
    </row>
    <row r="1631" spans="11:19" hidden="1">
      <c r="K1631" s="750" t="str">
        <f t="shared" ca="1" si="66"/>
        <v/>
      </c>
      <c r="L1631" s="750" t="str">
        <f t="shared" ca="1" si="67"/>
        <v/>
      </c>
      <c r="O1631" s="750" t="s">
        <v>3404</v>
      </c>
      <c r="P1631" s="750" t="s">
        <v>3405</v>
      </c>
      <c r="Q1631" s="750" t="s">
        <v>3406</v>
      </c>
      <c r="R1631" s="750" t="s">
        <v>3407</v>
      </c>
      <c r="S1631" s="750" t="s">
        <v>10704</v>
      </c>
    </row>
    <row r="1632" spans="11:19" hidden="1">
      <c r="K1632" s="750" t="str">
        <f t="shared" ca="1" si="66"/>
        <v/>
      </c>
      <c r="L1632" s="750" t="str">
        <f t="shared" ca="1" si="67"/>
        <v/>
      </c>
      <c r="O1632" s="750" t="s">
        <v>10705</v>
      </c>
      <c r="P1632" s="750" t="s">
        <v>10706</v>
      </c>
      <c r="Q1632" s="750" t="s">
        <v>13483</v>
      </c>
      <c r="R1632" s="750" t="s">
        <v>13484</v>
      </c>
      <c r="S1632" s="750" t="s">
        <v>13485</v>
      </c>
    </row>
    <row r="1633" spans="11:19" hidden="1">
      <c r="K1633" s="750" t="str">
        <f t="shared" ca="1" si="66"/>
        <v/>
      </c>
      <c r="L1633" s="750" t="str">
        <f t="shared" ca="1" si="67"/>
        <v/>
      </c>
      <c r="O1633" s="750" t="s">
        <v>13486</v>
      </c>
      <c r="P1633" s="750" t="s">
        <v>13487</v>
      </c>
      <c r="Q1633" s="750" t="s">
        <v>13488</v>
      </c>
      <c r="R1633" s="750" t="s">
        <v>13489</v>
      </c>
      <c r="S1633" s="750" t="s">
        <v>7234</v>
      </c>
    </row>
    <row r="1634" spans="11:19" hidden="1">
      <c r="K1634" s="750" t="str">
        <f t="shared" ca="1" si="66"/>
        <v/>
      </c>
      <c r="L1634" s="750" t="str">
        <f t="shared" ca="1" si="67"/>
        <v/>
      </c>
      <c r="O1634" s="750" t="s">
        <v>7135</v>
      </c>
      <c r="P1634" s="750" t="s">
        <v>7136</v>
      </c>
      <c r="Q1634" s="750" t="s">
        <v>7137</v>
      </c>
      <c r="R1634" s="750" t="s">
        <v>7138</v>
      </c>
      <c r="S1634" s="750" t="s">
        <v>7139</v>
      </c>
    </row>
    <row r="1635" spans="11:19" hidden="1">
      <c r="K1635" s="750" t="str">
        <f t="shared" ca="1" si="66"/>
        <v/>
      </c>
      <c r="L1635" s="750" t="str">
        <f t="shared" ca="1" si="67"/>
        <v/>
      </c>
      <c r="O1635" s="750" t="s">
        <v>7140</v>
      </c>
      <c r="P1635" s="750" t="s">
        <v>7141</v>
      </c>
      <c r="Q1635" s="750" t="s">
        <v>7142</v>
      </c>
      <c r="R1635" s="750" t="s">
        <v>7143</v>
      </c>
      <c r="S1635" s="750" t="s">
        <v>7144</v>
      </c>
    </row>
    <row r="1636" spans="11:19" hidden="1">
      <c r="K1636" s="750" t="str">
        <f t="shared" ca="1" si="66"/>
        <v/>
      </c>
      <c r="L1636" s="750" t="str">
        <f t="shared" ca="1" si="67"/>
        <v/>
      </c>
      <c r="O1636" s="750" t="s">
        <v>7145</v>
      </c>
      <c r="P1636" s="750" t="s">
        <v>7146</v>
      </c>
      <c r="Q1636" s="750" t="s">
        <v>7147</v>
      </c>
      <c r="R1636" s="750" t="s">
        <v>7148</v>
      </c>
      <c r="S1636" s="750" t="s">
        <v>7149</v>
      </c>
    </row>
    <row r="1637" spans="11:19" hidden="1">
      <c r="K1637" s="750" t="str">
        <f t="shared" ca="1" si="66"/>
        <v/>
      </c>
      <c r="L1637" s="750" t="str">
        <f t="shared" ca="1" si="67"/>
        <v/>
      </c>
      <c r="O1637" s="750" t="s">
        <v>7150</v>
      </c>
      <c r="P1637" s="750" t="s">
        <v>7151</v>
      </c>
      <c r="Q1637" s="750" t="s">
        <v>7152</v>
      </c>
      <c r="R1637" s="750" t="s">
        <v>7153</v>
      </c>
      <c r="S1637" s="750" t="s">
        <v>2434</v>
      </c>
    </row>
    <row r="1638" spans="11:19" hidden="1">
      <c r="K1638" s="750" t="str">
        <f t="shared" ca="1" si="66"/>
        <v/>
      </c>
      <c r="L1638" s="750" t="str">
        <f t="shared" ca="1" si="67"/>
        <v/>
      </c>
      <c r="O1638" s="750" t="s">
        <v>2435</v>
      </c>
      <c r="P1638" s="750" t="s">
        <v>2436</v>
      </c>
      <c r="Q1638" s="750" t="s">
        <v>2437</v>
      </c>
      <c r="R1638" s="750" t="s">
        <v>2438</v>
      </c>
      <c r="S1638" s="750" t="s">
        <v>2439</v>
      </c>
    </row>
    <row r="1639" spans="11:19" hidden="1">
      <c r="K1639" s="750" t="str">
        <f t="shared" ca="1" si="66"/>
        <v/>
      </c>
      <c r="L1639" s="750" t="str">
        <f t="shared" ca="1" si="67"/>
        <v/>
      </c>
      <c r="O1639" s="750" t="s">
        <v>2440</v>
      </c>
      <c r="P1639" s="750" t="s">
        <v>2441</v>
      </c>
      <c r="Q1639" s="750" t="s">
        <v>2442</v>
      </c>
      <c r="R1639" s="750" t="s">
        <v>2443</v>
      </c>
      <c r="S1639" s="750" t="s">
        <v>2444</v>
      </c>
    </row>
    <row r="1640" spans="11:19" hidden="1">
      <c r="K1640" s="750" t="str">
        <f t="shared" ca="1" si="66"/>
        <v/>
      </c>
      <c r="L1640" s="750" t="str">
        <f t="shared" ca="1" si="67"/>
        <v/>
      </c>
      <c r="O1640" s="750" t="s">
        <v>2445</v>
      </c>
      <c r="P1640" s="750" t="s">
        <v>2446</v>
      </c>
      <c r="Q1640" s="750" t="s">
        <v>2447</v>
      </c>
      <c r="R1640" s="750" t="s">
        <v>2448</v>
      </c>
      <c r="S1640" s="750" t="s">
        <v>2449</v>
      </c>
    </row>
    <row r="1641" spans="11:19" hidden="1">
      <c r="K1641" s="750" t="str">
        <f t="shared" ca="1" si="66"/>
        <v/>
      </c>
      <c r="L1641" s="750" t="str">
        <f t="shared" ca="1" si="67"/>
        <v/>
      </c>
      <c r="O1641" s="750" t="s">
        <v>2450</v>
      </c>
      <c r="P1641" s="750" t="s">
        <v>12975</v>
      </c>
      <c r="Q1641" s="750" t="s">
        <v>12976</v>
      </c>
      <c r="R1641" s="750" t="s">
        <v>7235</v>
      </c>
      <c r="S1641" s="750" t="s">
        <v>9195</v>
      </c>
    </row>
    <row r="1642" spans="11:19" hidden="1">
      <c r="K1642" s="750" t="str">
        <f t="shared" ca="1" si="66"/>
        <v/>
      </c>
      <c r="L1642" s="750" t="str">
        <f t="shared" ca="1" si="67"/>
        <v/>
      </c>
      <c r="O1642" s="750" t="s">
        <v>9196</v>
      </c>
      <c r="P1642" s="750" t="s">
        <v>9197</v>
      </c>
      <c r="Q1642" s="750" t="s">
        <v>9198</v>
      </c>
      <c r="R1642" s="750" t="s">
        <v>9199</v>
      </c>
      <c r="S1642" s="750" t="s">
        <v>9200</v>
      </c>
    </row>
    <row r="1643" spans="11:19" hidden="1">
      <c r="K1643" s="750" t="str">
        <f t="shared" ca="1" si="66"/>
        <v/>
      </c>
      <c r="L1643" s="750" t="str">
        <f t="shared" ca="1" si="67"/>
        <v/>
      </c>
      <c r="O1643" s="750" t="s">
        <v>9158</v>
      </c>
      <c r="P1643" s="750" t="s">
        <v>11245</v>
      </c>
      <c r="Q1643" s="750" t="s">
        <v>9699</v>
      </c>
      <c r="R1643" s="750" t="s">
        <v>9700</v>
      </c>
      <c r="S1643" s="750" t="s">
        <v>9701</v>
      </c>
    </row>
    <row r="1644" spans="11:19" hidden="1">
      <c r="K1644" s="750" t="str">
        <f t="shared" ca="1" si="66"/>
        <v/>
      </c>
      <c r="L1644" s="750" t="str">
        <f t="shared" ca="1" si="67"/>
        <v/>
      </c>
      <c r="O1644" s="750" t="s">
        <v>9702</v>
      </c>
      <c r="P1644" s="750" t="s">
        <v>9703</v>
      </c>
      <c r="Q1644" s="750" t="s">
        <v>9704</v>
      </c>
      <c r="R1644" s="750" t="s">
        <v>9705</v>
      </c>
      <c r="S1644" s="750" t="s">
        <v>9706</v>
      </c>
    </row>
    <row r="1645" spans="11:19" hidden="1">
      <c r="K1645" s="750" t="str">
        <f t="shared" ca="1" si="66"/>
        <v/>
      </c>
      <c r="L1645" s="750" t="str">
        <f t="shared" ca="1" si="67"/>
        <v/>
      </c>
      <c r="O1645" s="750" t="s">
        <v>9707</v>
      </c>
      <c r="P1645" s="750" t="s">
        <v>9708</v>
      </c>
      <c r="Q1645" s="750" t="s">
        <v>7003</v>
      </c>
      <c r="R1645" s="750" t="s">
        <v>7004</v>
      </c>
      <c r="S1645" s="750" t="s">
        <v>7005</v>
      </c>
    </row>
    <row r="1646" spans="11:19" hidden="1">
      <c r="K1646" s="750" t="str">
        <f t="shared" ca="1" si="66"/>
        <v/>
      </c>
      <c r="L1646" s="750" t="str">
        <f t="shared" ca="1" si="67"/>
        <v/>
      </c>
      <c r="O1646" s="750" t="s">
        <v>7006</v>
      </c>
      <c r="P1646" s="750" t="s">
        <v>7007</v>
      </c>
      <c r="Q1646" s="750" t="s">
        <v>7008</v>
      </c>
      <c r="R1646" s="750" t="s">
        <v>7009</v>
      </c>
      <c r="S1646" s="750" t="s">
        <v>7010</v>
      </c>
    </row>
    <row r="1647" spans="11:19" hidden="1">
      <c r="K1647" s="750" t="str">
        <f t="shared" ca="1" si="66"/>
        <v/>
      </c>
      <c r="L1647" s="750" t="str">
        <f t="shared" ca="1" si="67"/>
        <v/>
      </c>
      <c r="O1647" s="750" t="s">
        <v>7011</v>
      </c>
      <c r="P1647" s="750" t="s">
        <v>7012</v>
      </c>
      <c r="Q1647" s="750" t="s">
        <v>7013</v>
      </c>
      <c r="R1647" s="750" t="s">
        <v>7014</v>
      </c>
      <c r="S1647" s="750" t="s">
        <v>7015</v>
      </c>
    </row>
    <row r="1648" spans="11:19" hidden="1">
      <c r="K1648" s="750" t="str">
        <f t="shared" ca="1" si="66"/>
        <v/>
      </c>
      <c r="L1648" s="750" t="str">
        <f t="shared" ca="1" si="67"/>
        <v/>
      </c>
      <c r="O1648" s="750" t="s">
        <v>7016</v>
      </c>
      <c r="P1648" s="750" t="s">
        <v>7017</v>
      </c>
      <c r="Q1648" s="750" t="s">
        <v>7018</v>
      </c>
      <c r="R1648" s="750" t="s">
        <v>7019</v>
      </c>
      <c r="S1648" s="750" t="s">
        <v>7020</v>
      </c>
    </row>
    <row r="1649" spans="11:19" hidden="1">
      <c r="K1649" s="750" t="str">
        <f t="shared" ca="1" si="66"/>
        <v/>
      </c>
      <c r="L1649" s="750" t="str">
        <f t="shared" ca="1" si="67"/>
        <v/>
      </c>
      <c r="O1649" s="750" t="s">
        <v>7021</v>
      </c>
      <c r="P1649" s="750" t="s">
        <v>7022</v>
      </c>
      <c r="Q1649" s="750" t="s">
        <v>7023</v>
      </c>
      <c r="R1649" s="750" t="s">
        <v>7024</v>
      </c>
      <c r="S1649" s="750" t="s">
        <v>7025</v>
      </c>
    </row>
    <row r="1650" spans="11:19" hidden="1">
      <c r="K1650" s="750" t="str">
        <f t="shared" ca="1" si="66"/>
        <v/>
      </c>
      <c r="L1650" s="750" t="str">
        <f t="shared" ca="1" si="67"/>
        <v/>
      </c>
      <c r="O1650" s="750" t="s">
        <v>7026</v>
      </c>
      <c r="P1650" s="750" t="s">
        <v>7027</v>
      </c>
      <c r="Q1650" s="750" t="s">
        <v>7028</v>
      </c>
      <c r="R1650" s="750" t="s">
        <v>7029</v>
      </c>
      <c r="S1650" s="750" t="s">
        <v>7030</v>
      </c>
    </row>
    <row r="1651" spans="11:19" hidden="1">
      <c r="K1651" s="750" t="str">
        <f t="shared" ca="1" si="66"/>
        <v/>
      </c>
      <c r="L1651" s="750" t="str">
        <f t="shared" ca="1" si="67"/>
        <v/>
      </c>
      <c r="O1651" s="750" t="s">
        <v>7031</v>
      </c>
      <c r="P1651" s="750" t="s">
        <v>7032</v>
      </c>
      <c r="Q1651" s="750" t="s">
        <v>7033</v>
      </c>
      <c r="R1651" s="750" t="s">
        <v>7034</v>
      </c>
      <c r="S1651" s="750" t="s">
        <v>7035</v>
      </c>
    </row>
    <row r="1652" spans="11:19" hidden="1">
      <c r="K1652" s="750" t="str">
        <f t="shared" ca="1" si="66"/>
        <v/>
      </c>
      <c r="L1652" s="750" t="str">
        <f t="shared" ca="1" si="67"/>
        <v/>
      </c>
      <c r="O1652" s="750" t="s">
        <v>7036</v>
      </c>
      <c r="P1652" s="750" t="s">
        <v>7037</v>
      </c>
      <c r="Q1652" s="750" t="s">
        <v>7038</v>
      </c>
      <c r="R1652" s="750" t="s">
        <v>7039</v>
      </c>
      <c r="S1652" s="750" t="s">
        <v>7040</v>
      </c>
    </row>
    <row r="1653" spans="11:19" hidden="1">
      <c r="K1653" s="750" t="str">
        <f t="shared" ca="1" si="66"/>
        <v/>
      </c>
      <c r="L1653" s="750" t="str">
        <f t="shared" ca="1" si="67"/>
        <v/>
      </c>
      <c r="O1653" s="750" t="s">
        <v>2057</v>
      </c>
      <c r="P1653" s="750" t="s">
        <v>2058</v>
      </c>
      <c r="Q1653" s="750" t="s">
        <v>2059</v>
      </c>
      <c r="R1653" s="750" t="s">
        <v>2060</v>
      </c>
      <c r="S1653" s="750" t="s">
        <v>8842</v>
      </c>
    </row>
    <row r="1654" spans="11:19" hidden="1">
      <c r="K1654" s="750" t="str">
        <f t="shared" ca="1" si="66"/>
        <v/>
      </c>
      <c r="L1654" s="750" t="str">
        <f t="shared" ca="1" si="67"/>
        <v/>
      </c>
      <c r="O1654" s="750" t="s">
        <v>8843</v>
      </c>
      <c r="P1654" s="750" t="s">
        <v>8844</v>
      </c>
      <c r="Q1654" s="750" t="s">
        <v>8845</v>
      </c>
      <c r="R1654" s="750" t="s">
        <v>8846</v>
      </c>
      <c r="S1654" s="750" t="s">
        <v>8847</v>
      </c>
    </row>
    <row r="1655" spans="11:19" hidden="1">
      <c r="K1655" s="750" t="str">
        <f t="shared" ca="1" si="66"/>
        <v/>
      </c>
      <c r="L1655" s="750" t="str">
        <f t="shared" ca="1" si="67"/>
        <v/>
      </c>
      <c r="O1655" s="750" t="s">
        <v>8848</v>
      </c>
      <c r="P1655" s="750" t="s">
        <v>14105</v>
      </c>
      <c r="Q1655" s="750" t="s">
        <v>14106</v>
      </c>
      <c r="R1655" s="750" t="s">
        <v>14107</v>
      </c>
      <c r="S1655" s="750" t="s">
        <v>14108</v>
      </c>
    </row>
    <row r="1656" spans="11:19" hidden="1">
      <c r="K1656" s="750" t="str">
        <f t="shared" ca="1" si="66"/>
        <v/>
      </c>
      <c r="L1656" s="750" t="str">
        <f t="shared" ca="1" si="67"/>
        <v/>
      </c>
      <c r="O1656" s="750" t="s">
        <v>14109</v>
      </c>
      <c r="P1656" s="750" t="s">
        <v>14110</v>
      </c>
      <c r="Q1656" s="750" t="s">
        <v>14111</v>
      </c>
      <c r="R1656" s="750" t="s">
        <v>14112</v>
      </c>
      <c r="S1656" s="750" t="s">
        <v>14113</v>
      </c>
    </row>
    <row r="1657" spans="11:19" hidden="1">
      <c r="K1657" s="750" t="str">
        <f t="shared" ca="1" si="66"/>
        <v/>
      </c>
      <c r="L1657" s="750" t="str">
        <f t="shared" ca="1" si="67"/>
        <v/>
      </c>
      <c r="O1657" s="750" t="s">
        <v>14114</v>
      </c>
      <c r="P1657" s="750" t="s">
        <v>14115</v>
      </c>
      <c r="Q1657" s="750" t="s">
        <v>14116</v>
      </c>
      <c r="R1657" s="750" t="s">
        <v>14117</v>
      </c>
      <c r="S1657" s="750" t="s">
        <v>14118</v>
      </c>
    </row>
    <row r="1658" spans="11:19" hidden="1">
      <c r="K1658" s="750" t="str">
        <f t="shared" ca="1" si="66"/>
        <v/>
      </c>
      <c r="L1658" s="750" t="str">
        <f t="shared" ca="1" si="67"/>
        <v/>
      </c>
      <c r="O1658" s="750" t="s">
        <v>14119</v>
      </c>
      <c r="P1658" s="750" t="s">
        <v>14120</v>
      </c>
      <c r="Q1658" s="750" t="s">
        <v>14121</v>
      </c>
      <c r="R1658" s="750" t="s">
        <v>14122</v>
      </c>
      <c r="S1658" s="750" t="s">
        <v>14123</v>
      </c>
    </row>
    <row r="1659" spans="11:19" hidden="1">
      <c r="K1659" s="750" t="str">
        <f t="shared" ca="1" si="66"/>
        <v/>
      </c>
      <c r="L1659" s="750" t="str">
        <f t="shared" ca="1" si="67"/>
        <v/>
      </c>
      <c r="O1659" s="750" t="s">
        <v>10909</v>
      </c>
      <c r="P1659" s="750" t="s">
        <v>5282</v>
      </c>
      <c r="Q1659" s="750" t="s">
        <v>13043</v>
      </c>
      <c r="R1659" s="750" t="s">
        <v>13044</v>
      </c>
      <c r="S1659" s="750" t="s">
        <v>13045</v>
      </c>
    </row>
    <row r="1660" spans="11:19" hidden="1">
      <c r="K1660" s="750" t="str">
        <f t="shared" ca="1" si="66"/>
        <v/>
      </c>
      <c r="L1660" s="750" t="str">
        <f t="shared" ca="1" si="67"/>
        <v/>
      </c>
      <c r="O1660" s="750" t="s">
        <v>13046</v>
      </c>
      <c r="P1660" s="750" t="s">
        <v>13047</v>
      </c>
      <c r="Q1660" s="750" t="s">
        <v>13048</v>
      </c>
      <c r="R1660" s="750" t="s">
        <v>12392</v>
      </c>
      <c r="S1660" s="750" t="s">
        <v>12393</v>
      </c>
    </row>
    <row r="1661" spans="11:19" hidden="1">
      <c r="K1661" s="750" t="str">
        <f t="shared" ca="1" si="66"/>
        <v/>
      </c>
      <c r="L1661" s="750" t="str">
        <f t="shared" ca="1" si="67"/>
        <v/>
      </c>
      <c r="O1661" s="750" t="s">
        <v>12394</v>
      </c>
      <c r="P1661" s="750" t="s">
        <v>12395</v>
      </c>
      <c r="Q1661" s="750" t="s">
        <v>12396</v>
      </c>
      <c r="R1661" s="750" t="s">
        <v>12397</v>
      </c>
      <c r="S1661" s="750" t="s">
        <v>12398</v>
      </c>
    </row>
    <row r="1662" spans="11:19" hidden="1">
      <c r="K1662" s="750" t="str">
        <f t="shared" ca="1" si="66"/>
        <v/>
      </c>
      <c r="L1662" s="750" t="str">
        <f t="shared" ca="1" si="67"/>
        <v/>
      </c>
      <c r="O1662" s="750" t="s">
        <v>12399</v>
      </c>
      <c r="P1662" s="750" t="s">
        <v>12400</v>
      </c>
      <c r="Q1662" s="750" t="s">
        <v>12401</v>
      </c>
      <c r="R1662" s="750" t="s">
        <v>12402</v>
      </c>
      <c r="S1662" s="750" t="s">
        <v>12403</v>
      </c>
    </row>
    <row r="1663" spans="11:19" hidden="1">
      <c r="K1663" s="750" t="str">
        <f t="shared" ca="1" si="66"/>
        <v/>
      </c>
      <c r="L1663" s="750" t="str">
        <f t="shared" ca="1" si="67"/>
        <v/>
      </c>
      <c r="O1663" s="750" t="s">
        <v>12404</v>
      </c>
      <c r="P1663" s="750" t="s">
        <v>12405</v>
      </c>
      <c r="Q1663" s="750" t="s">
        <v>12406</v>
      </c>
      <c r="R1663" s="750" t="s">
        <v>12407</v>
      </c>
      <c r="S1663" s="750" t="s">
        <v>12408</v>
      </c>
    </row>
    <row r="1664" spans="11:19" hidden="1">
      <c r="K1664" s="750" t="str">
        <f t="shared" ca="1" si="66"/>
        <v/>
      </c>
      <c r="L1664" s="750" t="str">
        <f t="shared" ca="1" si="67"/>
        <v/>
      </c>
      <c r="O1664" s="750" t="s">
        <v>12409</v>
      </c>
      <c r="P1664" s="750" t="s">
        <v>13497</v>
      </c>
      <c r="Q1664" s="750" t="s">
        <v>13498</v>
      </c>
      <c r="R1664" s="750" t="s">
        <v>13499</v>
      </c>
      <c r="S1664" s="750" t="s">
        <v>13500</v>
      </c>
    </row>
    <row r="1665" spans="11:19" hidden="1">
      <c r="K1665" s="750" t="str">
        <f t="shared" ca="1" si="66"/>
        <v/>
      </c>
      <c r="L1665" s="750" t="str">
        <f t="shared" ca="1" si="67"/>
        <v/>
      </c>
      <c r="O1665" s="750" t="s">
        <v>10259</v>
      </c>
      <c r="P1665" s="750" t="s">
        <v>10260</v>
      </c>
      <c r="Q1665" s="750" t="s">
        <v>10261</v>
      </c>
      <c r="R1665" s="750" t="s">
        <v>4410</v>
      </c>
      <c r="S1665" s="750" t="s">
        <v>4411</v>
      </c>
    </row>
    <row r="1666" spans="11:19" hidden="1">
      <c r="K1666" s="750" t="str">
        <f t="shared" ca="1" si="66"/>
        <v/>
      </c>
      <c r="L1666" s="750" t="str">
        <f t="shared" ca="1" si="67"/>
        <v/>
      </c>
      <c r="O1666" s="750" t="s">
        <v>7708</v>
      </c>
      <c r="P1666" s="750" t="s">
        <v>7709</v>
      </c>
      <c r="Q1666" s="750" t="s">
        <v>7710</v>
      </c>
      <c r="R1666" s="750" t="s">
        <v>7711</v>
      </c>
      <c r="S1666" s="750" t="s">
        <v>7712</v>
      </c>
    </row>
    <row r="1667" spans="11:19" hidden="1">
      <c r="K1667" s="750" t="str">
        <f t="shared" ca="1" si="66"/>
        <v/>
      </c>
      <c r="L1667" s="750" t="str">
        <f t="shared" ca="1" si="67"/>
        <v/>
      </c>
      <c r="O1667" s="750" t="s">
        <v>7713</v>
      </c>
      <c r="P1667" s="750" t="s">
        <v>7714</v>
      </c>
      <c r="Q1667" s="750" t="s">
        <v>7715</v>
      </c>
      <c r="R1667" s="750" t="s">
        <v>7716</v>
      </c>
      <c r="S1667" s="750" t="s">
        <v>7717</v>
      </c>
    </row>
    <row r="1668" spans="11:19" hidden="1">
      <c r="K1668" s="750" t="str">
        <f t="shared" ca="1" si="66"/>
        <v/>
      </c>
      <c r="L1668" s="750" t="str">
        <f t="shared" ca="1" si="67"/>
        <v/>
      </c>
      <c r="O1668" s="750" t="s">
        <v>7718</v>
      </c>
      <c r="P1668" s="750" t="s">
        <v>7719</v>
      </c>
      <c r="Q1668" s="750" t="s">
        <v>7720</v>
      </c>
      <c r="R1668" s="750" t="s">
        <v>7721</v>
      </c>
      <c r="S1668" s="750" t="s">
        <v>7722</v>
      </c>
    </row>
    <row r="1669" spans="11:19" hidden="1">
      <c r="K1669" s="750" t="str">
        <f t="shared" ca="1" si="66"/>
        <v/>
      </c>
      <c r="L1669" s="750" t="str">
        <f t="shared" ca="1" si="67"/>
        <v/>
      </c>
      <c r="O1669" s="750" t="s">
        <v>7723</v>
      </c>
      <c r="P1669" s="750" t="s">
        <v>7724</v>
      </c>
      <c r="Q1669" s="750" t="s">
        <v>7725</v>
      </c>
      <c r="R1669" s="750" t="s">
        <v>7726</v>
      </c>
      <c r="S1669" s="750" t="s">
        <v>7727</v>
      </c>
    </row>
    <row r="1670" spans="11:19" hidden="1">
      <c r="K1670" s="750" t="str">
        <f t="shared" ca="1" si="66"/>
        <v/>
      </c>
      <c r="L1670" s="750" t="str">
        <f t="shared" ca="1" si="67"/>
        <v/>
      </c>
      <c r="O1670" s="750" t="s">
        <v>7728</v>
      </c>
      <c r="P1670" s="750" t="s">
        <v>7729</v>
      </c>
      <c r="Q1670" s="750" t="s">
        <v>12346</v>
      </c>
      <c r="R1670" s="750" t="s">
        <v>12347</v>
      </c>
      <c r="S1670" s="750" t="s">
        <v>12348</v>
      </c>
    </row>
    <row r="1671" spans="11:19" hidden="1">
      <c r="K1671" s="750" t="str">
        <f t="shared" ca="1" si="66"/>
        <v/>
      </c>
      <c r="L1671" s="750" t="str">
        <f t="shared" ca="1" si="67"/>
        <v/>
      </c>
      <c r="O1671" s="750" t="s">
        <v>12349</v>
      </c>
      <c r="P1671" s="750" t="s">
        <v>12350</v>
      </c>
      <c r="Q1671" s="750" t="s">
        <v>12351</v>
      </c>
      <c r="R1671" s="750" t="s">
        <v>12352</v>
      </c>
      <c r="S1671" s="750" t="s">
        <v>12353</v>
      </c>
    </row>
    <row r="1672" spans="11:19" hidden="1">
      <c r="K1672" s="750" t="str">
        <f t="shared" ca="1" si="66"/>
        <v/>
      </c>
      <c r="L1672" s="750" t="str">
        <f t="shared" ca="1" si="67"/>
        <v/>
      </c>
      <c r="O1672" s="750" t="s">
        <v>13288</v>
      </c>
      <c r="P1672" s="750" t="s">
        <v>13289</v>
      </c>
      <c r="Q1672" s="750" t="s">
        <v>13290</v>
      </c>
      <c r="R1672" s="750" t="s">
        <v>13291</v>
      </c>
      <c r="S1672" s="750" t="s">
        <v>4928</v>
      </c>
    </row>
    <row r="1673" spans="11:19" hidden="1">
      <c r="K1673" s="750" t="str">
        <f t="shared" ca="1" si="66"/>
        <v/>
      </c>
      <c r="L1673" s="750" t="str">
        <f t="shared" ca="1" si="67"/>
        <v/>
      </c>
      <c r="O1673" s="750" t="s">
        <v>4929</v>
      </c>
      <c r="P1673" s="750" t="s">
        <v>4930</v>
      </c>
      <c r="Q1673" s="750" t="s">
        <v>4931</v>
      </c>
      <c r="R1673" s="750" t="s">
        <v>4932</v>
      </c>
      <c r="S1673" s="750" t="s">
        <v>4933</v>
      </c>
    </row>
    <row r="1674" spans="11:19" hidden="1">
      <c r="K1674" s="750" t="str">
        <f t="shared" ca="1" si="66"/>
        <v/>
      </c>
      <c r="L1674" s="750" t="str">
        <f t="shared" ca="1" si="67"/>
        <v/>
      </c>
      <c r="O1674" s="750" t="s">
        <v>4934</v>
      </c>
      <c r="P1674" s="750" t="s">
        <v>4935</v>
      </c>
      <c r="Q1674" s="750" t="s">
        <v>4936</v>
      </c>
      <c r="R1674" s="750" t="s">
        <v>9449</v>
      </c>
      <c r="S1674" s="750" t="s">
        <v>9450</v>
      </c>
    </row>
    <row r="1675" spans="11:19" hidden="1">
      <c r="K1675" s="750" t="str">
        <f t="shared" ca="1" si="66"/>
        <v/>
      </c>
      <c r="L1675" s="750" t="str">
        <f t="shared" ca="1" si="67"/>
        <v/>
      </c>
      <c r="O1675" s="750" t="s">
        <v>9451</v>
      </c>
      <c r="P1675" s="750" t="s">
        <v>9452</v>
      </c>
      <c r="Q1675" s="750" t="s">
        <v>9453</v>
      </c>
      <c r="R1675" s="750" t="s">
        <v>11876</v>
      </c>
      <c r="S1675" s="750" t="s">
        <v>11877</v>
      </c>
    </row>
    <row r="1676" spans="11:19" hidden="1">
      <c r="K1676" s="750" t="str">
        <f t="shared" ref="K1676:K1739" ca="1" si="68">IF(INDIRECT($O1676)=0,"",INDIRECT($R1676)&amp;INDIRECT($O1676)&amp;INDIRECT($P1676)&amp;INDIRECT($Q1676))</f>
        <v/>
      </c>
      <c r="L1676" s="750" t="str">
        <f t="shared" ref="L1676:L1739" ca="1" si="69">IF(INDIRECT($O1676)=0,"",INDIRECT($S1676)&amp;INDIRECT($O1676)&amp;INDIRECT($P1676)&amp;INDIRECT($Q1676))</f>
        <v/>
      </c>
      <c r="O1676" s="750" t="s">
        <v>11878</v>
      </c>
      <c r="P1676" s="750" t="s">
        <v>11879</v>
      </c>
      <c r="Q1676" s="750" t="s">
        <v>11880</v>
      </c>
      <c r="R1676" s="750" t="s">
        <v>11881</v>
      </c>
      <c r="S1676" s="750" t="s">
        <v>11882</v>
      </c>
    </row>
    <row r="1677" spans="11:19" hidden="1">
      <c r="K1677" s="750" t="str">
        <f t="shared" ca="1" si="68"/>
        <v/>
      </c>
      <c r="L1677" s="750" t="str">
        <f t="shared" ca="1" si="69"/>
        <v/>
      </c>
      <c r="O1677" s="750" t="s">
        <v>11883</v>
      </c>
      <c r="P1677" s="750" t="s">
        <v>11884</v>
      </c>
      <c r="Q1677" s="750" t="s">
        <v>11885</v>
      </c>
      <c r="R1677" s="750" t="s">
        <v>11886</v>
      </c>
      <c r="S1677" s="750" t="s">
        <v>11887</v>
      </c>
    </row>
    <row r="1678" spans="11:19" hidden="1">
      <c r="K1678" s="750" t="str">
        <f t="shared" ca="1" si="68"/>
        <v/>
      </c>
      <c r="L1678" s="750" t="str">
        <f t="shared" ca="1" si="69"/>
        <v/>
      </c>
      <c r="O1678" s="750" t="s">
        <v>11888</v>
      </c>
      <c r="P1678" s="750" t="s">
        <v>1069</v>
      </c>
      <c r="Q1678" s="750" t="s">
        <v>1070</v>
      </c>
      <c r="R1678" s="750" t="s">
        <v>1071</v>
      </c>
      <c r="S1678" s="750" t="s">
        <v>1072</v>
      </c>
    </row>
    <row r="1679" spans="11:19" hidden="1">
      <c r="K1679" s="750" t="str">
        <f t="shared" ca="1" si="68"/>
        <v/>
      </c>
      <c r="L1679" s="750" t="str">
        <f t="shared" ca="1" si="69"/>
        <v/>
      </c>
      <c r="O1679" s="750" t="s">
        <v>3816</v>
      </c>
      <c r="P1679" s="750" t="s">
        <v>3817</v>
      </c>
      <c r="Q1679" s="750" t="s">
        <v>3818</v>
      </c>
      <c r="R1679" s="750" t="s">
        <v>3819</v>
      </c>
      <c r="S1679" s="750" t="s">
        <v>3820</v>
      </c>
    </row>
    <row r="1680" spans="11:19" hidden="1">
      <c r="K1680" s="750" t="str">
        <f t="shared" ca="1" si="68"/>
        <v/>
      </c>
      <c r="L1680" s="750" t="str">
        <f t="shared" ca="1" si="69"/>
        <v/>
      </c>
      <c r="O1680" s="750" t="s">
        <v>3782</v>
      </c>
      <c r="P1680" s="750" t="s">
        <v>3783</v>
      </c>
      <c r="Q1680" s="750" t="s">
        <v>3784</v>
      </c>
      <c r="R1680" s="750" t="s">
        <v>3785</v>
      </c>
      <c r="S1680" s="750" t="s">
        <v>3786</v>
      </c>
    </row>
    <row r="1681" spans="11:19" hidden="1">
      <c r="K1681" s="750" t="str">
        <f t="shared" ca="1" si="68"/>
        <v/>
      </c>
      <c r="L1681" s="750" t="str">
        <f t="shared" ca="1" si="69"/>
        <v/>
      </c>
      <c r="O1681" s="750" t="s">
        <v>3787</v>
      </c>
      <c r="P1681" s="750" t="s">
        <v>3788</v>
      </c>
      <c r="Q1681" s="750" t="s">
        <v>5243</v>
      </c>
      <c r="R1681" s="750" t="s">
        <v>5244</v>
      </c>
      <c r="S1681" s="750" t="s">
        <v>5245</v>
      </c>
    </row>
    <row r="1682" spans="11:19" hidden="1">
      <c r="K1682" s="750" t="str">
        <f t="shared" ca="1" si="68"/>
        <v/>
      </c>
      <c r="L1682" s="750" t="str">
        <f t="shared" ca="1" si="69"/>
        <v/>
      </c>
      <c r="O1682" s="750" t="s">
        <v>158</v>
      </c>
      <c r="P1682" s="750" t="s">
        <v>159</v>
      </c>
      <c r="Q1682" s="750" t="s">
        <v>5240</v>
      </c>
      <c r="R1682" s="750" t="s">
        <v>5241</v>
      </c>
      <c r="S1682" s="750" t="s">
        <v>5242</v>
      </c>
    </row>
    <row r="1683" spans="11:19" hidden="1">
      <c r="K1683" s="750" t="str">
        <f t="shared" ca="1" si="68"/>
        <v/>
      </c>
      <c r="L1683" s="750" t="str">
        <f t="shared" ca="1" si="69"/>
        <v/>
      </c>
      <c r="O1683" s="750" t="s">
        <v>5219</v>
      </c>
      <c r="P1683" s="750" t="s">
        <v>5220</v>
      </c>
      <c r="Q1683" s="750" t="s">
        <v>5221</v>
      </c>
      <c r="R1683" s="750" t="s">
        <v>5222</v>
      </c>
      <c r="S1683" s="750" t="s">
        <v>5223</v>
      </c>
    </row>
    <row r="1684" spans="11:19" hidden="1">
      <c r="K1684" s="750" t="str">
        <f t="shared" ca="1" si="68"/>
        <v/>
      </c>
      <c r="L1684" s="750" t="str">
        <f t="shared" ca="1" si="69"/>
        <v/>
      </c>
      <c r="O1684" s="750" t="s">
        <v>5224</v>
      </c>
      <c r="P1684" s="750" t="s">
        <v>5225</v>
      </c>
      <c r="Q1684" s="750" t="s">
        <v>2218</v>
      </c>
      <c r="R1684" s="750" t="s">
        <v>2219</v>
      </c>
      <c r="S1684" s="750" t="s">
        <v>2220</v>
      </c>
    </row>
    <row r="1685" spans="11:19" hidden="1">
      <c r="K1685" s="750" t="str">
        <f t="shared" ca="1" si="68"/>
        <v/>
      </c>
      <c r="L1685" s="750" t="str">
        <f t="shared" ca="1" si="69"/>
        <v/>
      </c>
      <c r="O1685" s="750" t="s">
        <v>2221</v>
      </c>
      <c r="P1685" s="750" t="s">
        <v>2222</v>
      </c>
      <c r="Q1685" s="750" t="s">
        <v>2223</v>
      </c>
      <c r="R1685" s="750" t="s">
        <v>7082</v>
      </c>
      <c r="S1685" s="750" t="s">
        <v>7083</v>
      </c>
    </row>
    <row r="1686" spans="11:19" hidden="1">
      <c r="K1686" s="750" t="str">
        <f t="shared" ca="1" si="68"/>
        <v/>
      </c>
      <c r="L1686" s="750" t="str">
        <f t="shared" ca="1" si="69"/>
        <v/>
      </c>
      <c r="O1686" s="750" t="s">
        <v>7084</v>
      </c>
      <c r="P1686" s="750" t="s">
        <v>7085</v>
      </c>
      <c r="Q1686" s="750" t="s">
        <v>4778</v>
      </c>
      <c r="R1686" s="750" t="s">
        <v>4779</v>
      </c>
      <c r="S1686" s="750" t="s">
        <v>4780</v>
      </c>
    </row>
    <row r="1687" spans="11:19" hidden="1">
      <c r="K1687" s="750" t="str">
        <f t="shared" ca="1" si="68"/>
        <v/>
      </c>
      <c r="L1687" s="750" t="str">
        <f t="shared" ca="1" si="69"/>
        <v/>
      </c>
      <c r="O1687" s="750" t="s">
        <v>1955</v>
      </c>
      <c r="P1687" s="750" t="s">
        <v>1956</v>
      </c>
      <c r="Q1687" s="750" t="s">
        <v>1957</v>
      </c>
      <c r="R1687" s="750" t="s">
        <v>1958</v>
      </c>
      <c r="S1687" s="750" t="s">
        <v>1959</v>
      </c>
    </row>
    <row r="1688" spans="11:19" hidden="1">
      <c r="K1688" s="750" t="str">
        <f t="shared" ca="1" si="68"/>
        <v/>
      </c>
      <c r="L1688" s="750" t="str">
        <f t="shared" ca="1" si="69"/>
        <v/>
      </c>
      <c r="O1688" s="750" t="s">
        <v>1960</v>
      </c>
      <c r="P1688" s="750" t="s">
        <v>1096</v>
      </c>
      <c r="Q1688" s="750" t="s">
        <v>1097</v>
      </c>
      <c r="R1688" s="750" t="s">
        <v>1098</v>
      </c>
      <c r="S1688" s="750" t="s">
        <v>1099</v>
      </c>
    </row>
    <row r="1689" spans="11:19" hidden="1">
      <c r="K1689" s="750" t="str">
        <f t="shared" ca="1" si="68"/>
        <v/>
      </c>
      <c r="L1689" s="750" t="str">
        <f t="shared" ca="1" si="69"/>
        <v/>
      </c>
      <c r="O1689" s="750" t="s">
        <v>1100</v>
      </c>
      <c r="P1689" s="750" t="s">
        <v>1101</v>
      </c>
      <c r="Q1689" s="750" t="s">
        <v>1102</v>
      </c>
      <c r="R1689" s="750" t="s">
        <v>1103</v>
      </c>
      <c r="S1689" s="750" t="s">
        <v>1104</v>
      </c>
    </row>
    <row r="1690" spans="11:19" hidden="1">
      <c r="K1690" s="750" t="str">
        <f t="shared" ca="1" si="68"/>
        <v/>
      </c>
      <c r="L1690" s="750" t="str">
        <f t="shared" ca="1" si="69"/>
        <v/>
      </c>
      <c r="O1690" s="750" t="s">
        <v>1105</v>
      </c>
      <c r="P1690" s="750" t="s">
        <v>1106</v>
      </c>
      <c r="Q1690" s="750" t="s">
        <v>1107</v>
      </c>
      <c r="R1690" s="750" t="s">
        <v>1108</v>
      </c>
      <c r="S1690" s="750" t="s">
        <v>1109</v>
      </c>
    </row>
    <row r="1691" spans="11:19" hidden="1">
      <c r="K1691" s="750" t="str">
        <f t="shared" ca="1" si="68"/>
        <v/>
      </c>
      <c r="L1691" s="750" t="str">
        <f t="shared" ca="1" si="69"/>
        <v/>
      </c>
      <c r="O1691" s="750" t="s">
        <v>1110</v>
      </c>
      <c r="P1691" s="750" t="s">
        <v>6480</v>
      </c>
      <c r="Q1691" s="750" t="s">
        <v>6481</v>
      </c>
      <c r="R1691" s="750" t="s">
        <v>6482</v>
      </c>
      <c r="S1691" s="750" t="s">
        <v>6483</v>
      </c>
    </row>
    <row r="1692" spans="11:19" hidden="1">
      <c r="K1692" s="750" t="str">
        <f t="shared" ca="1" si="68"/>
        <v/>
      </c>
      <c r="L1692" s="750" t="str">
        <f t="shared" ca="1" si="69"/>
        <v/>
      </c>
      <c r="O1692" s="750" t="s">
        <v>3412</v>
      </c>
      <c r="P1692" s="750" t="s">
        <v>9381</v>
      </c>
      <c r="Q1692" s="750" t="s">
        <v>9382</v>
      </c>
      <c r="R1692" s="750" t="s">
        <v>3402</v>
      </c>
      <c r="S1692" s="750" t="s">
        <v>9552</v>
      </c>
    </row>
    <row r="1693" spans="11:19" hidden="1">
      <c r="K1693" s="750" t="str">
        <f t="shared" ca="1" si="68"/>
        <v/>
      </c>
      <c r="L1693" s="750" t="str">
        <f t="shared" ca="1" si="69"/>
        <v/>
      </c>
      <c r="O1693" s="750" t="s">
        <v>9553</v>
      </c>
      <c r="P1693" s="750" t="s">
        <v>9554</v>
      </c>
      <c r="Q1693" s="750" t="s">
        <v>9555</v>
      </c>
      <c r="R1693" s="750" t="s">
        <v>9556</v>
      </c>
      <c r="S1693" s="750" t="s">
        <v>9557</v>
      </c>
    </row>
    <row r="1694" spans="11:19" hidden="1">
      <c r="K1694" s="750" t="str">
        <f t="shared" ca="1" si="68"/>
        <v/>
      </c>
      <c r="L1694" s="750" t="str">
        <f t="shared" ca="1" si="69"/>
        <v/>
      </c>
      <c r="O1694" s="750" t="s">
        <v>9558</v>
      </c>
      <c r="P1694" s="750" t="s">
        <v>4329</v>
      </c>
      <c r="Q1694" s="750" t="s">
        <v>4803</v>
      </c>
      <c r="R1694" s="750" t="s">
        <v>4804</v>
      </c>
      <c r="S1694" s="750" t="s">
        <v>4805</v>
      </c>
    </row>
    <row r="1695" spans="11:19" hidden="1">
      <c r="K1695" s="750" t="str">
        <f t="shared" ca="1" si="68"/>
        <v/>
      </c>
      <c r="L1695" s="750" t="str">
        <f t="shared" ca="1" si="69"/>
        <v/>
      </c>
      <c r="O1695" s="750" t="s">
        <v>13016</v>
      </c>
      <c r="P1695" s="750" t="s">
        <v>13017</v>
      </c>
      <c r="Q1695" s="750" t="s">
        <v>8060</v>
      </c>
      <c r="R1695" s="750" t="s">
        <v>8061</v>
      </c>
      <c r="S1695" s="750" t="s">
        <v>8062</v>
      </c>
    </row>
    <row r="1696" spans="11:19" hidden="1">
      <c r="K1696" s="750" t="str">
        <f t="shared" ca="1" si="68"/>
        <v/>
      </c>
      <c r="L1696" s="750" t="str">
        <f t="shared" ca="1" si="69"/>
        <v/>
      </c>
      <c r="O1696" s="750" t="s">
        <v>8063</v>
      </c>
      <c r="P1696" s="750" t="s">
        <v>8064</v>
      </c>
      <c r="Q1696" s="750" t="s">
        <v>8065</v>
      </c>
      <c r="R1696" s="750" t="s">
        <v>8066</v>
      </c>
      <c r="S1696" s="750" t="s">
        <v>5737</v>
      </c>
    </row>
    <row r="1697" spans="11:19" hidden="1">
      <c r="K1697" s="750" t="str">
        <f t="shared" ca="1" si="68"/>
        <v/>
      </c>
      <c r="L1697" s="750" t="str">
        <f t="shared" ca="1" si="69"/>
        <v/>
      </c>
      <c r="O1697" s="750" t="s">
        <v>5738</v>
      </c>
      <c r="P1697" s="750" t="s">
        <v>5739</v>
      </c>
      <c r="Q1697" s="750" t="s">
        <v>13785</v>
      </c>
      <c r="R1697" s="750" t="s">
        <v>13786</v>
      </c>
      <c r="S1697" s="750" t="s">
        <v>13787</v>
      </c>
    </row>
    <row r="1698" spans="11:19" hidden="1">
      <c r="K1698" s="750" t="str">
        <f t="shared" ca="1" si="68"/>
        <v/>
      </c>
      <c r="L1698" s="750" t="str">
        <f t="shared" ca="1" si="69"/>
        <v/>
      </c>
      <c r="O1698" s="750" t="s">
        <v>13788</v>
      </c>
      <c r="P1698" s="750" t="s">
        <v>13789</v>
      </c>
      <c r="Q1698" s="750" t="s">
        <v>13790</v>
      </c>
      <c r="R1698" s="750" t="s">
        <v>13791</v>
      </c>
      <c r="S1698" s="750" t="s">
        <v>13792</v>
      </c>
    </row>
    <row r="1699" spans="11:19" hidden="1">
      <c r="K1699" s="750" t="str">
        <f t="shared" ca="1" si="68"/>
        <v/>
      </c>
      <c r="L1699" s="750" t="str">
        <f t="shared" ca="1" si="69"/>
        <v/>
      </c>
      <c r="O1699" s="750" t="s">
        <v>13793</v>
      </c>
      <c r="P1699" s="750" t="s">
        <v>13794</v>
      </c>
      <c r="Q1699" s="750" t="s">
        <v>13795</v>
      </c>
      <c r="R1699" s="750" t="s">
        <v>13796</v>
      </c>
      <c r="S1699" s="750" t="s">
        <v>13797</v>
      </c>
    </row>
    <row r="1700" spans="11:19" hidden="1">
      <c r="K1700" s="750" t="str">
        <f t="shared" ca="1" si="68"/>
        <v/>
      </c>
      <c r="L1700" s="750" t="str">
        <f t="shared" ca="1" si="69"/>
        <v/>
      </c>
      <c r="O1700" s="750" t="s">
        <v>13798</v>
      </c>
      <c r="P1700" s="750" t="s">
        <v>3617</v>
      </c>
      <c r="Q1700" s="750" t="s">
        <v>9759</v>
      </c>
      <c r="R1700" s="750" t="s">
        <v>9760</v>
      </c>
      <c r="S1700" s="750" t="s">
        <v>9761</v>
      </c>
    </row>
    <row r="1701" spans="11:19" hidden="1">
      <c r="K1701" s="750" t="str">
        <f t="shared" ca="1" si="68"/>
        <v/>
      </c>
      <c r="L1701" s="750" t="str">
        <f t="shared" ca="1" si="69"/>
        <v/>
      </c>
      <c r="O1701" s="750" t="s">
        <v>9128</v>
      </c>
      <c r="P1701" s="750" t="s">
        <v>9129</v>
      </c>
      <c r="Q1701" s="750" t="s">
        <v>9130</v>
      </c>
      <c r="R1701" s="750" t="s">
        <v>10804</v>
      </c>
      <c r="S1701" s="750" t="s">
        <v>12364</v>
      </c>
    </row>
    <row r="1702" spans="11:19" hidden="1">
      <c r="K1702" s="750" t="str">
        <f t="shared" ca="1" si="68"/>
        <v/>
      </c>
      <c r="L1702" s="750" t="str">
        <f t="shared" ca="1" si="69"/>
        <v/>
      </c>
      <c r="O1702" s="750" t="s">
        <v>12365</v>
      </c>
      <c r="P1702" s="750" t="s">
        <v>12366</v>
      </c>
      <c r="Q1702" s="750" t="s">
        <v>12367</v>
      </c>
      <c r="R1702" s="750" t="s">
        <v>12368</v>
      </c>
      <c r="S1702" s="750" t="s">
        <v>12369</v>
      </c>
    </row>
    <row r="1703" spans="11:19" hidden="1">
      <c r="K1703" s="750" t="str">
        <f t="shared" ca="1" si="68"/>
        <v/>
      </c>
      <c r="L1703" s="750" t="str">
        <f t="shared" ca="1" si="69"/>
        <v/>
      </c>
      <c r="O1703" s="750" t="s">
        <v>12370</v>
      </c>
      <c r="P1703" s="750" t="s">
        <v>13248</v>
      </c>
      <c r="Q1703" s="750" t="s">
        <v>13249</v>
      </c>
      <c r="R1703" s="750" t="s">
        <v>13250</v>
      </c>
      <c r="S1703" s="750" t="s">
        <v>13251</v>
      </c>
    </row>
    <row r="1704" spans="11:19" hidden="1">
      <c r="K1704" s="750" t="str">
        <f t="shared" ca="1" si="68"/>
        <v/>
      </c>
      <c r="L1704" s="750" t="str">
        <f t="shared" ca="1" si="69"/>
        <v/>
      </c>
      <c r="O1704" s="750" t="s">
        <v>13252</v>
      </c>
      <c r="P1704" s="750" t="s">
        <v>3301</v>
      </c>
      <c r="Q1704" s="750" t="s">
        <v>3302</v>
      </c>
      <c r="R1704" s="750" t="s">
        <v>3303</v>
      </c>
      <c r="S1704" s="750" t="s">
        <v>3304</v>
      </c>
    </row>
    <row r="1705" spans="11:19" hidden="1">
      <c r="K1705" s="750" t="str">
        <f t="shared" ca="1" si="68"/>
        <v/>
      </c>
      <c r="L1705" s="750" t="str">
        <f t="shared" ca="1" si="69"/>
        <v/>
      </c>
      <c r="O1705" s="750" t="s">
        <v>3305</v>
      </c>
      <c r="P1705" s="750" t="s">
        <v>3306</v>
      </c>
      <c r="Q1705" s="750" t="s">
        <v>3307</v>
      </c>
      <c r="R1705" s="750" t="s">
        <v>3308</v>
      </c>
      <c r="S1705" s="750" t="s">
        <v>3309</v>
      </c>
    </row>
    <row r="1706" spans="11:19" hidden="1">
      <c r="K1706" s="750" t="str">
        <f t="shared" ca="1" si="68"/>
        <v/>
      </c>
      <c r="L1706" s="750" t="str">
        <f t="shared" ca="1" si="69"/>
        <v/>
      </c>
      <c r="O1706" s="750" t="s">
        <v>3310</v>
      </c>
      <c r="P1706" s="750" t="s">
        <v>3311</v>
      </c>
      <c r="Q1706" s="750" t="s">
        <v>3312</v>
      </c>
      <c r="R1706" s="750" t="s">
        <v>11182</v>
      </c>
      <c r="S1706" s="750" t="s">
        <v>11183</v>
      </c>
    </row>
    <row r="1707" spans="11:19" hidden="1">
      <c r="K1707" s="750" t="str">
        <f t="shared" ca="1" si="68"/>
        <v/>
      </c>
      <c r="L1707" s="750" t="str">
        <f t="shared" ca="1" si="69"/>
        <v/>
      </c>
      <c r="O1707" s="750" t="s">
        <v>11184</v>
      </c>
      <c r="P1707" s="750" t="s">
        <v>11185</v>
      </c>
      <c r="Q1707" s="750" t="s">
        <v>11186</v>
      </c>
      <c r="R1707" s="750" t="s">
        <v>12183</v>
      </c>
      <c r="S1707" s="750" t="s">
        <v>12184</v>
      </c>
    </row>
    <row r="1708" spans="11:19" hidden="1">
      <c r="K1708" s="750" t="str">
        <f t="shared" ca="1" si="68"/>
        <v/>
      </c>
      <c r="L1708" s="750" t="str">
        <f t="shared" ca="1" si="69"/>
        <v/>
      </c>
      <c r="O1708" s="750" t="s">
        <v>12185</v>
      </c>
      <c r="P1708" s="750" t="s">
        <v>6696</v>
      </c>
      <c r="Q1708" s="750" t="s">
        <v>6697</v>
      </c>
      <c r="R1708" s="750" t="s">
        <v>6698</v>
      </c>
      <c r="S1708" s="750" t="s">
        <v>12107</v>
      </c>
    </row>
    <row r="1709" spans="11:19" hidden="1">
      <c r="K1709" s="750" t="str">
        <f t="shared" ca="1" si="68"/>
        <v/>
      </c>
      <c r="L1709" s="750" t="str">
        <f t="shared" ca="1" si="69"/>
        <v/>
      </c>
      <c r="O1709" s="750" t="s">
        <v>12108</v>
      </c>
      <c r="P1709" s="750" t="s">
        <v>4906</v>
      </c>
      <c r="Q1709" s="750" t="s">
        <v>4907</v>
      </c>
      <c r="R1709" s="750" t="s">
        <v>2871</v>
      </c>
      <c r="S1709" s="750" t="s">
        <v>2872</v>
      </c>
    </row>
    <row r="1710" spans="11:19" hidden="1">
      <c r="K1710" s="750" t="str">
        <f t="shared" ca="1" si="68"/>
        <v/>
      </c>
      <c r="L1710" s="750" t="str">
        <f t="shared" ca="1" si="69"/>
        <v/>
      </c>
      <c r="O1710" s="750" t="s">
        <v>4913</v>
      </c>
      <c r="P1710" s="750" t="s">
        <v>4914</v>
      </c>
      <c r="Q1710" s="750" t="s">
        <v>4915</v>
      </c>
      <c r="R1710" s="750" t="s">
        <v>4916</v>
      </c>
      <c r="S1710" s="750" t="s">
        <v>4917</v>
      </c>
    </row>
    <row r="1711" spans="11:19" hidden="1">
      <c r="K1711" s="750" t="str">
        <f t="shared" ca="1" si="68"/>
        <v/>
      </c>
      <c r="L1711" s="750" t="str">
        <f t="shared" ca="1" si="69"/>
        <v/>
      </c>
      <c r="O1711" s="750" t="s">
        <v>4918</v>
      </c>
      <c r="P1711" s="750" t="s">
        <v>4919</v>
      </c>
      <c r="Q1711" s="750" t="s">
        <v>4920</v>
      </c>
      <c r="R1711" s="750" t="s">
        <v>4921</v>
      </c>
      <c r="S1711" s="750" t="s">
        <v>4922</v>
      </c>
    </row>
    <row r="1712" spans="11:19" hidden="1">
      <c r="K1712" s="750" t="str">
        <f t="shared" ca="1" si="68"/>
        <v/>
      </c>
      <c r="L1712" s="750" t="str">
        <f t="shared" ca="1" si="69"/>
        <v/>
      </c>
      <c r="O1712" s="750" t="s">
        <v>4923</v>
      </c>
      <c r="P1712" s="750" t="s">
        <v>4924</v>
      </c>
      <c r="Q1712" s="750" t="s">
        <v>4925</v>
      </c>
      <c r="R1712" s="750" t="s">
        <v>4926</v>
      </c>
      <c r="S1712" s="750" t="s">
        <v>4927</v>
      </c>
    </row>
    <row r="1713" spans="11:19" hidden="1">
      <c r="K1713" s="750" t="str">
        <f t="shared" ca="1" si="68"/>
        <v/>
      </c>
      <c r="L1713" s="750" t="str">
        <f t="shared" ca="1" si="69"/>
        <v/>
      </c>
      <c r="O1713" s="750" t="s">
        <v>5310</v>
      </c>
      <c r="P1713" s="750" t="s">
        <v>5311</v>
      </c>
      <c r="Q1713" s="750" t="s">
        <v>5312</v>
      </c>
      <c r="R1713" s="750" t="s">
        <v>11605</v>
      </c>
      <c r="S1713" s="750" t="s">
        <v>11606</v>
      </c>
    </row>
    <row r="1714" spans="11:19" hidden="1">
      <c r="K1714" s="750" t="str">
        <f t="shared" ca="1" si="68"/>
        <v/>
      </c>
      <c r="L1714" s="750" t="str">
        <f t="shared" ca="1" si="69"/>
        <v/>
      </c>
      <c r="O1714" s="750" t="s">
        <v>11607</v>
      </c>
      <c r="P1714" s="750" t="s">
        <v>11608</v>
      </c>
      <c r="Q1714" s="750" t="s">
        <v>11609</v>
      </c>
      <c r="R1714" s="750" t="s">
        <v>11610</v>
      </c>
      <c r="S1714" s="750" t="s">
        <v>11611</v>
      </c>
    </row>
    <row r="1715" spans="11:19" hidden="1">
      <c r="K1715" s="750" t="str">
        <f t="shared" ca="1" si="68"/>
        <v/>
      </c>
      <c r="L1715" s="750" t="str">
        <f t="shared" ca="1" si="69"/>
        <v/>
      </c>
      <c r="O1715" s="750" t="s">
        <v>11612</v>
      </c>
      <c r="P1715" s="750" t="s">
        <v>11613</v>
      </c>
      <c r="Q1715" s="750" t="s">
        <v>11614</v>
      </c>
      <c r="R1715" s="750" t="s">
        <v>11615</v>
      </c>
      <c r="S1715" s="750" t="s">
        <v>2771</v>
      </c>
    </row>
    <row r="1716" spans="11:19" hidden="1">
      <c r="K1716" s="750" t="str">
        <f t="shared" ca="1" si="68"/>
        <v/>
      </c>
      <c r="L1716" s="750" t="str">
        <f t="shared" ca="1" si="69"/>
        <v/>
      </c>
      <c r="O1716" s="750" t="s">
        <v>2772</v>
      </c>
      <c r="P1716" s="750" t="s">
        <v>2773</v>
      </c>
      <c r="Q1716" s="750" t="s">
        <v>2774</v>
      </c>
      <c r="R1716" s="750" t="s">
        <v>2775</v>
      </c>
      <c r="S1716" s="750" t="s">
        <v>2776</v>
      </c>
    </row>
    <row r="1717" spans="11:19" hidden="1">
      <c r="K1717" s="750" t="str">
        <f t="shared" ca="1" si="68"/>
        <v/>
      </c>
      <c r="L1717" s="750" t="str">
        <f t="shared" ca="1" si="69"/>
        <v/>
      </c>
      <c r="O1717" s="750" t="s">
        <v>2777</v>
      </c>
      <c r="P1717" s="750" t="s">
        <v>2778</v>
      </c>
      <c r="Q1717" s="750" t="s">
        <v>2779</v>
      </c>
      <c r="R1717" s="750" t="s">
        <v>2780</v>
      </c>
      <c r="S1717" s="750" t="s">
        <v>2781</v>
      </c>
    </row>
    <row r="1718" spans="11:19" hidden="1">
      <c r="K1718" s="750" t="str">
        <f t="shared" ca="1" si="68"/>
        <v/>
      </c>
      <c r="L1718" s="750" t="str">
        <f t="shared" ca="1" si="69"/>
        <v/>
      </c>
      <c r="O1718" s="750" t="s">
        <v>2782</v>
      </c>
      <c r="P1718" s="750" t="s">
        <v>2783</v>
      </c>
      <c r="Q1718" s="750" t="s">
        <v>2784</v>
      </c>
      <c r="R1718" s="750" t="s">
        <v>4076</v>
      </c>
      <c r="S1718" s="750" t="s">
        <v>4077</v>
      </c>
    </row>
    <row r="1719" spans="11:19" hidden="1">
      <c r="K1719" s="750" t="str">
        <f t="shared" ca="1" si="68"/>
        <v/>
      </c>
      <c r="L1719" s="750" t="str">
        <f t="shared" ca="1" si="69"/>
        <v/>
      </c>
      <c r="O1719" s="750" t="s">
        <v>4078</v>
      </c>
      <c r="P1719" s="750" t="s">
        <v>4079</v>
      </c>
      <c r="Q1719" s="750" t="s">
        <v>291</v>
      </c>
      <c r="R1719" s="750" t="s">
        <v>292</v>
      </c>
      <c r="S1719" s="750" t="s">
        <v>293</v>
      </c>
    </row>
    <row r="1720" spans="11:19" hidden="1">
      <c r="K1720" s="750" t="str">
        <f t="shared" ca="1" si="68"/>
        <v/>
      </c>
      <c r="L1720" s="750" t="str">
        <f t="shared" ca="1" si="69"/>
        <v/>
      </c>
      <c r="O1720" s="750" t="s">
        <v>294</v>
      </c>
      <c r="P1720" s="750" t="s">
        <v>295</v>
      </c>
      <c r="Q1720" s="750" t="s">
        <v>296</v>
      </c>
      <c r="R1720" s="750" t="s">
        <v>297</v>
      </c>
      <c r="S1720" s="750" t="s">
        <v>298</v>
      </c>
    </row>
    <row r="1721" spans="11:19" hidden="1">
      <c r="K1721" s="750" t="str">
        <f t="shared" ca="1" si="68"/>
        <v/>
      </c>
      <c r="L1721" s="750" t="str">
        <f t="shared" ca="1" si="69"/>
        <v/>
      </c>
      <c r="O1721" s="750" t="s">
        <v>299</v>
      </c>
      <c r="P1721" s="750" t="s">
        <v>300</v>
      </c>
      <c r="Q1721" s="750" t="s">
        <v>301</v>
      </c>
      <c r="R1721" s="750" t="s">
        <v>302</v>
      </c>
      <c r="S1721" s="750" t="s">
        <v>303</v>
      </c>
    </row>
    <row r="1722" spans="11:19" hidden="1">
      <c r="K1722" s="750" t="str">
        <f t="shared" ca="1" si="68"/>
        <v/>
      </c>
      <c r="L1722" s="750" t="str">
        <f t="shared" ca="1" si="69"/>
        <v/>
      </c>
      <c r="O1722" s="750" t="s">
        <v>304</v>
      </c>
      <c r="P1722" s="750" t="s">
        <v>305</v>
      </c>
      <c r="Q1722" s="750" t="s">
        <v>306</v>
      </c>
      <c r="R1722" s="750" t="s">
        <v>307</v>
      </c>
      <c r="S1722" s="750" t="s">
        <v>308</v>
      </c>
    </row>
    <row r="1723" spans="11:19" hidden="1">
      <c r="K1723" s="750" t="str">
        <f t="shared" ca="1" si="68"/>
        <v/>
      </c>
      <c r="L1723" s="750" t="str">
        <f t="shared" ca="1" si="69"/>
        <v/>
      </c>
      <c r="O1723" s="750" t="s">
        <v>309</v>
      </c>
      <c r="P1723" s="750" t="s">
        <v>310</v>
      </c>
      <c r="Q1723" s="750" t="s">
        <v>311</v>
      </c>
      <c r="R1723" s="750" t="s">
        <v>312</v>
      </c>
      <c r="S1723" s="750" t="s">
        <v>313</v>
      </c>
    </row>
    <row r="1724" spans="11:19" hidden="1">
      <c r="K1724" s="750" t="str">
        <f t="shared" ca="1" si="68"/>
        <v/>
      </c>
      <c r="L1724" s="750" t="str">
        <f t="shared" ca="1" si="69"/>
        <v/>
      </c>
      <c r="O1724" s="750" t="s">
        <v>314</v>
      </c>
      <c r="P1724" s="750" t="s">
        <v>315</v>
      </c>
      <c r="Q1724" s="750" t="s">
        <v>316</v>
      </c>
      <c r="R1724" s="750" t="s">
        <v>317</v>
      </c>
      <c r="S1724" s="750" t="s">
        <v>995</v>
      </c>
    </row>
    <row r="1725" spans="11:19" hidden="1">
      <c r="K1725" s="750" t="str">
        <f t="shared" ca="1" si="68"/>
        <v/>
      </c>
      <c r="L1725" s="750" t="str">
        <f t="shared" ca="1" si="69"/>
        <v/>
      </c>
      <c r="O1725" s="750" t="s">
        <v>996</v>
      </c>
      <c r="P1725" s="750" t="s">
        <v>997</v>
      </c>
      <c r="Q1725" s="750" t="s">
        <v>142</v>
      </c>
      <c r="R1725" s="750" t="s">
        <v>143</v>
      </c>
      <c r="S1725" s="750" t="s">
        <v>4340</v>
      </c>
    </row>
    <row r="1726" spans="11:19" hidden="1">
      <c r="K1726" s="750" t="str">
        <f t="shared" ca="1" si="68"/>
        <v/>
      </c>
      <c r="L1726" s="750" t="str">
        <f t="shared" ca="1" si="69"/>
        <v/>
      </c>
      <c r="O1726" s="750" t="s">
        <v>4341</v>
      </c>
      <c r="P1726" s="750" t="s">
        <v>283</v>
      </c>
      <c r="Q1726" s="750" t="s">
        <v>284</v>
      </c>
      <c r="R1726" s="750" t="s">
        <v>285</v>
      </c>
      <c r="S1726" s="750" t="s">
        <v>286</v>
      </c>
    </row>
    <row r="1727" spans="11:19" hidden="1">
      <c r="K1727" s="750" t="str">
        <f t="shared" ca="1" si="68"/>
        <v/>
      </c>
      <c r="L1727" s="750" t="str">
        <f t="shared" ca="1" si="69"/>
        <v/>
      </c>
      <c r="O1727" s="750" t="s">
        <v>287</v>
      </c>
      <c r="P1727" s="750" t="s">
        <v>288</v>
      </c>
      <c r="Q1727" s="750" t="s">
        <v>289</v>
      </c>
      <c r="R1727" s="750" t="s">
        <v>290</v>
      </c>
      <c r="S1727" s="750" t="s">
        <v>7580</v>
      </c>
    </row>
    <row r="1728" spans="11:19" hidden="1">
      <c r="K1728" s="750" t="str">
        <f t="shared" ca="1" si="68"/>
        <v/>
      </c>
      <c r="L1728" s="750" t="str">
        <f t="shared" ca="1" si="69"/>
        <v/>
      </c>
      <c r="O1728" s="750" t="s">
        <v>7581</v>
      </c>
      <c r="P1728" s="750" t="s">
        <v>7582</v>
      </c>
      <c r="Q1728" s="750" t="s">
        <v>7583</v>
      </c>
      <c r="R1728" s="750" t="s">
        <v>7584</v>
      </c>
      <c r="S1728" s="750" t="s">
        <v>1590</v>
      </c>
    </row>
    <row r="1729" spans="11:19" hidden="1">
      <c r="K1729" s="750" t="str">
        <f t="shared" ca="1" si="68"/>
        <v/>
      </c>
      <c r="L1729" s="750" t="str">
        <f t="shared" ca="1" si="69"/>
        <v/>
      </c>
      <c r="O1729" s="750" t="s">
        <v>1591</v>
      </c>
      <c r="P1729" s="750" t="s">
        <v>1592</v>
      </c>
      <c r="Q1729" s="750" t="s">
        <v>1593</v>
      </c>
      <c r="R1729" s="750" t="s">
        <v>1594</v>
      </c>
      <c r="S1729" s="750" t="s">
        <v>1595</v>
      </c>
    </row>
    <row r="1730" spans="11:19" hidden="1">
      <c r="K1730" s="750" t="str">
        <f t="shared" ca="1" si="68"/>
        <v/>
      </c>
      <c r="L1730" s="750" t="str">
        <f t="shared" ca="1" si="69"/>
        <v/>
      </c>
      <c r="O1730" s="750" t="s">
        <v>1596</v>
      </c>
      <c r="P1730" s="750" t="s">
        <v>1597</v>
      </c>
      <c r="Q1730" s="750" t="s">
        <v>1598</v>
      </c>
      <c r="R1730" s="750" t="s">
        <v>1599</v>
      </c>
      <c r="S1730" s="750" t="s">
        <v>1600</v>
      </c>
    </row>
    <row r="1731" spans="11:19" hidden="1">
      <c r="K1731" s="750" t="str">
        <f t="shared" ca="1" si="68"/>
        <v/>
      </c>
      <c r="L1731" s="750" t="str">
        <f t="shared" ca="1" si="69"/>
        <v/>
      </c>
      <c r="O1731" s="750" t="s">
        <v>1601</v>
      </c>
      <c r="P1731" s="750" t="s">
        <v>1602</v>
      </c>
      <c r="Q1731" s="750" t="s">
        <v>1603</v>
      </c>
      <c r="R1731" s="750" t="s">
        <v>1604</v>
      </c>
      <c r="S1731" s="750" t="s">
        <v>1605</v>
      </c>
    </row>
    <row r="1732" spans="11:19" hidden="1">
      <c r="K1732" s="750" t="str">
        <f t="shared" ca="1" si="68"/>
        <v/>
      </c>
      <c r="L1732" s="750" t="str">
        <f t="shared" ca="1" si="69"/>
        <v/>
      </c>
      <c r="O1732" s="750" t="s">
        <v>1606</v>
      </c>
      <c r="P1732" s="750" t="s">
        <v>1607</v>
      </c>
      <c r="Q1732" s="750" t="s">
        <v>1608</v>
      </c>
      <c r="R1732" s="750" t="s">
        <v>1609</v>
      </c>
      <c r="S1732" s="750" t="s">
        <v>1610</v>
      </c>
    </row>
    <row r="1733" spans="11:19" hidden="1">
      <c r="K1733" s="750" t="str">
        <f t="shared" ca="1" si="68"/>
        <v/>
      </c>
      <c r="L1733" s="750" t="str">
        <f t="shared" ca="1" si="69"/>
        <v/>
      </c>
      <c r="O1733" s="750" t="s">
        <v>1611</v>
      </c>
      <c r="P1733" s="750" t="s">
        <v>1612</v>
      </c>
      <c r="Q1733" s="750" t="s">
        <v>1613</v>
      </c>
      <c r="R1733" s="750" t="s">
        <v>1614</v>
      </c>
      <c r="S1733" s="750" t="s">
        <v>1615</v>
      </c>
    </row>
    <row r="1734" spans="11:19" hidden="1">
      <c r="K1734" s="750" t="str">
        <f t="shared" ca="1" si="68"/>
        <v/>
      </c>
      <c r="L1734" s="750" t="str">
        <f t="shared" ca="1" si="69"/>
        <v/>
      </c>
      <c r="O1734" s="750" t="s">
        <v>1616</v>
      </c>
      <c r="P1734" s="750" t="s">
        <v>1617</v>
      </c>
      <c r="Q1734" s="750" t="s">
        <v>4846</v>
      </c>
      <c r="R1734" s="750" t="s">
        <v>4847</v>
      </c>
      <c r="S1734" s="750" t="s">
        <v>4848</v>
      </c>
    </row>
    <row r="1735" spans="11:19" hidden="1">
      <c r="K1735" s="750" t="str">
        <f t="shared" ca="1" si="68"/>
        <v/>
      </c>
      <c r="L1735" s="750" t="str">
        <f t="shared" ca="1" si="69"/>
        <v/>
      </c>
      <c r="O1735" s="750" t="s">
        <v>4849</v>
      </c>
      <c r="P1735" s="750" t="s">
        <v>4850</v>
      </c>
      <c r="Q1735" s="750" t="s">
        <v>4851</v>
      </c>
      <c r="R1735" s="750" t="s">
        <v>14078</v>
      </c>
      <c r="S1735" s="750" t="s">
        <v>14079</v>
      </c>
    </row>
    <row r="1736" spans="11:19" hidden="1">
      <c r="K1736" s="750" t="str">
        <f t="shared" ca="1" si="68"/>
        <v/>
      </c>
      <c r="L1736" s="750" t="str">
        <f t="shared" ca="1" si="69"/>
        <v/>
      </c>
      <c r="O1736" s="750" t="s">
        <v>14080</v>
      </c>
      <c r="P1736" s="750" t="s">
        <v>14081</v>
      </c>
      <c r="Q1736" s="750" t="s">
        <v>14082</v>
      </c>
      <c r="R1736" s="750" t="s">
        <v>14083</v>
      </c>
      <c r="S1736" s="750" t="s">
        <v>14084</v>
      </c>
    </row>
    <row r="1737" spans="11:19" hidden="1">
      <c r="K1737" s="750" t="str">
        <f t="shared" ca="1" si="68"/>
        <v/>
      </c>
      <c r="L1737" s="750" t="str">
        <f t="shared" ca="1" si="69"/>
        <v/>
      </c>
      <c r="O1737" s="750" t="s">
        <v>14085</v>
      </c>
      <c r="P1737" s="750" t="s">
        <v>10884</v>
      </c>
      <c r="Q1737" s="750" t="s">
        <v>10885</v>
      </c>
      <c r="R1737" s="750" t="s">
        <v>10886</v>
      </c>
      <c r="S1737" s="750" t="s">
        <v>10887</v>
      </c>
    </row>
    <row r="1738" spans="11:19" hidden="1">
      <c r="K1738" s="750" t="str">
        <f t="shared" ca="1" si="68"/>
        <v/>
      </c>
      <c r="L1738" s="750" t="str">
        <f t="shared" ca="1" si="69"/>
        <v/>
      </c>
      <c r="O1738" s="750" t="s">
        <v>10888</v>
      </c>
      <c r="P1738" s="750" t="s">
        <v>10889</v>
      </c>
      <c r="Q1738" s="750" t="s">
        <v>10890</v>
      </c>
      <c r="R1738" s="750" t="s">
        <v>10891</v>
      </c>
      <c r="S1738" s="750" t="s">
        <v>10892</v>
      </c>
    </row>
    <row r="1739" spans="11:19" hidden="1">
      <c r="K1739" s="750" t="str">
        <f t="shared" ca="1" si="68"/>
        <v/>
      </c>
      <c r="L1739" s="750" t="str">
        <f t="shared" ca="1" si="69"/>
        <v/>
      </c>
      <c r="O1739" s="750" t="s">
        <v>10893</v>
      </c>
      <c r="P1739" s="750" t="s">
        <v>10894</v>
      </c>
      <c r="Q1739" s="750" t="s">
        <v>10895</v>
      </c>
      <c r="R1739" s="750" t="s">
        <v>10896</v>
      </c>
      <c r="S1739" s="750" t="s">
        <v>10897</v>
      </c>
    </row>
    <row r="1740" spans="11:19" hidden="1">
      <c r="K1740" s="750" t="str">
        <f t="shared" ref="K1740:K1803" ca="1" si="70">IF(INDIRECT($O1740)=0,"",INDIRECT($R1740)&amp;INDIRECT($O1740)&amp;INDIRECT($P1740)&amp;INDIRECT($Q1740))</f>
        <v/>
      </c>
      <c r="L1740" s="750" t="str">
        <f t="shared" ref="L1740:L1803" ca="1" si="71">IF(INDIRECT($O1740)=0,"",INDIRECT($S1740)&amp;INDIRECT($O1740)&amp;INDIRECT($P1740)&amp;INDIRECT($Q1740))</f>
        <v/>
      </c>
      <c r="O1740" s="750" t="s">
        <v>10898</v>
      </c>
      <c r="P1740" s="750" t="s">
        <v>10899</v>
      </c>
      <c r="Q1740" s="750" t="s">
        <v>10900</v>
      </c>
      <c r="R1740" s="750" t="s">
        <v>10901</v>
      </c>
      <c r="S1740" s="750" t="s">
        <v>10902</v>
      </c>
    </row>
    <row r="1741" spans="11:19" hidden="1">
      <c r="K1741" s="750" t="str">
        <f t="shared" ca="1" si="70"/>
        <v/>
      </c>
      <c r="L1741" s="750" t="str">
        <f t="shared" ca="1" si="71"/>
        <v/>
      </c>
      <c r="O1741" s="750" t="s">
        <v>10903</v>
      </c>
      <c r="P1741" s="750" t="s">
        <v>10904</v>
      </c>
      <c r="Q1741" s="750" t="s">
        <v>10905</v>
      </c>
      <c r="R1741" s="750" t="s">
        <v>10906</v>
      </c>
      <c r="S1741" s="750" t="s">
        <v>9574</v>
      </c>
    </row>
    <row r="1742" spans="11:19" hidden="1">
      <c r="K1742" s="750" t="str">
        <f t="shared" ca="1" si="70"/>
        <v/>
      </c>
      <c r="L1742" s="750" t="str">
        <f t="shared" ca="1" si="71"/>
        <v/>
      </c>
      <c r="O1742" s="750" t="s">
        <v>9575</v>
      </c>
      <c r="P1742" s="750" t="s">
        <v>9576</v>
      </c>
      <c r="Q1742" s="750" t="s">
        <v>9577</v>
      </c>
      <c r="R1742" s="750" t="s">
        <v>9578</v>
      </c>
      <c r="S1742" s="750" t="s">
        <v>9579</v>
      </c>
    </row>
    <row r="1743" spans="11:19" hidden="1">
      <c r="K1743" s="750" t="str">
        <f t="shared" ca="1" si="70"/>
        <v/>
      </c>
      <c r="L1743" s="750" t="str">
        <f t="shared" ca="1" si="71"/>
        <v/>
      </c>
      <c r="O1743" s="750" t="s">
        <v>10964</v>
      </c>
      <c r="P1743" s="750" t="s">
        <v>10965</v>
      </c>
      <c r="Q1743" s="750" t="s">
        <v>10966</v>
      </c>
      <c r="R1743" s="750" t="s">
        <v>11173</v>
      </c>
      <c r="S1743" s="750" t="s">
        <v>1383</v>
      </c>
    </row>
    <row r="1744" spans="11:19" hidden="1">
      <c r="K1744" s="750" t="str">
        <f t="shared" ca="1" si="70"/>
        <v/>
      </c>
      <c r="L1744" s="750" t="str">
        <f t="shared" ca="1" si="71"/>
        <v/>
      </c>
      <c r="O1744" s="750" t="s">
        <v>1384</v>
      </c>
      <c r="P1744" s="750" t="s">
        <v>1385</v>
      </c>
      <c r="Q1744" s="750" t="s">
        <v>1386</v>
      </c>
      <c r="R1744" s="750" t="s">
        <v>1387</v>
      </c>
      <c r="S1744" s="750" t="s">
        <v>1388</v>
      </c>
    </row>
    <row r="1745" spans="11:19" hidden="1">
      <c r="K1745" s="750" t="str">
        <f t="shared" ca="1" si="70"/>
        <v/>
      </c>
      <c r="L1745" s="750" t="str">
        <f t="shared" ca="1" si="71"/>
        <v/>
      </c>
      <c r="O1745" s="750" t="s">
        <v>1389</v>
      </c>
      <c r="P1745" s="750" t="s">
        <v>1390</v>
      </c>
      <c r="Q1745" s="750" t="s">
        <v>1391</v>
      </c>
      <c r="R1745" s="750" t="s">
        <v>1392</v>
      </c>
      <c r="S1745" s="750" t="s">
        <v>1393</v>
      </c>
    </row>
    <row r="1746" spans="11:19" hidden="1">
      <c r="K1746" s="750" t="str">
        <f t="shared" ca="1" si="70"/>
        <v/>
      </c>
      <c r="L1746" s="750" t="str">
        <f t="shared" ca="1" si="71"/>
        <v/>
      </c>
      <c r="O1746" s="750" t="s">
        <v>1394</v>
      </c>
      <c r="P1746" s="750" t="s">
        <v>10242</v>
      </c>
      <c r="Q1746" s="750" t="s">
        <v>10243</v>
      </c>
      <c r="R1746" s="750" t="s">
        <v>12129</v>
      </c>
      <c r="S1746" s="750" t="s">
        <v>12130</v>
      </c>
    </row>
    <row r="1747" spans="11:19" hidden="1">
      <c r="K1747" s="750" t="str">
        <f t="shared" ca="1" si="70"/>
        <v/>
      </c>
      <c r="L1747" s="750" t="str">
        <f t="shared" ca="1" si="71"/>
        <v/>
      </c>
      <c r="O1747" s="750" t="s">
        <v>12131</v>
      </c>
      <c r="P1747" s="750" t="s">
        <v>12132</v>
      </c>
      <c r="Q1747" s="750" t="s">
        <v>12133</v>
      </c>
      <c r="R1747" s="750" t="s">
        <v>12134</v>
      </c>
      <c r="S1747" s="750" t="s">
        <v>12135</v>
      </c>
    </row>
    <row r="1748" spans="11:19" hidden="1">
      <c r="K1748" s="750" t="str">
        <f t="shared" ca="1" si="70"/>
        <v/>
      </c>
      <c r="L1748" s="750" t="str">
        <f t="shared" ca="1" si="71"/>
        <v/>
      </c>
      <c r="O1748" s="750" t="s">
        <v>12136</v>
      </c>
      <c r="P1748" s="750" t="s">
        <v>12137</v>
      </c>
      <c r="Q1748" s="750" t="s">
        <v>12138</v>
      </c>
      <c r="R1748" s="750" t="s">
        <v>12139</v>
      </c>
      <c r="S1748" s="750" t="s">
        <v>12140</v>
      </c>
    </row>
    <row r="1749" spans="11:19" hidden="1">
      <c r="K1749" s="750" t="str">
        <f t="shared" ca="1" si="70"/>
        <v/>
      </c>
      <c r="L1749" s="750" t="str">
        <f t="shared" ca="1" si="71"/>
        <v/>
      </c>
      <c r="O1749" s="750" t="s">
        <v>12141</v>
      </c>
      <c r="P1749" s="750" t="s">
        <v>12142</v>
      </c>
      <c r="Q1749" s="750" t="s">
        <v>12333</v>
      </c>
      <c r="R1749" s="750" t="s">
        <v>12334</v>
      </c>
      <c r="S1749" s="750" t="s">
        <v>1513</v>
      </c>
    </row>
    <row r="1750" spans="11:19" hidden="1">
      <c r="K1750" s="750" t="str">
        <f t="shared" ca="1" si="70"/>
        <v/>
      </c>
      <c r="L1750" s="750" t="str">
        <f t="shared" ca="1" si="71"/>
        <v/>
      </c>
      <c r="O1750" s="750" t="s">
        <v>1514</v>
      </c>
      <c r="P1750" s="750" t="s">
        <v>1515</v>
      </c>
      <c r="Q1750" s="750" t="s">
        <v>1516</v>
      </c>
      <c r="R1750" s="750" t="s">
        <v>1517</v>
      </c>
      <c r="S1750" s="750" t="s">
        <v>1518</v>
      </c>
    </row>
    <row r="1751" spans="11:19" hidden="1">
      <c r="K1751" s="750" t="str">
        <f t="shared" ca="1" si="70"/>
        <v/>
      </c>
      <c r="L1751" s="750" t="str">
        <f t="shared" ca="1" si="71"/>
        <v/>
      </c>
      <c r="O1751" s="750" t="s">
        <v>1519</v>
      </c>
      <c r="P1751" s="750" t="s">
        <v>1520</v>
      </c>
      <c r="Q1751" s="750" t="s">
        <v>1521</v>
      </c>
      <c r="R1751" s="750" t="s">
        <v>1522</v>
      </c>
      <c r="S1751" s="750" t="s">
        <v>1523</v>
      </c>
    </row>
    <row r="1752" spans="11:19" hidden="1">
      <c r="K1752" s="750" t="str">
        <f t="shared" ca="1" si="70"/>
        <v/>
      </c>
      <c r="L1752" s="750" t="str">
        <f t="shared" ca="1" si="71"/>
        <v/>
      </c>
      <c r="O1752" s="750" t="s">
        <v>120</v>
      </c>
      <c r="P1752" s="750" t="s">
        <v>121</v>
      </c>
      <c r="Q1752" s="750" t="s">
        <v>122</v>
      </c>
      <c r="R1752" s="750" t="s">
        <v>123</v>
      </c>
      <c r="S1752" s="750" t="s">
        <v>124</v>
      </c>
    </row>
    <row r="1753" spans="11:19" hidden="1">
      <c r="K1753" s="750" t="str">
        <f t="shared" ca="1" si="70"/>
        <v/>
      </c>
      <c r="L1753" s="750" t="str">
        <f t="shared" ca="1" si="71"/>
        <v/>
      </c>
      <c r="O1753" s="750" t="s">
        <v>125</v>
      </c>
      <c r="P1753" s="750" t="s">
        <v>126</v>
      </c>
      <c r="Q1753" s="750" t="s">
        <v>127</v>
      </c>
      <c r="R1753" s="750" t="s">
        <v>128</v>
      </c>
      <c r="S1753" s="750" t="s">
        <v>129</v>
      </c>
    </row>
    <row r="1754" spans="11:19" hidden="1">
      <c r="K1754" s="750" t="str">
        <f t="shared" ca="1" si="70"/>
        <v/>
      </c>
      <c r="L1754" s="750" t="str">
        <f t="shared" ca="1" si="71"/>
        <v/>
      </c>
      <c r="O1754" s="750" t="s">
        <v>5160</v>
      </c>
      <c r="P1754" s="750" t="s">
        <v>5161</v>
      </c>
      <c r="Q1754" s="750" t="s">
        <v>5162</v>
      </c>
      <c r="R1754" s="750" t="s">
        <v>5163</v>
      </c>
      <c r="S1754" s="750" t="s">
        <v>5164</v>
      </c>
    </row>
    <row r="1755" spans="11:19" hidden="1">
      <c r="K1755" s="750" t="str">
        <f t="shared" ca="1" si="70"/>
        <v/>
      </c>
      <c r="L1755" s="750" t="str">
        <f t="shared" ca="1" si="71"/>
        <v/>
      </c>
      <c r="O1755" s="750" t="s">
        <v>5165</v>
      </c>
      <c r="P1755" s="750" t="s">
        <v>5166</v>
      </c>
      <c r="Q1755" s="750" t="s">
        <v>5167</v>
      </c>
      <c r="R1755" s="750" t="s">
        <v>5168</v>
      </c>
      <c r="S1755" s="750" t="s">
        <v>5169</v>
      </c>
    </row>
    <row r="1756" spans="11:19" hidden="1">
      <c r="K1756" s="750" t="str">
        <f t="shared" ca="1" si="70"/>
        <v/>
      </c>
      <c r="L1756" s="750" t="str">
        <f t="shared" ca="1" si="71"/>
        <v/>
      </c>
      <c r="O1756" s="750" t="s">
        <v>5170</v>
      </c>
      <c r="P1756" s="750" t="s">
        <v>5171</v>
      </c>
      <c r="Q1756" s="750" t="s">
        <v>5172</v>
      </c>
      <c r="R1756" s="750" t="s">
        <v>5173</v>
      </c>
      <c r="S1756" s="750" t="s">
        <v>5174</v>
      </c>
    </row>
    <row r="1757" spans="11:19" hidden="1">
      <c r="K1757" s="750" t="str">
        <f t="shared" ca="1" si="70"/>
        <v/>
      </c>
      <c r="L1757" s="750" t="str">
        <f t="shared" ca="1" si="71"/>
        <v/>
      </c>
      <c r="O1757" s="750" t="s">
        <v>5175</v>
      </c>
      <c r="P1757" s="750" t="s">
        <v>5176</v>
      </c>
      <c r="Q1757" s="750" t="s">
        <v>5177</v>
      </c>
      <c r="R1757" s="750" t="s">
        <v>5178</v>
      </c>
      <c r="S1757" s="750" t="s">
        <v>5179</v>
      </c>
    </row>
    <row r="1758" spans="11:19" hidden="1">
      <c r="K1758" s="750" t="str">
        <f t="shared" ca="1" si="70"/>
        <v/>
      </c>
      <c r="L1758" s="750" t="str">
        <f t="shared" ca="1" si="71"/>
        <v/>
      </c>
      <c r="O1758" s="750" t="s">
        <v>5180</v>
      </c>
      <c r="P1758" s="750" t="s">
        <v>5181</v>
      </c>
      <c r="Q1758" s="750" t="s">
        <v>5182</v>
      </c>
      <c r="R1758" s="750" t="s">
        <v>10425</v>
      </c>
      <c r="S1758" s="750" t="s">
        <v>10426</v>
      </c>
    </row>
    <row r="1759" spans="11:19" hidden="1">
      <c r="K1759" s="750" t="str">
        <f t="shared" ca="1" si="70"/>
        <v/>
      </c>
      <c r="L1759" s="750" t="str">
        <f t="shared" ca="1" si="71"/>
        <v/>
      </c>
      <c r="O1759" s="750" t="s">
        <v>10427</v>
      </c>
      <c r="P1759" s="750" t="s">
        <v>10428</v>
      </c>
      <c r="Q1759" s="750" t="s">
        <v>3238</v>
      </c>
      <c r="R1759" s="750" t="s">
        <v>3239</v>
      </c>
      <c r="S1759" s="750" t="s">
        <v>3240</v>
      </c>
    </row>
    <row r="1760" spans="11:19" hidden="1">
      <c r="K1760" s="750" t="str">
        <f t="shared" ca="1" si="70"/>
        <v/>
      </c>
      <c r="L1760" s="750" t="str">
        <f t="shared" ca="1" si="71"/>
        <v/>
      </c>
      <c r="O1760" s="750" t="s">
        <v>3241</v>
      </c>
      <c r="P1760" s="750" t="s">
        <v>3242</v>
      </c>
      <c r="Q1760" s="750" t="s">
        <v>3243</v>
      </c>
      <c r="R1760" s="750" t="s">
        <v>3244</v>
      </c>
      <c r="S1760" s="750" t="s">
        <v>8777</v>
      </c>
    </row>
    <row r="1761" spans="11:19" hidden="1">
      <c r="K1761" s="750" t="str">
        <f t="shared" ca="1" si="70"/>
        <v/>
      </c>
      <c r="L1761" s="750" t="str">
        <f t="shared" ca="1" si="71"/>
        <v/>
      </c>
      <c r="O1761" s="750" t="s">
        <v>8778</v>
      </c>
      <c r="P1761" s="750" t="s">
        <v>8779</v>
      </c>
      <c r="Q1761" s="750" t="s">
        <v>8780</v>
      </c>
      <c r="R1761" s="750" t="s">
        <v>8781</v>
      </c>
      <c r="S1761" s="750" t="s">
        <v>8782</v>
      </c>
    </row>
    <row r="1762" spans="11:19" hidden="1">
      <c r="K1762" s="750" t="str">
        <f t="shared" ca="1" si="70"/>
        <v/>
      </c>
      <c r="L1762" s="750" t="str">
        <f t="shared" ca="1" si="71"/>
        <v/>
      </c>
      <c r="O1762" s="750" t="s">
        <v>8783</v>
      </c>
      <c r="P1762" s="750" t="s">
        <v>8784</v>
      </c>
      <c r="Q1762" s="750" t="s">
        <v>8785</v>
      </c>
      <c r="R1762" s="750" t="s">
        <v>8786</v>
      </c>
      <c r="S1762" s="750" t="s">
        <v>8787</v>
      </c>
    </row>
    <row r="1763" spans="11:19" hidden="1">
      <c r="K1763" s="750" t="str">
        <f t="shared" ca="1" si="70"/>
        <v/>
      </c>
      <c r="L1763" s="750" t="str">
        <f t="shared" ca="1" si="71"/>
        <v/>
      </c>
      <c r="O1763" s="750" t="s">
        <v>8788</v>
      </c>
      <c r="P1763" s="750" t="s">
        <v>8789</v>
      </c>
      <c r="Q1763" s="750" t="s">
        <v>8790</v>
      </c>
      <c r="R1763" s="750" t="s">
        <v>8791</v>
      </c>
      <c r="S1763" s="750" t="s">
        <v>8792</v>
      </c>
    </row>
    <row r="1764" spans="11:19" hidden="1">
      <c r="K1764" s="750" t="str">
        <f t="shared" ca="1" si="70"/>
        <v/>
      </c>
      <c r="L1764" s="750" t="str">
        <f t="shared" ca="1" si="71"/>
        <v/>
      </c>
      <c r="O1764" s="750" t="s">
        <v>8793</v>
      </c>
      <c r="P1764" s="750" t="s">
        <v>8794</v>
      </c>
      <c r="Q1764" s="750" t="s">
        <v>8795</v>
      </c>
      <c r="R1764" s="750" t="s">
        <v>8796</v>
      </c>
      <c r="S1764" s="750" t="s">
        <v>8797</v>
      </c>
    </row>
    <row r="1765" spans="11:19" hidden="1">
      <c r="K1765" s="750" t="str">
        <f t="shared" ca="1" si="70"/>
        <v/>
      </c>
      <c r="L1765" s="750" t="str">
        <f t="shared" ca="1" si="71"/>
        <v/>
      </c>
      <c r="O1765" s="750" t="s">
        <v>8798</v>
      </c>
      <c r="P1765" s="750" t="s">
        <v>8799</v>
      </c>
      <c r="Q1765" s="750" t="s">
        <v>8800</v>
      </c>
      <c r="R1765" s="750" t="s">
        <v>7047</v>
      </c>
      <c r="S1765" s="750" t="s">
        <v>7048</v>
      </c>
    </row>
    <row r="1766" spans="11:19" hidden="1">
      <c r="K1766" s="750" t="str">
        <f t="shared" ca="1" si="70"/>
        <v/>
      </c>
      <c r="L1766" s="750" t="str">
        <f t="shared" ca="1" si="71"/>
        <v/>
      </c>
      <c r="O1766" s="750" t="s">
        <v>7049</v>
      </c>
      <c r="P1766" s="750" t="s">
        <v>7050</v>
      </c>
      <c r="Q1766" s="750" t="s">
        <v>7051</v>
      </c>
      <c r="R1766" s="750" t="s">
        <v>7052</v>
      </c>
      <c r="S1766" s="750" t="s">
        <v>3671</v>
      </c>
    </row>
    <row r="1767" spans="11:19" hidden="1">
      <c r="K1767" s="750" t="str">
        <f t="shared" ca="1" si="70"/>
        <v/>
      </c>
      <c r="L1767" s="750" t="str">
        <f t="shared" ca="1" si="71"/>
        <v/>
      </c>
      <c r="O1767" s="750" t="s">
        <v>3673</v>
      </c>
      <c r="P1767" s="750" t="s">
        <v>3674</v>
      </c>
      <c r="Q1767" s="750" t="s">
        <v>3675</v>
      </c>
      <c r="R1767" s="750" t="s">
        <v>10719</v>
      </c>
      <c r="S1767" s="750" t="s">
        <v>10720</v>
      </c>
    </row>
    <row r="1768" spans="11:19" hidden="1">
      <c r="K1768" s="750" t="str">
        <f t="shared" ca="1" si="70"/>
        <v/>
      </c>
      <c r="L1768" s="750" t="str">
        <f t="shared" ca="1" si="71"/>
        <v/>
      </c>
      <c r="O1768" s="750" t="s">
        <v>11697</v>
      </c>
      <c r="P1768" s="750" t="s">
        <v>11698</v>
      </c>
      <c r="Q1768" s="750" t="s">
        <v>11699</v>
      </c>
      <c r="R1768" s="750" t="s">
        <v>11700</v>
      </c>
      <c r="S1768" s="750" t="s">
        <v>11701</v>
      </c>
    </row>
    <row r="1769" spans="11:19" hidden="1">
      <c r="K1769" s="750" t="str">
        <f t="shared" ca="1" si="70"/>
        <v/>
      </c>
      <c r="L1769" s="750" t="str">
        <f t="shared" ca="1" si="71"/>
        <v/>
      </c>
      <c r="O1769" s="750" t="s">
        <v>5054</v>
      </c>
      <c r="P1769" s="750" t="s">
        <v>5055</v>
      </c>
      <c r="Q1769" s="750" t="s">
        <v>5056</v>
      </c>
      <c r="R1769" s="750" t="s">
        <v>11293</v>
      </c>
      <c r="S1769" s="750" t="s">
        <v>11294</v>
      </c>
    </row>
    <row r="1770" spans="11:19" hidden="1">
      <c r="K1770" s="750" t="str">
        <f t="shared" ca="1" si="70"/>
        <v/>
      </c>
      <c r="L1770" s="750" t="str">
        <f t="shared" ca="1" si="71"/>
        <v/>
      </c>
      <c r="O1770" s="750" t="s">
        <v>11295</v>
      </c>
      <c r="P1770" s="750" t="s">
        <v>3590</v>
      </c>
      <c r="Q1770" s="750" t="s">
        <v>3591</v>
      </c>
      <c r="R1770" s="750" t="s">
        <v>3592</v>
      </c>
      <c r="S1770" s="750" t="s">
        <v>3593</v>
      </c>
    </row>
    <row r="1771" spans="11:19" hidden="1">
      <c r="K1771" s="750" t="str">
        <f t="shared" ca="1" si="70"/>
        <v/>
      </c>
      <c r="L1771" s="750" t="str">
        <f t="shared" ca="1" si="71"/>
        <v/>
      </c>
      <c r="O1771" s="750" t="s">
        <v>10655</v>
      </c>
      <c r="P1771" s="750" t="s">
        <v>10656</v>
      </c>
      <c r="Q1771" s="750" t="s">
        <v>5937</v>
      </c>
      <c r="R1771" s="750" t="s">
        <v>5938</v>
      </c>
      <c r="S1771" s="750" t="s">
        <v>11616</v>
      </c>
    </row>
    <row r="1772" spans="11:19" hidden="1">
      <c r="K1772" s="750" t="str">
        <f t="shared" ca="1" si="70"/>
        <v/>
      </c>
      <c r="L1772" s="750" t="str">
        <f t="shared" ca="1" si="71"/>
        <v/>
      </c>
      <c r="O1772" s="750" t="s">
        <v>6410</v>
      </c>
      <c r="P1772" s="750" t="s">
        <v>6411</v>
      </c>
      <c r="Q1772" s="750" t="s">
        <v>6412</v>
      </c>
      <c r="R1772" s="750" t="s">
        <v>6413</v>
      </c>
      <c r="S1772" s="750" t="s">
        <v>6414</v>
      </c>
    </row>
    <row r="1773" spans="11:19" hidden="1">
      <c r="K1773" s="750" t="str">
        <f t="shared" ca="1" si="70"/>
        <v/>
      </c>
      <c r="L1773" s="750" t="str">
        <f t="shared" ca="1" si="71"/>
        <v/>
      </c>
      <c r="O1773" s="750" t="s">
        <v>6415</v>
      </c>
      <c r="P1773" s="750" t="s">
        <v>6416</v>
      </c>
      <c r="Q1773" s="750" t="s">
        <v>6417</v>
      </c>
      <c r="R1773" s="750" t="s">
        <v>6418</v>
      </c>
      <c r="S1773" s="750" t="s">
        <v>6419</v>
      </c>
    </row>
    <row r="1774" spans="11:19" hidden="1">
      <c r="K1774" s="750" t="str">
        <f t="shared" ca="1" si="70"/>
        <v/>
      </c>
      <c r="L1774" s="750" t="str">
        <f t="shared" ca="1" si="71"/>
        <v/>
      </c>
      <c r="O1774" s="750" t="s">
        <v>6420</v>
      </c>
      <c r="P1774" s="750" t="s">
        <v>6421</v>
      </c>
      <c r="Q1774" s="750" t="s">
        <v>6422</v>
      </c>
      <c r="R1774" s="750" t="s">
        <v>6423</v>
      </c>
      <c r="S1774" s="750" t="s">
        <v>6424</v>
      </c>
    </row>
    <row r="1775" spans="11:19" hidden="1">
      <c r="K1775" s="750" t="str">
        <f t="shared" ca="1" si="70"/>
        <v/>
      </c>
      <c r="L1775" s="750" t="str">
        <f t="shared" ca="1" si="71"/>
        <v/>
      </c>
      <c r="O1775" s="750" t="s">
        <v>6425</v>
      </c>
      <c r="P1775" s="750" t="s">
        <v>10568</v>
      </c>
      <c r="Q1775" s="750" t="s">
        <v>2995</v>
      </c>
      <c r="R1775" s="750" t="s">
        <v>8196</v>
      </c>
      <c r="S1775" s="750" t="s">
        <v>8197</v>
      </c>
    </row>
    <row r="1776" spans="11:19" hidden="1">
      <c r="K1776" s="750" t="str">
        <f t="shared" ca="1" si="70"/>
        <v/>
      </c>
      <c r="L1776" s="750" t="str">
        <f t="shared" ca="1" si="71"/>
        <v/>
      </c>
      <c r="O1776" s="750" t="s">
        <v>8198</v>
      </c>
      <c r="P1776" s="750" t="s">
        <v>8199</v>
      </c>
      <c r="Q1776" s="750" t="s">
        <v>8200</v>
      </c>
      <c r="R1776" s="750" t="s">
        <v>8201</v>
      </c>
      <c r="S1776" s="750" t="s">
        <v>8202</v>
      </c>
    </row>
    <row r="1777" spans="11:19" hidden="1">
      <c r="K1777" s="750" t="str">
        <f t="shared" ca="1" si="70"/>
        <v/>
      </c>
      <c r="L1777" s="750" t="str">
        <f t="shared" ca="1" si="71"/>
        <v/>
      </c>
      <c r="O1777" s="750" t="s">
        <v>8203</v>
      </c>
      <c r="P1777" s="750" t="s">
        <v>8204</v>
      </c>
      <c r="Q1777" s="750" t="s">
        <v>8205</v>
      </c>
      <c r="R1777" s="750" t="s">
        <v>8206</v>
      </c>
      <c r="S1777" s="750" t="s">
        <v>8207</v>
      </c>
    </row>
    <row r="1778" spans="11:19" hidden="1">
      <c r="K1778" s="750" t="str">
        <f t="shared" ca="1" si="70"/>
        <v/>
      </c>
      <c r="L1778" s="750" t="str">
        <f t="shared" ca="1" si="71"/>
        <v/>
      </c>
      <c r="O1778" s="750" t="s">
        <v>8208</v>
      </c>
      <c r="P1778" s="750" t="s">
        <v>10735</v>
      </c>
      <c r="Q1778" s="750" t="s">
        <v>10736</v>
      </c>
      <c r="R1778" s="750" t="s">
        <v>3540</v>
      </c>
      <c r="S1778" s="750" t="s">
        <v>3541</v>
      </c>
    </row>
    <row r="1779" spans="11:19" hidden="1">
      <c r="K1779" s="750" t="str">
        <f t="shared" ca="1" si="70"/>
        <v/>
      </c>
      <c r="L1779" s="750" t="str">
        <f t="shared" ca="1" si="71"/>
        <v/>
      </c>
      <c r="O1779" s="750" t="s">
        <v>428</v>
      </c>
      <c r="P1779" s="750" t="s">
        <v>429</v>
      </c>
      <c r="Q1779" s="750" t="s">
        <v>430</v>
      </c>
      <c r="R1779" s="750" t="s">
        <v>431</v>
      </c>
      <c r="S1779" s="750" t="s">
        <v>432</v>
      </c>
    </row>
    <row r="1780" spans="11:19" hidden="1">
      <c r="K1780" s="750" t="str">
        <f t="shared" ca="1" si="70"/>
        <v/>
      </c>
      <c r="L1780" s="750" t="str">
        <f t="shared" ca="1" si="71"/>
        <v/>
      </c>
      <c r="O1780" s="750" t="s">
        <v>6458</v>
      </c>
      <c r="P1780" s="750" t="s">
        <v>6459</v>
      </c>
      <c r="Q1780" s="750" t="s">
        <v>6460</v>
      </c>
      <c r="R1780" s="750" t="s">
        <v>6461</v>
      </c>
      <c r="S1780" s="750" t="s">
        <v>3746</v>
      </c>
    </row>
    <row r="1781" spans="11:19" hidden="1">
      <c r="K1781" s="750" t="str">
        <f t="shared" ca="1" si="70"/>
        <v/>
      </c>
      <c r="L1781" s="750" t="str">
        <f t="shared" ca="1" si="71"/>
        <v/>
      </c>
      <c r="O1781" s="750" t="s">
        <v>3747</v>
      </c>
      <c r="P1781" s="750" t="s">
        <v>3748</v>
      </c>
      <c r="Q1781" s="750" t="s">
        <v>3749</v>
      </c>
      <c r="R1781" s="750" t="s">
        <v>3750</v>
      </c>
      <c r="S1781" s="750" t="s">
        <v>3751</v>
      </c>
    </row>
    <row r="1782" spans="11:19" hidden="1">
      <c r="K1782" s="750" t="str">
        <f t="shared" ca="1" si="70"/>
        <v/>
      </c>
      <c r="L1782" s="750" t="str">
        <f t="shared" ca="1" si="71"/>
        <v/>
      </c>
      <c r="O1782" s="750" t="s">
        <v>3752</v>
      </c>
      <c r="P1782" s="750" t="s">
        <v>3753</v>
      </c>
      <c r="Q1782" s="750" t="s">
        <v>3754</v>
      </c>
      <c r="R1782" s="750" t="s">
        <v>2138</v>
      </c>
      <c r="S1782" s="750" t="s">
        <v>7480</v>
      </c>
    </row>
    <row r="1783" spans="11:19" hidden="1">
      <c r="K1783" s="750" t="str">
        <f t="shared" ca="1" si="70"/>
        <v/>
      </c>
      <c r="L1783" s="750" t="str">
        <f t="shared" ca="1" si="71"/>
        <v/>
      </c>
      <c r="O1783" s="750" t="s">
        <v>7481</v>
      </c>
      <c r="P1783" s="750" t="s">
        <v>7482</v>
      </c>
      <c r="Q1783" s="750" t="s">
        <v>7483</v>
      </c>
      <c r="R1783" s="750" t="s">
        <v>7484</v>
      </c>
      <c r="S1783" s="750" t="s">
        <v>7485</v>
      </c>
    </row>
    <row r="1784" spans="11:19" hidden="1">
      <c r="K1784" s="750" t="str">
        <f t="shared" ca="1" si="70"/>
        <v/>
      </c>
      <c r="L1784" s="750" t="str">
        <f t="shared" ca="1" si="71"/>
        <v/>
      </c>
      <c r="O1784" s="750" t="s">
        <v>7486</v>
      </c>
      <c r="P1784" s="750" t="s">
        <v>7487</v>
      </c>
      <c r="Q1784" s="750" t="s">
        <v>7488</v>
      </c>
      <c r="R1784" s="750" t="s">
        <v>7489</v>
      </c>
      <c r="S1784" s="750" t="s">
        <v>7490</v>
      </c>
    </row>
    <row r="1785" spans="11:19" hidden="1">
      <c r="K1785" s="750" t="str">
        <f t="shared" ca="1" si="70"/>
        <v/>
      </c>
      <c r="L1785" s="750" t="str">
        <f t="shared" ca="1" si="71"/>
        <v/>
      </c>
      <c r="O1785" s="750" t="s">
        <v>7491</v>
      </c>
      <c r="P1785" s="750" t="s">
        <v>7492</v>
      </c>
      <c r="Q1785" s="750" t="s">
        <v>13448</v>
      </c>
      <c r="R1785" s="750" t="s">
        <v>13449</v>
      </c>
      <c r="S1785" s="750" t="s">
        <v>13450</v>
      </c>
    </row>
    <row r="1786" spans="11:19" hidden="1">
      <c r="K1786" s="750" t="str">
        <f t="shared" ca="1" si="70"/>
        <v/>
      </c>
      <c r="L1786" s="750" t="str">
        <f t="shared" ca="1" si="71"/>
        <v/>
      </c>
      <c r="O1786" s="750" t="s">
        <v>13451</v>
      </c>
      <c r="P1786" s="750" t="s">
        <v>14147</v>
      </c>
      <c r="Q1786" s="750" t="s">
        <v>14148</v>
      </c>
      <c r="R1786" s="750" t="s">
        <v>1681</v>
      </c>
      <c r="S1786" s="750" t="s">
        <v>12911</v>
      </c>
    </row>
    <row r="1787" spans="11:19" hidden="1">
      <c r="K1787" s="750" t="str">
        <f t="shared" ca="1" si="70"/>
        <v/>
      </c>
      <c r="L1787" s="750" t="str">
        <f t="shared" ca="1" si="71"/>
        <v/>
      </c>
      <c r="O1787" s="750" t="s">
        <v>9529</v>
      </c>
      <c r="P1787" s="750" t="s">
        <v>10976</v>
      </c>
      <c r="Q1787" s="750" t="s">
        <v>10977</v>
      </c>
      <c r="R1787" s="750" t="s">
        <v>10978</v>
      </c>
      <c r="S1787" s="750" t="s">
        <v>10979</v>
      </c>
    </row>
    <row r="1788" spans="11:19" hidden="1">
      <c r="K1788" s="750" t="str">
        <f t="shared" ca="1" si="70"/>
        <v/>
      </c>
      <c r="L1788" s="750" t="str">
        <f t="shared" ca="1" si="71"/>
        <v/>
      </c>
      <c r="O1788" s="750" t="s">
        <v>10980</v>
      </c>
      <c r="P1788" s="750" t="s">
        <v>10981</v>
      </c>
      <c r="Q1788" s="750" t="s">
        <v>10982</v>
      </c>
      <c r="R1788" s="750" t="s">
        <v>10983</v>
      </c>
      <c r="S1788" s="750" t="s">
        <v>10984</v>
      </c>
    </row>
    <row r="1789" spans="11:19" hidden="1">
      <c r="K1789" s="750" t="str">
        <f t="shared" ca="1" si="70"/>
        <v/>
      </c>
      <c r="L1789" s="750" t="str">
        <f t="shared" ca="1" si="71"/>
        <v/>
      </c>
      <c r="O1789" s="750" t="s">
        <v>10985</v>
      </c>
      <c r="P1789" s="750" t="s">
        <v>10986</v>
      </c>
      <c r="Q1789" s="750" t="s">
        <v>10987</v>
      </c>
      <c r="R1789" s="750" t="s">
        <v>910</v>
      </c>
      <c r="S1789" s="750" t="s">
        <v>911</v>
      </c>
    </row>
    <row r="1790" spans="11:19" hidden="1">
      <c r="K1790" s="750" t="str">
        <f t="shared" ca="1" si="70"/>
        <v/>
      </c>
      <c r="L1790" s="750" t="str">
        <f t="shared" ca="1" si="71"/>
        <v/>
      </c>
      <c r="O1790" s="750" t="s">
        <v>912</v>
      </c>
      <c r="P1790" s="750" t="s">
        <v>913</v>
      </c>
      <c r="Q1790" s="750" t="s">
        <v>10363</v>
      </c>
      <c r="R1790" s="750" t="s">
        <v>10364</v>
      </c>
      <c r="S1790" s="750" t="s">
        <v>10365</v>
      </c>
    </row>
    <row r="1791" spans="11:19" hidden="1">
      <c r="K1791" s="750" t="str">
        <f t="shared" ca="1" si="70"/>
        <v/>
      </c>
      <c r="L1791" s="750" t="str">
        <f t="shared" ca="1" si="71"/>
        <v/>
      </c>
      <c r="O1791" s="750" t="s">
        <v>10366</v>
      </c>
      <c r="P1791" s="750" t="s">
        <v>10367</v>
      </c>
      <c r="Q1791" s="750" t="s">
        <v>10368</v>
      </c>
      <c r="R1791" s="750" t="s">
        <v>10369</v>
      </c>
      <c r="S1791" s="750" t="s">
        <v>10370</v>
      </c>
    </row>
    <row r="1792" spans="11:19" hidden="1">
      <c r="K1792" s="750" t="str">
        <f t="shared" ca="1" si="70"/>
        <v/>
      </c>
      <c r="L1792" s="750" t="str">
        <f t="shared" ca="1" si="71"/>
        <v/>
      </c>
      <c r="O1792" s="750" t="s">
        <v>10371</v>
      </c>
      <c r="P1792" s="750" t="s">
        <v>10372</v>
      </c>
      <c r="Q1792" s="750" t="s">
        <v>10373</v>
      </c>
      <c r="R1792" s="750" t="s">
        <v>10374</v>
      </c>
      <c r="S1792" s="750" t="s">
        <v>10375</v>
      </c>
    </row>
    <row r="1793" spans="11:19" hidden="1">
      <c r="K1793" s="750" t="str">
        <f t="shared" ca="1" si="70"/>
        <v/>
      </c>
      <c r="L1793" s="750" t="str">
        <f t="shared" ca="1" si="71"/>
        <v/>
      </c>
      <c r="O1793" s="750" t="s">
        <v>10376</v>
      </c>
      <c r="P1793" s="750" t="s">
        <v>10377</v>
      </c>
      <c r="Q1793" s="750" t="s">
        <v>10378</v>
      </c>
      <c r="R1793" s="750" t="s">
        <v>10379</v>
      </c>
      <c r="S1793" s="750" t="s">
        <v>10380</v>
      </c>
    </row>
    <row r="1794" spans="11:19" hidden="1">
      <c r="K1794" s="750" t="str">
        <f t="shared" ca="1" si="70"/>
        <v/>
      </c>
      <c r="L1794" s="750" t="str">
        <f t="shared" ca="1" si="71"/>
        <v/>
      </c>
      <c r="O1794" s="750" t="s">
        <v>10381</v>
      </c>
      <c r="P1794" s="750" t="s">
        <v>10382</v>
      </c>
      <c r="Q1794" s="750" t="s">
        <v>10383</v>
      </c>
      <c r="R1794" s="750" t="s">
        <v>10384</v>
      </c>
      <c r="S1794" s="750" t="s">
        <v>10385</v>
      </c>
    </row>
    <row r="1795" spans="11:19" hidden="1">
      <c r="K1795" s="750" t="str">
        <f t="shared" ca="1" si="70"/>
        <v/>
      </c>
      <c r="L1795" s="750" t="str">
        <f t="shared" ca="1" si="71"/>
        <v/>
      </c>
      <c r="O1795" s="750" t="s">
        <v>10386</v>
      </c>
      <c r="P1795" s="750" t="s">
        <v>10387</v>
      </c>
      <c r="Q1795" s="750" t="s">
        <v>10388</v>
      </c>
      <c r="R1795" s="750" t="s">
        <v>10389</v>
      </c>
      <c r="S1795" s="750" t="s">
        <v>10611</v>
      </c>
    </row>
    <row r="1796" spans="11:19" hidden="1">
      <c r="K1796" s="750" t="str">
        <f t="shared" ca="1" si="70"/>
        <v/>
      </c>
      <c r="L1796" s="750" t="str">
        <f t="shared" ca="1" si="71"/>
        <v/>
      </c>
      <c r="O1796" s="750" t="s">
        <v>10612</v>
      </c>
      <c r="P1796" s="750" t="s">
        <v>10613</v>
      </c>
      <c r="Q1796" s="750" t="s">
        <v>10614</v>
      </c>
      <c r="R1796" s="750" t="s">
        <v>10615</v>
      </c>
      <c r="S1796" s="750" t="s">
        <v>10616</v>
      </c>
    </row>
    <row r="1797" spans="11:19" hidden="1">
      <c r="K1797" s="750" t="str">
        <f t="shared" ca="1" si="70"/>
        <v/>
      </c>
      <c r="L1797" s="750" t="str">
        <f t="shared" ca="1" si="71"/>
        <v/>
      </c>
      <c r="O1797" s="750" t="s">
        <v>10617</v>
      </c>
      <c r="P1797" s="750" t="s">
        <v>10618</v>
      </c>
      <c r="Q1797" s="750" t="s">
        <v>10619</v>
      </c>
      <c r="R1797" s="750" t="s">
        <v>10620</v>
      </c>
      <c r="S1797" s="750" t="s">
        <v>10621</v>
      </c>
    </row>
    <row r="1798" spans="11:19" hidden="1">
      <c r="K1798" s="750" t="str">
        <f t="shared" ca="1" si="70"/>
        <v/>
      </c>
      <c r="L1798" s="750" t="str">
        <f t="shared" ca="1" si="71"/>
        <v/>
      </c>
      <c r="O1798" s="750" t="s">
        <v>10622</v>
      </c>
      <c r="P1798" s="750" t="s">
        <v>10623</v>
      </c>
      <c r="Q1798" s="750" t="s">
        <v>10624</v>
      </c>
      <c r="R1798" s="750" t="s">
        <v>10625</v>
      </c>
      <c r="S1798" s="750" t="s">
        <v>10626</v>
      </c>
    </row>
    <row r="1799" spans="11:19" hidden="1">
      <c r="K1799" s="750" t="str">
        <f t="shared" ca="1" si="70"/>
        <v/>
      </c>
      <c r="L1799" s="750" t="str">
        <f t="shared" ca="1" si="71"/>
        <v/>
      </c>
      <c r="O1799" s="750" t="s">
        <v>10627</v>
      </c>
      <c r="P1799" s="750" t="s">
        <v>10628</v>
      </c>
      <c r="Q1799" s="750" t="s">
        <v>10629</v>
      </c>
      <c r="R1799" s="750" t="s">
        <v>10630</v>
      </c>
      <c r="S1799" s="750" t="s">
        <v>10631</v>
      </c>
    </row>
    <row r="1800" spans="11:19" hidden="1">
      <c r="K1800" s="750" t="str">
        <f t="shared" ca="1" si="70"/>
        <v/>
      </c>
      <c r="L1800" s="750" t="str">
        <f t="shared" ca="1" si="71"/>
        <v/>
      </c>
      <c r="O1800" s="750" t="s">
        <v>10632</v>
      </c>
      <c r="P1800" s="750" t="s">
        <v>10633</v>
      </c>
      <c r="Q1800" s="750" t="s">
        <v>10634</v>
      </c>
      <c r="R1800" s="750" t="s">
        <v>10635</v>
      </c>
      <c r="S1800" s="750" t="s">
        <v>10636</v>
      </c>
    </row>
    <row r="1801" spans="11:19" hidden="1">
      <c r="K1801" s="750" t="str">
        <f t="shared" ca="1" si="70"/>
        <v/>
      </c>
      <c r="L1801" s="750" t="str">
        <f t="shared" ca="1" si="71"/>
        <v/>
      </c>
      <c r="O1801" s="750" t="s">
        <v>10637</v>
      </c>
      <c r="P1801" s="750" t="s">
        <v>10638</v>
      </c>
      <c r="Q1801" s="750" t="s">
        <v>10639</v>
      </c>
      <c r="R1801" s="750" t="s">
        <v>10640</v>
      </c>
      <c r="S1801" s="750" t="s">
        <v>10641</v>
      </c>
    </row>
    <row r="1802" spans="11:19" hidden="1">
      <c r="K1802" s="750" t="str">
        <f t="shared" ca="1" si="70"/>
        <v/>
      </c>
      <c r="L1802" s="750" t="str">
        <f t="shared" ca="1" si="71"/>
        <v/>
      </c>
      <c r="O1802" s="750" t="s">
        <v>10642</v>
      </c>
      <c r="P1802" s="750" t="s">
        <v>7592</v>
      </c>
      <c r="Q1802" s="750" t="s">
        <v>7593</v>
      </c>
      <c r="R1802" s="750" t="s">
        <v>7594</v>
      </c>
      <c r="S1802" s="750" t="s">
        <v>464</v>
      </c>
    </row>
    <row r="1803" spans="11:19" hidden="1">
      <c r="K1803" s="750" t="str">
        <f t="shared" ca="1" si="70"/>
        <v/>
      </c>
      <c r="L1803" s="750" t="str">
        <f t="shared" ca="1" si="71"/>
        <v/>
      </c>
      <c r="O1803" s="750" t="s">
        <v>465</v>
      </c>
      <c r="P1803" s="750" t="s">
        <v>466</v>
      </c>
      <c r="Q1803" s="750" t="s">
        <v>467</v>
      </c>
      <c r="R1803" s="750" t="s">
        <v>468</v>
      </c>
      <c r="S1803" s="750" t="s">
        <v>469</v>
      </c>
    </row>
    <row r="1804" spans="11:19" hidden="1">
      <c r="K1804" s="750" t="str">
        <f t="shared" ref="K1804:K1867" ca="1" si="72">IF(INDIRECT($O1804)=0,"",INDIRECT($R1804)&amp;INDIRECT($O1804)&amp;INDIRECT($P1804)&amp;INDIRECT($Q1804))</f>
        <v/>
      </c>
      <c r="L1804" s="750" t="str">
        <f t="shared" ref="L1804:L1867" ca="1" si="73">IF(INDIRECT($O1804)=0,"",INDIRECT($S1804)&amp;INDIRECT($O1804)&amp;INDIRECT($P1804)&amp;INDIRECT($Q1804))</f>
        <v/>
      </c>
      <c r="O1804" s="750" t="s">
        <v>470</v>
      </c>
      <c r="P1804" s="750" t="s">
        <v>471</v>
      </c>
      <c r="Q1804" s="750" t="s">
        <v>472</v>
      </c>
      <c r="R1804" s="750" t="s">
        <v>473</v>
      </c>
      <c r="S1804" s="750" t="s">
        <v>3844</v>
      </c>
    </row>
    <row r="1805" spans="11:19" hidden="1">
      <c r="K1805" s="750" t="str">
        <f t="shared" ca="1" si="72"/>
        <v/>
      </c>
      <c r="L1805" s="750" t="str">
        <f t="shared" ca="1" si="73"/>
        <v/>
      </c>
      <c r="O1805" s="750" t="s">
        <v>3845</v>
      </c>
      <c r="P1805" s="750" t="s">
        <v>3846</v>
      </c>
      <c r="Q1805" s="750" t="s">
        <v>3847</v>
      </c>
      <c r="R1805" s="750" t="s">
        <v>3848</v>
      </c>
      <c r="S1805" s="750" t="s">
        <v>3849</v>
      </c>
    </row>
    <row r="1806" spans="11:19" hidden="1">
      <c r="K1806" s="750" t="str">
        <f t="shared" ca="1" si="72"/>
        <v/>
      </c>
      <c r="L1806" s="750" t="str">
        <f t="shared" ca="1" si="73"/>
        <v/>
      </c>
      <c r="O1806" s="750" t="s">
        <v>3850</v>
      </c>
      <c r="P1806" s="750" t="s">
        <v>3851</v>
      </c>
      <c r="Q1806" s="750" t="s">
        <v>3852</v>
      </c>
      <c r="R1806" s="750" t="s">
        <v>3853</v>
      </c>
      <c r="S1806" s="750" t="s">
        <v>3854</v>
      </c>
    </row>
    <row r="1807" spans="11:19" hidden="1">
      <c r="K1807" s="750" t="str">
        <f t="shared" ca="1" si="72"/>
        <v/>
      </c>
      <c r="L1807" s="750" t="str">
        <f t="shared" ca="1" si="73"/>
        <v/>
      </c>
      <c r="O1807" s="750" t="s">
        <v>9281</v>
      </c>
      <c r="P1807" s="750" t="s">
        <v>9029</v>
      </c>
      <c r="Q1807" s="750" t="s">
        <v>9030</v>
      </c>
      <c r="R1807" s="750" t="s">
        <v>9031</v>
      </c>
      <c r="S1807" s="750" t="s">
        <v>9032</v>
      </c>
    </row>
    <row r="1808" spans="11:19" hidden="1">
      <c r="K1808" s="750" t="str">
        <f t="shared" ca="1" si="72"/>
        <v/>
      </c>
      <c r="L1808" s="750" t="str">
        <f t="shared" ca="1" si="73"/>
        <v/>
      </c>
      <c r="O1808" s="750" t="s">
        <v>9033</v>
      </c>
      <c r="P1808" s="750" t="s">
        <v>12564</v>
      </c>
      <c r="Q1808" s="750" t="s">
        <v>12565</v>
      </c>
      <c r="R1808" s="750" t="s">
        <v>12566</v>
      </c>
      <c r="S1808" s="750" t="s">
        <v>12567</v>
      </c>
    </row>
    <row r="1809" spans="11:19" hidden="1">
      <c r="K1809" s="750" t="str">
        <f t="shared" ca="1" si="72"/>
        <v/>
      </c>
      <c r="L1809" s="750" t="str">
        <f t="shared" ca="1" si="73"/>
        <v/>
      </c>
      <c r="O1809" s="750" t="s">
        <v>12568</v>
      </c>
      <c r="P1809" s="750" t="s">
        <v>12569</v>
      </c>
      <c r="Q1809" s="750" t="s">
        <v>12570</v>
      </c>
      <c r="R1809" s="750" t="s">
        <v>12571</v>
      </c>
      <c r="S1809" s="750" t="s">
        <v>6177</v>
      </c>
    </row>
    <row r="1810" spans="11:19" hidden="1">
      <c r="K1810" s="750" t="str">
        <f t="shared" ca="1" si="72"/>
        <v/>
      </c>
      <c r="L1810" s="750" t="str">
        <f t="shared" ca="1" si="73"/>
        <v/>
      </c>
      <c r="O1810" s="750" t="s">
        <v>6178</v>
      </c>
      <c r="P1810" s="750" t="s">
        <v>6179</v>
      </c>
      <c r="Q1810" s="750" t="s">
        <v>6180</v>
      </c>
      <c r="R1810" s="750" t="s">
        <v>6181</v>
      </c>
      <c r="S1810" s="750" t="s">
        <v>11318</v>
      </c>
    </row>
    <row r="1811" spans="11:19" hidden="1">
      <c r="K1811" s="750" t="str">
        <f t="shared" ca="1" si="72"/>
        <v/>
      </c>
      <c r="L1811" s="750" t="str">
        <f t="shared" ca="1" si="73"/>
        <v/>
      </c>
      <c r="O1811" s="750" t="s">
        <v>11319</v>
      </c>
      <c r="P1811" s="750" t="s">
        <v>11320</v>
      </c>
      <c r="Q1811" s="750" t="s">
        <v>11321</v>
      </c>
      <c r="R1811" s="750" t="s">
        <v>11322</v>
      </c>
      <c r="S1811" s="750" t="s">
        <v>11323</v>
      </c>
    </row>
    <row r="1812" spans="11:19" hidden="1">
      <c r="K1812" s="750" t="str">
        <f t="shared" ca="1" si="72"/>
        <v/>
      </c>
      <c r="L1812" s="750" t="str">
        <f t="shared" ca="1" si="73"/>
        <v/>
      </c>
      <c r="O1812" s="750" t="s">
        <v>11324</v>
      </c>
      <c r="P1812" s="750" t="s">
        <v>11325</v>
      </c>
      <c r="Q1812" s="750" t="s">
        <v>11326</v>
      </c>
      <c r="R1812" s="750" t="s">
        <v>11327</v>
      </c>
      <c r="S1812" s="750" t="s">
        <v>11328</v>
      </c>
    </row>
    <row r="1813" spans="11:19" hidden="1">
      <c r="K1813" s="750" t="str">
        <f t="shared" ca="1" si="72"/>
        <v/>
      </c>
      <c r="L1813" s="750" t="str">
        <f t="shared" ca="1" si="73"/>
        <v/>
      </c>
      <c r="O1813" s="750" t="s">
        <v>11329</v>
      </c>
      <c r="P1813" s="750" t="s">
        <v>11330</v>
      </c>
      <c r="Q1813" s="750" t="s">
        <v>11331</v>
      </c>
      <c r="R1813" s="750" t="s">
        <v>11332</v>
      </c>
      <c r="S1813" s="750" t="s">
        <v>6750</v>
      </c>
    </row>
    <row r="1814" spans="11:19" hidden="1">
      <c r="K1814" s="750" t="str">
        <f t="shared" ca="1" si="72"/>
        <v/>
      </c>
      <c r="L1814" s="750" t="str">
        <f t="shared" ca="1" si="73"/>
        <v/>
      </c>
      <c r="O1814" s="750" t="s">
        <v>6751</v>
      </c>
      <c r="P1814" s="750" t="s">
        <v>6752</v>
      </c>
      <c r="Q1814" s="750" t="s">
        <v>6753</v>
      </c>
      <c r="R1814" s="750" t="s">
        <v>12935</v>
      </c>
      <c r="S1814" s="750" t="s">
        <v>12936</v>
      </c>
    </row>
    <row r="1815" spans="11:19" hidden="1">
      <c r="K1815" s="750" t="str">
        <f t="shared" ca="1" si="72"/>
        <v/>
      </c>
      <c r="L1815" s="750" t="str">
        <f t="shared" ca="1" si="73"/>
        <v/>
      </c>
      <c r="O1815" s="750" t="s">
        <v>12937</v>
      </c>
      <c r="P1815" s="750" t="s">
        <v>12938</v>
      </c>
      <c r="Q1815" s="750" t="s">
        <v>12939</v>
      </c>
      <c r="R1815" s="750" t="s">
        <v>12940</v>
      </c>
      <c r="S1815" s="750" t="s">
        <v>12941</v>
      </c>
    </row>
    <row r="1816" spans="11:19" hidden="1">
      <c r="K1816" s="750" t="str">
        <f t="shared" ca="1" si="72"/>
        <v/>
      </c>
      <c r="L1816" s="750" t="str">
        <f t="shared" ca="1" si="73"/>
        <v/>
      </c>
      <c r="O1816" s="750" t="s">
        <v>12942</v>
      </c>
      <c r="P1816" s="750" t="s">
        <v>10064</v>
      </c>
      <c r="Q1816" s="750" t="s">
        <v>10065</v>
      </c>
      <c r="R1816" s="750" t="s">
        <v>10066</v>
      </c>
      <c r="S1816" s="750" t="s">
        <v>10067</v>
      </c>
    </row>
    <row r="1817" spans="11:19" hidden="1">
      <c r="K1817" s="750" t="str">
        <f t="shared" ca="1" si="72"/>
        <v/>
      </c>
      <c r="L1817" s="750" t="str">
        <f t="shared" ca="1" si="73"/>
        <v/>
      </c>
      <c r="O1817" s="750" t="s">
        <v>10068</v>
      </c>
      <c r="P1817" s="750" t="s">
        <v>10069</v>
      </c>
      <c r="Q1817" s="750" t="s">
        <v>10014</v>
      </c>
      <c r="R1817" s="750" t="s">
        <v>10015</v>
      </c>
      <c r="S1817" s="750" t="s">
        <v>10016</v>
      </c>
    </row>
    <row r="1818" spans="11:19" hidden="1">
      <c r="K1818" s="750" t="str">
        <f t="shared" ca="1" si="72"/>
        <v/>
      </c>
      <c r="L1818" s="750" t="str">
        <f t="shared" ca="1" si="73"/>
        <v/>
      </c>
      <c r="O1818" s="750" t="s">
        <v>10017</v>
      </c>
      <c r="P1818" s="750" t="s">
        <v>10018</v>
      </c>
      <c r="Q1818" s="750" t="s">
        <v>10019</v>
      </c>
      <c r="R1818" s="750" t="s">
        <v>10020</v>
      </c>
      <c r="S1818" s="750" t="s">
        <v>10021</v>
      </c>
    </row>
    <row r="1819" spans="11:19" hidden="1">
      <c r="K1819" s="750" t="str">
        <f t="shared" ca="1" si="72"/>
        <v/>
      </c>
      <c r="L1819" s="750" t="str">
        <f t="shared" ca="1" si="73"/>
        <v/>
      </c>
      <c r="O1819" s="750" t="s">
        <v>10022</v>
      </c>
      <c r="P1819" s="750" t="s">
        <v>10023</v>
      </c>
      <c r="Q1819" s="750" t="s">
        <v>10024</v>
      </c>
      <c r="R1819" s="750" t="s">
        <v>10025</v>
      </c>
      <c r="S1819" s="750" t="s">
        <v>10026</v>
      </c>
    </row>
    <row r="1820" spans="11:19" hidden="1">
      <c r="K1820" s="750" t="str">
        <f t="shared" ca="1" si="72"/>
        <v/>
      </c>
      <c r="L1820" s="750" t="str">
        <f t="shared" ca="1" si="73"/>
        <v/>
      </c>
      <c r="O1820" s="750" t="s">
        <v>10027</v>
      </c>
      <c r="P1820" s="750" t="s">
        <v>10028</v>
      </c>
      <c r="Q1820" s="750" t="s">
        <v>10029</v>
      </c>
      <c r="R1820" s="750" t="s">
        <v>10030</v>
      </c>
      <c r="S1820" s="750" t="s">
        <v>10031</v>
      </c>
    </row>
    <row r="1821" spans="11:19" hidden="1">
      <c r="K1821" s="750" t="str">
        <f t="shared" ca="1" si="72"/>
        <v/>
      </c>
      <c r="L1821" s="750" t="str">
        <f t="shared" ca="1" si="73"/>
        <v/>
      </c>
      <c r="O1821" s="750" t="s">
        <v>10032</v>
      </c>
      <c r="P1821" s="750" t="s">
        <v>10033</v>
      </c>
      <c r="Q1821" s="750" t="s">
        <v>10034</v>
      </c>
      <c r="R1821" s="750" t="s">
        <v>10035</v>
      </c>
      <c r="S1821" s="750" t="s">
        <v>10036</v>
      </c>
    </row>
    <row r="1822" spans="11:19" hidden="1">
      <c r="K1822" s="750" t="str">
        <f t="shared" ca="1" si="72"/>
        <v/>
      </c>
      <c r="L1822" s="750" t="str">
        <f t="shared" ca="1" si="73"/>
        <v/>
      </c>
      <c r="O1822" s="750" t="s">
        <v>10037</v>
      </c>
      <c r="P1822" s="750" t="s">
        <v>10038</v>
      </c>
      <c r="Q1822" s="750" t="s">
        <v>10039</v>
      </c>
      <c r="R1822" s="750" t="s">
        <v>10643</v>
      </c>
      <c r="S1822" s="750" t="s">
        <v>8052</v>
      </c>
    </row>
    <row r="1823" spans="11:19" hidden="1">
      <c r="K1823" s="750" t="str">
        <f t="shared" ca="1" si="72"/>
        <v/>
      </c>
      <c r="L1823" s="750" t="str">
        <f t="shared" ca="1" si="73"/>
        <v/>
      </c>
      <c r="O1823" s="750" t="s">
        <v>2240</v>
      </c>
      <c r="P1823" s="750" t="s">
        <v>2241</v>
      </c>
      <c r="Q1823" s="750" t="s">
        <v>2242</v>
      </c>
      <c r="R1823" s="750" t="s">
        <v>2243</v>
      </c>
      <c r="S1823" s="750" t="s">
        <v>253</v>
      </c>
    </row>
    <row r="1824" spans="11:19" hidden="1">
      <c r="K1824" s="750" t="str">
        <f t="shared" ca="1" si="72"/>
        <v/>
      </c>
      <c r="L1824" s="750" t="str">
        <f t="shared" ca="1" si="73"/>
        <v/>
      </c>
      <c r="O1824" s="750" t="s">
        <v>254</v>
      </c>
      <c r="P1824" s="750" t="s">
        <v>255</v>
      </c>
      <c r="Q1824" s="750" t="s">
        <v>256</v>
      </c>
      <c r="R1824" s="750" t="s">
        <v>2673</v>
      </c>
      <c r="S1824" s="750" t="s">
        <v>2674</v>
      </c>
    </row>
    <row r="1825" spans="11:19" hidden="1">
      <c r="K1825" s="750" t="str">
        <f t="shared" ca="1" si="72"/>
        <v/>
      </c>
      <c r="L1825" s="750" t="str">
        <f t="shared" ca="1" si="73"/>
        <v/>
      </c>
      <c r="O1825" s="750" t="s">
        <v>2675</v>
      </c>
      <c r="P1825" s="750" t="s">
        <v>2676</v>
      </c>
      <c r="Q1825" s="750" t="s">
        <v>2677</v>
      </c>
      <c r="R1825" s="750" t="s">
        <v>851</v>
      </c>
      <c r="S1825" s="750" t="s">
        <v>852</v>
      </c>
    </row>
    <row r="1826" spans="11:19" hidden="1">
      <c r="K1826" s="750" t="str">
        <f t="shared" ca="1" si="72"/>
        <v/>
      </c>
      <c r="L1826" s="750" t="str">
        <f t="shared" ca="1" si="73"/>
        <v/>
      </c>
      <c r="O1826" s="750" t="s">
        <v>10717</v>
      </c>
      <c r="P1826" s="750" t="s">
        <v>10718</v>
      </c>
      <c r="Q1826" s="750" t="s">
        <v>4856</v>
      </c>
      <c r="R1826" s="750" t="s">
        <v>4857</v>
      </c>
      <c r="S1826" s="750" t="s">
        <v>4858</v>
      </c>
    </row>
    <row r="1827" spans="11:19" hidden="1">
      <c r="K1827" s="750" t="str">
        <f t="shared" ca="1" si="72"/>
        <v/>
      </c>
      <c r="L1827" s="750" t="str">
        <f t="shared" ca="1" si="73"/>
        <v/>
      </c>
      <c r="O1827" s="750" t="s">
        <v>4859</v>
      </c>
      <c r="P1827" s="750" t="s">
        <v>4860</v>
      </c>
      <c r="Q1827" s="750" t="s">
        <v>4861</v>
      </c>
      <c r="R1827" s="750" t="s">
        <v>4862</v>
      </c>
      <c r="S1827" s="750" t="s">
        <v>4863</v>
      </c>
    </row>
    <row r="1828" spans="11:19" hidden="1">
      <c r="K1828" s="750" t="str">
        <f t="shared" ca="1" si="72"/>
        <v/>
      </c>
      <c r="L1828" s="750" t="str">
        <f t="shared" ca="1" si="73"/>
        <v/>
      </c>
      <c r="O1828" s="750" t="s">
        <v>4864</v>
      </c>
      <c r="P1828" s="750" t="s">
        <v>10880</v>
      </c>
      <c r="Q1828" s="750" t="s">
        <v>10881</v>
      </c>
      <c r="R1828" s="750" t="s">
        <v>10882</v>
      </c>
      <c r="S1828" s="750" t="s">
        <v>10883</v>
      </c>
    </row>
    <row r="1829" spans="11:19" hidden="1">
      <c r="K1829" s="750" t="str">
        <f t="shared" ca="1" si="72"/>
        <v/>
      </c>
      <c r="L1829" s="750" t="str">
        <f t="shared" ca="1" si="73"/>
        <v/>
      </c>
      <c r="O1829" s="750" t="s">
        <v>11945</v>
      </c>
      <c r="P1829" s="750" t="s">
        <v>11946</v>
      </c>
      <c r="Q1829" s="750" t="s">
        <v>11947</v>
      </c>
      <c r="R1829" s="750" t="s">
        <v>11948</v>
      </c>
      <c r="S1829" s="750" t="s">
        <v>11949</v>
      </c>
    </row>
    <row r="1830" spans="11:19" hidden="1">
      <c r="K1830" s="750" t="str">
        <f t="shared" ca="1" si="72"/>
        <v/>
      </c>
      <c r="L1830" s="750" t="str">
        <f t="shared" ca="1" si="73"/>
        <v/>
      </c>
      <c r="O1830" s="750" t="s">
        <v>11950</v>
      </c>
      <c r="P1830" s="750" t="s">
        <v>11951</v>
      </c>
      <c r="Q1830" s="750" t="s">
        <v>11952</v>
      </c>
      <c r="R1830" s="750" t="s">
        <v>11953</v>
      </c>
      <c r="S1830" s="750" t="s">
        <v>11954</v>
      </c>
    </row>
    <row r="1831" spans="11:19" hidden="1">
      <c r="K1831" s="750" t="str">
        <f t="shared" ca="1" si="72"/>
        <v/>
      </c>
      <c r="L1831" s="750" t="str">
        <f t="shared" ca="1" si="73"/>
        <v/>
      </c>
      <c r="O1831" s="750" t="s">
        <v>11955</v>
      </c>
      <c r="P1831" s="750" t="s">
        <v>4877</v>
      </c>
      <c r="Q1831" s="750" t="s">
        <v>4878</v>
      </c>
      <c r="R1831" s="750" t="s">
        <v>4879</v>
      </c>
      <c r="S1831" s="750" t="s">
        <v>4880</v>
      </c>
    </row>
    <row r="1832" spans="11:19" hidden="1">
      <c r="K1832" s="750" t="str">
        <f t="shared" ca="1" si="72"/>
        <v/>
      </c>
      <c r="L1832" s="750" t="str">
        <f t="shared" ca="1" si="73"/>
        <v/>
      </c>
      <c r="O1832" s="750" t="s">
        <v>4881</v>
      </c>
      <c r="P1832" s="750" t="s">
        <v>3461</v>
      </c>
      <c r="Q1832" s="750" t="s">
        <v>3462</v>
      </c>
      <c r="R1832" s="750" t="s">
        <v>3463</v>
      </c>
      <c r="S1832" s="750" t="s">
        <v>3464</v>
      </c>
    </row>
    <row r="1833" spans="11:19" hidden="1">
      <c r="K1833" s="750" t="str">
        <f t="shared" ca="1" si="72"/>
        <v/>
      </c>
      <c r="L1833" s="750" t="str">
        <f t="shared" ca="1" si="73"/>
        <v/>
      </c>
      <c r="O1833" s="750" t="s">
        <v>3465</v>
      </c>
      <c r="P1833" s="750" t="s">
        <v>3466</v>
      </c>
      <c r="Q1833" s="750" t="s">
        <v>3467</v>
      </c>
      <c r="R1833" s="750" t="s">
        <v>3468</v>
      </c>
      <c r="S1833" s="750" t="s">
        <v>3469</v>
      </c>
    </row>
    <row r="1834" spans="11:19" hidden="1">
      <c r="K1834" s="750" t="str">
        <f t="shared" ca="1" si="72"/>
        <v/>
      </c>
      <c r="L1834" s="750" t="str">
        <f t="shared" ca="1" si="73"/>
        <v/>
      </c>
      <c r="O1834" s="750" t="s">
        <v>6338</v>
      </c>
      <c r="P1834" s="750" t="s">
        <v>6339</v>
      </c>
      <c r="Q1834" s="750" t="s">
        <v>6340</v>
      </c>
      <c r="R1834" s="750" t="s">
        <v>6341</v>
      </c>
      <c r="S1834" s="750" t="s">
        <v>6342</v>
      </c>
    </row>
    <row r="1835" spans="11:19" hidden="1">
      <c r="K1835" s="750" t="str">
        <f t="shared" ca="1" si="72"/>
        <v/>
      </c>
      <c r="L1835" s="750" t="str">
        <f t="shared" ca="1" si="73"/>
        <v/>
      </c>
      <c r="O1835" s="750" t="s">
        <v>6343</v>
      </c>
      <c r="P1835" s="750" t="s">
        <v>6344</v>
      </c>
      <c r="Q1835" s="750" t="s">
        <v>6345</v>
      </c>
      <c r="R1835" s="750" t="s">
        <v>6346</v>
      </c>
      <c r="S1835" s="750" t="s">
        <v>6347</v>
      </c>
    </row>
    <row r="1836" spans="11:19" hidden="1">
      <c r="K1836" s="750" t="str">
        <f t="shared" ca="1" si="72"/>
        <v/>
      </c>
      <c r="L1836" s="750" t="str">
        <f t="shared" ca="1" si="73"/>
        <v/>
      </c>
      <c r="O1836" s="750" t="s">
        <v>6348</v>
      </c>
      <c r="P1836" s="750" t="s">
        <v>6349</v>
      </c>
      <c r="Q1836" s="750" t="s">
        <v>6350</v>
      </c>
      <c r="R1836" s="750" t="s">
        <v>6351</v>
      </c>
      <c r="S1836" s="750" t="s">
        <v>6352</v>
      </c>
    </row>
    <row r="1837" spans="11:19" hidden="1">
      <c r="K1837" s="750" t="str">
        <f t="shared" ca="1" si="72"/>
        <v/>
      </c>
      <c r="L1837" s="750" t="str">
        <f t="shared" ca="1" si="73"/>
        <v/>
      </c>
      <c r="O1837" s="750" t="s">
        <v>6353</v>
      </c>
      <c r="P1837" s="750" t="s">
        <v>6354</v>
      </c>
      <c r="Q1837" s="750" t="s">
        <v>6355</v>
      </c>
      <c r="R1837" s="750" t="s">
        <v>6356</v>
      </c>
      <c r="S1837" s="750" t="s">
        <v>6357</v>
      </c>
    </row>
    <row r="1838" spans="11:19" hidden="1">
      <c r="K1838" s="750" t="str">
        <f t="shared" ca="1" si="72"/>
        <v/>
      </c>
      <c r="L1838" s="750" t="str">
        <f t="shared" ca="1" si="73"/>
        <v/>
      </c>
      <c r="O1838" s="750" t="s">
        <v>6358</v>
      </c>
      <c r="P1838" s="750" t="s">
        <v>6359</v>
      </c>
      <c r="Q1838" s="750" t="s">
        <v>6360</v>
      </c>
      <c r="R1838" s="750" t="s">
        <v>6361</v>
      </c>
      <c r="S1838" s="750" t="s">
        <v>12165</v>
      </c>
    </row>
    <row r="1839" spans="11:19" hidden="1">
      <c r="K1839" s="750" t="str">
        <f t="shared" ca="1" si="72"/>
        <v/>
      </c>
      <c r="L1839" s="750" t="str">
        <f t="shared" ca="1" si="73"/>
        <v/>
      </c>
      <c r="O1839" s="750" t="s">
        <v>12166</v>
      </c>
      <c r="P1839" s="750" t="s">
        <v>12167</v>
      </c>
      <c r="Q1839" s="750" t="s">
        <v>12168</v>
      </c>
      <c r="R1839" s="750" t="s">
        <v>12169</v>
      </c>
      <c r="S1839" s="750" t="s">
        <v>5454</v>
      </c>
    </row>
    <row r="1840" spans="11:19" hidden="1">
      <c r="K1840" s="750" t="str">
        <f t="shared" ca="1" si="72"/>
        <v/>
      </c>
      <c r="L1840" s="750" t="str">
        <f t="shared" ca="1" si="73"/>
        <v/>
      </c>
      <c r="O1840" s="750" t="s">
        <v>5455</v>
      </c>
      <c r="P1840" s="750" t="s">
        <v>5456</v>
      </c>
      <c r="Q1840" s="750" t="s">
        <v>5457</v>
      </c>
      <c r="R1840" s="750" t="s">
        <v>5458</v>
      </c>
      <c r="S1840" s="750" t="s">
        <v>5459</v>
      </c>
    </row>
    <row r="1841" spans="11:19" hidden="1">
      <c r="K1841" s="750" t="str">
        <f t="shared" ca="1" si="72"/>
        <v/>
      </c>
      <c r="L1841" s="750" t="str">
        <f t="shared" ca="1" si="73"/>
        <v/>
      </c>
      <c r="O1841" s="750" t="s">
        <v>5460</v>
      </c>
      <c r="P1841" s="750" t="s">
        <v>9678</v>
      </c>
      <c r="Q1841" s="750" t="s">
        <v>9679</v>
      </c>
      <c r="R1841" s="750" t="s">
        <v>9680</v>
      </c>
      <c r="S1841" s="750" t="s">
        <v>12630</v>
      </c>
    </row>
    <row r="1842" spans="11:19" hidden="1">
      <c r="K1842" s="750" t="str">
        <f t="shared" ca="1" si="72"/>
        <v/>
      </c>
      <c r="L1842" s="750" t="str">
        <f t="shared" ca="1" si="73"/>
        <v/>
      </c>
      <c r="O1842" s="750" t="s">
        <v>4612</v>
      </c>
      <c r="P1842" s="750" t="s">
        <v>4613</v>
      </c>
      <c r="Q1842" s="750" t="s">
        <v>4614</v>
      </c>
      <c r="R1842" s="750" t="s">
        <v>9485</v>
      </c>
      <c r="S1842" s="750" t="s">
        <v>9486</v>
      </c>
    </row>
    <row r="1843" spans="11:19" hidden="1">
      <c r="K1843" s="750" t="str">
        <f t="shared" ca="1" si="72"/>
        <v/>
      </c>
      <c r="L1843" s="750" t="str">
        <f t="shared" ca="1" si="73"/>
        <v/>
      </c>
      <c r="O1843" s="750" t="s">
        <v>9487</v>
      </c>
      <c r="P1843" s="750" t="s">
        <v>9488</v>
      </c>
      <c r="Q1843" s="750" t="s">
        <v>9489</v>
      </c>
      <c r="R1843" s="750" t="s">
        <v>9490</v>
      </c>
      <c r="S1843" s="750" t="s">
        <v>9491</v>
      </c>
    </row>
    <row r="1844" spans="11:19" hidden="1">
      <c r="K1844" s="750" t="str">
        <f t="shared" ca="1" si="72"/>
        <v/>
      </c>
      <c r="L1844" s="750" t="str">
        <f t="shared" ca="1" si="73"/>
        <v/>
      </c>
      <c r="O1844" s="750" t="s">
        <v>6102</v>
      </c>
      <c r="P1844" s="750" t="s">
        <v>6103</v>
      </c>
      <c r="Q1844" s="750" t="s">
        <v>13919</v>
      </c>
      <c r="R1844" s="750" t="s">
        <v>13920</v>
      </c>
      <c r="S1844" s="750" t="s">
        <v>13921</v>
      </c>
    </row>
    <row r="1845" spans="11:19" hidden="1">
      <c r="K1845" s="750" t="str">
        <f t="shared" ca="1" si="72"/>
        <v/>
      </c>
      <c r="L1845" s="750" t="str">
        <f t="shared" ca="1" si="73"/>
        <v/>
      </c>
      <c r="O1845" s="750" t="s">
        <v>13922</v>
      </c>
      <c r="P1845" s="750" t="s">
        <v>13923</v>
      </c>
      <c r="Q1845" s="750" t="s">
        <v>13924</v>
      </c>
      <c r="R1845" s="750" t="s">
        <v>13925</v>
      </c>
      <c r="S1845" s="750" t="s">
        <v>13926</v>
      </c>
    </row>
    <row r="1846" spans="11:19" hidden="1">
      <c r="K1846" s="750" t="str">
        <f t="shared" ca="1" si="72"/>
        <v/>
      </c>
      <c r="L1846" s="750" t="str">
        <f t="shared" ca="1" si="73"/>
        <v/>
      </c>
      <c r="O1846" s="750" t="s">
        <v>3891</v>
      </c>
      <c r="P1846" s="750" t="s">
        <v>3892</v>
      </c>
      <c r="Q1846" s="750" t="s">
        <v>3893</v>
      </c>
      <c r="R1846" s="750" t="s">
        <v>3894</v>
      </c>
      <c r="S1846" s="750" t="s">
        <v>3895</v>
      </c>
    </row>
    <row r="1847" spans="11:19" hidden="1">
      <c r="K1847" s="750" t="str">
        <f t="shared" ca="1" si="72"/>
        <v/>
      </c>
      <c r="L1847" s="750" t="str">
        <f t="shared" ca="1" si="73"/>
        <v/>
      </c>
      <c r="O1847" s="750" t="s">
        <v>3896</v>
      </c>
      <c r="P1847" s="750" t="s">
        <v>3897</v>
      </c>
      <c r="Q1847" s="750" t="s">
        <v>3898</v>
      </c>
      <c r="R1847" s="750" t="s">
        <v>329</v>
      </c>
      <c r="S1847" s="750" t="s">
        <v>330</v>
      </c>
    </row>
    <row r="1848" spans="11:19" hidden="1">
      <c r="K1848" s="750" t="str">
        <f t="shared" ca="1" si="72"/>
        <v/>
      </c>
      <c r="L1848" s="750" t="str">
        <f t="shared" ca="1" si="73"/>
        <v/>
      </c>
      <c r="O1848" s="750" t="s">
        <v>4966</v>
      </c>
      <c r="P1848" s="750" t="s">
        <v>4967</v>
      </c>
      <c r="Q1848" s="750" t="s">
        <v>4968</v>
      </c>
      <c r="R1848" s="750" t="s">
        <v>5109</v>
      </c>
      <c r="S1848" s="750" t="s">
        <v>13928</v>
      </c>
    </row>
    <row r="1849" spans="11:19" hidden="1">
      <c r="K1849" s="750" t="str">
        <f t="shared" ca="1" si="72"/>
        <v/>
      </c>
      <c r="L1849" s="750" t="str">
        <f t="shared" ca="1" si="73"/>
        <v/>
      </c>
      <c r="O1849" s="750" t="s">
        <v>13929</v>
      </c>
      <c r="P1849" s="750" t="s">
        <v>13930</v>
      </c>
      <c r="Q1849" s="750" t="s">
        <v>13931</v>
      </c>
      <c r="R1849" s="750" t="s">
        <v>13932</v>
      </c>
      <c r="S1849" s="750" t="s">
        <v>13933</v>
      </c>
    </row>
    <row r="1850" spans="11:19" hidden="1">
      <c r="K1850" s="750" t="str">
        <f t="shared" ca="1" si="72"/>
        <v/>
      </c>
      <c r="L1850" s="750" t="str">
        <f t="shared" ca="1" si="73"/>
        <v/>
      </c>
      <c r="O1850" s="750" t="s">
        <v>13934</v>
      </c>
      <c r="P1850" s="750" t="s">
        <v>13935</v>
      </c>
      <c r="Q1850" s="750" t="s">
        <v>11567</v>
      </c>
      <c r="R1850" s="750" t="s">
        <v>11568</v>
      </c>
      <c r="S1850" s="750" t="s">
        <v>11569</v>
      </c>
    </row>
    <row r="1851" spans="11:19" hidden="1">
      <c r="K1851" s="750" t="str">
        <f t="shared" ca="1" si="72"/>
        <v/>
      </c>
      <c r="L1851" s="750" t="str">
        <f t="shared" ca="1" si="73"/>
        <v/>
      </c>
      <c r="O1851" s="750" t="s">
        <v>11570</v>
      </c>
      <c r="P1851" s="750" t="s">
        <v>13372</v>
      </c>
      <c r="Q1851" s="750" t="s">
        <v>5247</v>
      </c>
      <c r="R1851" s="750" t="s">
        <v>5248</v>
      </c>
      <c r="S1851" s="750" t="s">
        <v>5249</v>
      </c>
    </row>
    <row r="1852" spans="11:19" hidden="1">
      <c r="K1852" s="750" t="str">
        <f t="shared" ca="1" si="72"/>
        <v/>
      </c>
      <c r="L1852" s="750" t="str">
        <f t="shared" ca="1" si="73"/>
        <v/>
      </c>
      <c r="O1852" s="750" t="s">
        <v>5250</v>
      </c>
      <c r="P1852" s="750" t="s">
        <v>5251</v>
      </c>
      <c r="Q1852" s="750" t="s">
        <v>5252</v>
      </c>
      <c r="R1852" s="750" t="s">
        <v>5253</v>
      </c>
      <c r="S1852" s="750" t="s">
        <v>5254</v>
      </c>
    </row>
    <row r="1853" spans="11:19" hidden="1">
      <c r="K1853" s="750" t="str">
        <f t="shared" ca="1" si="72"/>
        <v/>
      </c>
      <c r="L1853" s="750" t="str">
        <f t="shared" ca="1" si="73"/>
        <v/>
      </c>
      <c r="O1853" s="750" t="s">
        <v>5255</v>
      </c>
      <c r="P1853" s="750" t="s">
        <v>5256</v>
      </c>
      <c r="Q1853" s="750" t="s">
        <v>5257</v>
      </c>
      <c r="R1853" s="750" t="s">
        <v>5258</v>
      </c>
      <c r="S1853" s="750" t="s">
        <v>5259</v>
      </c>
    </row>
    <row r="1854" spans="11:19" hidden="1">
      <c r="K1854" s="750" t="str">
        <f t="shared" ca="1" si="72"/>
        <v/>
      </c>
      <c r="L1854" s="750" t="str">
        <f t="shared" ca="1" si="73"/>
        <v/>
      </c>
      <c r="O1854" s="750" t="s">
        <v>2106</v>
      </c>
      <c r="P1854" s="750" t="s">
        <v>2107</v>
      </c>
      <c r="Q1854" s="750" t="s">
        <v>2108</v>
      </c>
      <c r="R1854" s="750" t="s">
        <v>361</v>
      </c>
      <c r="S1854" s="750" t="s">
        <v>362</v>
      </c>
    </row>
    <row r="1855" spans="11:19" hidden="1">
      <c r="K1855" s="750" t="str">
        <f t="shared" ca="1" si="72"/>
        <v/>
      </c>
      <c r="L1855" s="750" t="str">
        <f t="shared" ca="1" si="73"/>
        <v/>
      </c>
      <c r="O1855" s="750" t="s">
        <v>363</v>
      </c>
      <c r="P1855" s="750" t="s">
        <v>364</v>
      </c>
      <c r="Q1855" s="750" t="s">
        <v>365</v>
      </c>
      <c r="R1855" s="750" t="s">
        <v>2092</v>
      </c>
      <c r="S1855" s="750" t="s">
        <v>2093</v>
      </c>
    </row>
    <row r="1856" spans="11:19" hidden="1">
      <c r="K1856" s="750" t="str">
        <f t="shared" ca="1" si="72"/>
        <v/>
      </c>
      <c r="L1856" s="750" t="str">
        <f t="shared" ca="1" si="73"/>
        <v/>
      </c>
      <c r="O1856" s="750" t="s">
        <v>2094</v>
      </c>
      <c r="P1856" s="750" t="s">
        <v>2095</v>
      </c>
      <c r="Q1856" s="750" t="s">
        <v>4838</v>
      </c>
      <c r="R1856" s="750" t="s">
        <v>4839</v>
      </c>
      <c r="S1856" s="750" t="s">
        <v>4840</v>
      </c>
    </row>
    <row r="1857" spans="11:19" hidden="1">
      <c r="K1857" s="750" t="str">
        <f t="shared" ca="1" si="72"/>
        <v/>
      </c>
      <c r="L1857" s="750" t="str">
        <f t="shared" ca="1" si="73"/>
        <v/>
      </c>
      <c r="O1857" s="750" t="s">
        <v>4841</v>
      </c>
      <c r="P1857" s="750" t="s">
        <v>4842</v>
      </c>
      <c r="Q1857" s="750" t="s">
        <v>4843</v>
      </c>
      <c r="R1857" s="750" t="s">
        <v>4844</v>
      </c>
      <c r="S1857" s="750" t="s">
        <v>4896</v>
      </c>
    </row>
    <row r="1858" spans="11:19" hidden="1">
      <c r="K1858" s="750" t="str">
        <f t="shared" ca="1" si="72"/>
        <v/>
      </c>
      <c r="L1858" s="750" t="str">
        <f t="shared" ca="1" si="73"/>
        <v/>
      </c>
      <c r="O1858" s="750" t="s">
        <v>4897</v>
      </c>
      <c r="P1858" s="750" t="s">
        <v>11138</v>
      </c>
      <c r="Q1858" s="750" t="s">
        <v>11139</v>
      </c>
      <c r="R1858" s="750" t="s">
        <v>9290</v>
      </c>
      <c r="S1858" s="750" t="s">
        <v>9291</v>
      </c>
    </row>
    <row r="1859" spans="11:19" hidden="1">
      <c r="K1859" s="750" t="str">
        <f t="shared" ca="1" si="72"/>
        <v/>
      </c>
      <c r="L1859" s="750" t="str">
        <f t="shared" ca="1" si="73"/>
        <v/>
      </c>
      <c r="O1859" s="750" t="s">
        <v>9292</v>
      </c>
      <c r="P1859" s="750" t="s">
        <v>9293</v>
      </c>
      <c r="Q1859" s="750" t="s">
        <v>9675</v>
      </c>
      <c r="R1859" s="750" t="s">
        <v>9676</v>
      </c>
      <c r="S1859" s="750" t="s">
        <v>9677</v>
      </c>
    </row>
    <row r="1860" spans="11:19" hidden="1">
      <c r="K1860" s="750" t="str">
        <f t="shared" ca="1" si="72"/>
        <v/>
      </c>
      <c r="L1860" s="750" t="str">
        <f t="shared" ca="1" si="73"/>
        <v/>
      </c>
      <c r="O1860" s="750" t="s">
        <v>10605</v>
      </c>
      <c r="P1860" s="750" t="s">
        <v>10606</v>
      </c>
      <c r="Q1860" s="750" t="s">
        <v>10607</v>
      </c>
      <c r="R1860" s="750" t="s">
        <v>10608</v>
      </c>
      <c r="S1860" s="750" t="s">
        <v>10609</v>
      </c>
    </row>
    <row r="1861" spans="11:19" hidden="1">
      <c r="K1861" s="750" t="str">
        <f t="shared" ca="1" si="72"/>
        <v/>
      </c>
      <c r="L1861" s="750" t="str">
        <f t="shared" ca="1" si="73"/>
        <v/>
      </c>
      <c r="O1861" s="750" t="s">
        <v>10610</v>
      </c>
      <c r="P1861" s="750" t="s">
        <v>5646</v>
      </c>
      <c r="Q1861" s="750" t="s">
        <v>5647</v>
      </c>
      <c r="R1861" s="750" t="s">
        <v>5648</v>
      </c>
      <c r="S1861" s="750" t="s">
        <v>5649</v>
      </c>
    </row>
    <row r="1862" spans="11:19" hidden="1">
      <c r="K1862" s="750" t="str">
        <f t="shared" ca="1" si="72"/>
        <v/>
      </c>
      <c r="L1862" s="750" t="str">
        <f t="shared" ca="1" si="73"/>
        <v/>
      </c>
      <c r="O1862" s="750" t="s">
        <v>5650</v>
      </c>
      <c r="P1862" s="750" t="s">
        <v>5651</v>
      </c>
      <c r="Q1862" s="750" t="s">
        <v>5652</v>
      </c>
      <c r="R1862" s="750" t="s">
        <v>5653</v>
      </c>
      <c r="S1862" s="750" t="s">
        <v>5654</v>
      </c>
    </row>
    <row r="1863" spans="11:19" hidden="1">
      <c r="K1863" s="750" t="str">
        <f t="shared" ca="1" si="72"/>
        <v/>
      </c>
      <c r="L1863" s="750" t="str">
        <f t="shared" ca="1" si="73"/>
        <v/>
      </c>
      <c r="O1863" s="750" t="s">
        <v>5655</v>
      </c>
      <c r="P1863" s="750" t="s">
        <v>12491</v>
      </c>
      <c r="Q1863" s="750" t="s">
        <v>12492</v>
      </c>
      <c r="R1863" s="750" t="s">
        <v>7536</v>
      </c>
      <c r="S1863" s="750" t="s">
        <v>7537</v>
      </c>
    </row>
    <row r="1864" spans="11:19" hidden="1">
      <c r="K1864" s="750" t="str">
        <f t="shared" ca="1" si="72"/>
        <v/>
      </c>
      <c r="L1864" s="750" t="str">
        <f t="shared" ca="1" si="73"/>
        <v/>
      </c>
      <c r="O1864" s="750" t="s">
        <v>10467</v>
      </c>
      <c r="P1864" s="750" t="s">
        <v>10468</v>
      </c>
      <c r="Q1864" s="750" t="s">
        <v>10469</v>
      </c>
      <c r="R1864" s="750" t="s">
        <v>10470</v>
      </c>
      <c r="S1864" s="750" t="s">
        <v>10471</v>
      </c>
    </row>
    <row r="1865" spans="11:19" hidden="1">
      <c r="K1865" s="750" t="str">
        <f t="shared" ca="1" si="72"/>
        <v/>
      </c>
      <c r="L1865" s="750" t="str">
        <f t="shared" ca="1" si="73"/>
        <v/>
      </c>
      <c r="O1865" s="750" t="s">
        <v>10472</v>
      </c>
      <c r="P1865" s="750" t="s">
        <v>10473</v>
      </c>
      <c r="Q1865" s="750" t="s">
        <v>9201</v>
      </c>
      <c r="R1865" s="750" t="s">
        <v>9202</v>
      </c>
      <c r="S1865" s="750" t="s">
        <v>9203</v>
      </c>
    </row>
    <row r="1866" spans="11:19" hidden="1">
      <c r="K1866" s="750" t="str">
        <f t="shared" ca="1" si="72"/>
        <v/>
      </c>
      <c r="L1866" s="750" t="str">
        <f t="shared" ca="1" si="73"/>
        <v/>
      </c>
      <c r="O1866" s="750" t="s">
        <v>9204</v>
      </c>
      <c r="P1866" s="750" t="s">
        <v>9205</v>
      </c>
      <c r="Q1866" s="750" t="s">
        <v>9206</v>
      </c>
      <c r="R1866" s="750" t="s">
        <v>9207</v>
      </c>
      <c r="S1866" s="750" t="s">
        <v>9208</v>
      </c>
    </row>
    <row r="1867" spans="11:19" hidden="1">
      <c r="K1867" s="750" t="str">
        <f t="shared" ca="1" si="72"/>
        <v/>
      </c>
      <c r="L1867" s="750" t="str">
        <f t="shared" ca="1" si="73"/>
        <v/>
      </c>
      <c r="O1867" s="750" t="s">
        <v>9209</v>
      </c>
      <c r="P1867" s="750" t="s">
        <v>9210</v>
      </c>
      <c r="Q1867" s="750" t="s">
        <v>2293</v>
      </c>
      <c r="R1867" s="750" t="s">
        <v>0</v>
      </c>
      <c r="S1867" s="750" t="s">
        <v>3695</v>
      </c>
    </row>
    <row r="1868" spans="11:19" hidden="1">
      <c r="K1868" s="750" t="str">
        <f t="shared" ref="K1868:K1931" ca="1" si="74">IF(INDIRECT($O1868)=0,"",INDIRECT($R1868)&amp;INDIRECT($O1868)&amp;INDIRECT($P1868)&amp;INDIRECT($Q1868))</f>
        <v/>
      </c>
      <c r="L1868" s="750" t="str">
        <f t="shared" ref="L1868:L1931" ca="1" si="75">IF(INDIRECT($O1868)=0,"",INDIRECT($S1868)&amp;INDIRECT($O1868)&amp;INDIRECT($P1868)&amp;INDIRECT($Q1868))</f>
        <v/>
      </c>
      <c r="O1868" s="750" t="s">
        <v>3696</v>
      </c>
      <c r="P1868" s="750" t="s">
        <v>3697</v>
      </c>
      <c r="Q1868" s="750" t="s">
        <v>3698</v>
      </c>
      <c r="R1868" s="750" t="s">
        <v>3699</v>
      </c>
      <c r="S1868" s="750" t="s">
        <v>12554</v>
      </c>
    </row>
    <row r="1869" spans="11:19" hidden="1">
      <c r="K1869" s="750" t="str">
        <f t="shared" ca="1" si="74"/>
        <v/>
      </c>
      <c r="L1869" s="750" t="str">
        <f t="shared" ca="1" si="75"/>
        <v/>
      </c>
      <c r="O1869" s="750" t="s">
        <v>1896</v>
      </c>
      <c r="P1869" s="750" t="s">
        <v>1897</v>
      </c>
      <c r="Q1869" s="750" t="s">
        <v>1898</v>
      </c>
      <c r="R1869" s="750" t="s">
        <v>1899</v>
      </c>
      <c r="S1869" s="750" t="s">
        <v>2600</v>
      </c>
    </row>
    <row r="1870" spans="11:19" hidden="1">
      <c r="K1870" s="750" t="str">
        <f t="shared" ca="1" si="74"/>
        <v/>
      </c>
      <c r="L1870" s="750" t="str">
        <f t="shared" ca="1" si="75"/>
        <v/>
      </c>
      <c r="O1870" s="750" t="s">
        <v>2601</v>
      </c>
      <c r="P1870" s="750" t="s">
        <v>2602</v>
      </c>
      <c r="Q1870" s="750" t="s">
        <v>2603</v>
      </c>
      <c r="R1870" s="750" t="s">
        <v>2604</v>
      </c>
      <c r="S1870" s="750" t="s">
        <v>2605</v>
      </c>
    </row>
    <row r="1871" spans="11:19" hidden="1">
      <c r="K1871" s="750" t="str">
        <f t="shared" ca="1" si="74"/>
        <v/>
      </c>
      <c r="L1871" s="750" t="str">
        <f t="shared" ca="1" si="75"/>
        <v/>
      </c>
      <c r="O1871" s="750" t="s">
        <v>2606</v>
      </c>
      <c r="P1871" s="750" t="s">
        <v>2607</v>
      </c>
      <c r="Q1871" s="750" t="s">
        <v>2608</v>
      </c>
      <c r="R1871" s="750" t="s">
        <v>2609</v>
      </c>
      <c r="S1871" s="750" t="s">
        <v>2610</v>
      </c>
    </row>
    <row r="1872" spans="11:19" hidden="1">
      <c r="K1872" s="750" t="str">
        <f t="shared" ca="1" si="74"/>
        <v/>
      </c>
      <c r="L1872" s="750" t="str">
        <f t="shared" ca="1" si="75"/>
        <v/>
      </c>
      <c r="O1872" s="750" t="s">
        <v>10850</v>
      </c>
      <c r="P1872" s="750" t="s">
        <v>10851</v>
      </c>
      <c r="Q1872" s="750" t="s">
        <v>10852</v>
      </c>
      <c r="R1872" s="750" t="s">
        <v>10853</v>
      </c>
      <c r="S1872" s="750" t="s">
        <v>10854</v>
      </c>
    </row>
    <row r="1873" spans="11:19" hidden="1">
      <c r="K1873" s="750" t="str">
        <f t="shared" ca="1" si="74"/>
        <v/>
      </c>
      <c r="L1873" s="750" t="str">
        <f t="shared" ca="1" si="75"/>
        <v/>
      </c>
      <c r="O1873" s="750" t="s">
        <v>10855</v>
      </c>
      <c r="P1873" s="750" t="s">
        <v>10856</v>
      </c>
      <c r="Q1873" s="750" t="s">
        <v>10857</v>
      </c>
      <c r="R1873" s="750" t="s">
        <v>10858</v>
      </c>
      <c r="S1873" s="750" t="s">
        <v>13111</v>
      </c>
    </row>
    <row r="1874" spans="11:19" hidden="1">
      <c r="K1874" s="750" t="str">
        <f t="shared" ca="1" si="74"/>
        <v/>
      </c>
      <c r="L1874" s="750" t="str">
        <f t="shared" ca="1" si="75"/>
        <v/>
      </c>
      <c r="O1874" s="750" t="s">
        <v>13112</v>
      </c>
      <c r="P1874" s="750" t="s">
        <v>2678</v>
      </c>
      <c r="Q1874" s="750" t="s">
        <v>2679</v>
      </c>
      <c r="R1874" s="750" t="s">
        <v>2680</v>
      </c>
      <c r="S1874" s="750" t="s">
        <v>2681</v>
      </c>
    </row>
    <row r="1875" spans="11:19" hidden="1">
      <c r="K1875" s="750" t="str">
        <f t="shared" ca="1" si="74"/>
        <v/>
      </c>
      <c r="L1875" s="750" t="str">
        <f t="shared" ca="1" si="75"/>
        <v/>
      </c>
      <c r="O1875" s="750" t="s">
        <v>2682</v>
      </c>
      <c r="P1875" s="750" t="s">
        <v>2683</v>
      </c>
      <c r="Q1875" s="750" t="s">
        <v>2684</v>
      </c>
      <c r="R1875" s="750" t="s">
        <v>235</v>
      </c>
      <c r="S1875" s="750" t="s">
        <v>236</v>
      </c>
    </row>
    <row r="1876" spans="11:19" hidden="1">
      <c r="K1876" s="750" t="str">
        <f t="shared" ca="1" si="74"/>
        <v/>
      </c>
      <c r="L1876" s="750" t="str">
        <f t="shared" ca="1" si="75"/>
        <v/>
      </c>
      <c r="O1876" s="750" t="s">
        <v>237</v>
      </c>
      <c r="P1876" s="750" t="s">
        <v>5423</v>
      </c>
      <c r="Q1876" s="750" t="s">
        <v>5424</v>
      </c>
      <c r="R1876" s="750" t="s">
        <v>5425</v>
      </c>
      <c r="S1876" s="750" t="s">
        <v>5426</v>
      </c>
    </row>
    <row r="1877" spans="11:19" hidden="1">
      <c r="K1877" s="750" t="str">
        <f t="shared" ca="1" si="74"/>
        <v/>
      </c>
      <c r="L1877" s="750" t="str">
        <f t="shared" ca="1" si="75"/>
        <v/>
      </c>
      <c r="O1877" s="750" t="s">
        <v>5427</v>
      </c>
      <c r="P1877" s="750" t="s">
        <v>5428</v>
      </c>
      <c r="Q1877" s="750" t="s">
        <v>5429</v>
      </c>
      <c r="R1877" s="750" t="s">
        <v>5430</v>
      </c>
      <c r="S1877" s="750" t="s">
        <v>5431</v>
      </c>
    </row>
    <row r="1878" spans="11:19" hidden="1">
      <c r="K1878" s="750" t="str">
        <f t="shared" ca="1" si="74"/>
        <v/>
      </c>
      <c r="L1878" s="750" t="str">
        <f t="shared" ca="1" si="75"/>
        <v/>
      </c>
      <c r="O1878" s="750" t="s">
        <v>5432</v>
      </c>
      <c r="P1878" s="750" t="s">
        <v>5433</v>
      </c>
      <c r="Q1878" s="750" t="s">
        <v>5434</v>
      </c>
      <c r="R1878" s="750" t="s">
        <v>5435</v>
      </c>
      <c r="S1878" s="750" t="s">
        <v>5436</v>
      </c>
    </row>
    <row r="1879" spans="11:19" hidden="1">
      <c r="K1879" s="750" t="str">
        <f t="shared" ca="1" si="74"/>
        <v/>
      </c>
      <c r="L1879" s="750" t="str">
        <f t="shared" ca="1" si="75"/>
        <v/>
      </c>
      <c r="O1879" s="750" t="s">
        <v>5437</v>
      </c>
      <c r="P1879" s="750" t="s">
        <v>5438</v>
      </c>
      <c r="Q1879" s="750" t="s">
        <v>5439</v>
      </c>
      <c r="R1879" s="750" t="s">
        <v>5440</v>
      </c>
      <c r="S1879" s="750" t="s">
        <v>13751</v>
      </c>
    </row>
    <row r="1880" spans="11:19" hidden="1">
      <c r="K1880" s="750" t="str">
        <f t="shared" ca="1" si="74"/>
        <v/>
      </c>
      <c r="L1880" s="750" t="str">
        <f t="shared" ca="1" si="75"/>
        <v/>
      </c>
      <c r="O1880" s="750" t="s">
        <v>13752</v>
      </c>
      <c r="P1880" s="750" t="s">
        <v>13753</v>
      </c>
      <c r="Q1880" s="750" t="s">
        <v>13754</v>
      </c>
      <c r="R1880" s="750" t="s">
        <v>13755</v>
      </c>
      <c r="S1880" s="750" t="s">
        <v>13756</v>
      </c>
    </row>
    <row r="1881" spans="11:19" hidden="1">
      <c r="K1881" s="750" t="str">
        <f t="shared" ca="1" si="74"/>
        <v/>
      </c>
      <c r="L1881" s="750" t="str">
        <f t="shared" ca="1" si="75"/>
        <v/>
      </c>
      <c r="O1881" s="750" t="s">
        <v>13757</v>
      </c>
      <c r="P1881" s="750" t="s">
        <v>5727</v>
      </c>
      <c r="Q1881" s="750" t="s">
        <v>5728</v>
      </c>
      <c r="R1881" s="750" t="s">
        <v>5729</v>
      </c>
      <c r="S1881" s="750" t="s">
        <v>5730</v>
      </c>
    </row>
    <row r="1882" spans="11:19" hidden="1">
      <c r="K1882" s="750" t="str">
        <f t="shared" ca="1" si="74"/>
        <v/>
      </c>
      <c r="L1882" s="750" t="str">
        <f t="shared" ca="1" si="75"/>
        <v/>
      </c>
      <c r="O1882" s="750" t="s">
        <v>5731</v>
      </c>
      <c r="P1882" s="750" t="s">
        <v>5732</v>
      </c>
      <c r="Q1882" s="750" t="s">
        <v>5733</v>
      </c>
      <c r="R1882" s="750" t="s">
        <v>11476</v>
      </c>
      <c r="S1882" s="750" t="s">
        <v>11477</v>
      </c>
    </row>
    <row r="1883" spans="11:19" hidden="1">
      <c r="K1883" s="750" t="str">
        <f t="shared" ca="1" si="74"/>
        <v/>
      </c>
      <c r="L1883" s="750" t="str">
        <f t="shared" ca="1" si="75"/>
        <v/>
      </c>
      <c r="O1883" s="750" t="s">
        <v>11478</v>
      </c>
      <c r="P1883" s="750" t="s">
        <v>11479</v>
      </c>
      <c r="Q1883" s="750" t="s">
        <v>11480</v>
      </c>
      <c r="R1883" s="750" t="s">
        <v>11481</v>
      </c>
      <c r="S1883" s="750" t="s">
        <v>11482</v>
      </c>
    </row>
    <row r="1884" spans="11:19" hidden="1">
      <c r="K1884" s="750" t="str">
        <f t="shared" ca="1" si="74"/>
        <v/>
      </c>
      <c r="L1884" s="750" t="str">
        <f t="shared" ca="1" si="75"/>
        <v/>
      </c>
      <c r="O1884" s="750" t="s">
        <v>11483</v>
      </c>
      <c r="P1884" s="750" t="s">
        <v>11484</v>
      </c>
      <c r="Q1884" s="750" t="s">
        <v>11485</v>
      </c>
      <c r="R1884" s="750" t="s">
        <v>11486</v>
      </c>
      <c r="S1884" s="750" t="s">
        <v>11487</v>
      </c>
    </row>
    <row r="1885" spans="11:19" hidden="1">
      <c r="K1885" s="750" t="str">
        <f t="shared" ca="1" si="74"/>
        <v/>
      </c>
      <c r="L1885" s="750" t="str">
        <f t="shared" ca="1" si="75"/>
        <v/>
      </c>
      <c r="O1885" s="750" t="s">
        <v>12223</v>
      </c>
      <c r="P1885" s="750" t="s">
        <v>12224</v>
      </c>
      <c r="Q1885" s="750" t="s">
        <v>12225</v>
      </c>
      <c r="R1885" s="750" t="s">
        <v>12226</v>
      </c>
      <c r="S1885" s="750" t="s">
        <v>667</v>
      </c>
    </row>
    <row r="1886" spans="11:19" hidden="1">
      <c r="K1886" s="750" t="str">
        <f t="shared" ca="1" si="74"/>
        <v/>
      </c>
      <c r="L1886" s="750" t="str">
        <f t="shared" ca="1" si="75"/>
        <v/>
      </c>
      <c r="O1886" s="750" t="s">
        <v>9338</v>
      </c>
      <c r="P1886" s="750" t="s">
        <v>12954</v>
      </c>
      <c r="Q1886" s="750" t="s">
        <v>12955</v>
      </c>
      <c r="R1886" s="750" t="s">
        <v>12956</v>
      </c>
      <c r="S1886" s="750" t="s">
        <v>12957</v>
      </c>
    </row>
    <row r="1887" spans="11:19" hidden="1">
      <c r="K1887" s="750" t="str">
        <f t="shared" ca="1" si="74"/>
        <v/>
      </c>
      <c r="L1887" s="750" t="str">
        <f t="shared" ca="1" si="75"/>
        <v/>
      </c>
      <c r="O1887" s="750" t="s">
        <v>12958</v>
      </c>
      <c r="P1887" s="750" t="s">
        <v>12959</v>
      </c>
      <c r="Q1887" s="750" t="s">
        <v>12960</v>
      </c>
      <c r="R1887" s="750" t="s">
        <v>12961</v>
      </c>
      <c r="S1887" s="750" t="s">
        <v>12962</v>
      </c>
    </row>
    <row r="1888" spans="11:19" hidden="1">
      <c r="K1888" s="750" t="str">
        <f t="shared" ca="1" si="74"/>
        <v/>
      </c>
      <c r="L1888" s="750" t="str">
        <f t="shared" ca="1" si="75"/>
        <v/>
      </c>
      <c r="O1888" s="750" t="s">
        <v>12963</v>
      </c>
      <c r="P1888" s="750" t="s">
        <v>12964</v>
      </c>
      <c r="Q1888" s="750" t="s">
        <v>12965</v>
      </c>
      <c r="R1888" s="750" t="s">
        <v>12966</v>
      </c>
      <c r="S1888" s="750" t="s">
        <v>10910</v>
      </c>
    </row>
    <row r="1889" spans="11:19" hidden="1">
      <c r="K1889" s="750" t="str">
        <f t="shared" ca="1" si="74"/>
        <v/>
      </c>
      <c r="L1889" s="750" t="str">
        <f t="shared" ca="1" si="75"/>
        <v/>
      </c>
      <c r="O1889" s="750" t="s">
        <v>1739</v>
      </c>
      <c r="P1889" s="750" t="s">
        <v>1740</v>
      </c>
      <c r="Q1889" s="750" t="s">
        <v>5441</v>
      </c>
      <c r="R1889" s="750" t="s">
        <v>5442</v>
      </c>
      <c r="S1889" s="750" t="s">
        <v>5443</v>
      </c>
    </row>
    <row r="1890" spans="11:19" hidden="1">
      <c r="K1890" s="750" t="str">
        <f t="shared" ca="1" si="74"/>
        <v/>
      </c>
      <c r="L1890" s="750" t="str">
        <f t="shared" ca="1" si="75"/>
        <v/>
      </c>
      <c r="O1890" s="750" t="s">
        <v>5444</v>
      </c>
      <c r="P1890" s="750" t="s">
        <v>8407</v>
      </c>
      <c r="Q1890" s="750" t="s">
        <v>8408</v>
      </c>
      <c r="R1890" s="750" t="s">
        <v>1524</v>
      </c>
      <c r="S1890" s="750" t="s">
        <v>3561</v>
      </c>
    </row>
    <row r="1891" spans="11:19" hidden="1">
      <c r="K1891" s="750" t="str">
        <f t="shared" ca="1" si="74"/>
        <v/>
      </c>
      <c r="L1891" s="750" t="str">
        <f t="shared" ca="1" si="75"/>
        <v/>
      </c>
      <c r="O1891" s="750" t="s">
        <v>3562</v>
      </c>
      <c r="P1891" s="750" t="s">
        <v>3563</v>
      </c>
      <c r="Q1891" s="750" t="s">
        <v>3564</v>
      </c>
      <c r="R1891" s="750" t="s">
        <v>3565</v>
      </c>
      <c r="S1891" s="750" t="s">
        <v>3566</v>
      </c>
    </row>
    <row r="1892" spans="11:19" hidden="1">
      <c r="K1892" s="750" t="str">
        <f t="shared" ca="1" si="74"/>
        <v/>
      </c>
      <c r="L1892" s="750" t="str">
        <f t="shared" ca="1" si="75"/>
        <v/>
      </c>
      <c r="O1892" s="750" t="s">
        <v>3567</v>
      </c>
      <c r="P1892" s="750" t="s">
        <v>3568</v>
      </c>
      <c r="Q1892" s="750" t="s">
        <v>3569</v>
      </c>
      <c r="R1892" s="750" t="s">
        <v>3570</v>
      </c>
      <c r="S1892" s="750" t="s">
        <v>3571</v>
      </c>
    </row>
    <row r="1893" spans="11:19" hidden="1">
      <c r="K1893" s="750" t="str">
        <f t="shared" ca="1" si="74"/>
        <v/>
      </c>
      <c r="L1893" s="750" t="str">
        <f t="shared" ca="1" si="75"/>
        <v/>
      </c>
      <c r="O1893" s="750" t="s">
        <v>401</v>
      </c>
      <c r="P1893" s="750" t="s">
        <v>402</v>
      </c>
      <c r="Q1893" s="750" t="s">
        <v>403</v>
      </c>
      <c r="R1893" s="750" t="s">
        <v>1311</v>
      </c>
      <c r="S1893" s="750" t="s">
        <v>1312</v>
      </c>
    </row>
    <row r="1894" spans="11:19" hidden="1">
      <c r="K1894" s="750" t="str">
        <f t="shared" ca="1" si="74"/>
        <v/>
      </c>
      <c r="L1894" s="750" t="str">
        <f t="shared" ca="1" si="75"/>
        <v/>
      </c>
      <c r="O1894" s="750" t="s">
        <v>1313</v>
      </c>
      <c r="P1894" s="750" t="s">
        <v>1314</v>
      </c>
      <c r="Q1894" s="750" t="s">
        <v>1315</v>
      </c>
      <c r="R1894" s="750" t="s">
        <v>1316</v>
      </c>
      <c r="S1894" s="750" t="s">
        <v>1317</v>
      </c>
    </row>
    <row r="1895" spans="11:19" hidden="1">
      <c r="K1895" s="750" t="str">
        <f t="shared" ca="1" si="74"/>
        <v/>
      </c>
      <c r="L1895" s="750" t="str">
        <f t="shared" ca="1" si="75"/>
        <v/>
      </c>
      <c r="O1895" s="750" t="s">
        <v>1318</v>
      </c>
      <c r="P1895" s="750" t="s">
        <v>4507</v>
      </c>
      <c r="Q1895" s="750" t="s">
        <v>4508</v>
      </c>
      <c r="R1895" s="750" t="s">
        <v>4509</v>
      </c>
      <c r="S1895" s="750" t="s">
        <v>4510</v>
      </c>
    </row>
    <row r="1896" spans="11:19" hidden="1">
      <c r="K1896" s="750" t="str">
        <f t="shared" ca="1" si="74"/>
        <v/>
      </c>
      <c r="L1896" s="750" t="str">
        <f t="shared" ca="1" si="75"/>
        <v/>
      </c>
      <c r="O1896" s="750" t="s">
        <v>400</v>
      </c>
      <c r="P1896" s="750" t="s">
        <v>3618</v>
      </c>
      <c r="Q1896" s="750" t="s">
        <v>3619</v>
      </c>
      <c r="R1896" s="750" t="s">
        <v>3620</v>
      </c>
      <c r="S1896" s="750" t="s">
        <v>10407</v>
      </c>
    </row>
    <row r="1897" spans="11:19" hidden="1">
      <c r="K1897" s="750" t="str">
        <f t="shared" ca="1" si="74"/>
        <v/>
      </c>
      <c r="L1897" s="750" t="str">
        <f t="shared" ca="1" si="75"/>
        <v/>
      </c>
      <c r="O1897" s="750" t="s">
        <v>1787</v>
      </c>
      <c r="P1897" s="750" t="s">
        <v>1788</v>
      </c>
      <c r="Q1897" s="750" t="s">
        <v>1789</v>
      </c>
      <c r="R1897" s="750" t="s">
        <v>1790</v>
      </c>
      <c r="S1897" s="750" t="s">
        <v>1791</v>
      </c>
    </row>
    <row r="1898" spans="11:19" hidden="1">
      <c r="K1898" s="750" t="str">
        <f t="shared" ca="1" si="74"/>
        <v/>
      </c>
      <c r="L1898" s="750" t="str">
        <f t="shared" ca="1" si="75"/>
        <v/>
      </c>
      <c r="O1898" s="750" t="s">
        <v>1792</v>
      </c>
      <c r="P1898" s="750" t="s">
        <v>1793</v>
      </c>
      <c r="Q1898" s="750" t="s">
        <v>1794</v>
      </c>
      <c r="R1898" s="750" t="s">
        <v>1795</v>
      </c>
      <c r="S1898" s="750" t="s">
        <v>1796</v>
      </c>
    </row>
    <row r="1899" spans="11:19" hidden="1">
      <c r="K1899" s="750" t="str">
        <f t="shared" ca="1" si="74"/>
        <v/>
      </c>
      <c r="L1899" s="750" t="str">
        <f t="shared" ca="1" si="75"/>
        <v/>
      </c>
      <c r="O1899" s="750" t="s">
        <v>1797</v>
      </c>
      <c r="P1899" s="750" t="s">
        <v>4186</v>
      </c>
      <c r="Q1899" s="750" t="s">
        <v>4187</v>
      </c>
      <c r="R1899" s="750" t="s">
        <v>4188</v>
      </c>
      <c r="S1899" s="750" t="s">
        <v>4189</v>
      </c>
    </row>
    <row r="1900" spans="11:19" hidden="1">
      <c r="K1900" s="750" t="str">
        <f t="shared" ca="1" si="74"/>
        <v/>
      </c>
      <c r="L1900" s="750" t="str">
        <f t="shared" ca="1" si="75"/>
        <v/>
      </c>
      <c r="O1900" s="750" t="s">
        <v>4190</v>
      </c>
      <c r="P1900" s="750" t="s">
        <v>4191</v>
      </c>
      <c r="Q1900" s="750" t="s">
        <v>4192</v>
      </c>
      <c r="R1900" s="750" t="s">
        <v>4193</v>
      </c>
      <c r="S1900" s="750" t="s">
        <v>4194</v>
      </c>
    </row>
    <row r="1901" spans="11:19" hidden="1">
      <c r="K1901" s="750" t="str">
        <f t="shared" ca="1" si="74"/>
        <v/>
      </c>
      <c r="L1901" s="750" t="str">
        <f t="shared" ca="1" si="75"/>
        <v/>
      </c>
      <c r="O1901" s="750" t="s">
        <v>4195</v>
      </c>
      <c r="P1901" s="750" t="s">
        <v>4196</v>
      </c>
      <c r="Q1901" s="750" t="s">
        <v>4197</v>
      </c>
      <c r="R1901" s="750" t="s">
        <v>4198</v>
      </c>
      <c r="S1901" s="750" t="s">
        <v>4199</v>
      </c>
    </row>
    <row r="1902" spans="11:19" hidden="1">
      <c r="K1902" s="750" t="str">
        <f t="shared" ca="1" si="74"/>
        <v/>
      </c>
      <c r="L1902" s="750" t="str">
        <f t="shared" ca="1" si="75"/>
        <v/>
      </c>
      <c r="O1902" s="750" t="s">
        <v>4200</v>
      </c>
      <c r="P1902" s="750" t="s">
        <v>4201</v>
      </c>
      <c r="Q1902" s="750" t="s">
        <v>4202</v>
      </c>
      <c r="R1902" s="750" t="s">
        <v>4203</v>
      </c>
      <c r="S1902" s="750" t="s">
        <v>4204</v>
      </c>
    </row>
    <row r="1903" spans="11:19" hidden="1">
      <c r="K1903" s="750" t="str">
        <f t="shared" ca="1" si="74"/>
        <v/>
      </c>
      <c r="L1903" s="750" t="str">
        <f t="shared" ca="1" si="75"/>
        <v/>
      </c>
      <c r="O1903" s="750" t="s">
        <v>7247</v>
      </c>
      <c r="P1903" s="750" t="s">
        <v>7248</v>
      </c>
      <c r="Q1903" s="750" t="s">
        <v>7249</v>
      </c>
      <c r="R1903" s="750" t="s">
        <v>7250</v>
      </c>
      <c r="S1903" s="750" t="s">
        <v>7251</v>
      </c>
    </row>
    <row r="1904" spans="11:19" hidden="1">
      <c r="K1904" s="750" t="str">
        <f t="shared" ca="1" si="74"/>
        <v/>
      </c>
      <c r="L1904" s="750" t="str">
        <f t="shared" ca="1" si="75"/>
        <v/>
      </c>
      <c r="O1904" s="750" t="s">
        <v>7252</v>
      </c>
      <c r="P1904" s="750" t="s">
        <v>7253</v>
      </c>
      <c r="Q1904" s="750" t="s">
        <v>7254</v>
      </c>
      <c r="R1904" s="750" t="s">
        <v>7255</v>
      </c>
      <c r="S1904" s="750" t="s">
        <v>7256</v>
      </c>
    </row>
    <row r="1905" spans="11:19" hidden="1">
      <c r="K1905" s="750" t="str">
        <f t="shared" ca="1" si="74"/>
        <v/>
      </c>
      <c r="L1905" s="750" t="str">
        <f t="shared" ca="1" si="75"/>
        <v/>
      </c>
      <c r="O1905" s="750" t="s">
        <v>9071</v>
      </c>
      <c r="P1905" s="750" t="s">
        <v>9072</v>
      </c>
      <c r="Q1905" s="750" t="s">
        <v>9073</v>
      </c>
      <c r="R1905" s="750" t="s">
        <v>9074</v>
      </c>
      <c r="S1905" s="750" t="s">
        <v>9075</v>
      </c>
    </row>
    <row r="1906" spans="11:19" hidden="1">
      <c r="K1906" s="750" t="str">
        <f t="shared" ca="1" si="74"/>
        <v/>
      </c>
      <c r="L1906" s="750" t="str">
        <f t="shared" ca="1" si="75"/>
        <v/>
      </c>
      <c r="O1906" s="750" t="s">
        <v>9076</v>
      </c>
      <c r="P1906" s="750" t="s">
        <v>9077</v>
      </c>
      <c r="Q1906" s="750" t="s">
        <v>9078</v>
      </c>
      <c r="R1906" s="750" t="s">
        <v>9079</v>
      </c>
      <c r="S1906" s="750" t="s">
        <v>2721</v>
      </c>
    </row>
    <row r="1907" spans="11:19" hidden="1">
      <c r="K1907" s="750" t="str">
        <f t="shared" ca="1" si="74"/>
        <v/>
      </c>
      <c r="L1907" s="750" t="str">
        <f t="shared" ca="1" si="75"/>
        <v/>
      </c>
      <c r="O1907" s="750" t="s">
        <v>2722</v>
      </c>
      <c r="P1907" s="750" t="s">
        <v>2723</v>
      </c>
      <c r="Q1907" s="750" t="s">
        <v>5092</v>
      </c>
      <c r="R1907" s="750" t="s">
        <v>5093</v>
      </c>
      <c r="S1907" s="750" t="s">
        <v>5094</v>
      </c>
    </row>
    <row r="1908" spans="11:19" hidden="1">
      <c r="K1908" s="750" t="str">
        <f t="shared" ca="1" si="74"/>
        <v/>
      </c>
      <c r="L1908" s="750" t="str">
        <f t="shared" ca="1" si="75"/>
        <v/>
      </c>
      <c r="O1908" s="750" t="s">
        <v>5095</v>
      </c>
      <c r="P1908" s="750" t="s">
        <v>5096</v>
      </c>
      <c r="Q1908" s="750" t="s">
        <v>11380</v>
      </c>
      <c r="R1908" s="750" t="s">
        <v>11381</v>
      </c>
      <c r="S1908" s="750" t="s">
        <v>11382</v>
      </c>
    </row>
    <row r="1909" spans="11:19" hidden="1">
      <c r="K1909" s="750" t="str">
        <f t="shared" ca="1" si="74"/>
        <v/>
      </c>
      <c r="L1909" s="750" t="str">
        <f t="shared" ca="1" si="75"/>
        <v/>
      </c>
      <c r="O1909" s="750" t="s">
        <v>11383</v>
      </c>
      <c r="P1909" s="750" t="s">
        <v>223</v>
      </c>
      <c r="Q1909" s="750" t="s">
        <v>224</v>
      </c>
      <c r="R1909" s="750" t="s">
        <v>8088</v>
      </c>
      <c r="S1909" s="750" t="s">
        <v>8089</v>
      </c>
    </row>
    <row r="1910" spans="11:19" hidden="1">
      <c r="K1910" s="750" t="str">
        <f t="shared" ca="1" si="74"/>
        <v/>
      </c>
      <c r="L1910" s="750" t="str">
        <f t="shared" ca="1" si="75"/>
        <v/>
      </c>
      <c r="O1910" s="750" t="s">
        <v>8090</v>
      </c>
      <c r="P1910" s="750" t="s">
        <v>8091</v>
      </c>
      <c r="Q1910" s="750" t="s">
        <v>8092</v>
      </c>
      <c r="R1910" s="750" t="s">
        <v>9324</v>
      </c>
      <c r="S1910" s="750" t="s">
        <v>9325</v>
      </c>
    </row>
    <row r="1911" spans="11:19" hidden="1">
      <c r="K1911" s="750" t="str">
        <f t="shared" ca="1" si="74"/>
        <v/>
      </c>
      <c r="L1911" s="750" t="str">
        <f t="shared" ca="1" si="75"/>
        <v/>
      </c>
      <c r="O1911" s="750" t="s">
        <v>9326</v>
      </c>
      <c r="P1911" s="750" t="s">
        <v>2297</v>
      </c>
      <c r="Q1911" s="750" t="s">
        <v>2298</v>
      </c>
      <c r="R1911" s="750" t="s">
        <v>2299</v>
      </c>
      <c r="S1911" s="750" t="s">
        <v>2300</v>
      </c>
    </row>
    <row r="1912" spans="11:19" hidden="1">
      <c r="K1912" s="750" t="str">
        <f t="shared" ca="1" si="74"/>
        <v/>
      </c>
      <c r="L1912" s="750" t="str">
        <f t="shared" ca="1" si="75"/>
        <v/>
      </c>
      <c r="O1912" s="750" t="s">
        <v>2301</v>
      </c>
      <c r="P1912" s="750" t="s">
        <v>3743</v>
      </c>
      <c r="Q1912" s="750" t="s">
        <v>218</v>
      </c>
      <c r="R1912" s="750" t="s">
        <v>219</v>
      </c>
      <c r="S1912" s="750" t="s">
        <v>220</v>
      </c>
    </row>
    <row r="1913" spans="11:19" hidden="1">
      <c r="K1913" s="750" t="str">
        <f t="shared" ca="1" si="74"/>
        <v/>
      </c>
      <c r="L1913" s="750" t="str">
        <f t="shared" ca="1" si="75"/>
        <v/>
      </c>
      <c r="O1913" s="750" t="s">
        <v>13373</v>
      </c>
      <c r="P1913" s="750" t="s">
        <v>13374</v>
      </c>
      <c r="Q1913" s="750" t="s">
        <v>13375</v>
      </c>
      <c r="R1913" s="750" t="s">
        <v>13376</v>
      </c>
      <c r="S1913" s="750" t="s">
        <v>13377</v>
      </c>
    </row>
    <row r="1914" spans="11:19" hidden="1">
      <c r="K1914" s="750" t="str">
        <f t="shared" ca="1" si="74"/>
        <v/>
      </c>
      <c r="L1914" s="750" t="str">
        <f t="shared" ca="1" si="75"/>
        <v/>
      </c>
      <c r="O1914" s="750" t="s">
        <v>13378</v>
      </c>
      <c r="P1914" s="750" t="s">
        <v>13379</v>
      </c>
      <c r="Q1914" s="750" t="s">
        <v>7353</v>
      </c>
      <c r="R1914" s="750" t="s">
        <v>7354</v>
      </c>
      <c r="S1914" s="750" t="s">
        <v>7355</v>
      </c>
    </row>
    <row r="1915" spans="11:19" hidden="1">
      <c r="K1915" s="750" t="str">
        <f t="shared" ca="1" si="74"/>
        <v/>
      </c>
      <c r="L1915" s="750" t="str">
        <f t="shared" ca="1" si="75"/>
        <v/>
      </c>
      <c r="O1915" s="750" t="s">
        <v>7356</v>
      </c>
      <c r="P1915" s="750" t="s">
        <v>7357</v>
      </c>
      <c r="Q1915" s="750" t="s">
        <v>7358</v>
      </c>
      <c r="R1915" s="750" t="s">
        <v>7359</v>
      </c>
      <c r="S1915" s="750" t="s">
        <v>7360</v>
      </c>
    </row>
    <row r="1916" spans="11:19" hidden="1">
      <c r="K1916" s="750" t="str">
        <f t="shared" ca="1" si="74"/>
        <v/>
      </c>
      <c r="L1916" s="750" t="str">
        <f t="shared" ca="1" si="75"/>
        <v/>
      </c>
      <c r="O1916" s="750" t="s">
        <v>7361</v>
      </c>
      <c r="P1916" s="750" t="s">
        <v>6847</v>
      </c>
      <c r="Q1916" s="750" t="s">
        <v>8560</v>
      </c>
      <c r="R1916" s="750" t="s">
        <v>8561</v>
      </c>
      <c r="S1916" s="750" t="s">
        <v>8562</v>
      </c>
    </row>
    <row r="1917" spans="11:19" hidden="1">
      <c r="K1917" s="750" t="str">
        <f t="shared" ca="1" si="74"/>
        <v/>
      </c>
      <c r="L1917" s="750" t="str">
        <f t="shared" ca="1" si="75"/>
        <v/>
      </c>
      <c r="O1917" s="750" t="s">
        <v>8563</v>
      </c>
      <c r="P1917" s="750" t="s">
        <v>8564</v>
      </c>
      <c r="Q1917" s="750" t="s">
        <v>8565</v>
      </c>
      <c r="R1917" s="750" t="s">
        <v>8566</v>
      </c>
      <c r="S1917" s="750" t="s">
        <v>5317</v>
      </c>
    </row>
    <row r="1918" spans="11:19" hidden="1">
      <c r="K1918" s="750" t="str">
        <f t="shared" ca="1" si="74"/>
        <v/>
      </c>
      <c r="L1918" s="750" t="str">
        <f t="shared" ca="1" si="75"/>
        <v/>
      </c>
      <c r="O1918" s="750" t="s">
        <v>5318</v>
      </c>
      <c r="P1918" s="750" t="s">
        <v>14030</v>
      </c>
      <c r="Q1918" s="750" t="s">
        <v>14031</v>
      </c>
      <c r="R1918" s="750" t="s">
        <v>14032</v>
      </c>
      <c r="S1918" s="750" t="s">
        <v>14033</v>
      </c>
    </row>
    <row r="1919" spans="11:19" hidden="1">
      <c r="K1919" s="750" t="str">
        <f t="shared" ca="1" si="74"/>
        <v/>
      </c>
      <c r="L1919" s="750" t="str">
        <f t="shared" ca="1" si="75"/>
        <v/>
      </c>
      <c r="O1919" s="750" t="s">
        <v>14034</v>
      </c>
      <c r="P1919" s="750" t="s">
        <v>14035</v>
      </c>
      <c r="Q1919" s="750" t="s">
        <v>14036</v>
      </c>
      <c r="R1919" s="750" t="s">
        <v>14037</v>
      </c>
      <c r="S1919" s="750" t="s">
        <v>14038</v>
      </c>
    </row>
    <row r="1920" spans="11:19" hidden="1">
      <c r="K1920" s="750" t="str">
        <f t="shared" ca="1" si="74"/>
        <v/>
      </c>
      <c r="L1920" s="750" t="str">
        <f t="shared" ca="1" si="75"/>
        <v/>
      </c>
      <c r="O1920" s="750" t="s">
        <v>14039</v>
      </c>
      <c r="P1920" s="750" t="s">
        <v>14040</v>
      </c>
      <c r="Q1920" s="750" t="s">
        <v>14041</v>
      </c>
      <c r="R1920" s="750" t="s">
        <v>14042</v>
      </c>
      <c r="S1920" s="750" t="s">
        <v>14043</v>
      </c>
    </row>
    <row r="1921" spans="11:19" hidden="1">
      <c r="K1921" s="750" t="str">
        <f t="shared" ca="1" si="74"/>
        <v/>
      </c>
      <c r="L1921" s="750" t="str">
        <f t="shared" ca="1" si="75"/>
        <v/>
      </c>
      <c r="O1921" s="750" t="s">
        <v>14044</v>
      </c>
      <c r="P1921" s="750" t="s">
        <v>14045</v>
      </c>
      <c r="Q1921" s="750" t="s">
        <v>14046</v>
      </c>
      <c r="R1921" s="750" t="s">
        <v>14047</v>
      </c>
      <c r="S1921" s="750" t="s">
        <v>14048</v>
      </c>
    </row>
    <row r="1922" spans="11:19" hidden="1">
      <c r="K1922" s="750" t="str">
        <f t="shared" ca="1" si="74"/>
        <v/>
      </c>
      <c r="L1922" s="750" t="str">
        <f t="shared" ca="1" si="75"/>
        <v/>
      </c>
      <c r="O1922" s="750" t="s">
        <v>9327</v>
      </c>
      <c r="P1922" s="750" t="s">
        <v>9328</v>
      </c>
      <c r="Q1922" s="750" t="s">
        <v>9329</v>
      </c>
      <c r="R1922" s="750" t="s">
        <v>9330</v>
      </c>
      <c r="S1922" s="750" t="s">
        <v>9331</v>
      </c>
    </row>
    <row r="1923" spans="11:19" hidden="1">
      <c r="K1923" s="750" t="str">
        <f t="shared" ca="1" si="74"/>
        <v/>
      </c>
      <c r="L1923" s="750" t="str">
        <f t="shared" ca="1" si="75"/>
        <v/>
      </c>
      <c r="O1923" s="750" t="s">
        <v>9332</v>
      </c>
      <c r="P1923" s="750" t="s">
        <v>9333</v>
      </c>
      <c r="Q1923" s="750" t="s">
        <v>8557</v>
      </c>
      <c r="R1923" s="750" t="s">
        <v>8558</v>
      </c>
      <c r="S1923" s="750" t="s">
        <v>8559</v>
      </c>
    </row>
    <row r="1924" spans="11:19" hidden="1">
      <c r="K1924" s="750" t="str">
        <f t="shared" ca="1" si="74"/>
        <v/>
      </c>
      <c r="L1924" s="750" t="str">
        <f t="shared" ca="1" si="75"/>
        <v/>
      </c>
      <c r="O1924" s="750" t="s">
        <v>2302</v>
      </c>
      <c r="P1924" s="750" t="s">
        <v>2303</v>
      </c>
      <c r="Q1924" s="750" t="s">
        <v>2304</v>
      </c>
      <c r="R1924" s="750" t="s">
        <v>2305</v>
      </c>
      <c r="S1924" s="750" t="s">
        <v>2306</v>
      </c>
    </row>
    <row r="1925" spans="11:19" hidden="1">
      <c r="K1925" s="750" t="str">
        <f t="shared" ca="1" si="74"/>
        <v/>
      </c>
      <c r="L1925" s="750" t="str">
        <f t="shared" ca="1" si="75"/>
        <v/>
      </c>
      <c r="O1925" s="750" t="s">
        <v>2307</v>
      </c>
      <c r="P1925" s="750" t="s">
        <v>2308</v>
      </c>
      <c r="Q1925" s="750" t="s">
        <v>2309</v>
      </c>
      <c r="R1925" s="750" t="s">
        <v>2310</v>
      </c>
      <c r="S1925" s="750" t="s">
        <v>2311</v>
      </c>
    </row>
    <row r="1926" spans="11:19" hidden="1">
      <c r="K1926" s="750" t="str">
        <f t="shared" ca="1" si="74"/>
        <v/>
      </c>
      <c r="L1926" s="750" t="str">
        <f t="shared" ca="1" si="75"/>
        <v/>
      </c>
      <c r="O1926" s="750" t="s">
        <v>2312</v>
      </c>
      <c r="P1926" s="750" t="s">
        <v>2313</v>
      </c>
      <c r="Q1926" s="750" t="s">
        <v>1129</v>
      </c>
      <c r="R1926" s="750" t="s">
        <v>1130</v>
      </c>
      <c r="S1926" s="750" t="s">
        <v>1131</v>
      </c>
    </row>
    <row r="1927" spans="11:19" hidden="1">
      <c r="K1927" s="750" t="str">
        <f t="shared" ca="1" si="74"/>
        <v/>
      </c>
      <c r="L1927" s="750" t="str">
        <f t="shared" ca="1" si="75"/>
        <v/>
      </c>
      <c r="O1927" s="750" t="s">
        <v>1132</v>
      </c>
      <c r="P1927" s="750" t="s">
        <v>1133</v>
      </c>
      <c r="Q1927" s="750" t="s">
        <v>49</v>
      </c>
      <c r="R1927" s="750" t="s">
        <v>50</v>
      </c>
      <c r="S1927" s="750" t="s">
        <v>51</v>
      </c>
    </row>
    <row r="1928" spans="11:19" hidden="1">
      <c r="K1928" s="750" t="str">
        <f t="shared" ca="1" si="74"/>
        <v/>
      </c>
      <c r="L1928" s="750" t="str">
        <f t="shared" ca="1" si="75"/>
        <v/>
      </c>
      <c r="O1928" s="750" t="s">
        <v>52</v>
      </c>
      <c r="P1928" s="750" t="s">
        <v>11384</v>
      </c>
      <c r="Q1928" s="750" t="s">
        <v>11385</v>
      </c>
      <c r="R1928" s="750" t="s">
        <v>11386</v>
      </c>
      <c r="S1928" s="750" t="s">
        <v>11387</v>
      </c>
    </row>
    <row r="1929" spans="11:19" hidden="1">
      <c r="K1929" s="750" t="str">
        <f t="shared" ca="1" si="74"/>
        <v/>
      </c>
      <c r="L1929" s="750" t="str">
        <f t="shared" ca="1" si="75"/>
        <v/>
      </c>
      <c r="O1929" s="750" t="s">
        <v>11388</v>
      </c>
      <c r="P1929" s="750" t="s">
        <v>11389</v>
      </c>
      <c r="Q1929" s="750" t="s">
        <v>11390</v>
      </c>
      <c r="R1929" s="750" t="s">
        <v>11391</v>
      </c>
      <c r="S1929" s="750" t="s">
        <v>11392</v>
      </c>
    </row>
    <row r="1930" spans="11:19" hidden="1">
      <c r="K1930" s="750" t="str">
        <f t="shared" ca="1" si="74"/>
        <v/>
      </c>
      <c r="L1930" s="750" t="str">
        <f t="shared" ca="1" si="75"/>
        <v/>
      </c>
      <c r="O1930" s="750" t="s">
        <v>5319</v>
      </c>
      <c r="P1930" s="750" t="s">
        <v>5320</v>
      </c>
      <c r="Q1930" s="750" t="s">
        <v>5321</v>
      </c>
      <c r="R1930" s="750" t="s">
        <v>5322</v>
      </c>
      <c r="S1930" s="750" t="s">
        <v>5323</v>
      </c>
    </row>
    <row r="1931" spans="11:19" hidden="1">
      <c r="K1931" s="750" t="str">
        <f t="shared" ca="1" si="74"/>
        <v/>
      </c>
      <c r="L1931" s="750" t="str">
        <f t="shared" ca="1" si="75"/>
        <v/>
      </c>
      <c r="O1931" s="750" t="s">
        <v>5324</v>
      </c>
      <c r="P1931" s="750" t="s">
        <v>5298</v>
      </c>
      <c r="Q1931" s="750" t="s">
        <v>5299</v>
      </c>
      <c r="R1931" s="750" t="s">
        <v>5300</v>
      </c>
      <c r="S1931" s="750" t="s">
        <v>5301</v>
      </c>
    </row>
    <row r="1932" spans="11:19" hidden="1">
      <c r="K1932" s="750" t="str">
        <f t="shared" ref="K1932:K1995" ca="1" si="76">IF(INDIRECT($O1932)=0,"",INDIRECT($R1932)&amp;INDIRECT($O1932)&amp;INDIRECT($P1932)&amp;INDIRECT($Q1932))</f>
        <v/>
      </c>
      <c r="L1932" s="750" t="str">
        <f t="shared" ref="L1932:L1995" ca="1" si="77">IF(INDIRECT($O1932)=0,"",INDIRECT($S1932)&amp;INDIRECT($O1932)&amp;INDIRECT($P1932)&amp;INDIRECT($Q1932))</f>
        <v/>
      </c>
      <c r="O1932" s="750" t="s">
        <v>5302</v>
      </c>
      <c r="P1932" s="750" t="s">
        <v>5303</v>
      </c>
      <c r="Q1932" s="750" t="s">
        <v>5304</v>
      </c>
      <c r="R1932" s="750" t="s">
        <v>5305</v>
      </c>
      <c r="S1932" s="750" t="s">
        <v>5306</v>
      </c>
    </row>
    <row r="1933" spans="11:19" hidden="1">
      <c r="K1933" s="750" t="str">
        <f t="shared" ca="1" si="76"/>
        <v/>
      </c>
      <c r="L1933" s="750" t="str">
        <f t="shared" ca="1" si="77"/>
        <v/>
      </c>
      <c r="O1933" s="750" t="s">
        <v>5307</v>
      </c>
      <c r="P1933" s="750" t="s">
        <v>5308</v>
      </c>
      <c r="Q1933" s="750" t="s">
        <v>5309</v>
      </c>
      <c r="R1933" s="750" t="s">
        <v>229</v>
      </c>
      <c r="S1933" s="750" t="s">
        <v>230</v>
      </c>
    </row>
    <row r="1934" spans="11:19" hidden="1">
      <c r="K1934" s="750" t="str">
        <f t="shared" ca="1" si="76"/>
        <v/>
      </c>
      <c r="L1934" s="750" t="str">
        <f t="shared" ca="1" si="77"/>
        <v/>
      </c>
      <c r="O1934" s="750" t="s">
        <v>231</v>
      </c>
      <c r="P1934" s="750" t="s">
        <v>232</v>
      </c>
      <c r="Q1934" s="750" t="s">
        <v>233</v>
      </c>
      <c r="R1934" s="750" t="s">
        <v>234</v>
      </c>
      <c r="S1934" s="750" t="s">
        <v>3337</v>
      </c>
    </row>
    <row r="1935" spans="11:19" hidden="1">
      <c r="K1935" s="750" t="str">
        <f t="shared" ca="1" si="76"/>
        <v/>
      </c>
      <c r="L1935" s="750" t="str">
        <f t="shared" ca="1" si="77"/>
        <v/>
      </c>
      <c r="O1935" s="750" t="s">
        <v>14054</v>
      </c>
      <c r="P1935" s="750" t="s">
        <v>14055</v>
      </c>
      <c r="Q1935" s="750" t="s">
        <v>14056</v>
      </c>
      <c r="R1935" s="750" t="s">
        <v>14057</v>
      </c>
      <c r="S1935" s="750" t="s">
        <v>14058</v>
      </c>
    </row>
    <row r="1936" spans="11:19" hidden="1">
      <c r="K1936" s="750" t="str">
        <f t="shared" ca="1" si="76"/>
        <v/>
      </c>
      <c r="L1936" s="750" t="str">
        <f t="shared" ca="1" si="77"/>
        <v/>
      </c>
      <c r="O1936" s="750" t="s">
        <v>14059</v>
      </c>
      <c r="P1936" s="750" t="s">
        <v>14060</v>
      </c>
      <c r="Q1936" s="750" t="s">
        <v>14061</v>
      </c>
      <c r="R1936" s="750" t="s">
        <v>14062</v>
      </c>
      <c r="S1936" s="750" t="s">
        <v>14063</v>
      </c>
    </row>
    <row r="1937" spans="11:19" hidden="1">
      <c r="K1937" s="750" t="str">
        <f t="shared" ca="1" si="76"/>
        <v/>
      </c>
      <c r="L1937" s="750" t="str">
        <f t="shared" ca="1" si="77"/>
        <v/>
      </c>
      <c r="O1937" s="750" t="s">
        <v>14064</v>
      </c>
      <c r="P1937" s="750" t="s">
        <v>9634</v>
      </c>
      <c r="Q1937" s="750" t="s">
        <v>9635</v>
      </c>
      <c r="R1937" s="750" t="s">
        <v>9636</v>
      </c>
      <c r="S1937" s="750" t="s">
        <v>12457</v>
      </c>
    </row>
    <row r="1938" spans="11:19" hidden="1">
      <c r="K1938" s="750" t="str">
        <f t="shared" ca="1" si="76"/>
        <v/>
      </c>
      <c r="L1938" s="750" t="str">
        <f t="shared" ca="1" si="77"/>
        <v/>
      </c>
      <c r="O1938" s="750" t="s">
        <v>12458</v>
      </c>
      <c r="P1938" s="750" t="s">
        <v>1352</v>
      </c>
      <c r="Q1938" s="750" t="s">
        <v>12271</v>
      </c>
      <c r="R1938" s="750" t="s">
        <v>12272</v>
      </c>
      <c r="S1938" s="750" t="s">
        <v>12273</v>
      </c>
    </row>
    <row r="1939" spans="11:19" hidden="1">
      <c r="K1939" s="750" t="str">
        <f t="shared" ca="1" si="76"/>
        <v/>
      </c>
      <c r="L1939" s="750" t="str">
        <f t="shared" ca="1" si="77"/>
        <v/>
      </c>
      <c r="O1939" s="750" t="s">
        <v>12274</v>
      </c>
      <c r="P1939" s="750" t="s">
        <v>12275</v>
      </c>
      <c r="Q1939" s="750" t="s">
        <v>12276</v>
      </c>
      <c r="R1939" s="750" t="s">
        <v>12277</v>
      </c>
      <c r="S1939" s="750" t="s">
        <v>12278</v>
      </c>
    </row>
    <row r="1940" spans="11:19" hidden="1">
      <c r="K1940" s="750" t="str">
        <f t="shared" ca="1" si="76"/>
        <v/>
      </c>
      <c r="L1940" s="750" t="str">
        <f t="shared" ca="1" si="77"/>
        <v/>
      </c>
      <c r="O1940" s="750" t="s">
        <v>12279</v>
      </c>
      <c r="P1940" s="750" t="s">
        <v>12280</v>
      </c>
      <c r="Q1940" s="750" t="s">
        <v>12281</v>
      </c>
      <c r="R1940" s="750" t="s">
        <v>12282</v>
      </c>
      <c r="S1940" s="750" t="s">
        <v>12283</v>
      </c>
    </row>
    <row r="1941" spans="11:19" hidden="1">
      <c r="K1941" s="750" t="str">
        <f t="shared" ca="1" si="76"/>
        <v/>
      </c>
      <c r="L1941" s="750" t="str">
        <f t="shared" ca="1" si="77"/>
        <v/>
      </c>
      <c r="O1941" s="750" t="s">
        <v>12284</v>
      </c>
      <c r="P1941" s="750" t="s">
        <v>7436</v>
      </c>
      <c r="Q1941" s="750" t="s">
        <v>7437</v>
      </c>
      <c r="R1941" s="750" t="s">
        <v>7438</v>
      </c>
      <c r="S1941" s="750" t="s">
        <v>2224</v>
      </c>
    </row>
    <row r="1942" spans="11:19" hidden="1">
      <c r="K1942" s="750" t="str">
        <f t="shared" ca="1" si="76"/>
        <v/>
      </c>
      <c r="L1942" s="750" t="str">
        <f t="shared" ca="1" si="77"/>
        <v/>
      </c>
      <c r="O1942" s="750" t="s">
        <v>6548</v>
      </c>
      <c r="P1942" s="750" t="s">
        <v>6549</v>
      </c>
      <c r="Q1942" s="750" t="s">
        <v>6550</v>
      </c>
      <c r="R1942" s="750" t="s">
        <v>6551</v>
      </c>
      <c r="S1942" s="750" t="s">
        <v>6552</v>
      </c>
    </row>
    <row r="1943" spans="11:19" hidden="1">
      <c r="K1943" s="750" t="str">
        <f t="shared" ca="1" si="76"/>
        <v/>
      </c>
      <c r="L1943" s="750" t="str">
        <f t="shared" ca="1" si="77"/>
        <v/>
      </c>
      <c r="O1943" s="750" t="s">
        <v>6553</v>
      </c>
      <c r="P1943" s="750" t="s">
        <v>6554</v>
      </c>
      <c r="Q1943" s="750" t="s">
        <v>6555</v>
      </c>
      <c r="R1943" s="750" t="s">
        <v>6556</v>
      </c>
      <c r="S1943" s="750" t="s">
        <v>6557</v>
      </c>
    </row>
    <row r="1944" spans="11:19" hidden="1">
      <c r="K1944" s="750" t="str">
        <f t="shared" ca="1" si="76"/>
        <v/>
      </c>
      <c r="L1944" s="750" t="str">
        <f t="shared" ca="1" si="77"/>
        <v/>
      </c>
      <c r="O1944" s="750" t="s">
        <v>6558</v>
      </c>
      <c r="P1944" s="750" t="s">
        <v>6559</v>
      </c>
      <c r="Q1944" s="750" t="s">
        <v>6560</v>
      </c>
      <c r="R1944" s="750" t="s">
        <v>6561</v>
      </c>
      <c r="S1944" s="750" t="s">
        <v>6562</v>
      </c>
    </row>
    <row r="1945" spans="11:19" hidden="1">
      <c r="K1945" s="750" t="str">
        <f t="shared" ca="1" si="76"/>
        <v/>
      </c>
      <c r="L1945" s="750" t="str">
        <f t="shared" ca="1" si="77"/>
        <v/>
      </c>
      <c r="O1945" s="750" t="s">
        <v>6563</v>
      </c>
      <c r="P1945" s="750" t="s">
        <v>6564</v>
      </c>
      <c r="Q1945" s="750" t="s">
        <v>6565</v>
      </c>
      <c r="R1945" s="750" t="s">
        <v>6566</v>
      </c>
      <c r="S1945" s="750" t="s">
        <v>6567</v>
      </c>
    </row>
    <row r="1946" spans="11:19" hidden="1">
      <c r="K1946" s="750" t="str">
        <f t="shared" ca="1" si="76"/>
        <v/>
      </c>
      <c r="L1946" s="750" t="str">
        <f t="shared" ca="1" si="77"/>
        <v/>
      </c>
      <c r="O1946" s="750" t="s">
        <v>6568</v>
      </c>
      <c r="P1946" s="750" t="s">
        <v>6569</v>
      </c>
      <c r="Q1946" s="750" t="s">
        <v>6570</v>
      </c>
      <c r="R1946" s="750" t="s">
        <v>6571</v>
      </c>
      <c r="S1946" s="750" t="s">
        <v>6572</v>
      </c>
    </row>
    <row r="1947" spans="11:19" hidden="1">
      <c r="K1947" s="750" t="str">
        <f t="shared" ca="1" si="76"/>
        <v/>
      </c>
      <c r="L1947" s="750" t="str">
        <f t="shared" ca="1" si="77"/>
        <v/>
      </c>
      <c r="O1947" s="750" t="s">
        <v>6573</v>
      </c>
      <c r="P1947" s="750" t="s">
        <v>6574</v>
      </c>
      <c r="Q1947" s="750" t="s">
        <v>6575</v>
      </c>
      <c r="R1947" s="750" t="s">
        <v>6576</v>
      </c>
      <c r="S1947" s="750" t="s">
        <v>6577</v>
      </c>
    </row>
    <row r="1948" spans="11:19" hidden="1">
      <c r="K1948" s="750" t="str">
        <f t="shared" ca="1" si="76"/>
        <v/>
      </c>
      <c r="L1948" s="750" t="str">
        <f t="shared" ca="1" si="77"/>
        <v/>
      </c>
      <c r="O1948" s="750" t="s">
        <v>6578</v>
      </c>
      <c r="P1948" s="750" t="s">
        <v>6579</v>
      </c>
      <c r="Q1948" s="750" t="s">
        <v>6580</v>
      </c>
      <c r="R1948" s="750" t="s">
        <v>6581</v>
      </c>
      <c r="S1948" s="750" t="s">
        <v>6582</v>
      </c>
    </row>
    <row r="1949" spans="11:19" hidden="1">
      <c r="K1949" s="750" t="str">
        <f t="shared" ca="1" si="76"/>
        <v/>
      </c>
      <c r="L1949" s="750" t="str">
        <f t="shared" ca="1" si="77"/>
        <v/>
      </c>
      <c r="O1949" s="750" t="s">
        <v>6583</v>
      </c>
      <c r="P1949" s="750" t="s">
        <v>6584</v>
      </c>
      <c r="Q1949" s="750" t="s">
        <v>6585</v>
      </c>
      <c r="R1949" s="750" t="s">
        <v>12371</v>
      </c>
      <c r="S1949" s="750" t="s">
        <v>12372</v>
      </c>
    </row>
    <row r="1950" spans="11:19" hidden="1">
      <c r="K1950" s="750" t="str">
        <f t="shared" ca="1" si="76"/>
        <v/>
      </c>
      <c r="L1950" s="750" t="str">
        <f t="shared" ca="1" si="77"/>
        <v/>
      </c>
      <c r="O1950" s="750" t="s">
        <v>12373</v>
      </c>
      <c r="P1950" s="750" t="s">
        <v>12374</v>
      </c>
      <c r="Q1950" s="750" t="s">
        <v>12375</v>
      </c>
      <c r="R1950" s="750" t="s">
        <v>12376</v>
      </c>
      <c r="S1950" s="750" t="s">
        <v>12377</v>
      </c>
    </row>
    <row r="1951" spans="11:19" hidden="1">
      <c r="K1951" s="750" t="str">
        <f t="shared" ca="1" si="76"/>
        <v/>
      </c>
      <c r="L1951" s="750" t="str">
        <f t="shared" ca="1" si="77"/>
        <v/>
      </c>
      <c r="O1951" s="750" t="s">
        <v>12378</v>
      </c>
      <c r="P1951" s="750" t="s">
        <v>12379</v>
      </c>
      <c r="Q1951" s="750" t="s">
        <v>12380</v>
      </c>
      <c r="R1951" s="750" t="s">
        <v>12381</v>
      </c>
      <c r="S1951" s="750" t="s">
        <v>12382</v>
      </c>
    </row>
    <row r="1952" spans="11:19" hidden="1">
      <c r="K1952" s="750" t="str">
        <f t="shared" ca="1" si="76"/>
        <v/>
      </c>
      <c r="L1952" s="750" t="str">
        <f t="shared" ca="1" si="77"/>
        <v/>
      </c>
      <c r="O1952" s="750" t="s">
        <v>12383</v>
      </c>
      <c r="P1952" s="750" t="s">
        <v>12384</v>
      </c>
      <c r="Q1952" s="750" t="s">
        <v>12385</v>
      </c>
      <c r="R1952" s="750" t="s">
        <v>8971</v>
      </c>
      <c r="S1952" s="750" t="s">
        <v>8972</v>
      </c>
    </row>
    <row r="1953" spans="11:19" hidden="1">
      <c r="K1953" s="750" t="str">
        <f t="shared" ca="1" si="76"/>
        <v/>
      </c>
      <c r="L1953" s="750" t="str">
        <f t="shared" ca="1" si="77"/>
        <v/>
      </c>
      <c r="O1953" s="750" t="s">
        <v>8973</v>
      </c>
      <c r="P1953" s="750" t="s">
        <v>12530</v>
      </c>
      <c r="Q1953" s="750" t="s">
        <v>12531</v>
      </c>
      <c r="R1953" s="750" t="s">
        <v>12532</v>
      </c>
      <c r="S1953" s="750" t="s">
        <v>12533</v>
      </c>
    </row>
    <row r="1954" spans="11:19" hidden="1">
      <c r="K1954" s="750" t="str">
        <f t="shared" ca="1" si="76"/>
        <v/>
      </c>
      <c r="L1954" s="750" t="str">
        <f t="shared" ca="1" si="77"/>
        <v/>
      </c>
      <c r="O1954" s="750" t="s">
        <v>12534</v>
      </c>
      <c r="P1954" s="750" t="s">
        <v>12535</v>
      </c>
      <c r="Q1954" s="750" t="s">
        <v>12536</v>
      </c>
      <c r="R1954" s="750" t="s">
        <v>12537</v>
      </c>
      <c r="S1954" s="750" t="s">
        <v>12538</v>
      </c>
    </row>
    <row r="1955" spans="11:19" hidden="1">
      <c r="K1955" s="750" t="str">
        <f t="shared" ca="1" si="76"/>
        <v/>
      </c>
      <c r="L1955" s="750" t="str">
        <f t="shared" ca="1" si="77"/>
        <v/>
      </c>
      <c r="O1955" s="750" t="s">
        <v>12539</v>
      </c>
      <c r="P1955" s="750" t="s">
        <v>12540</v>
      </c>
      <c r="Q1955" s="750" t="s">
        <v>12541</v>
      </c>
      <c r="R1955" s="750" t="s">
        <v>12542</v>
      </c>
      <c r="S1955" s="750" t="s">
        <v>12543</v>
      </c>
    </row>
    <row r="1956" spans="11:19" hidden="1">
      <c r="K1956" s="750" t="str">
        <f t="shared" ca="1" si="76"/>
        <v/>
      </c>
      <c r="L1956" s="750" t="str">
        <f t="shared" ca="1" si="77"/>
        <v/>
      </c>
      <c r="O1956" s="750" t="s">
        <v>12544</v>
      </c>
      <c r="P1956" s="750" t="s">
        <v>12545</v>
      </c>
      <c r="Q1956" s="750" t="s">
        <v>12546</v>
      </c>
      <c r="R1956" s="750" t="s">
        <v>12547</v>
      </c>
      <c r="S1956" s="750" t="s">
        <v>2140</v>
      </c>
    </row>
    <row r="1957" spans="11:19" hidden="1">
      <c r="K1957" s="750" t="str">
        <f t="shared" ca="1" si="76"/>
        <v/>
      </c>
      <c r="L1957" s="750" t="str">
        <f t="shared" ca="1" si="77"/>
        <v/>
      </c>
      <c r="O1957" s="750" t="s">
        <v>2141</v>
      </c>
      <c r="P1957" s="750" t="s">
        <v>8804</v>
      </c>
      <c r="Q1957" s="750" t="s">
        <v>8805</v>
      </c>
      <c r="R1957" s="750" t="s">
        <v>11702</v>
      </c>
      <c r="S1957" s="750" t="s">
        <v>11703</v>
      </c>
    </row>
    <row r="1958" spans="11:19" hidden="1">
      <c r="K1958" s="750" t="str">
        <f t="shared" ca="1" si="76"/>
        <v/>
      </c>
      <c r="L1958" s="750" t="str">
        <f t="shared" ca="1" si="77"/>
        <v/>
      </c>
      <c r="O1958" s="750" t="s">
        <v>11704</v>
      </c>
      <c r="P1958" s="750" t="s">
        <v>11705</v>
      </c>
      <c r="Q1958" s="750" t="s">
        <v>5025</v>
      </c>
      <c r="R1958" s="750" t="s">
        <v>5026</v>
      </c>
      <c r="S1958" s="750" t="s">
        <v>5027</v>
      </c>
    </row>
    <row r="1959" spans="11:19" hidden="1">
      <c r="K1959" s="750" t="str">
        <f t="shared" ca="1" si="76"/>
        <v/>
      </c>
      <c r="L1959" s="750" t="str">
        <f t="shared" ca="1" si="77"/>
        <v/>
      </c>
      <c r="O1959" s="750" t="s">
        <v>5028</v>
      </c>
      <c r="P1959" s="750" t="s">
        <v>5029</v>
      </c>
      <c r="Q1959" s="750" t="s">
        <v>5030</v>
      </c>
      <c r="R1959" s="750" t="s">
        <v>5031</v>
      </c>
      <c r="S1959" s="750" t="s">
        <v>5032</v>
      </c>
    </row>
    <row r="1960" spans="11:19" hidden="1">
      <c r="K1960" s="750" t="str">
        <f t="shared" ca="1" si="76"/>
        <v/>
      </c>
      <c r="L1960" s="750" t="str">
        <f t="shared" ca="1" si="77"/>
        <v/>
      </c>
      <c r="O1960" s="750" t="s">
        <v>5033</v>
      </c>
      <c r="P1960" s="750" t="s">
        <v>5034</v>
      </c>
      <c r="Q1960" s="750" t="s">
        <v>5035</v>
      </c>
      <c r="R1960" s="750" t="s">
        <v>5036</v>
      </c>
      <c r="S1960" s="750" t="s">
        <v>5037</v>
      </c>
    </row>
    <row r="1961" spans="11:19" hidden="1">
      <c r="K1961" s="750" t="str">
        <f t="shared" ca="1" si="76"/>
        <v/>
      </c>
      <c r="L1961" s="750" t="str">
        <f t="shared" ca="1" si="77"/>
        <v/>
      </c>
      <c r="O1961" s="750" t="s">
        <v>5038</v>
      </c>
      <c r="P1961" s="750" t="s">
        <v>5039</v>
      </c>
      <c r="Q1961" s="750" t="s">
        <v>5040</v>
      </c>
      <c r="R1961" s="750" t="s">
        <v>5041</v>
      </c>
      <c r="S1961" s="750" t="s">
        <v>5042</v>
      </c>
    </row>
    <row r="1962" spans="11:19" hidden="1">
      <c r="K1962" s="750" t="str">
        <f t="shared" ca="1" si="76"/>
        <v/>
      </c>
      <c r="L1962" s="750" t="str">
        <f t="shared" ca="1" si="77"/>
        <v/>
      </c>
      <c r="O1962" s="750" t="s">
        <v>5043</v>
      </c>
      <c r="P1962" s="750" t="s">
        <v>5044</v>
      </c>
      <c r="Q1962" s="750" t="s">
        <v>5045</v>
      </c>
      <c r="R1962" s="750" t="s">
        <v>5046</v>
      </c>
      <c r="S1962" s="750" t="s">
        <v>5047</v>
      </c>
    </row>
    <row r="1963" spans="11:19" hidden="1">
      <c r="K1963" s="750" t="str">
        <f t="shared" ca="1" si="76"/>
        <v/>
      </c>
      <c r="L1963" s="750" t="str">
        <f t="shared" ca="1" si="77"/>
        <v/>
      </c>
      <c r="O1963" s="750" t="s">
        <v>5048</v>
      </c>
      <c r="P1963" s="750" t="s">
        <v>5049</v>
      </c>
      <c r="Q1963" s="750" t="s">
        <v>5050</v>
      </c>
      <c r="R1963" s="750" t="s">
        <v>5051</v>
      </c>
      <c r="S1963" s="750" t="s">
        <v>5052</v>
      </c>
    </row>
    <row r="1964" spans="11:19" hidden="1">
      <c r="K1964" s="750" t="str">
        <f t="shared" ca="1" si="76"/>
        <v/>
      </c>
      <c r="L1964" s="750" t="str">
        <f t="shared" ca="1" si="77"/>
        <v/>
      </c>
      <c r="O1964" s="750" t="s">
        <v>5053</v>
      </c>
      <c r="P1964" s="750" t="s">
        <v>2895</v>
      </c>
      <c r="Q1964" s="750" t="s">
        <v>2896</v>
      </c>
      <c r="R1964" s="750" t="s">
        <v>2897</v>
      </c>
      <c r="S1964" s="750" t="s">
        <v>2898</v>
      </c>
    </row>
    <row r="1965" spans="11:19" hidden="1">
      <c r="K1965" s="750" t="str">
        <f t="shared" ca="1" si="76"/>
        <v/>
      </c>
      <c r="L1965" s="750" t="str">
        <f t="shared" ca="1" si="77"/>
        <v/>
      </c>
      <c r="O1965" s="750" t="s">
        <v>2899</v>
      </c>
      <c r="P1965" s="750" t="s">
        <v>2900</v>
      </c>
      <c r="Q1965" s="750" t="s">
        <v>2901</v>
      </c>
      <c r="R1965" s="750" t="s">
        <v>2902</v>
      </c>
      <c r="S1965" s="750" t="s">
        <v>2903</v>
      </c>
    </row>
    <row r="1966" spans="11:19" hidden="1">
      <c r="K1966" s="750" t="str">
        <f t="shared" ca="1" si="76"/>
        <v/>
      </c>
      <c r="L1966" s="750" t="str">
        <f t="shared" ca="1" si="77"/>
        <v/>
      </c>
      <c r="O1966" s="750" t="s">
        <v>10196</v>
      </c>
      <c r="P1966" s="750" t="s">
        <v>10197</v>
      </c>
      <c r="Q1966" s="750" t="s">
        <v>10198</v>
      </c>
      <c r="R1966" s="750" t="s">
        <v>10199</v>
      </c>
      <c r="S1966" s="750" t="s">
        <v>10200</v>
      </c>
    </row>
    <row r="1967" spans="11:19" hidden="1">
      <c r="K1967" s="750" t="str">
        <f t="shared" ca="1" si="76"/>
        <v/>
      </c>
      <c r="L1967" s="750" t="str">
        <f t="shared" ca="1" si="77"/>
        <v/>
      </c>
      <c r="O1967" s="750" t="s">
        <v>10201</v>
      </c>
      <c r="P1967" s="750" t="s">
        <v>10202</v>
      </c>
      <c r="Q1967" s="750" t="s">
        <v>10203</v>
      </c>
      <c r="R1967" s="750" t="s">
        <v>10204</v>
      </c>
      <c r="S1967" s="750" t="s">
        <v>10205</v>
      </c>
    </row>
    <row r="1968" spans="11:19" hidden="1">
      <c r="K1968" s="750" t="str">
        <f t="shared" ca="1" si="76"/>
        <v/>
      </c>
      <c r="L1968" s="750" t="str">
        <f t="shared" ca="1" si="77"/>
        <v/>
      </c>
      <c r="O1968" s="750" t="s">
        <v>10206</v>
      </c>
      <c r="P1968" s="750" t="s">
        <v>10207</v>
      </c>
      <c r="Q1968" s="750" t="s">
        <v>10208</v>
      </c>
      <c r="R1968" s="750" t="s">
        <v>10209</v>
      </c>
      <c r="S1968" s="750" t="s">
        <v>10210</v>
      </c>
    </row>
    <row r="1969" spans="11:19" hidden="1">
      <c r="K1969" s="750" t="str">
        <f t="shared" ca="1" si="76"/>
        <v/>
      </c>
      <c r="L1969" s="750" t="str">
        <f t="shared" ca="1" si="77"/>
        <v/>
      </c>
      <c r="O1969" s="750" t="s">
        <v>6989</v>
      </c>
      <c r="P1969" s="750" t="s">
        <v>6990</v>
      </c>
      <c r="Q1969" s="750" t="s">
        <v>6991</v>
      </c>
      <c r="R1969" s="750" t="s">
        <v>6992</v>
      </c>
      <c r="S1969" s="750" t="s">
        <v>6993</v>
      </c>
    </row>
    <row r="1970" spans="11:19" hidden="1">
      <c r="K1970" s="750" t="str">
        <f t="shared" ca="1" si="76"/>
        <v/>
      </c>
      <c r="L1970" s="750" t="str">
        <f t="shared" ca="1" si="77"/>
        <v/>
      </c>
      <c r="O1970" s="750" t="s">
        <v>6994</v>
      </c>
      <c r="P1970" s="750" t="s">
        <v>6995</v>
      </c>
      <c r="Q1970" s="750" t="s">
        <v>6996</v>
      </c>
      <c r="R1970" s="750" t="s">
        <v>6997</v>
      </c>
      <c r="S1970" s="750" t="s">
        <v>6998</v>
      </c>
    </row>
    <row r="1971" spans="11:19" hidden="1">
      <c r="K1971" s="750" t="str">
        <f t="shared" ca="1" si="76"/>
        <v/>
      </c>
      <c r="L1971" s="750" t="str">
        <f t="shared" ca="1" si="77"/>
        <v/>
      </c>
      <c r="O1971" s="750" t="s">
        <v>6999</v>
      </c>
      <c r="P1971" s="750" t="s">
        <v>7000</v>
      </c>
      <c r="Q1971" s="750" t="s">
        <v>7001</v>
      </c>
      <c r="R1971" s="750" t="s">
        <v>7002</v>
      </c>
      <c r="S1971" s="750" t="s">
        <v>3964</v>
      </c>
    </row>
    <row r="1972" spans="11:19" hidden="1">
      <c r="K1972" s="750" t="str">
        <f t="shared" ca="1" si="76"/>
        <v/>
      </c>
      <c r="L1972" s="750" t="str">
        <f t="shared" ca="1" si="77"/>
        <v/>
      </c>
      <c r="O1972" s="750" t="s">
        <v>3965</v>
      </c>
      <c r="P1972" s="750" t="s">
        <v>3966</v>
      </c>
      <c r="Q1972" s="750" t="s">
        <v>3967</v>
      </c>
      <c r="R1972" s="750" t="s">
        <v>3968</v>
      </c>
      <c r="S1972" s="750" t="s">
        <v>3969</v>
      </c>
    </row>
    <row r="1973" spans="11:19" hidden="1">
      <c r="K1973" s="750" t="str">
        <f t="shared" ca="1" si="76"/>
        <v/>
      </c>
      <c r="L1973" s="750" t="str">
        <f t="shared" ca="1" si="77"/>
        <v/>
      </c>
      <c r="O1973" s="750" t="s">
        <v>3970</v>
      </c>
      <c r="P1973" s="750" t="s">
        <v>3971</v>
      </c>
      <c r="Q1973" s="750" t="s">
        <v>10564</v>
      </c>
      <c r="R1973" s="750" t="s">
        <v>10565</v>
      </c>
      <c r="S1973" s="750" t="s">
        <v>10566</v>
      </c>
    </row>
    <row r="1974" spans="11:19" hidden="1">
      <c r="K1974" s="750" t="str">
        <f t="shared" ca="1" si="76"/>
        <v/>
      </c>
      <c r="L1974" s="750" t="str">
        <f t="shared" ca="1" si="77"/>
        <v/>
      </c>
      <c r="O1974" s="750" t="s">
        <v>10567</v>
      </c>
      <c r="P1974" s="750" t="s">
        <v>12970</v>
      </c>
      <c r="Q1974" s="750" t="s">
        <v>12971</v>
      </c>
      <c r="R1974" s="750" t="s">
        <v>12972</v>
      </c>
      <c r="S1974" s="750" t="s">
        <v>12973</v>
      </c>
    </row>
    <row r="1975" spans="11:19" hidden="1">
      <c r="K1975" s="750" t="str">
        <f t="shared" ca="1" si="76"/>
        <v/>
      </c>
      <c r="L1975" s="750" t="str">
        <f t="shared" ca="1" si="77"/>
        <v/>
      </c>
      <c r="O1975" s="750" t="s">
        <v>12974</v>
      </c>
      <c r="P1975" s="750" t="s">
        <v>10914</v>
      </c>
      <c r="Q1975" s="750" t="s">
        <v>10915</v>
      </c>
      <c r="R1975" s="750" t="s">
        <v>10916</v>
      </c>
      <c r="S1975" s="750" t="s">
        <v>10917</v>
      </c>
    </row>
    <row r="1976" spans="11:19" hidden="1">
      <c r="K1976" s="750" t="str">
        <f t="shared" ca="1" si="76"/>
        <v/>
      </c>
      <c r="L1976" s="750" t="str">
        <f t="shared" ca="1" si="77"/>
        <v/>
      </c>
      <c r="O1976" s="750" t="s">
        <v>10918</v>
      </c>
      <c r="P1976" s="750" t="s">
        <v>10919</v>
      </c>
      <c r="Q1976" s="750" t="s">
        <v>10920</v>
      </c>
      <c r="R1976" s="750" t="s">
        <v>10921</v>
      </c>
      <c r="S1976" s="750" t="s">
        <v>10922</v>
      </c>
    </row>
    <row r="1977" spans="11:19" hidden="1">
      <c r="K1977" s="750" t="str">
        <f t="shared" ca="1" si="76"/>
        <v/>
      </c>
      <c r="L1977" s="750" t="str">
        <f t="shared" ca="1" si="77"/>
        <v/>
      </c>
      <c r="O1977" s="750" t="s">
        <v>10923</v>
      </c>
      <c r="P1977" s="750" t="s">
        <v>10924</v>
      </c>
      <c r="Q1977" s="750" t="s">
        <v>10925</v>
      </c>
      <c r="R1977" s="750" t="s">
        <v>12912</v>
      </c>
      <c r="S1977" s="750" t="s">
        <v>12913</v>
      </c>
    </row>
    <row r="1978" spans="11:19" hidden="1">
      <c r="K1978" s="750" t="str">
        <f t="shared" ca="1" si="76"/>
        <v/>
      </c>
      <c r="L1978" s="750" t="str">
        <f t="shared" ca="1" si="77"/>
        <v/>
      </c>
      <c r="O1978" s="750" t="s">
        <v>12914</v>
      </c>
      <c r="P1978" s="750" t="s">
        <v>12915</v>
      </c>
      <c r="Q1978" s="750" t="s">
        <v>12916</v>
      </c>
      <c r="R1978" s="750" t="s">
        <v>12917</v>
      </c>
      <c r="S1978" s="750" t="s">
        <v>12918</v>
      </c>
    </row>
    <row r="1979" spans="11:19" hidden="1">
      <c r="K1979" s="750" t="str">
        <f t="shared" ca="1" si="76"/>
        <v/>
      </c>
      <c r="L1979" s="750" t="str">
        <f t="shared" ca="1" si="77"/>
        <v/>
      </c>
      <c r="O1979" s="750" t="s">
        <v>12919</v>
      </c>
      <c r="P1979" s="750" t="s">
        <v>12920</v>
      </c>
      <c r="Q1979" s="750" t="s">
        <v>95</v>
      </c>
      <c r="R1979" s="750" t="s">
        <v>96</v>
      </c>
      <c r="S1979" s="750" t="s">
        <v>97</v>
      </c>
    </row>
    <row r="1980" spans="11:19" hidden="1">
      <c r="K1980" s="750" t="str">
        <f t="shared" ca="1" si="76"/>
        <v/>
      </c>
      <c r="L1980" s="750" t="str">
        <f t="shared" ca="1" si="77"/>
        <v/>
      </c>
      <c r="O1980" s="750" t="s">
        <v>98</v>
      </c>
      <c r="P1980" s="750" t="s">
        <v>99</v>
      </c>
      <c r="Q1980" s="750" t="s">
        <v>100</v>
      </c>
      <c r="R1980" s="750" t="s">
        <v>101</v>
      </c>
      <c r="S1980" s="750" t="s">
        <v>102</v>
      </c>
    </row>
    <row r="1981" spans="11:19" hidden="1">
      <c r="K1981" s="750" t="str">
        <f t="shared" ca="1" si="76"/>
        <v/>
      </c>
      <c r="L1981" s="750" t="str">
        <f t="shared" ca="1" si="77"/>
        <v/>
      </c>
      <c r="O1981" s="750" t="s">
        <v>103</v>
      </c>
      <c r="P1981" s="750" t="s">
        <v>104</v>
      </c>
      <c r="Q1981" s="750" t="s">
        <v>105</v>
      </c>
      <c r="R1981" s="750" t="s">
        <v>106</v>
      </c>
      <c r="S1981" s="750" t="s">
        <v>107</v>
      </c>
    </row>
    <row r="1982" spans="11:19" hidden="1">
      <c r="K1982" s="750" t="str">
        <f t="shared" ca="1" si="76"/>
        <v/>
      </c>
      <c r="L1982" s="750" t="str">
        <f t="shared" ca="1" si="77"/>
        <v/>
      </c>
      <c r="O1982" s="750" t="s">
        <v>108</v>
      </c>
      <c r="P1982" s="750" t="s">
        <v>109</v>
      </c>
      <c r="Q1982" s="750" t="s">
        <v>110</v>
      </c>
      <c r="R1982" s="750" t="s">
        <v>111</v>
      </c>
      <c r="S1982" s="750" t="s">
        <v>112</v>
      </c>
    </row>
    <row r="1983" spans="11:19" hidden="1">
      <c r="K1983" s="750" t="str">
        <f t="shared" ca="1" si="76"/>
        <v/>
      </c>
      <c r="L1983" s="750" t="str">
        <f t="shared" ca="1" si="77"/>
        <v/>
      </c>
      <c r="O1983" s="750" t="s">
        <v>113</v>
      </c>
      <c r="P1983" s="750" t="s">
        <v>3425</v>
      </c>
      <c r="Q1983" s="750" t="s">
        <v>3426</v>
      </c>
      <c r="R1983" s="750" t="s">
        <v>3427</v>
      </c>
      <c r="S1983" s="750" t="s">
        <v>3428</v>
      </c>
    </row>
    <row r="1984" spans="11:19" hidden="1">
      <c r="K1984" s="750" t="str">
        <f t="shared" ca="1" si="76"/>
        <v/>
      </c>
      <c r="L1984" s="750" t="str">
        <f t="shared" ca="1" si="77"/>
        <v/>
      </c>
      <c r="O1984" s="750" t="s">
        <v>3429</v>
      </c>
      <c r="P1984" s="750" t="s">
        <v>3430</v>
      </c>
      <c r="Q1984" s="750" t="s">
        <v>3431</v>
      </c>
      <c r="R1984" s="750" t="s">
        <v>3432</v>
      </c>
      <c r="S1984" s="750" t="s">
        <v>3433</v>
      </c>
    </row>
    <row r="1985" spans="11:19" hidden="1">
      <c r="K1985" s="750" t="str">
        <f t="shared" ca="1" si="76"/>
        <v/>
      </c>
      <c r="L1985" s="750" t="str">
        <f t="shared" ca="1" si="77"/>
        <v/>
      </c>
      <c r="O1985" s="750" t="s">
        <v>3434</v>
      </c>
      <c r="P1985" s="750" t="s">
        <v>11240</v>
      </c>
      <c r="Q1985" s="750" t="s">
        <v>11241</v>
      </c>
      <c r="R1985" s="750" t="s">
        <v>11242</v>
      </c>
      <c r="S1985" s="750" t="s">
        <v>11243</v>
      </c>
    </row>
    <row r="1986" spans="11:19" hidden="1">
      <c r="K1986" s="750" t="str">
        <f t="shared" ca="1" si="76"/>
        <v/>
      </c>
      <c r="L1986" s="750" t="str">
        <f t="shared" ca="1" si="77"/>
        <v/>
      </c>
      <c r="O1986" s="750" t="s">
        <v>11244</v>
      </c>
      <c r="P1986" s="750" t="s">
        <v>6488</v>
      </c>
      <c r="Q1986" s="750" t="s">
        <v>6489</v>
      </c>
      <c r="R1986" s="750" t="s">
        <v>6490</v>
      </c>
      <c r="S1986" s="750" t="s">
        <v>1987</v>
      </c>
    </row>
    <row r="1987" spans="11:19" hidden="1">
      <c r="K1987" s="750" t="str">
        <f t="shared" ca="1" si="76"/>
        <v/>
      </c>
      <c r="L1987" s="750" t="str">
        <f t="shared" ca="1" si="77"/>
        <v/>
      </c>
      <c r="O1987" s="750" t="s">
        <v>1988</v>
      </c>
      <c r="P1987" s="750" t="s">
        <v>1989</v>
      </c>
      <c r="Q1987" s="750" t="s">
        <v>1990</v>
      </c>
      <c r="R1987" s="750" t="s">
        <v>1991</v>
      </c>
      <c r="S1987" s="750" t="s">
        <v>1992</v>
      </c>
    </row>
    <row r="1988" spans="11:19" hidden="1">
      <c r="K1988" s="750" t="str">
        <f t="shared" ca="1" si="76"/>
        <v/>
      </c>
      <c r="L1988" s="750" t="str">
        <f t="shared" ca="1" si="77"/>
        <v/>
      </c>
      <c r="O1988" s="750" t="s">
        <v>10492</v>
      </c>
      <c r="P1988" s="750" t="s">
        <v>10493</v>
      </c>
      <c r="Q1988" s="750" t="s">
        <v>10494</v>
      </c>
      <c r="R1988" s="750" t="s">
        <v>10495</v>
      </c>
      <c r="S1988" s="750" t="s">
        <v>10496</v>
      </c>
    </row>
    <row r="1989" spans="11:19" hidden="1">
      <c r="K1989" s="750" t="str">
        <f t="shared" ca="1" si="76"/>
        <v/>
      </c>
      <c r="L1989" s="750" t="str">
        <f t="shared" ca="1" si="77"/>
        <v/>
      </c>
      <c r="O1989" s="750" t="s">
        <v>10497</v>
      </c>
      <c r="P1989" s="750" t="s">
        <v>10498</v>
      </c>
      <c r="Q1989" s="750" t="s">
        <v>10499</v>
      </c>
      <c r="R1989" s="750" t="s">
        <v>494</v>
      </c>
      <c r="S1989" s="750" t="s">
        <v>495</v>
      </c>
    </row>
    <row r="1990" spans="11:19" hidden="1">
      <c r="K1990" s="750" t="str">
        <f t="shared" ca="1" si="76"/>
        <v/>
      </c>
      <c r="L1990" s="750" t="str">
        <f t="shared" ca="1" si="77"/>
        <v/>
      </c>
      <c r="O1990" s="750" t="s">
        <v>6701</v>
      </c>
      <c r="P1990" s="750" t="s">
        <v>6702</v>
      </c>
      <c r="Q1990" s="750" t="s">
        <v>6703</v>
      </c>
      <c r="R1990" s="750" t="s">
        <v>6704</v>
      </c>
      <c r="S1990" s="750" t="s">
        <v>6705</v>
      </c>
    </row>
    <row r="1991" spans="11:19" hidden="1">
      <c r="K1991" s="750" t="str">
        <f t="shared" ca="1" si="76"/>
        <v/>
      </c>
      <c r="L1991" s="750" t="str">
        <f t="shared" ca="1" si="77"/>
        <v/>
      </c>
      <c r="O1991" s="750" t="s">
        <v>6706</v>
      </c>
      <c r="P1991" s="750" t="s">
        <v>6707</v>
      </c>
      <c r="Q1991" s="750" t="s">
        <v>6708</v>
      </c>
      <c r="R1991" s="750" t="s">
        <v>6709</v>
      </c>
      <c r="S1991" s="750" t="s">
        <v>6710</v>
      </c>
    </row>
    <row r="1992" spans="11:19" hidden="1">
      <c r="K1992" s="750" t="str">
        <f t="shared" ca="1" si="76"/>
        <v/>
      </c>
      <c r="L1992" s="750" t="str">
        <f t="shared" ca="1" si="77"/>
        <v/>
      </c>
      <c r="O1992" s="750" t="s">
        <v>6711</v>
      </c>
      <c r="P1992" s="750" t="s">
        <v>13824</v>
      </c>
      <c r="Q1992" s="750" t="s">
        <v>13825</v>
      </c>
      <c r="R1992" s="750" t="s">
        <v>12782</v>
      </c>
      <c r="S1992" s="750" t="s">
        <v>12783</v>
      </c>
    </row>
    <row r="1993" spans="11:19" hidden="1">
      <c r="K1993" s="750" t="str">
        <f t="shared" ca="1" si="76"/>
        <v/>
      </c>
      <c r="L1993" s="750" t="str">
        <f t="shared" ca="1" si="77"/>
        <v/>
      </c>
      <c r="O1993" s="750" t="s">
        <v>12784</v>
      </c>
      <c r="P1993" s="750" t="s">
        <v>9349</v>
      </c>
      <c r="Q1993" s="750" t="s">
        <v>9350</v>
      </c>
      <c r="R1993" s="750" t="s">
        <v>9351</v>
      </c>
      <c r="S1993" s="750" t="s">
        <v>9352</v>
      </c>
    </row>
    <row r="1994" spans="11:19" hidden="1">
      <c r="K1994" s="750" t="str">
        <f t="shared" ca="1" si="76"/>
        <v/>
      </c>
      <c r="L1994" s="750" t="str">
        <f t="shared" ca="1" si="77"/>
        <v/>
      </c>
      <c r="O1994" s="750" t="s">
        <v>9353</v>
      </c>
      <c r="P1994" s="750" t="s">
        <v>9354</v>
      </c>
      <c r="Q1994" s="750" t="s">
        <v>9355</v>
      </c>
      <c r="R1994" s="750" t="s">
        <v>9356</v>
      </c>
      <c r="S1994" s="750" t="s">
        <v>9357</v>
      </c>
    </row>
    <row r="1995" spans="11:19" hidden="1">
      <c r="K1995" s="750" t="str">
        <f t="shared" ca="1" si="76"/>
        <v/>
      </c>
      <c r="L1995" s="750" t="str">
        <f t="shared" ca="1" si="77"/>
        <v/>
      </c>
      <c r="O1995" s="750" t="s">
        <v>9358</v>
      </c>
      <c r="P1995" s="750" t="s">
        <v>9359</v>
      </c>
      <c r="Q1995" s="750" t="s">
        <v>9360</v>
      </c>
      <c r="R1995" s="750" t="s">
        <v>9361</v>
      </c>
      <c r="S1995" s="750" t="s">
        <v>9362</v>
      </c>
    </row>
    <row r="1996" spans="11:19" hidden="1">
      <c r="K1996" s="750" t="str">
        <f t="shared" ref="K1996:K2059" ca="1" si="78">IF(INDIRECT($O1996)=0,"",INDIRECT($R1996)&amp;INDIRECT($O1996)&amp;INDIRECT($P1996)&amp;INDIRECT($Q1996))</f>
        <v/>
      </c>
      <c r="L1996" s="750" t="str">
        <f t="shared" ref="L1996:L2059" ca="1" si="79">IF(INDIRECT($O1996)=0,"",INDIRECT($S1996)&amp;INDIRECT($O1996)&amp;INDIRECT($P1996)&amp;INDIRECT($Q1996))</f>
        <v/>
      </c>
      <c r="O1996" s="750" t="s">
        <v>9363</v>
      </c>
      <c r="P1996" s="750" t="s">
        <v>9364</v>
      </c>
      <c r="Q1996" s="750" t="s">
        <v>9365</v>
      </c>
      <c r="R1996" s="750" t="s">
        <v>9366</v>
      </c>
      <c r="S1996" s="750" t="s">
        <v>9367</v>
      </c>
    </row>
    <row r="1997" spans="11:19" hidden="1">
      <c r="K1997" s="750" t="str">
        <f t="shared" ca="1" si="78"/>
        <v/>
      </c>
      <c r="L1997" s="750" t="str">
        <f t="shared" ca="1" si="79"/>
        <v/>
      </c>
      <c r="O1997" s="750" t="s">
        <v>9368</v>
      </c>
      <c r="P1997" s="750" t="s">
        <v>9369</v>
      </c>
      <c r="Q1997" s="750" t="s">
        <v>9370</v>
      </c>
      <c r="R1997" s="750" t="s">
        <v>9371</v>
      </c>
      <c r="S1997" s="750" t="s">
        <v>9372</v>
      </c>
    </row>
    <row r="1998" spans="11:19" hidden="1">
      <c r="K1998" s="750" t="str">
        <f t="shared" ca="1" si="78"/>
        <v/>
      </c>
      <c r="L1998" s="750" t="str">
        <f t="shared" ca="1" si="79"/>
        <v/>
      </c>
      <c r="O1998" s="750" t="s">
        <v>9373</v>
      </c>
      <c r="P1998" s="750" t="s">
        <v>9374</v>
      </c>
      <c r="Q1998" s="750" t="s">
        <v>9375</v>
      </c>
      <c r="R1998" s="750" t="s">
        <v>9376</v>
      </c>
      <c r="S1998" s="750" t="s">
        <v>9377</v>
      </c>
    </row>
    <row r="1999" spans="11:19" hidden="1">
      <c r="K1999" s="750" t="str">
        <f t="shared" ca="1" si="78"/>
        <v/>
      </c>
      <c r="L1999" s="750" t="str">
        <f t="shared" ca="1" si="79"/>
        <v/>
      </c>
      <c r="O1999" s="750" t="s">
        <v>9378</v>
      </c>
      <c r="P1999" s="750" t="s">
        <v>9379</v>
      </c>
      <c r="Q1999" s="750" t="s">
        <v>9380</v>
      </c>
      <c r="R1999" s="750" t="s">
        <v>12498</v>
      </c>
      <c r="S1999" s="750" t="s">
        <v>12499</v>
      </c>
    </row>
    <row r="2000" spans="11:19" hidden="1">
      <c r="K2000" s="750" t="str">
        <f t="shared" ca="1" si="78"/>
        <v/>
      </c>
      <c r="L2000" s="750" t="str">
        <f t="shared" ca="1" si="79"/>
        <v/>
      </c>
      <c r="O2000" s="750" t="s">
        <v>11737</v>
      </c>
      <c r="P2000" s="750" t="s">
        <v>11738</v>
      </c>
      <c r="Q2000" s="750" t="s">
        <v>10434</v>
      </c>
      <c r="R2000" s="750" t="s">
        <v>10435</v>
      </c>
      <c r="S2000" s="750" t="s">
        <v>10436</v>
      </c>
    </row>
    <row r="2001" spans="11:19" hidden="1">
      <c r="K2001" s="750" t="str">
        <f t="shared" ca="1" si="78"/>
        <v/>
      </c>
      <c r="L2001" s="750" t="str">
        <f t="shared" ca="1" si="79"/>
        <v/>
      </c>
      <c r="O2001" s="750" t="s">
        <v>10437</v>
      </c>
      <c r="P2001" s="750" t="s">
        <v>1775</v>
      </c>
      <c r="Q2001" s="750" t="s">
        <v>5461</v>
      </c>
      <c r="R2001" s="750" t="s">
        <v>5462</v>
      </c>
      <c r="S2001" s="750" t="s">
        <v>5463</v>
      </c>
    </row>
    <row r="2002" spans="11:19" hidden="1">
      <c r="K2002" s="750" t="str">
        <f t="shared" ca="1" si="78"/>
        <v/>
      </c>
      <c r="L2002" s="750" t="str">
        <f t="shared" ca="1" si="79"/>
        <v/>
      </c>
      <c r="O2002" s="750" t="s">
        <v>5464</v>
      </c>
      <c r="P2002" s="750" t="s">
        <v>5465</v>
      </c>
      <c r="Q2002" s="750" t="s">
        <v>5466</v>
      </c>
      <c r="R2002" s="750" t="s">
        <v>5467</v>
      </c>
      <c r="S2002" s="750" t="s">
        <v>5468</v>
      </c>
    </row>
    <row r="2003" spans="11:19" hidden="1">
      <c r="K2003" s="750" t="str">
        <f t="shared" ca="1" si="78"/>
        <v/>
      </c>
      <c r="L2003" s="750" t="str">
        <f t="shared" ca="1" si="79"/>
        <v/>
      </c>
      <c r="O2003" s="750" t="s">
        <v>5469</v>
      </c>
      <c r="P2003" s="750" t="s">
        <v>5470</v>
      </c>
      <c r="Q2003" s="750" t="s">
        <v>5471</v>
      </c>
      <c r="R2003" s="750" t="s">
        <v>5472</v>
      </c>
      <c r="S2003" s="750" t="s">
        <v>5473</v>
      </c>
    </row>
    <row r="2004" spans="11:19" hidden="1">
      <c r="K2004" s="750" t="str">
        <f t="shared" ca="1" si="78"/>
        <v/>
      </c>
      <c r="L2004" s="750" t="str">
        <f t="shared" ca="1" si="79"/>
        <v/>
      </c>
      <c r="O2004" s="750" t="s">
        <v>5474</v>
      </c>
      <c r="P2004" s="750" t="s">
        <v>5475</v>
      </c>
      <c r="Q2004" s="750" t="s">
        <v>5476</v>
      </c>
      <c r="R2004" s="750" t="s">
        <v>5477</v>
      </c>
      <c r="S2004" s="750" t="s">
        <v>5478</v>
      </c>
    </row>
    <row r="2005" spans="11:19" hidden="1">
      <c r="K2005" s="750" t="str">
        <f t="shared" ca="1" si="78"/>
        <v/>
      </c>
      <c r="L2005" s="750" t="str">
        <f t="shared" ca="1" si="79"/>
        <v/>
      </c>
      <c r="O2005" s="750" t="s">
        <v>5479</v>
      </c>
      <c r="P2005" s="750" t="s">
        <v>5480</v>
      </c>
      <c r="Q2005" s="750" t="s">
        <v>5481</v>
      </c>
      <c r="R2005" s="750" t="s">
        <v>5482</v>
      </c>
      <c r="S2005" s="750" t="s">
        <v>5483</v>
      </c>
    </row>
    <row r="2006" spans="11:19" hidden="1">
      <c r="K2006" s="750" t="str">
        <f t="shared" ca="1" si="78"/>
        <v/>
      </c>
      <c r="L2006" s="750" t="str">
        <f t="shared" ca="1" si="79"/>
        <v/>
      </c>
      <c r="O2006" s="750" t="s">
        <v>5484</v>
      </c>
      <c r="P2006" s="750" t="s">
        <v>5485</v>
      </c>
      <c r="Q2006" s="750" t="s">
        <v>5486</v>
      </c>
      <c r="R2006" s="750" t="s">
        <v>5487</v>
      </c>
      <c r="S2006" s="750" t="s">
        <v>11620</v>
      </c>
    </row>
    <row r="2007" spans="11:19" hidden="1">
      <c r="K2007" s="750" t="str">
        <f t="shared" ca="1" si="78"/>
        <v/>
      </c>
      <c r="L2007" s="750" t="str">
        <f t="shared" ca="1" si="79"/>
        <v/>
      </c>
      <c r="O2007" s="750" t="s">
        <v>11621</v>
      </c>
      <c r="P2007" s="750" t="s">
        <v>11622</v>
      </c>
      <c r="Q2007" s="750" t="s">
        <v>11623</v>
      </c>
      <c r="R2007" s="750" t="s">
        <v>11624</v>
      </c>
      <c r="S2007" s="750" t="s">
        <v>11625</v>
      </c>
    </row>
    <row r="2008" spans="11:19" hidden="1">
      <c r="K2008" s="750" t="str">
        <f t="shared" ca="1" si="78"/>
        <v/>
      </c>
      <c r="L2008" s="750" t="str">
        <f t="shared" ca="1" si="79"/>
        <v/>
      </c>
      <c r="O2008" s="750" t="s">
        <v>11626</v>
      </c>
      <c r="P2008" s="750" t="s">
        <v>11627</v>
      </c>
      <c r="Q2008" s="750" t="s">
        <v>11628</v>
      </c>
      <c r="R2008" s="750" t="s">
        <v>11629</v>
      </c>
      <c r="S2008" s="750" t="s">
        <v>11630</v>
      </c>
    </row>
    <row r="2009" spans="11:19" hidden="1">
      <c r="K2009" s="750" t="str">
        <f t="shared" ca="1" si="78"/>
        <v/>
      </c>
      <c r="L2009" s="750" t="str">
        <f t="shared" ca="1" si="79"/>
        <v/>
      </c>
      <c r="O2009" s="750" t="s">
        <v>11631</v>
      </c>
      <c r="P2009" s="750" t="s">
        <v>11632</v>
      </c>
      <c r="Q2009" s="750" t="s">
        <v>11633</v>
      </c>
      <c r="R2009" s="750" t="s">
        <v>11634</v>
      </c>
      <c r="S2009" s="750" t="s">
        <v>11635</v>
      </c>
    </row>
    <row r="2010" spans="11:19" hidden="1">
      <c r="K2010" s="750" t="str">
        <f t="shared" ca="1" si="78"/>
        <v/>
      </c>
      <c r="L2010" s="750" t="str">
        <f t="shared" ca="1" si="79"/>
        <v/>
      </c>
      <c r="O2010" s="750" t="s">
        <v>11636</v>
      </c>
      <c r="P2010" s="750" t="s">
        <v>11637</v>
      </c>
      <c r="Q2010" s="750" t="s">
        <v>11638</v>
      </c>
      <c r="R2010" s="750" t="s">
        <v>11639</v>
      </c>
      <c r="S2010" s="750" t="s">
        <v>11640</v>
      </c>
    </row>
    <row r="2011" spans="11:19" hidden="1">
      <c r="K2011" s="750" t="str">
        <f t="shared" ca="1" si="78"/>
        <v/>
      </c>
      <c r="L2011" s="750" t="str">
        <f t="shared" ca="1" si="79"/>
        <v/>
      </c>
      <c r="O2011" s="750" t="s">
        <v>11641</v>
      </c>
      <c r="P2011" s="750" t="s">
        <v>11642</v>
      </c>
      <c r="Q2011" s="750" t="s">
        <v>11643</v>
      </c>
      <c r="R2011" s="750" t="s">
        <v>2359</v>
      </c>
      <c r="S2011" s="750" t="s">
        <v>2360</v>
      </c>
    </row>
    <row r="2012" spans="11:19" hidden="1">
      <c r="K2012" s="750" t="str">
        <f t="shared" ca="1" si="78"/>
        <v/>
      </c>
      <c r="L2012" s="750" t="str">
        <f t="shared" ca="1" si="79"/>
        <v/>
      </c>
      <c r="O2012" s="750" t="s">
        <v>2361</v>
      </c>
      <c r="P2012" s="750" t="s">
        <v>2362</v>
      </c>
      <c r="Q2012" s="750" t="s">
        <v>2363</v>
      </c>
      <c r="R2012" s="750" t="s">
        <v>2364</v>
      </c>
      <c r="S2012" s="750" t="s">
        <v>2365</v>
      </c>
    </row>
    <row r="2013" spans="11:19" hidden="1">
      <c r="K2013" s="750" t="str">
        <f t="shared" ca="1" si="78"/>
        <v/>
      </c>
      <c r="L2013" s="750" t="str">
        <f t="shared" ca="1" si="79"/>
        <v/>
      </c>
      <c r="O2013" s="750" t="s">
        <v>2366</v>
      </c>
      <c r="P2013" s="750" t="s">
        <v>2367</v>
      </c>
      <c r="Q2013" s="750" t="s">
        <v>2368</v>
      </c>
      <c r="R2013" s="750" t="s">
        <v>2369</v>
      </c>
      <c r="S2013" s="750" t="s">
        <v>2370</v>
      </c>
    </row>
    <row r="2014" spans="11:19" hidden="1">
      <c r="K2014" s="750" t="str">
        <f t="shared" ca="1" si="78"/>
        <v/>
      </c>
      <c r="L2014" s="750" t="str">
        <f t="shared" ca="1" si="79"/>
        <v/>
      </c>
      <c r="O2014" s="750" t="s">
        <v>2371</v>
      </c>
      <c r="P2014" s="750" t="s">
        <v>2372</v>
      </c>
      <c r="Q2014" s="750" t="s">
        <v>2373</v>
      </c>
      <c r="R2014" s="750" t="s">
        <v>2374</v>
      </c>
      <c r="S2014" s="750" t="s">
        <v>10528</v>
      </c>
    </row>
    <row r="2015" spans="11:19" hidden="1">
      <c r="K2015" s="750" t="str">
        <f t="shared" ca="1" si="78"/>
        <v/>
      </c>
      <c r="L2015" s="750" t="str">
        <f t="shared" ca="1" si="79"/>
        <v/>
      </c>
      <c r="O2015" s="750" t="s">
        <v>10529</v>
      </c>
      <c r="P2015" s="750" t="s">
        <v>10530</v>
      </c>
      <c r="Q2015" s="750" t="s">
        <v>9048</v>
      </c>
      <c r="R2015" s="750" t="s">
        <v>13308</v>
      </c>
      <c r="S2015" s="750" t="s">
        <v>13309</v>
      </c>
    </row>
    <row r="2016" spans="11:19" hidden="1">
      <c r="K2016" s="750" t="str">
        <f t="shared" ca="1" si="78"/>
        <v/>
      </c>
      <c r="L2016" s="750" t="str">
        <f t="shared" ca="1" si="79"/>
        <v/>
      </c>
      <c r="O2016" s="750" t="s">
        <v>13310</v>
      </c>
      <c r="P2016" s="750" t="s">
        <v>13311</v>
      </c>
      <c r="Q2016" s="750" t="s">
        <v>13312</v>
      </c>
      <c r="R2016" s="750" t="s">
        <v>13313</v>
      </c>
      <c r="S2016" s="750" t="s">
        <v>13314</v>
      </c>
    </row>
    <row r="2017" spans="11:19" hidden="1">
      <c r="K2017" s="750" t="str">
        <f t="shared" ca="1" si="78"/>
        <v/>
      </c>
      <c r="L2017" s="750" t="str">
        <f t="shared" ca="1" si="79"/>
        <v/>
      </c>
      <c r="O2017" s="750" t="s">
        <v>13315</v>
      </c>
      <c r="P2017" s="750" t="s">
        <v>13316</v>
      </c>
      <c r="Q2017" s="750" t="s">
        <v>13317</v>
      </c>
      <c r="R2017" s="750" t="s">
        <v>13318</v>
      </c>
      <c r="S2017" s="750" t="s">
        <v>13319</v>
      </c>
    </row>
    <row r="2018" spans="11:19" hidden="1">
      <c r="K2018" s="750" t="str">
        <f t="shared" ca="1" si="78"/>
        <v/>
      </c>
      <c r="L2018" s="750" t="str">
        <f t="shared" ca="1" si="79"/>
        <v/>
      </c>
      <c r="O2018" s="750" t="s">
        <v>11130</v>
      </c>
      <c r="P2018" s="750" t="s">
        <v>11131</v>
      </c>
      <c r="Q2018" s="750" t="s">
        <v>11132</v>
      </c>
      <c r="R2018" s="750" t="s">
        <v>11133</v>
      </c>
      <c r="S2018" s="750" t="s">
        <v>11134</v>
      </c>
    </row>
    <row r="2019" spans="11:19" hidden="1">
      <c r="K2019" s="750" t="str">
        <f t="shared" ca="1" si="78"/>
        <v/>
      </c>
      <c r="L2019" s="750" t="str">
        <f t="shared" ca="1" si="79"/>
        <v/>
      </c>
      <c r="O2019" s="750" t="s">
        <v>11135</v>
      </c>
      <c r="P2019" s="750" t="s">
        <v>11136</v>
      </c>
      <c r="Q2019" s="750" t="s">
        <v>11137</v>
      </c>
      <c r="R2019" s="750" t="s">
        <v>1749</v>
      </c>
      <c r="S2019" s="750" t="s">
        <v>1750</v>
      </c>
    </row>
    <row r="2020" spans="11:19" hidden="1">
      <c r="K2020" s="750" t="str">
        <f t="shared" ca="1" si="78"/>
        <v/>
      </c>
      <c r="L2020" s="750" t="str">
        <f t="shared" ca="1" si="79"/>
        <v/>
      </c>
      <c r="O2020" s="750" t="s">
        <v>13238</v>
      </c>
      <c r="P2020" s="750" t="s">
        <v>13239</v>
      </c>
      <c r="Q2020" s="750" t="s">
        <v>13240</v>
      </c>
      <c r="R2020" s="750" t="s">
        <v>13241</v>
      </c>
      <c r="S2020" s="750" t="s">
        <v>13242</v>
      </c>
    </row>
    <row r="2021" spans="11:19" hidden="1">
      <c r="K2021" s="750" t="str">
        <f t="shared" ca="1" si="78"/>
        <v/>
      </c>
      <c r="L2021" s="750" t="str">
        <f t="shared" ca="1" si="79"/>
        <v/>
      </c>
      <c r="O2021" s="750" t="s">
        <v>13243</v>
      </c>
      <c r="P2021" s="750" t="s">
        <v>13244</v>
      </c>
      <c r="Q2021" s="750" t="s">
        <v>7342</v>
      </c>
      <c r="R2021" s="750" t="s">
        <v>7343</v>
      </c>
      <c r="S2021" s="750" t="s">
        <v>7344</v>
      </c>
    </row>
    <row r="2022" spans="11:19" hidden="1">
      <c r="K2022" s="750" t="str">
        <f t="shared" ca="1" si="78"/>
        <v/>
      </c>
      <c r="L2022" s="750" t="str">
        <f t="shared" ca="1" si="79"/>
        <v/>
      </c>
      <c r="O2022" s="750" t="s">
        <v>7345</v>
      </c>
      <c r="P2022" s="750" t="s">
        <v>7346</v>
      </c>
      <c r="Q2022" s="750" t="s">
        <v>7347</v>
      </c>
      <c r="R2022" s="750" t="s">
        <v>7348</v>
      </c>
      <c r="S2022" s="750" t="s">
        <v>7349</v>
      </c>
    </row>
    <row r="2023" spans="11:19" hidden="1">
      <c r="K2023" s="750" t="str">
        <f t="shared" ca="1" si="78"/>
        <v/>
      </c>
      <c r="L2023" s="750" t="str">
        <f t="shared" ca="1" si="79"/>
        <v/>
      </c>
      <c r="O2023" s="750" t="s">
        <v>7350</v>
      </c>
      <c r="P2023" s="750" t="s">
        <v>7351</v>
      </c>
      <c r="Q2023" s="750" t="s">
        <v>12852</v>
      </c>
      <c r="R2023" s="750" t="s">
        <v>12853</v>
      </c>
      <c r="S2023" s="750" t="s">
        <v>12854</v>
      </c>
    </row>
    <row r="2024" spans="11:19" hidden="1">
      <c r="K2024" s="750" t="str">
        <f t="shared" ca="1" si="78"/>
        <v/>
      </c>
      <c r="L2024" s="750" t="str">
        <f t="shared" ca="1" si="79"/>
        <v/>
      </c>
      <c r="O2024" s="750" t="s">
        <v>12855</v>
      </c>
      <c r="P2024" s="750" t="s">
        <v>12856</v>
      </c>
      <c r="Q2024" s="750" t="s">
        <v>12857</v>
      </c>
      <c r="R2024" s="750" t="s">
        <v>10763</v>
      </c>
      <c r="S2024" s="750" t="s">
        <v>10764</v>
      </c>
    </row>
    <row r="2025" spans="11:19" hidden="1">
      <c r="K2025" s="750" t="str">
        <f t="shared" ca="1" si="78"/>
        <v/>
      </c>
      <c r="L2025" s="750" t="str">
        <f t="shared" ca="1" si="79"/>
        <v/>
      </c>
      <c r="O2025" s="750" t="s">
        <v>8759</v>
      </c>
      <c r="P2025" s="750" t="s">
        <v>8760</v>
      </c>
      <c r="Q2025" s="750" t="s">
        <v>8761</v>
      </c>
      <c r="R2025" s="750" t="s">
        <v>8762</v>
      </c>
      <c r="S2025" s="750" t="s">
        <v>8763</v>
      </c>
    </row>
    <row r="2026" spans="11:19" hidden="1">
      <c r="K2026" s="750" t="str">
        <f t="shared" ca="1" si="78"/>
        <v/>
      </c>
      <c r="L2026" s="750" t="str">
        <f t="shared" ca="1" si="79"/>
        <v/>
      </c>
      <c r="O2026" s="750" t="s">
        <v>8764</v>
      </c>
      <c r="P2026" s="750" t="s">
        <v>5500</v>
      </c>
      <c r="Q2026" s="750" t="s">
        <v>5501</v>
      </c>
      <c r="R2026" s="750" t="s">
        <v>5502</v>
      </c>
      <c r="S2026" s="750" t="s">
        <v>5503</v>
      </c>
    </row>
    <row r="2027" spans="11:19" hidden="1">
      <c r="K2027" s="750" t="str">
        <f t="shared" ca="1" si="78"/>
        <v/>
      </c>
      <c r="L2027" s="750" t="str">
        <f t="shared" ca="1" si="79"/>
        <v/>
      </c>
      <c r="O2027" s="750" t="s">
        <v>5504</v>
      </c>
      <c r="P2027" s="750" t="s">
        <v>5505</v>
      </c>
      <c r="Q2027" s="750" t="s">
        <v>5506</v>
      </c>
      <c r="R2027" s="750" t="s">
        <v>14016</v>
      </c>
      <c r="S2027" s="750" t="s">
        <v>14017</v>
      </c>
    </row>
    <row r="2028" spans="11:19" hidden="1">
      <c r="K2028" s="750" t="str">
        <f t="shared" ca="1" si="78"/>
        <v/>
      </c>
      <c r="L2028" s="750" t="str">
        <f t="shared" ca="1" si="79"/>
        <v/>
      </c>
      <c r="O2028" s="750" t="s">
        <v>14018</v>
      </c>
      <c r="P2028" s="750" t="s">
        <v>11401</v>
      </c>
      <c r="Q2028" s="750" t="s">
        <v>324</v>
      </c>
      <c r="R2028" s="750" t="s">
        <v>10647</v>
      </c>
      <c r="S2028" s="750" t="s">
        <v>10648</v>
      </c>
    </row>
    <row r="2029" spans="11:19" hidden="1">
      <c r="K2029" s="750" t="str">
        <f t="shared" ca="1" si="78"/>
        <v/>
      </c>
      <c r="L2029" s="750" t="str">
        <f t="shared" ca="1" si="79"/>
        <v/>
      </c>
      <c r="O2029" s="750" t="s">
        <v>10649</v>
      </c>
      <c r="P2029" s="750" t="s">
        <v>10650</v>
      </c>
      <c r="Q2029" s="750" t="s">
        <v>7674</v>
      </c>
      <c r="R2029" s="750" t="s">
        <v>7675</v>
      </c>
      <c r="S2029" s="750" t="s">
        <v>7676</v>
      </c>
    </row>
    <row r="2030" spans="11:19" hidden="1">
      <c r="K2030" s="750" t="str">
        <f t="shared" ca="1" si="78"/>
        <v/>
      </c>
      <c r="L2030" s="750" t="str">
        <f t="shared" ca="1" si="79"/>
        <v/>
      </c>
      <c r="O2030" s="750" t="s">
        <v>7677</v>
      </c>
      <c r="P2030" s="750" t="s">
        <v>7678</v>
      </c>
      <c r="Q2030" s="750" t="s">
        <v>7679</v>
      </c>
      <c r="R2030" s="750" t="s">
        <v>7680</v>
      </c>
      <c r="S2030" s="750" t="s">
        <v>7681</v>
      </c>
    </row>
    <row r="2031" spans="11:19" hidden="1">
      <c r="K2031" s="750" t="str">
        <f t="shared" ca="1" si="78"/>
        <v/>
      </c>
      <c r="L2031" s="750" t="str">
        <f t="shared" ca="1" si="79"/>
        <v/>
      </c>
      <c r="O2031" s="750" t="s">
        <v>7682</v>
      </c>
      <c r="P2031" s="750" t="s">
        <v>7683</v>
      </c>
      <c r="Q2031" s="750" t="s">
        <v>7684</v>
      </c>
      <c r="R2031" s="750" t="s">
        <v>7685</v>
      </c>
      <c r="S2031" s="750" t="s">
        <v>7686</v>
      </c>
    </row>
    <row r="2032" spans="11:19" hidden="1">
      <c r="K2032" s="750" t="str">
        <f t="shared" ca="1" si="78"/>
        <v/>
      </c>
      <c r="L2032" s="750" t="str">
        <f t="shared" ca="1" si="79"/>
        <v/>
      </c>
      <c r="O2032" s="750" t="s">
        <v>7687</v>
      </c>
      <c r="P2032" s="750" t="s">
        <v>7688</v>
      </c>
      <c r="Q2032" s="750" t="s">
        <v>7689</v>
      </c>
      <c r="R2032" s="750" t="s">
        <v>7690</v>
      </c>
      <c r="S2032" s="750" t="s">
        <v>7691</v>
      </c>
    </row>
    <row r="2033" spans="11:19" hidden="1">
      <c r="K2033" s="750" t="str">
        <f t="shared" ca="1" si="78"/>
        <v/>
      </c>
      <c r="L2033" s="750" t="str">
        <f t="shared" ca="1" si="79"/>
        <v/>
      </c>
      <c r="O2033" s="750" t="s">
        <v>7692</v>
      </c>
      <c r="P2033" s="750" t="s">
        <v>7693</v>
      </c>
      <c r="Q2033" s="750" t="s">
        <v>7694</v>
      </c>
      <c r="R2033" s="750" t="s">
        <v>7695</v>
      </c>
      <c r="S2033" s="750" t="s">
        <v>7696</v>
      </c>
    </row>
    <row r="2034" spans="11:19" hidden="1">
      <c r="K2034" s="750" t="str">
        <f t="shared" ca="1" si="78"/>
        <v/>
      </c>
      <c r="L2034" s="750" t="str">
        <f t="shared" ca="1" si="79"/>
        <v/>
      </c>
      <c r="O2034" s="750" t="s">
        <v>5140</v>
      </c>
      <c r="P2034" s="750" t="s">
        <v>5141</v>
      </c>
      <c r="Q2034" s="750" t="s">
        <v>5142</v>
      </c>
      <c r="R2034" s="750" t="s">
        <v>10276</v>
      </c>
      <c r="S2034" s="750" t="s">
        <v>10277</v>
      </c>
    </row>
    <row r="2035" spans="11:19" hidden="1">
      <c r="K2035" s="750" t="str">
        <f t="shared" ca="1" si="78"/>
        <v/>
      </c>
      <c r="L2035" s="750" t="str">
        <f t="shared" ca="1" si="79"/>
        <v/>
      </c>
      <c r="O2035" s="750" t="s">
        <v>10278</v>
      </c>
      <c r="P2035" s="750" t="s">
        <v>10279</v>
      </c>
      <c r="Q2035" s="750" t="s">
        <v>10280</v>
      </c>
      <c r="R2035" s="750" t="s">
        <v>10281</v>
      </c>
      <c r="S2035" s="750" t="s">
        <v>10282</v>
      </c>
    </row>
    <row r="2036" spans="11:19" hidden="1">
      <c r="K2036" s="750" t="str">
        <f t="shared" ca="1" si="78"/>
        <v/>
      </c>
      <c r="L2036" s="750" t="str">
        <f t="shared" ca="1" si="79"/>
        <v/>
      </c>
      <c r="O2036" s="750" t="s">
        <v>10283</v>
      </c>
      <c r="P2036" s="750" t="s">
        <v>10284</v>
      </c>
      <c r="Q2036" s="750" t="s">
        <v>10285</v>
      </c>
      <c r="R2036" s="750" t="s">
        <v>10286</v>
      </c>
      <c r="S2036" s="750" t="s">
        <v>10287</v>
      </c>
    </row>
    <row r="2037" spans="11:19" hidden="1">
      <c r="K2037" s="750" t="str">
        <f t="shared" ca="1" si="78"/>
        <v/>
      </c>
      <c r="L2037" s="750" t="str">
        <f t="shared" ca="1" si="79"/>
        <v/>
      </c>
      <c r="O2037" s="750" t="s">
        <v>10288</v>
      </c>
      <c r="P2037" s="750" t="s">
        <v>9518</v>
      </c>
      <c r="Q2037" s="750" t="s">
        <v>9519</v>
      </c>
      <c r="R2037" s="750" t="s">
        <v>6182</v>
      </c>
      <c r="S2037" s="750" t="s">
        <v>6183</v>
      </c>
    </row>
    <row r="2038" spans="11:19" hidden="1">
      <c r="K2038" s="750" t="str">
        <f t="shared" ca="1" si="78"/>
        <v/>
      </c>
      <c r="L2038" s="750" t="str">
        <f t="shared" ca="1" si="79"/>
        <v/>
      </c>
      <c r="O2038" s="750" t="s">
        <v>6184</v>
      </c>
      <c r="P2038" s="750" t="s">
        <v>6185</v>
      </c>
      <c r="Q2038" s="750" t="s">
        <v>6186</v>
      </c>
      <c r="R2038" s="750" t="s">
        <v>6187</v>
      </c>
      <c r="S2038" s="750" t="s">
        <v>6188</v>
      </c>
    </row>
    <row r="2039" spans="11:19" hidden="1">
      <c r="K2039" s="750" t="str">
        <f t="shared" ca="1" si="78"/>
        <v/>
      </c>
      <c r="L2039" s="750" t="str">
        <f t="shared" ca="1" si="79"/>
        <v/>
      </c>
      <c r="O2039" s="750" t="s">
        <v>6189</v>
      </c>
      <c r="P2039" s="750" t="s">
        <v>6190</v>
      </c>
      <c r="Q2039" s="750" t="s">
        <v>6191</v>
      </c>
      <c r="R2039" s="750" t="s">
        <v>6192</v>
      </c>
      <c r="S2039" s="750" t="s">
        <v>6193</v>
      </c>
    </row>
    <row r="2040" spans="11:19" hidden="1">
      <c r="K2040" s="750" t="str">
        <f t="shared" ca="1" si="78"/>
        <v/>
      </c>
      <c r="L2040" s="750" t="str">
        <f t="shared" ca="1" si="79"/>
        <v/>
      </c>
      <c r="O2040" s="750" t="s">
        <v>6194</v>
      </c>
      <c r="P2040" s="750" t="s">
        <v>6195</v>
      </c>
      <c r="Q2040" s="750" t="s">
        <v>6196</v>
      </c>
      <c r="R2040" s="750" t="s">
        <v>6197</v>
      </c>
      <c r="S2040" s="750" t="s">
        <v>6198</v>
      </c>
    </row>
    <row r="2041" spans="11:19" hidden="1">
      <c r="K2041" s="750" t="str">
        <f t="shared" ca="1" si="78"/>
        <v/>
      </c>
      <c r="L2041" s="750" t="str">
        <f t="shared" ca="1" si="79"/>
        <v/>
      </c>
      <c r="O2041" s="750" t="s">
        <v>6199</v>
      </c>
      <c r="P2041" s="750" t="s">
        <v>6200</v>
      </c>
      <c r="Q2041" s="750" t="s">
        <v>6201</v>
      </c>
      <c r="R2041" s="750" t="s">
        <v>6202</v>
      </c>
      <c r="S2041" s="750" t="s">
        <v>6203</v>
      </c>
    </row>
    <row r="2042" spans="11:19" hidden="1">
      <c r="K2042" s="750" t="str">
        <f t="shared" ca="1" si="78"/>
        <v/>
      </c>
      <c r="L2042" s="750" t="str">
        <f t="shared" ca="1" si="79"/>
        <v/>
      </c>
      <c r="O2042" s="750" t="s">
        <v>6204</v>
      </c>
      <c r="P2042" s="750" t="s">
        <v>6205</v>
      </c>
      <c r="Q2042" s="750" t="s">
        <v>6206</v>
      </c>
      <c r="R2042" s="750" t="s">
        <v>6207</v>
      </c>
      <c r="S2042" s="750" t="s">
        <v>6208</v>
      </c>
    </row>
    <row r="2043" spans="11:19" hidden="1">
      <c r="K2043" s="750" t="str">
        <f t="shared" ca="1" si="78"/>
        <v/>
      </c>
      <c r="L2043" s="750" t="str">
        <f t="shared" ca="1" si="79"/>
        <v/>
      </c>
      <c r="O2043" s="750" t="s">
        <v>6209</v>
      </c>
      <c r="P2043" s="750" t="s">
        <v>6210</v>
      </c>
      <c r="Q2043" s="750" t="s">
        <v>6211</v>
      </c>
      <c r="R2043" s="750" t="s">
        <v>6212</v>
      </c>
      <c r="S2043" s="750" t="s">
        <v>6213</v>
      </c>
    </row>
    <row r="2044" spans="11:19" hidden="1">
      <c r="K2044" s="750" t="str">
        <f t="shared" ca="1" si="78"/>
        <v/>
      </c>
      <c r="L2044" s="750" t="str">
        <f t="shared" ca="1" si="79"/>
        <v/>
      </c>
      <c r="O2044" s="750" t="s">
        <v>6214</v>
      </c>
      <c r="P2044" s="750" t="s">
        <v>6215</v>
      </c>
      <c r="Q2044" s="750" t="s">
        <v>6216</v>
      </c>
      <c r="R2044" s="750" t="s">
        <v>6217</v>
      </c>
      <c r="S2044" s="750" t="s">
        <v>13847</v>
      </c>
    </row>
    <row r="2045" spans="11:19" hidden="1">
      <c r="K2045" s="750" t="str">
        <f t="shared" ca="1" si="78"/>
        <v/>
      </c>
      <c r="L2045" s="750" t="str">
        <f t="shared" ca="1" si="79"/>
        <v/>
      </c>
      <c r="O2045" s="750" t="s">
        <v>13848</v>
      </c>
      <c r="P2045" s="750" t="s">
        <v>13849</v>
      </c>
      <c r="Q2045" s="750" t="s">
        <v>13850</v>
      </c>
      <c r="R2045" s="750" t="s">
        <v>13851</v>
      </c>
      <c r="S2045" s="750" t="s">
        <v>13852</v>
      </c>
    </row>
    <row r="2046" spans="11:19" hidden="1">
      <c r="K2046" s="750" t="str">
        <f t="shared" ca="1" si="78"/>
        <v/>
      </c>
      <c r="L2046" s="750" t="str">
        <f t="shared" ca="1" si="79"/>
        <v/>
      </c>
      <c r="O2046" s="750" t="s">
        <v>13853</v>
      </c>
      <c r="P2046" s="750" t="s">
        <v>13854</v>
      </c>
      <c r="Q2046" s="750" t="s">
        <v>13855</v>
      </c>
      <c r="R2046" s="750" t="s">
        <v>13856</v>
      </c>
      <c r="S2046" s="750" t="s">
        <v>13857</v>
      </c>
    </row>
    <row r="2047" spans="11:19" hidden="1">
      <c r="K2047" s="750" t="str">
        <f t="shared" ca="1" si="78"/>
        <v/>
      </c>
      <c r="L2047" s="750" t="str">
        <f t="shared" ca="1" si="79"/>
        <v/>
      </c>
      <c r="O2047" s="750" t="s">
        <v>13858</v>
      </c>
      <c r="P2047" s="750" t="s">
        <v>13859</v>
      </c>
      <c r="Q2047" s="750" t="s">
        <v>13860</v>
      </c>
      <c r="R2047" s="750" t="s">
        <v>13861</v>
      </c>
      <c r="S2047" s="750" t="s">
        <v>13862</v>
      </c>
    </row>
    <row r="2048" spans="11:19" hidden="1">
      <c r="K2048" s="750" t="str">
        <f t="shared" ca="1" si="78"/>
        <v/>
      </c>
      <c r="L2048" s="750" t="str">
        <f t="shared" ca="1" si="79"/>
        <v/>
      </c>
      <c r="O2048" s="750" t="s">
        <v>13863</v>
      </c>
      <c r="P2048" s="750" t="s">
        <v>13864</v>
      </c>
      <c r="Q2048" s="750" t="s">
        <v>8607</v>
      </c>
      <c r="R2048" s="750" t="s">
        <v>8608</v>
      </c>
      <c r="S2048" s="750" t="s">
        <v>8609</v>
      </c>
    </row>
    <row r="2049" spans="11:19" hidden="1">
      <c r="K2049" s="750" t="str">
        <f t="shared" ca="1" si="78"/>
        <v/>
      </c>
      <c r="L2049" s="750" t="str">
        <f t="shared" ca="1" si="79"/>
        <v/>
      </c>
      <c r="O2049" s="750" t="s">
        <v>8334</v>
      </c>
      <c r="P2049" s="750" t="s">
        <v>8335</v>
      </c>
      <c r="Q2049" s="750" t="s">
        <v>8336</v>
      </c>
      <c r="R2049" s="750" t="s">
        <v>8337</v>
      </c>
      <c r="S2049" s="750" t="s">
        <v>8338</v>
      </c>
    </row>
    <row r="2050" spans="11:19" hidden="1">
      <c r="K2050" s="750" t="str">
        <f t="shared" ca="1" si="78"/>
        <v/>
      </c>
      <c r="L2050" s="750" t="str">
        <f t="shared" ca="1" si="79"/>
        <v/>
      </c>
      <c r="O2050" s="750" t="s">
        <v>8339</v>
      </c>
      <c r="P2050" s="750" t="s">
        <v>8340</v>
      </c>
      <c r="Q2050" s="750" t="s">
        <v>8341</v>
      </c>
      <c r="R2050" s="750" t="s">
        <v>8342</v>
      </c>
      <c r="S2050" s="750" t="s">
        <v>8343</v>
      </c>
    </row>
    <row r="2051" spans="11:19" hidden="1">
      <c r="K2051" s="750" t="str">
        <f t="shared" ca="1" si="78"/>
        <v/>
      </c>
      <c r="L2051" s="750" t="str">
        <f t="shared" ca="1" si="79"/>
        <v/>
      </c>
      <c r="O2051" s="750" t="s">
        <v>8344</v>
      </c>
      <c r="P2051" s="750" t="s">
        <v>8345</v>
      </c>
      <c r="Q2051" s="750" t="s">
        <v>8346</v>
      </c>
      <c r="R2051" s="750" t="s">
        <v>8347</v>
      </c>
      <c r="S2051" s="750" t="s">
        <v>8348</v>
      </c>
    </row>
    <row r="2052" spans="11:19" hidden="1">
      <c r="K2052" s="750" t="str">
        <f t="shared" ca="1" si="78"/>
        <v/>
      </c>
      <c r="L2052" s="750" t="str">
        <f t="shared" ca="1" si="79"/>
        <v/>
      </c>
      <c r="O2052" s="750" t="s">
        <v>8349</v>
      </c>
      <c r="P2052" s="750" t="s">
        <v>8350</v>
      </c>
      <c r="Q2052" s="750" t="s">
        <v>8351</v>
      </c>
      <c r="R2052" s="750" t="s">
        <v>8352</v>
      </c>
      <c r="S2052" s="750" t="s">
        <v>8353</v>
      </c>
    </row>
    <row r="2053" spans="11:19" hidden="1">
      <c r="K2053" s="750" t="str">
        <f t="shared" ca="1" si="78"/>
        <v/>
      </c>
      <c r="L2053" s="750" t="str">
        <f t="shared" ca="1" si="79"/>
        <v/>
      </c>
      <c r="O2053" s="750" t="s">
        <v>8354</v>
      </c>
      <c r="P2053" s="750" t="s">
        <v>8355</v>
      </c>
      <c r="Q2053" s="750" t="s">
        <v>8356</v>
      </c>
      <c r="R2053" s="750" t="s">
        <v>8357</v>
      </c>
      <c r="S2053" s="750" t="s">
        <v>8358</v>
      </c>
    </row>
    <row r="2054" spans="11:19" hidden="1">
      <c r="K2054" s="750" t="str">
        <f t="shared" ca="1" si="78"/>
        <v/>
      </c>
      <c r="L2054" s="750" t="str">
        <f t="shared" ca="1" si="79"/>
        <v/>
      </c>
      <c r="O2054" s="750" t="s">
        <v>8359</v>
      </c>
      <c r="P2054" s="750" t="s">
        <v>8360</v>
      </c>
      <c r="Q2054" s="750" t="s">
        <v>8361</v>
      </c>
      <c r="R2054" s="750" t="s">
        <v>8362</v>
      </c>
      <c r="S2054" s="750" t="s">
        <v>8363</v>
      </c>
    </row>
    <row r="2055" spans="11:19" hidden="1">
      <c r="K2055" s="750" t="str">
        <f t="shared" ca="1" si="78"/>
        <v/>
      </c>
      <c r="L2055" s="750" t="str">
        <f t="shared" ca="1" si="79"/>
        <v/>
      </c>
      <c r="O2055" s="750" t="s">
        <v>8364</v>
      </c>
      <c r="P2055" s="750" t="s">
        <v>8365</v>
      </c>
      <c r="Q2055" s="750" t="s">
        <v>8366</v>
      </c>
      <c r="R2055" s="750" t="s">
        <v>8367</v>
      </c>
      <c r="S2055" s="750" t="s">
        <v>8368</v>
      </c>
    </row>
    <row r="2056" spans="11:19" hidden="1">
      <c r="K2056" s="750" t="str">
        <f t="shared" ca="1" si="78"/>
        <v/>
      </c>
      <c r="L2056" s="750" t="str">
        <f t="shared" ca="1" si="79"/>
        <v/>
      </c>
      <c r="O2056" s="750" t="s">
        <v>11711</v>
      </c>
      <c r="P2056" s="750" t="s">
        <v>11712</v>
      </c>
      <c r="Q2056" s="750" t="s">
        <v>11713</v>
      </c>
      <c r="R2056" s="750" t="s">
        <v>11714</v>
      </c>
      <c r="S2056" s="750" t="s">
        <v>11715</v>
      </c>
    </row>
    <row r="2057" spans="11:19" hidden="1">
      <c r="K2057" s="750" t="str">
        <f t="shared" ca="1" si="78"/>
        <v/>
      </c>
      <c r="L2057" s="750" t="str">
        <f t="shared" ca="1" si="79"/>
        <v/>
      </c>
      <c r="O2057" s="750" t="s">
        <v>11716</v>
      </c>
      <c r="P2057" s="750" t="s">
        <v>11717</v>
      </c>
      <c r="Q2057" s="750" t="s">
        <v>8507</v>
      </c>
      <c r="R2057" s="750" t="s">
        <v>8508</v>
      </c>
      <c r="S2057" s="750" t="s">
        <v>8509</v>
      </c>
    </row>
    <row r="2058" spans="11:19" hidden="1">
      <c r="K2058" s="750" t="str">
        <f t="shared" ca="1" si="78"/>
        <v/>
      </c>
      <c r="L2058" s="750" t="str">
        <f t="shared" ca="1" si="79"/>
        <v/>
      </c>
      <c r="O2058" s="750" t="s">
        <v>8510</v>
      </c>
      <c r="P2058" s="750" t="s">
        <v>8511</v>
      </c>
      <c r="Q2058" s="750" t="s">
        <v>8512</v>
      </c>
      <c r="R2058" s="750" t="s">
        <v>8513</v>
      </c>
      <c r="S2058" s="750" t="s">
        <v>8514</v>
      </c>
    </row>
    <row r="2059" spans="11:19" hidden="1">
      <c r="K2059" s="750" t="str">
        <f t="shared" ca="1" si="78"/>
        <v/>
      </c>
      <c r="L2059" s="750" t="str">
        <f t="shared" ca="1" si="79"/>
        <v/>
      </c>
      <c r="O2059" s="750" t="s">
        <v>8515</v>
      </c>
      <c r="P2059" s="750" t="s">
        <v>8516</v>
      </c>
      <c r="Q2059" s="750" t="s">
        <v>6390</v>
      </c>
      <c r="R2059" s="750" t="s">
        <v>6391</v>
      </c>
      <c r="S2059" s="750" t="s">
        <v>6392</v>
      </c>
    </row>
    <row r="2060" spans="11:19" hidden="1">
      <c r="K2060" s="750" t="str">
        <f t="shared" ref="K2060:K2123" ca="1" si="80">IF(INDIRECT($O2060)=0,"",INDIRECT($R2060)&amp;INDIRECT($O2060)&amp;INDIRECT($P2060)&amp;INDIRECT($Q2060))</f>
        <v/>
      </c>
      <c r="L2060" s="750" t="str">
        <f t="shared" ref="L2060:L2123" ca="1" si="81">IF(INDIRECT($O2060)=0,"",INDIRECT($S2060)&amp;INDIRECT($O2060)&amp;INDIRECT($P2060)&amp;INDIRECT($Q2060))</f>
        <v/>
      </c>
      <c r="O2060" s="750" t="s">
        <v>6393</v>
      </c>
      <c r="P2060" s="750" t="s">
        <v>6394</v>
      </c>
      <c r="Q2060" s="750" t="s">
        <v>6395</v>
      </c>
      <c r="R2060" s="750" t="s">
        <v>6396</v>
      </c>
      <c r="S2060" s="750" t="s">
        <v>6397</v>
      </c>
    </row>
    <row r="2061" spans="11:19" hidden="1">
      <c r="K2061" s="750" t="str">
        <f t="shared" ca="1" si="80"/>
        <v/>
      </c>
      <c r="L2061" s="750" t="str">
        <f t="shared" ca="1" si="81"/>
        <v/>
      </c>
      <c r="O2061" s="750" t="s">
        <v>6398</v>
      </c>
      <c r="P2061" s="750" t="s">
        <v>6399</v>
      </c>
      <c r="Q2061" s="750" t="s">
        <v>6400</v>
      </c>
      <c r="R2061" s="750" t="s">
        <v>6401</v>
      </c>
      <c r="S2061" s="750" t="s">
        <v>6402</v>
      </c>
    </row>
    <row r="2062" spans="11:19" hidden="1">
      <c r="K2062" s="750" t="str">
        <f t="shared" ca="1" si="80"/>
        <v/>
      </c>
      <c r="L2062" s="750" t="str">
        <f t="shared" ca="1" si="81"/>
        <v/>
      </c>
      <c r="O2062" s="750" t="s">
        <v>2970</v>
      </c>
      <c r="P2062" s="750" t="s">
        <v>2971</v>
      </c>
      <c r="Q2062" s="750" t="s">
        <v>2972</v>
      </c>
      <c r="R2062" s="750" t="s">
        <v>2973</v>
      </c>
      <c r="S2062" s="750" t="s">
        <v>2974</v>
      </c>
    </row>
    <row r="2063" spans="11:19" hidden="1">
      <c r="K2063" s="750" t="str">
        <f t="shared" ca="1" si="80"/>
        <v/>
      </c>
      <c r="L2063" s="750" t="str">
        <f t="shared" ca="1" si="81"/>
        <v/>
      </c>
      <c r="O2063" s="750" t="s">
        <v>2975</v>
      </c>
      <c r="P2063" s="750" t="s">
        <v>2976</v>
      </c>
      <c r="Q2063" s="750" t="s">
        <v>12497</v>
      </c>
      <c r="R2063" s="750" t="s">
        <v>4127</v>
      </c>
      <c r="S2063" s="750" t="s">
        <v>4128</v>
      </c>
    </row>
    <row r="2064" spans="11:19" hidden="1">
      <c r="K2064" s="750" t="str">
        <f t="shared" ca="1" si="80"/>
        <v/>
      </c>
      <c r="L2064" s="750" t="str">
        <f t="shared" ca="1" si="81"/>
        <v/>
      </c>
      <c r="O2064" s="750" t="s">
        <v>4129</v>
      </c>
      <c r="P2064" s="750" t="s">
        <v>4130</v>
      </c>
      <c r="Q2064" s="750" t="s">
        <v>4131</v>
      </c>
      <c r="R2064" s="750" t="s">
        <v>4132</v>
      </c>
      <c r="S2064" s="750" t="s">
        <v>4133</v>
      </c>
    </row>
    <row r="2065" spans="11:19" hidden="1">
      <c r="K2065" s="750" t="str">
        <f t="shared" ca="1" si="80"/>
        <v/>
      </c>
      <c r="L2065" s="750" t="str">
        <f t="shared" ca="1" si="81"/>
        <v/>
      </c>
      <c r="O2065" s="750" t="s">
        <v>4134</v>
      </c>
      <c r="P2065" s="750" t="s">
        <v>4135</v>
      </c>
      <c r="Q2065" s="750" t="s">
        <v>4136</v>
      </c>
      <c r="R2065" s="750" t="s">
        <v>4137</v>
      </c>
      <c r="S2065" s="750" t="s">
        <v>4138</v>
      </c>
    </row>
    <row r="2066" spans="11:19" hidden="1">
      <c r="K2066" s="750" t="str">
        <f t="shared" ca="1" si="80"/>
        <v/>
      </c>
      <c r="L2066" s="750" t="str">
        <f t="shared" ca="1" si="81"/>
        <v/>
      </c>
      <c r="O2066" s="750" t="s">
        <v>4139</v>
      </c>
      <c r="P2066" s="750" t="s">
        <v>4140</v>
      </c>
      <c r="Q2066" s="750" t="s">
        <v>4141</v>
      </c>
      <c r="R2066" s="750" t="s">
        <v>4142</v>
      </c>
      <c r="S2066" s="750" t="s">
        <v>4143</v>
      </c>
    </row>
    <row r="2067" spans="11:19" hidden="1">
      <c r="K2067" s="750" t="str">
        <f t="shared" ca="1" si="80"/>
        <v/>
      </c>
      <c r="L2067" s="750" t="str">
        <f t="shared" ca="1" si="81"/>
        <v/>
      </c>
      <c r="O2067" s="750" t="s">
        <v>4144</v>
      </c>
      <c r="P2067" s="750" t="s">
        <v>4145</v>
      </c>
      <c r="Q2067" s="750" t="s">
        <v>4146</v>
      </c>
      <c r="R2067" s="750" t="s">
        <v>9899</v>
      </c>
      <c r="S2067" s="750" t="s">
        <v>9900</v>
      </c>
    </row>
    <row r="2068" spans="11:19" hidden="1">
      <c r="K2068" s="750" t="str">
        <f t="shared" ca="1" si="80"/>
        <v/>
      </c>
      <c r="L2068" s="750" t="str">
        <f t="shared" ca="1" si="81"/>
        <v/>
      </c>
      <c r="O2068" s="750" t="s">
        <v>9901</v>
      </c>
      <c r="P2068" s="750" t="s">
        <v>9902</v>
      </c>
      <c r="Q2068" s="750" t="s">
        <v>9903</v>
      </c>
      <c r="R2068" s="750" t="s">
        <v>9904</v>
      </c>
      <c r="S2068" s="750" t="s">
        <v>9905</v>
      </c>
    </row>
    <row r="2069" spans="11:19" hidden="1">
      <c r="K2069" s="750" t="str">
        <f t="shared" ca="1" si="80"/>
        <v/>
      </c>
      <c r="L2069" s="750" t="str">
        <f t="shared" ca="1" si="81"/>
        <v/>
      </c>
      <c r="O2069" s="750" t="s">
        <v>9906</v>
      </c>
      <c r="P2069" s="750" t="s">
        <v>9907</v>
      </c>
      <c r="Q2069" s="750" t="s">
        <v>13565</v>
      </c>
      <c r="R2069" s="750" t="s">
        <v>13566</v>
      </c>
      <c r="S2069" s="750" t="s">
        <v>13567</v>
      </c>
    </row>
    <row r="2070" spans="11:19" hidden="1">
      <c r="K2070" s="750" t="str">
        <f t="shared" ca="1" si="80"/>
        <v/>
      </c>
      <c r="L2070" s="750" t="str">
        <f t="shared" ca="1" si="81"/>
        <v/>
      </c>
      <c r="O2070" s="750" t="s">
        <v>13568</v>
      </c>
      <c r="P2070" s="750" t="s">
        <v>13569</v>
      </c>
      <c r="Q2070" s="750" t="s">
        <v>13570</v>
      </c>
      <c r="R2070" s="750" t="s">
        <v>3278</v>
      </c>
      <c r="S2070" s="750" t="s">
        <v>3279</v>
      </c>
    </row>
    <row r="2071" spans="11:19" hidden="1">
      <c r="K2071" s="750" t="str">
        <f t="shared" ca="1" si="80"/>
        <v/>
      </c>
      <c r="L2071" s="750" t="str">
        <f t="shared" ca="1" si="81"/>
        <v/>
      </c>
      <c r="O2071" s="750" t="s">
        <v>3280</v>
      </c>
      <c r="P2071" s="750" t="s">
        <v>3281</v>
      </c>
      <c r="Q2071" s="750" t="s">
        <v>3282</v>
      </c>
      <c r="R2071" s="750" t="s">
        <v>3283</v>
      </c>
      <c r="S2071" s="750" t="s">
        <v>3284</v>
      </c>
    </row>
    <row r="2072" spans="11:19" hidden="1">
      <c r="K2072" s="750" t="str">
        <f t="shared" ca="1" si="80"/>
        <v/>
      </c>
      <c r="L2072" s="750" t="str">
        <f t="shared" ca="1" si="81"/>
        <v/>
      </c>
      <c r="O2072" s="750" t="s">
        <v>3285</v>
      </c>
      <c r="P2072" s="750" t="s">
        <v>3286</v>
      </c>
      <c r="Q2072" s="750" t="s">
        <v>3287</v>
      </c>
      <c r="R2072" s="750" t="s">
        <v>3288</v>
      </c>
      <c r="S2072" s="750" t="s">
        <v>3289</v>
      </c>
    </row>
    <row r="2073" spans="11:19" hidden="1">
      <c r="K2073" s="750" t="str">
        <f t="shared" ca="1" si="80"/>
        <v/>
      </c>
      <c r="L2073" s="750" t="str">
        <f t="shared" ca="1" si="81"/>
        <v/>
      </c>
      <c r="O2073" s="750" t="s">
        <v>3290</v>
      </c>
      <c r="P2073" s="750" t="s">
        <v>4387</v>
      </c>
      <c r="Q2073" s="750" t="s">
        <v>4388</v>
      </c>
      <c r="R2073" s="750" t="s">
        <v>4389</v>
      </c>
      <c r="S2073" s="750" t="s">
        <v>4390</v>
      </c>
    </row>
    <row r="2074" spans="11:19" hidden="1">
      <c r="K2074" s="750" t="str">
        <f t="shared" ca="1" si="80"/>
        <v/>
      </c>
      <c r="L2074" s="750" t="str">
        <f t="shared" ca="1" si="81"/>
        <v/>
      </c>
      <c r="O2074" s="750" t="s">
        <v>4391</v>
      </c>
      <c r="P2074" s="750" t="s">
        <v>4392</v>
      </c>
      <c r="Q2074" s="750" t="s">
        <v>4393</v>
      </c>
      <c r="R2074" s="750" t="s">
        <v>4394</v>
      </c>
      <c r="S2074" s="750" t="s">
        <v>4395</v>
      </c>
    </row>
    <row r="2075" spans="11:19" hidden="1">
      <c r="K2075" s="750" t="str">
        <f t="shared" ca="1" si="80"/>
        <v/>
      </c>
      <c r="L2075" s="750" t="str">
        <f t="shared" ca="1" si="81"/>
        <v/>
      </c>
      <c r="O2075" s="750" t="s">
        <v>4396</v>
      </c>
      <c r="P2075" s="750" t="s">
        <v>4397</v>
      </c>
      <c r="Q2075" s="750" t="s">
        <v>4398</v>
      </c>
      <c r="R2075" s="750" t="s">
        <v>4399</v>
      </c>
      <c r="S2075" s="750" t="s">
        <v>4400</v>
      </c>
    </row>
    <row r="2076" spans="11:19" hidden="1">
      <c r="K2076" s="750" t="str">
        <f t="shared" ca="1" si="80"/>
        <v/>
      </c>
      <c r="L2076" s="750" t="str">
        <f t="shared" ca="1" si="81"/>
        <v/>
      </c>
      <c r="O2076" s="750" t="s">
        <v>4401</v>
      </c>
      <c r="P2076" s="750" t="s">
        <v>4402</v>
      </c>
      <c r="Q2076" s="750" t="s">
        <v>4403</v>
      </c>
      <c r="R2076" s="750" t="s">
        <v>4404</v>
      </c>
      <c r="S2076" s="750" t="s">
        <v>4405</v>
      </c>
    </row>
    <row r="2077" spans="11:19" hidden="1">
      <c r="K2077" s="750" t="str">
        <f t="shared" ca="1" si="80"/>
        <v/>
      </c>
      <c r="L2077" s="750" t="str">
        <f t="shared" ca="1" si="81"/>
        <v/>
      </c>
      <c r="O2077" s="750" t="s">
        <v>4406</v>
      </c>
      <c r="P2077" s="750" t="s">
        <v>4407</v>
      </c>
      <c r="Q2077" s="750" t="s">
        <v>4408</v>
      </c>
      <c r="R2077" s="750" t="s">
        <v>4409</v>
      </c>
      <c r="S2077" s="750" t="s">
        <v>8730</v>
      </c>
    </row>
    <row r="2078" spans="11:19" hidden="1">
      <c r="K2078" s="750" t="str">
        <f t="shared" ca="1" si="80"/>
        <v/>
      </c>
      <c r="L2078" s="750" t="str">
        <f t="shared" ca="1" si="81"/>
        <v/>
      </c>
      <c r="O2078" s="750" t="s">
        <v>8731</v>
      </c>
      <c r="P2078" s="750" t="s">
        <v>8732</v>
      </c>
      <c r="Q2078" s="750" t="s">
        <v>8733</v>
      </c>
      <c r="R2078" s="750" t="s">
        <v>8734</v>
      </c>
      <c r="S2078" s="750" t="s">
        <v>8735</v>
      </c>
    </row>
    <row r="2079" spans="11:19" hidden="1">
      <c r="K2079" s="750" t="str">
        <f t="shared" ca="1" si="80"/>
        <v/>
      </c>
      <c r="L2079" s="750" t="str">
        <f t="shared" ca="1" si="81"/>
        <v/>
      </c>
      <c r="O2079" s="750" t="s">
        <v>8736</v>
      </c>
      <c r="P2079" s="750" t="s">
        <v>8737</v>
      </c>
      <c r="Q2079" s="750" t="s">
        <v>8738</v>
      </c>
      <c r="R2079" s="750" t="s">
        <v>14102</v>
      </c>
      <c r="S2079" s="750" t="s">
        <v>14103</v>
      </c>
    </row>
    <row r="2080" spans="11:19" hidden="1">
      <c r="K2080" s="750" t="str">
        <f t="shared" ca="1" si="80"/>
        <v/>
      </c>
      <c r="L2080" s="750" t="str">
        <f t="shared" ca="1" si="81"/>
        <v/>
      </c>
      <c r="O2080" s="750" t="s">
        <v>14104</v>
      </c>
      <c r="P2080" s="750" t="s">
        <v>6270</v>
      </c>
      <c r="Q2080" s="750" t="s">
        <v>6271</v>
      </c>
      <c r="R2080" s="750" t="s">
        <v>6272</v>
      </c>
      <c r="S2080" s="750" t="s">
        <v>6273</v>
      </c>
    </row>
    <row r="2081" spans="11:19" hidden="1">
      <c r="K2081" s="750" t="str">
        <f t="shared" ca="1" si="80"/>
        <v/>
      </c>
      <c r="L2081" s="750" t="str">
        <f t="shared" ca="1" si="81"/>
        <v/>
      </c>
      <c r="O2081" s="750" t="s">
        <v>6274</v>
      </c>
      <c r="P2081" s="750" t="s">
        <v>6275</v>
      </c>
      <c r="Q2081" s="750" t="s">
        <v>6276</v>
      </c>
      <c r="R2081" s="750" t="s">
        <v>6277</v>
      </c>
      <c r="S2081" s="750" t="s">
        <v>6278</v>
      </c>
    </row>
    <row r="2082" spans="11:19" hidden="1">
      <c r="K2082" s="750" t="str">
        <f t="shared" ca="1" si="80"/>
        <v/>
      </c>
      <c r="L2082" s="750" t="str">
        <f t="shared" ca="1" si="81"/>
        <v/>
      </c>
      <c r="O2082" s="750" t="s">
        <v>6279</v>
      </c>
      <c r="P2082" s="750" t="s">
        <v>6280</v>
      </c>
      <c r="Q2082" s="750" t="s">
        <v>6281</v>
      </c>
      <c r="R2082" s="750" t="s">
        <v>6282</v>
      </c>
      <c r="S2082" s="750" t="s">
        <v>6283</v>
      </c>
    </row>
    <row r="2083" spans="11:19" hidden="1">
      <c r="K2083" s="750" t="str">
        <f t="shared" ca="1" si="80"/>
        <v/>
      </c>
      <c r="L2083" s="750" t="str">
        <f t="shared" ca="1" si="81"/>
        <v/>
      </c>
      <c r="O2083" s="750" t="s">
        <v>1405</v>
      </c>
      <c r="P2083" s="750" t="s">
        <v>1406</v>
      </c>
      <c r="Q2083" s="750" t="s">
        <v>1407</v>
      </c>
      <c r="R2083" s="750" t="s">
        <v>1161</v>
      </c>
      <c r="S2083" s="750" t="s">
        <v>1162</v>
      </c>
    </row>
    <row r="2084" spans="11:19" hidden="1">
      <c r="K2084" s="750" t="str">
        <f t="shared" ca="1" si="80"/>
        <v/>
      </c>
      <c r="L2084" s="750" t="str">
        <f t="shared" ca="1" si="81"/>
        <v/>
      </c>
      <c r="O2084" s="750" t="s">
        <v>1163</v>
      </c>
      <c r="P2084" s="750" t="s">
        <v>1164</v>
      </c>
      <c r="Q2084" s="750" t="s">
        <v>1165</v>
      </c>
      <c r="R2084" s="750" t="s">
        <v>1166</v>
      </c>
      <c r="S2084" s="750" t="s">
        <v>1167</v>
      </c>
    </row>
    <row r="2085" spans="11:19" hidden="1">
      <c r="K2085" s="750" t="str">
        <f t="shared" ca="1" si="80"/>
        <v/>
      </c>
      <c r="L2085" s="750" t="str">
        <f t="shared" ca="1" si="81"/>
        <v/>
      </c>
      <c r="O2085" s="750" t="s">
        <v>1168</v>
      </c>
      <c r="P2085" s="750" t="s">
        <v>1169</v>
      </c>
      <c r="Q2085" s="750" t="s">
        <v>1170</v>
      </c>
      <c r="R2085" s="750" t="s">
        <v>1171</v>
      </c>
      <c r="S2085" s="750" t="s">
        <v>1172</v>
      </c>
    </row>
    <row r="2086" spans="11:19" hidden="1">
      <c r="K2086" s="750" t="str">
        <f t="shared" ca="1" si="80"/>
        <v/>
      </c>
      <c r="L2086" s="750" t="str">
        <f t="shared" ca="1" si="81"/>
        <v/>
      </c>
      <c r="O2086" s="750" t="s">
        <v>1173</v>
      </c>
      <c r="P2086" s="750" t="s">
        <v>1174</v>
      </c>
      <c r="Q2086" s="750" t="s">
        <v>1175</v>
      </c>
      <c r="R2086" s="750" t="s">
        <v>1176</v>
      </c>
      <c r="S2086" s="750" t="s">
        <v>1177</v>
      </c>
    </row>
    <row r="2087" spans="11:19" hidden="1">
      <c r="K2087" s="750" t="str">
        <f t="shared" ca="1" si="80"/>
        <v/>
      </c>
      <c r="L2087" s="750" t="str">
        <f t="shared" ca="1" si="81"/>
        <v/>
      </c>
      <c r="O2087" s="750" t="s">
        <v>9619</v>
      </c>
      <c r="P2087" s="750" t="s">
        <v>9620</v>
      </c>
      <c r="Q2087" s="750" t="s">
        <v>9621</v>
      </c>
      <c r="R2087" s="750" t="s">
        <v>9622</v>
      </c>
      <c r="S2087" s="750" t="s">
        <v>9623</v>
      </c>
    </row>
    <row r="2088" spans="11:19" hidden="1">
      <c r="K2088" s="750" t="str">
        <f t="shared" ca="1" si="80"/>
        <v/>
      </c>
      <c r="L2088" s="750" t="str">
        <f t="shared" ca="1" si="81"/>
        <v/>
      </c>
      <c r="O2088" s="750" t="s">
        <v>12389</v>
      </c>
      <c r="P2088" s="750" t="s">
        <v>12390</v>
      </c>
      <c r="Q2088" s="750" t="s">
        <v>12391</v>
      </c>
      <c r="R2088" s="750" t="s">
        <v>8886</v>
      </c>
      <c r="S2088" s="750" t="s">
        <v>8887</v>
      </c>
    </row>
    <row r="2089" spans="11:19" hidden="1">
      <c r="K2089" s="750" t="str">
        <f t="shared" ca="1" si="80"/>
        <v/>
      </c>
      <c r="L2089" s="750" t="str">
        <f t="shared" ca="1" si="81"/>
        <v/>
      </c>
      <c r="O2089" s="750" t="s">
        <v>8888</v>
      </c>
      <c r="P2089" s="750" t="s">
        <v>8889</v>
      </c>
      <c r="Q2089" s="750" t="s">
        <v>8890</v>
      </c>
      <c r="R2089" s="750" t="s">
        <v>8891</v>
      </c>
      <c r="S2089" s="750" t="s">
        <v>8892</v>
      </c>
    </row>
    <row r="2090" spans="11:19" hidden="1">
      <c r="K2090" s="750" t="str">
        <f t="shared" ca="1" si="80"/>
        <v/>
      </c>
      <c r="L2090" s="750" t="str">
        <f t="shared" ca="1" si="81"/>
        <v/>
      </c>
      <c r="O2090" s="750" t="s">
        <v>8893</v>
      </c>
      <c r="P2090" s="750" t="s">
        <v>8894</v>
      </c>
      <c r="Q2090" s="750" t="s">
        <v>8895</v>
      </c>
      <c r="R2090" s="750" t="s">
        <v>8896</v>
      </c>
      <c r="S2090" s="750" t="s">
        <v>8897</v>
      </c>
    </row>
    <row r="2091" spans="11:19" hidden="1">
      <c r="K2091" s="750" t="str">
        <f t="shared" ca="1" si="80"/>
        <v/>
      </c>
      <c r="L2091" s="750" t="str">
        <f t="shared" ca="1" si="81"/>
        <v/>
      </c>
      <c r="O2091" s="750" t="s">
        <v>8898</v>
      </c>
      <c r="P2091" s="750" t="s">
        <v>8899</v>
      </c>
      <c r="Q2091" s="750" t="s">
        <v>8900</v>
      </c>
      <c r="R2091" s="750" t="s">
        <v>8901</v>
      </c>
      <c r="S2091" s="750" t="s">
        <v>5665</v>
      </c>
    </row>
    <row r="2092" spans="11:19" hidden="1">
      <c r="K2092" s="750" t="str">
        <f t="shared" ca="1" si="80"/>
        <v/>
      </c>
      <c r="L2092" s="750" t="str">
        <f t="shared" ca="1" si="81"/>
        <v/>
      </c>
      <c r="O2092" s="750" t="s">
        <v>5666</v>
      </c>
      <c r="P2092" s="750" t="s">
        <v>5667</v>
      </c>
      <c r="Q2092" s="750" t="s">
        <v>5668</v>
      </c>
      <c r="R2092" s="750" t="s">
        <v>5669</v>
      </c>
      <c r="S2092" s="750" t="s">
        <v>5670</v>
      </c>
    </row>
    <row r="2093" spans="11:19" hidden="1">
      <c r="K2093" s="750" t="str">
        <f t="shared" ca="1" si="80"/>
        <v/>
      </c>
      <c r="L2093" s="750" t="str">
        <f t="shared" ca="1" si="81"/>
        <v/>
      </c>
      <c r="O2093" s="750" t="s">
        <v>5671</v>
      </c>
      <c r="P2093" s="750" t="s">
        <v>5672</v>
      </c>
      <c r="Q2093" s="750" t="s">
        <v>13780</v>
      </c>
      <c r="R2093" s="750" t="s">
        <v>13781</v>
      </c>
      <c r="S2093" s="750" t="s">
        <v>13782</v>
      </c>
    </row>
    <row r="2094" spans="11:19" hidden="1">
      <c r="K2094" s="750" t="str">
        <f t="shared" ca="1" si="80"/>
        <v/>
      </c>
      <c r="L2094" s="750" t="str">
        <f t="shared" ca="1" si="81"/>
        <v/>
      </c>
      <c r="O2094" s="750" t="s">
        <v>13783</v>
      </c>
      <c r="P2094" s="750" t="s">
        <v>13784</v>
      </c>
      <c r="Q2094" s="750" t="s">
        <v>3959</v>
      </c>
      <c r="R2094" s="750" t="s">
        <v>3960</v>
      </c>
      <c r="S2094" s="750" t="s">
        <v>3961</v>
      </c>
    </row>
    <row r="2095" spans="11:19" hidden="1">
      <c r="K2095" s="750" t="str">
        <f t="shared" ca="1" si="80"/>
        <v/>
      </c>
      <c r="L2095" s="750" t="str">
        <f t="shared" ca="1" si="81"/>
        <v/>
      </c>
      <c r="O2095" s="750" t="s">
        <v>3962</v>
      </c>
      <c r="P2095" s="750" t="s">
        <v>3963</v>
      </c>
      <c r="Q2095" s="750" t="s">
        <v>2659</v>
      </c>
      <c r="R2095" s="750" t="s">
        <v>2660</v>
      </c>
      <c r="S2095" s="750" t="s">
        <v>2661</v>
      </c>
    </row>
    <row r="2096" spans="11:19" hidden="1">
      <c r="K2096" s="750" t="str">
        <f t="shared" ca="1" si="80"/>
        <v/>
      </c>
      <c r="L2096" s="750" t="str">
        <f t="shared" ca="1" si="81"/>
        <v/>
      </c>
      <c r="O2096" s="750" t="s">
        <v>2662</v>
      </c>
      <c r="P2096" s="750" t="s">
        <v>2663</v>
      </c>
      <c r="Q2096" s="750" t="s">
        <v>2664</v>
      </c>
      <c r="R2096" s="750" t="s">
        <v>3438</v>
      </c>
      <c r="S2096" s="750" t="s">
        <v>3439</v>
      </c>
    </row>
    <row r="2097" spans="11:19" hidden="1">
      <c r="K2097" s="750" t="str">
        <f t="shared" ca="1" si="80"/>
        <v/>
      </c>
      <c r="L2097" s="750" t="str">
        <f t="shared" ca="1" si="81"/>
        <v/>
      </c>
      <c r="O2097" s="750" t="s">
        <v>3440</v>
      </c>
      <c r="P2097" s="750" t="s">
        <v>3441</v>
      </c>
      <c r="Q2097" s="750" t="s">
        <v>3442</v>
      </c>
      <c r="R2097" s="750" t="s">
        <v>3443</v>
      </c>
      <c r="S2097" s="750" t="s">
        <v>3444</v>
      </c>
    </row>
    <row r="2098" spans="11:19" hidden="1">
      <c r="K2098" s="750" t="str">
        <f t="shared" ca="1" si="80"/>
        <v/>
      </c>
      <c r="L2098" s="750" t="str">
        <f t="shared" ca="1" si="81"/>
        <v/>
      </c>
      <c r="O2098" s="750" t="s">
        <v>3445</v>
      </c>
      <c r="P2098" s="750" t="s">
        <v>3446</v>
      </c>
      <c r="Q2098" s="750" t="s">
        <v>3447</v>
      </c>
      <c r="R2098" s="750" t="s">
        <v>3448</v>
      </c>
      <c r="S2098" s="750" t="s">
        <v>3449</v>
      </c>
    </row>
    <row r="2099" spans="11:19" hidden="1">
      <c r="K2099" s="750" t="str">
        <f t="shared" ca="1" si="80"/>
        <v/>
      </c>
      <c r="L2099" s="750" t="str">
        <f t="shared" ca="1" si="81"/>
        <v/>
      </c>
      <c r="O2099" s="750" t="s">
        <v>3450</v>
      </c>
      <c r="P2099" s="750" t="s">
        <v>707</v>
      </c>
      <c r="Q2099" s="750" t="s">
        <v>708</v>
      </c>
      <c r="R2099" s="750" t="s">
        <v>3060</v>
      </c>
      <c r="S2099" s="750" t="s">
        <v>3061</v>
      </c>
    </row>
    <row r="2100" spans="11:19" hidden="1">
      <c r="K2100" s="750" t="str">
        <f t="shared" ca="1" si="80"/>
        <v/>
      </c>
      <c r="L2100" s="750" t="str">
        <f t="shared" ca="1" si="81"/>
        <v/>
      </c>
      <c r="O2100" s="750" t="s">
        <v>3062</v>
      </c>
      <c r="P2100" s="750" t="s">
        <v>3063</v>
      </c>
      <c r="Q2100" s="750" t="s">
        <v>3064</v>
      </c>
      <c r="R2100" s="750" t="s">
        <v>3012</v>
      </c>
      <c r="S2100" s="750" t="s">
        <v>3013</v>
      </c>
    </row>
    <row r="2101" spans="11:19" hidden="1">
      <c r="K2101" s="750" t="str">
        <f t="shared" ca="1" si="80"/>
        <v/>
      </c>
      <c r="L2101" s="750" t="str">
        <f t="shared" ca="1" si="81"/>
        <v/>
      </c>
      <c r="O2101" s="750" t="s">
        <v>3014</v>
      </c>
      <c r="P2101" s="750" t="s">
        <v>3015</v>
      </c>
      <c r="Q2101" s="750" t="s">
        <v>3016</v>
      </c>
      <c r="R2101" s="750" t="s">
        <v>3017</v>
      </c>
      <c r="S2101" s="750" t="s">
        <v>3018</v>
      </c>
    </row>
    <row r="2102" spans="11:19" hidden="1">
      <c r="K2102" s="750" t="str">
        <f t="shared" ca="1" si="80"/>
        <v/>
      </c>
      <c r="L2102" s="750" t="str">
        <f t="shared" ca="1" si="81"/>
        <v/>
      </c>
      <c r="O2102" s="750" t="s">
        <v>3019</v>
      </c>
      <c r="P2102" s="750" t="s">
        <v>3020</v>
      </c>
      <c r="Q2102" s="750" t="s">
        <v>3021</v>
      </c>
      <c r="R2102" s="750" t="s">
        <v>3022</v>
      </c>
      <c r="S2102" s="750" t="s">
        <v>3023</v>
      </c>
    </row>
    <row r="2103" spans="11:19" hidden="1">
      <c r="K2103" s="750" t="str">
        <f t="shared" ca="1" si="80"/>
        <v/>
      </c>
      <c r="L2103" s="750" t="str">
        <f t="shared" ca="1" si="81"/>
        <v/>
      </c>
      <c r="O2103" s="750" t="s">
        <v>3024</v>
      </c>
      <c r="P2103" s="750" t="s">
        <v>3025</v>
      </c>
      <c r="Q2103" s="750" t="s">
        <v>3026</v>
      </c>
      <c r="R2103" s="750" t="s">
        <v>3027</v>
      </c>
      <c r="S2103" s="750" t="s">
        <v>3028</v>
      </c>
    </row>
    <row r="2104" spans="11:19" hidden="1">
      <c r="K2104" s="750" t="str">
        <f t="shared" ca="1" si="80"/>
        <v/>
      </c>
      <c r="L2104" s="750" t="str">
        <f t="shared" ca="1" si="81"/>
        <v/>
      </c>
      <c r="O2104" s="750" t="s">
        <v>8028</v>
      </c>
      <c r="P2104" s="750" t="s">
        <v>8029</v>
      </c>
      <c r="Q2104" s="750" t="s">
        <v>8030</v>
      </c>
      <c r="R2104" s="750" t="s">
        <v>8031</v>
      </c>
      <c r="S2104" s="750" t="s">
        <v>8032</v>
      </c>
    </row>
    <row r="2105" spans="11:19" hidden="1">
      <c r="K2105" s="750" t="str">
        <f t="shared" ca="1" si="80"/>
        <v/>
      </c>
      <c r="L2105" s="750" t="str">
        <f t="shared" ca="1" si="81"/>
        <v/>
      </c>
      <c r="O2105" s="750" t="s">
        <v>8033</v>
      </c>
      <c r="P2105" s="750" t="s">
        <v>8034</v>
      </c>
      <c r="Q2105" s="750" t="s">
        <v>8035</v>
      </c>
      <c r="R2105" s="750" t="s">
        <v>8036</v>
      </c>
      <c r="S2105" s="750" t="s">
        <v>4759</v>
      </c>
    </row>
    <row r="2106" spans="11:19" hidden="1">
      <c r="K2106" s="750" t="str">
        <f t="shared" ca="1" si="80"/>
        <v/>
      </c>
      <c r="L2106" s="750" t="str">
        <f t="shared" ca="1" si="81"/>
        <v/>
      </c>
      <c r="O2106" s="750" t="s">
        <v>4760</v>
      </c>
      <c r="P2106" s="750" t="s">
        <v>4761</v>
      </c>
      <c r="Q2106" s="750" t="s">
        <v>4762</v>
      </c>
      <c r="R2106" s="750" t="s">
        <v>4763</v>
      </c>
      <c r="S2106" s="750" t="s">
        <v>4764</v>
      </c>
    </row>
    <row r="2107" spans="11:19" hidden="1">
      <c r="K2107" s="750" t="str">
        <f t="shared" ca="1" si="80"/>
        <v/>
      </c>
      <c r="L2107" s="750" t="str">
        <f t="shared" ca="1" si="81"/>
        <v/>
      </c>
      <c r="O2107" s="750" t="s">
        <v>4765</v>
      </c>
      <c r="P2107" s="750" t="s">
        <v>4766</v>
      </c>
      <c r="Q2107" s="750" t="s">
        <v>4767</v>
      </c>
      <c r="R2107" s="750" t="s">
        <v>4768</v>
      </c>
      <c r="S2107" s="750" t="s">
        <v>4769</v>
      </c>
    </row>
    <row r="2108" spans="11:19" hidden="1">
      <c r="K2108" s="750" t="str">
        <f t="shared" ca="1" si="80"/>
        <v/>
      </c>
      <c r="L2108" s="750" t="str">
        <f t="shared" ca="1" si="81"/>
        <v/>
      </c>
      <c r="O2108" s="750" t="s">
        <v>267</v>
      </c>
      <c r="P2108" s="750" t="s">
        <v>268</v>
      </c>
      <c r="Q2108" s="750" t="s">
        <v>2716</v>
      </c>
      <c r="R2108" s="750" t="s">
        <v>2717</v>
      </c>
      <c r="S2108" s="750" t="s">
        <v>2718</v>
      </c>
    </row>
    <row r="2109" spans="11:19" hidden="1">
      <c r="K2109" s="750" t="str">
        <f t="shared" ca="1" si="80"/>
        <v/>
      </c>
      <c r="L2109" s="750" t="str">
        <f t="shared" ca="1" si="81"/>
        <v/>
      </c>
      <c r="O2109" s="750" t="s">
        <v>2719</v>
      </c>
      <c r="P2109" s="750" t="s">
        <v>2720</v>
      </c>
      <c r="Q2109" s="750" t="s">
        <v>4743</v>
      </c>
      <c r="R2109" s="750" t="s">
        <v>4744</v>
      </c>
      <c r="S2109" s="750" t="s">
        <v>4745</v>
      </c>
    </row>
    <row r="2110" spans="11:19" hidden="1">
      <c r="K2110" s="750" t="str">
        <f t="shared" ca="1" si="80"/>
        <v/>
      </c>
      <c r="L2110" s="750" t="str">
        <f t="shared" ca="1" si="81"/>
        <v/>
      </c>
      <c r="O2110" s="750" t="s">
        <v>4746</v>
      </c>
      <c r="P2110" s="750" t="s">
        <v>4747</v>
      </c>
      <c r="Q2110" s="750" t="s">
        <v>4748</v>
      </c>
      <c r="R2110" s="750" t="s">
        <v>4749</v>
      </c>
      <c r="S2110" s="750" t="s">
        <v>4750</v>
      </c>
    </row>
    <row r="2111" spans="11:19" hidden="1">
      <c r="K2111" s="750" t="str">
        <f t="shared" ca="1" si="80"/>
        <v/>
      </c>
      <c r="L2111" s="750" t="str">
        <f t="shared" ca="1" si="81"/>
        <v/>
      </c>
      <c r="O2111" s="750" t="s">
        <v>4751</v>
      </c>
      <c r="P2111" s="750" t="s">
        <v>977</v>
      </c>
      <c r="Q2111" s="750" t="s">
        <v>978</v>
      </c>
      <c r="R2111" s="750" t="s">
        <v>979</v>
      </c>
      <c r="S2111" s="750" t="s">
        <v>980</v>
      </c>
    </row>
    <row r="2112" spans="11:19" hidden="1">
      <c r="K2112" s="750" t="str">
        <f t="shared" ca="1" si="80"/>
        <v/>
      </c>
      <c r="L2112" s="750" t="str">
        <f t="shared" ca="1" si="81"/>
        <v/>
      </c>
      <c r="O2112" s="750" t="s">
        <v>981</v>
      </c>
      <c r="P2112" s="750" t="s">
        <v>982</v>
      </c>
      <c r="Q2112" s="750" t="s">
        <v>983</v>
      </c>
      <c r="R2112" s="750" t="s">
        <v>984</v>
      </c>
      <c r="S2112" s="750" t="s">
        <v>985</v>
      </c>
    </row>
    <row r="2113" spans="11:19" hidden="1">
      <c r="K2113" s="750" t="str">
        <f t="shared" ca="1" si="80"/>
        <v/>
      </c>
      <c r="L2113" s="750" t="str">
        <f t="shared" ca="1" si="81"/>
        <v/>
      </c>
      <c r="O2113" s="750" t="s">
        <v>986</v>
      </c>
      <c r="P2113" s="750" t="s">
        <v>987</v>
      </c>
      <c r="Q2113" s="750" t="s">
        <v>988</v>
      </c>
      <c r="R2113" s="750" t="s">
        <v>989</v>
      </c>
      <c r="S2113" s="750" t="s">
        <v>990</v>
      </c>
    </row>
    <row r="2114" spans="11:19" hidden="1">
      <c r="K2114" s="750" t="str">
        <f t="shared" ca="1" si="80"/>
        <v/>
      </c>
      <c r="L2114" s="750" t="str">
        <f t="shared" ca="1" si="81"/>
        <v/>
      </c>
      <c r="O2114" s="750" t="s">
        <v>991</v>
      </c>
      <c r="P2114" s="750" t="s">
        <v>992</v>
      </c>
      <c r="Q2114" s="750" t="s">
        <v>10569</v>
      </c>
      <c r="R2114" s="750" t="s">
        <v>10570</v>
      </c>
      <c r="S2114" s="750" t="s">
        <v>10571</v>
      </c>
    </row>
    <row r="2115" spans="11:19" hidden="1">
      <c r="K2115" s="750" t="str">
        <f t="shared" ca="1" si="80"/>
        <v/>
      </c>
      <c r="L2115" s="750" t="str">
        <f t="shared" ca="1" si="81"/>
        <v/>
      </c>
      <c r="O2115" s="750" t="s">
        <v>10572</v>
      </c>
      <c r="P2115" s="750" t="s">
        <v>10573</v>
      </c>
      <c r="Q2115" s="750" t="s">
        <v>10574</v>
      </c>
      <c r="R2115" s="750" t="s">
        <v>10575</v>
      </c>
      <c r="S2115" s="750" t="s">
        <v>2109</v>
      </c>
    </row>
    <row r="2116" spans="11:19" hidden="1">
      <c r="K2116" s="750" t="str">
        <f t="shared" ca="1" si="80"/>
        <v/>
      </c>
      <c r="L2116" s="750" t="str">
        <f t="shared" ca="1" si="81"/>
        <v/>
      </c>
      <c r="O2116" s="750" t="s">
        <v>2110</v>
      </c>
      <c r="P2116" s="750" t="s">
        <v>10737</v>
      </c>
      <c r="Q2116" s="750" t="s">
        <v>10738</v>
      </c>
      <c r="R2116" s="750" t="s">
        <v>10739</v>
      </c>
      <c r="S2116" s="750" t="s">
        <v>10740</v>
      </c>
    </row>
    <row r="2117" spans="11:19" hidden="1">
      <c r="K2117" s="750" t="str">
        <f t="shared" ca="1" si="80"/>
        <v/>
      </c>
      <c r="L2117" s="750" t="str">
        <f t="shared" ca="1" si="81"/>
        <v/>
      </c>
      <c r="O2117" s="750" t="s">
        <v>10741</v>
      </c>
      <c r="P2117" s="750" t="s">
        <v>10742</v>
      </c>
      <c r="Q2117" s="750" t="s">
        <v>6844</v>
      </c>
      <c r="R2117" s="750" t="s">
        <v>6845</v>
      </c>
      <c r="S2117" s="750" t="s">
        <v>6846</v>
      </c>
    </row>
    <row r="2118" spans="11:19" hidden="1">
      <c r="K2118" s="750" t="str">
        <f t="shared" ca="1" si="80"/>
        <v/>
      </c>
      <c r="L2118" s="750" t="str">
        <f t="shared" ca="1" si="81"/>
        <v/>
      </c>
      <c r="O2118" s="750" t="s">
        <v>14074</v>
      </c>
      <c r="P2118" s="750" t="s">
        <v>14075</v>
      </c>
      <c r="Q2118" s="750" t="s">
        <v>14076</v>
      </c>
      <c r="R2118" s="750" t="s">
        <v>14077</v>
      </c>
      <c r="S2118" s="750" t="s">
        <v>9034</v>
      </c>
    </row>
    <row r="2119" spans="11:19" hidden="1">
      <c r="K2119" s="750" t="str">
        <f t="shared" ca="1" si="80"/>
        <v/>
      </c>
      <c r="L2119" s="750" t="str">
        <f t="shared" ca="1" si="81"/>
        <v/>
      </c>
      <c r="O2119" s="750" t="s">
        <v>9035</v>
      </c>
      <c r="P2119" s="750" t="s">
        <v>13088</v>
      </c>
      <c r="Q2119" s="750" t="s">
        <v>13089</v>
      </c>
      <c r="R2119" s="750" t="s">
        <v>13090</v>
      </c>
      <c r="S2119" s="750" t="s">
        <v>11926</v>
      </c>
    </row>
    <row r="2120" spans="11:19" hidden="1">
      <c r="K2120" s="750" t="str">
        <f t="shared" ca="1" si="80"/>
        <v/>
      </c>
      <c r="L2120" s="750" t="str">
        <f t="shared" ca="1" si="81"/>
        <v/>
      </c>
      <c r="O2120" s="750" t="s">
        <v>11927</v>
      </c>
      <c r="P2120" s="750" t="s">
        <v>11928</v>
      </c>
      <c r="Q2120" s="750" t="s">
        <v>11929</v>
      </c>
      <c r="R2120" s="750" t="s">
        <v>11930</v>
      </c>
      <c r="S2120" s="750" t="s">
        <v>11931</v>
      </c>
    </row>
    <row r="2121" spans="11:19" hidden="1">
      <c r="K2121" s="750" t="str">
        <f t="shared" ca="1" si="80"/>
        <v/>
      </c>
      <c r="L2121" s="750" t="str">
        <f t="shared" ca="1" si="81"/>
        <v/>
      </c>
      <c r="O2121" s="750" t="s">
        <v>11932</v>
      </c>
      <c r="P2121" s="750" t="s">
        <v>12074</v>
      </c>
      <c r="Q2121" s="750" t="s">
        <v>12075</v>
      </c>
      <c r="R2121" s="750" t="s">
        <v>8671</v>
      </c>
      <c r="S2121" s="750" t="s">
        <v>8672</v>
      </c>
    </row>
    <row r="2122" spans="11:19" hidden="1">
      <c r="K2122" s="750" t="str">
        <f t="shared" ca="1" si="80"/>
        <v/>
      </c>
      <c r="L2122" s="750" t="str">
        <f t="shared" ca="1" si="81"/>
        <v/>
      </c>
      <c r="O2122" s="750" t="s">
        <v>8673</v>
      </c>
      <c r="P2122" s="750" t="s">
        <v>8315</v>
      </c>
      <c r="Q2122" s="750" t="s">
        <v>8316</v>
      </c>
      <c r="R2122" s="750" t="s">
        <v>8317</v>
      </c>
      <c r="S2122" s="750" t="s">
        <v>14049</v>
      </c>
    </row>
    <row r="2123" spans="11:19" hidden="1">
      <c r="K2123" s="750" t="str">
        <f t="shared" ca="1" si="80"/>
        <v/>
      </c>
      <c r="L2123" s="750" t="str">
        <f t="shared" ca="1" si="81"/>
        <v/>
      </c>
      <c r="O2123" s="750" t="s">
        <v>14050</v>
      </c>
      <c r="P2123" s="750" t="s">
        <v>14051</v>
      </c>
      <c r="Q2123" s="750" t="s">
        <v>14052</v>
      </c>
      <c r="R2123" s="750" t="s">
        <v>14053</v>
      </c>
      <c r="S2123" s="750" t="s">
        <v>8325</v>
      </c>
    </row>
    <row r="2124" spans="11:19" hidden="1">
      <c r="K2124" s="750" t="str">
        <f t="shared" ref="K2124:K2187" ca="1" si="82">IF(INDIRECT($O2124)=0,"",INDIRECT($R2124)&amp;INDIRECT($O2124)&amp;INDIRECT($P2124)&amp;INDIRECT($Q2124))</f>
        <v/>
      </c>
      <c r="L2124" s="750" t="str">
        <f t="shared" ref="L2124:L2187" ca="1" si="83">IF(INDIRECT($O2124)=0,"",INDIRECT($S2124)&amp;INDIRECT($O2124)&amp;INDIRECT($P2124)&amp;INDIRECT($Q2124))</f>
        <v/>
      </c>
      <c r="O2124" s="750" t="s">
        <v>8326</v>
      </c>
      <c r="P2124" s="750" t="s">
        <v>9624</v>
      </c>
      <c r="Q2124" s="750" t="s">
        <v>9625</v>
      </c>
      <c r="R2124" s="750" t="s">
        <v>9626</v>
      </c>
      <c r="S2124" s="750" t="s">
        <v>9627</v>
      </c>
    </row>
    <row r="2125" spans="11:19" hidden="1">
      <c r="K2125" s="750" t="str">
        <f t="shared" ca="1" si="82"/>
        <v/>
      </c>
      <c r="L2125" s="750" t="str">
        <f t="shared" ca="1" si="83"/>
        <v/>
      </c>
      <c r="O2125" s="750" t="s">
        <v>14149</v>
      </c>
      <c r="P2125" s="750" t="s">
        <v>14150</v>
      </c>
      <c r="Q2125" s="750" t="s">
        <v>14151</v>
      </c>
      <c r="R2125" s="750" t="s">
        <v>14152</v>
      </c>
      <c r="S2125" s="750" t="s">
        <v>14153</v>
      </c>
    </row>
    <row r="2126" spans="11:19" hidden="1">
      <c r="K2126" s="750" t="str">
        <f t="shared" ca="1" si="82"/>
        <v/>
      </c>
      <c r="L2126" s="750" t="str">
        <f t="shared" ca="1" si="83"/>
        <v/>
      </c>
      <c r="O2126" s="750" t="s">
        <v>14154</v>
      </c>
      <c r="P2126" s="750" t="s">
        <v>14155</v>
      </c>
      <c r="Q2126" s="750" t="s">
        <v>14156</v>
      </c>
      <c r="R2126" s="750" t="s">
        <v>14157</v>
      </c>
      <c r="S2126" s="750" t="s">
        <v>14158</v>
      </c>
    </row>
    <row r="2127" spans="11:19" hidden="1">
      <c r="K2127" s="750" t="str">
        <f t="shared" ca="1" si="82"/>
        <v/>
      </c>
      <c r="L2127" s="750" t="str">
        <f t="shared" ca="1" si="83"/>
        <v/>
      </c>
      <c r="O2127" s="750" t="s">
        <v>14159</v>
      </c>
      <c r="P2127" s="750" t="s">
        <v>14160</v>
      </c>
      <c r="Q2127" s="750" t="s">
        <v>14161</v>
      </c>
      <c r="R2127" s="750" t="s">
        <v>14162</v>
      </c>
      <c r="S2127" s="750" t="s">
        <v>14163</v>
      </c>
    </row>
    <row r="2128" spans="11:19" hidden="1">
      <c r="K2128" s="750" t="str">
        <f t="shared" ca="1" si="82"/>
        <v/>
      </c>
      <c r="L2128" s="750" t="str">
        <f t="shared" ca="1" si="83"/>
        <v/>
      </c>
      <c r="O2128" s="750" t="s">
        <v>14164</v>
      </c>
      <c r="P2128" s="750" t="s">
        <v>14165</v>
      </c>
      <c r="Q2128" s="750" t="s">
        <v>14166</v>
      </c>
      <c r="R2128" s="750" t="s">
        <v>4866</v>
      </c>
      <c r="S2128" s="750" t="s">
        <v>4867</v>
      </c>
    </row>
    <row r="2129" spans="11:19" hidden="1">
      <c r="K2129" s="750" t="str">
        <f t="shared" ca="1" si="82"/>
        <v/>
      </c>
      <c r="L2129" s="750" t="str">
        <f t="shared" ca="1" si="83"/>
        <v/>
      </c>
      <c r="O2129" s="750" t="s">
        <v>4868</v>
      </c>
      <c r="P2129" s="750" t="s">
        <v>4869</v>
      </c>
      <c r="Q2129" s="750" t="s">
        <v>4870</v>
      </c>
      <c r="R2129" s="750" t="s">
        <v>2238</v>
      </c>
      <c r="S2129" s="750" t="s">
        <v>2239</v>
      </c>
    </row>
    <row r="2130" spans="11:19" hidden="1">
      <c r="K2130" s="750" t="str">
        <f t="shared" ca="1" si="82"/>
        <v/>
      </c>
      <c r="L2130" s="750" t="str">
        <f t="shared" ca="1" si="83"/>
        <v/>
      </c>
      <c r="O2130" s="750" t="s">
        <v>13967</v>
      </c>
      <c r="P2130" s="750" t="s">
        <v>13968</v>
      </c>
      <c r="Q2130" s="750" t="s">
        <v>13969</v>
      </c>
      <c r="R2130" s="750" t="s">
        <v>13970</v>
      </c>
      <c r="S2130" s="750" t="s">
        <v>13971</v>
      </c>
    </row>
    <row r="2131" spans="11:19" hidden="1">
      <c r="K2131" s="750" t="str">
        <f t="shared" ca="1" si="82"/>
        <v/>
      </c>
      <c r="L2131" s="750" t="str">
        <f t="shared" ca="1" si="83"/>
        <v/>
      </c>
      <c r="O2131" s="750" t="s">
        <v>13972</v>
      </c>
      <c r="P2131" s="750" t="s">
        <v>13973</v>
      </c>
      <c r="Q2131" s="750" t="s">
        <v>13974</v>
      </c>
      <c r="R2131" s="750" t="s">
        <v>13975</v>
      </c>
      <c r="S2131" s="750" t="s">
        <v>13976</v>
      </c>
    </row>
    <row r="2132" spans="11:19" hidden="1">
      <c r="K2132" s="750" t="str">
        <f t="shared" ca="1" si="82"/>
        <v/>
      </c>
      <c r="L2132" s="750" t="str">
        <f t="shared" ca="1" si="83"/>
        <v/>
      </c>
      <c r="O2132" s="750" t="s">
        <v>13977</v>
      </c>
      <c r="P2132" s="750" t="s">
        <v>13978</v>
      </c>
      <c r="Q2132" s="750" t="s">
        <v>13979</v>
      </c>
      <c r="R2132" s="750" t="s">
        <v>13980</v>
      </c>
      <c r="S2132" s="750" t="s">
        <v>13981</v>
      </c>
    </row>
    <row r="2133" spans="11:19" hidden="1">
      <c r="K2133" s="750" t="str">
        <f t="shared" ca="1" si="82"/>
        <v/>
      </c>
      <c r="L2133" s="750" t="str">
        <f t="shared" ca="1" si="83"/>
        <v/>
      </c>
      <c r="O2133" s="750" t="s">
        <v>13982</v>
      </c>
      <c r="P2133" s="750" t="s">
        <v>13983</v>
      </c>
      <c r="Q2133" s="750" t="s">
        <v>13984</v>
      </c>
      <c r="R2133" s="750" t="s">
        <v>13985</v>
      </c>
      <c r="S2133" s="750" t="s">
        <v>13986</v>
      </c>
    </row>
    <row r="2134" spans="11:19" hidden="1">
      <c r="K2134" s="750" t="str">
        <f t="shared" ca="1" si="82"/>
        <v/>
      </c>
      <c r="L2134" s="750" t="str">
        <f t="shared" ca="1" si="83"/>
        <v/>
      </c>
      <c r="O2134" s="750" t="s">
        <v>13987</v>
      </c>
      <c r="P2134" s="750" t="s">
        <v>13988</v>
      </c>
      <c r="Q2134" s="750" t="s">
        <v>13989</v>
      </c>
      <c r="R2134" s="750" t="s">
        <v>13990</v>
      </c>
      <c r="S2134" s="750" t="s">
        <v>13991</v>
      </c>
    </row>
    <row r="2135" spans="11:19" hidden="1">
      <c r="K2135" s="750" t="str">
        <f t="shared" ca="1" si="82"/>
        <v/>
      </c>
      <c r="L2135" s="750" t="str">
        <f t="shared" ca="1" si="83"/>
        <v/>
      </c>
      <c r="O2135" s="750" t="s">
        <v>13992</v>
      </c>
      <c r="P2135" s="750" t="s">
        <v>13993</v>
      </c>
      <c r="Q2135" s="750" t="s">
        <v>12077</v>
      </c>
      <c r="R2135" s="750" t="s">
        <v>12078</v>
      </c>
      <c r="S2135" s="750" t="s">
        <v>12079</v>
      </c>
    </row>
    <row r="2136" spans="11:19" hidden="1">
      <c r="K2136" s="750" t="str">
        <f t="shared" ca="1" si="82"/>
        <v/>
      </c>
      <c r="L2136" s="750" t="str">
        <f t="shared" ca="1" si="83"/>
        <v/>
      </c>
      <c r="O2136" s="750" t="s">
        <v>12080</v>
      </c>
      <c r="P2136" s="750" t="s">
        <v>12081</v>
      </c>
      <c r="Q2136" s="750" t="s">
        <v>12082</v>
      </c>
      <c r="R2136" s="750" t="s">
        <v>12083</v>
      </c>
      <c r="S2136" s="750" t="s">
        <v>12084</v>
      </c>
    </row>
    <row r="2137" spans="11:19" hidden="1">
      <c r="K2137" s="750" t="str">
        <f t="shared" ca="1" si="82"/>
        <v/>
      </c>
      <c r="L2137" s="750" t="str">
        <f t="shared" ca="1" si="83"/>
        <v/>
      </c>
      <c r="O2137" s="750" t="s">
        <v>12085</v>
      </c>
      <c r="P2137" s="750" t="s">
        <v>12459</v>
      </c>
      <c r="Q2137" s="750" t="s">
        <v>12460</v>
      </c>
      <c r="R2137" s="750" t="s">
        <v>12461</v>
      </c>
      <c r="S2137" s="750" t="s">
        <v>12462</v>
      </c>
    </row>
    <row r="2138" spans="11:19" hidden="1">
      <c r="K2138" s="750" t="str">
        <f t="shared" ca="1" si="82"/>
        <v/>
      </c>
      <c r="L2138" s="750" t="str">
        <f t="shared" ca="1" si="83"/>
        <v/>
      </c>
      <c r="O2138" s="750" t="s">
        <v>12463</v>
      </c>
      <c r="P2138" s="750" t="s">
        <v>12464</v>
      </c>
      <c r="Q2138" s="750" t="s">
        <v>12465</v>
      </c>
      <c r="R2138" s="750" t="s">
        <v>12466</v>
      </c>
      <c r="S2138" s="750" t="s">
        <v>12467</v>
      </c>
    </row>
    <row r="2139" spans="11:19" hidden="1">
      <c r="K2139" s="750" t="str">
        <f t="shared" ca="1" si="82"/>
        <v/>
      </c>
      <c r="L2139" s="750" t="str">
        <f t="shared" ca="1" si="83"/>
        <v/>
      </c>
      <c r="O2139" s="750" t="s">
        <v>1134</v>
      </c>
      <c r="P2139" s="750" t="s">
        <v>1135</v>
      </c>
      <c r="Q2139" s="750" t="s">
        <v>1136</v>
      </c>
      <c r="R2139" s="750" t="s">
        <v>1137</v>
      </c>
      <c r="S2139" s="750" t="s">
        <v>1138</v>
      </c>
    </row>
    <row r="2140" spans="11:19" hidden="1">
      <c r="K2140" s="750" t="str">
        <f t="shared" ca="1" si="82"/>
        <v/>
      </c>
      <c r="L2140" s="750" t="str">
        <f t="shared" ca="1" si="83"/>
        <v/>
      </c>
      <c r="O2140" s="750" t="s">
        <v>1139</v>
      </c>
      <c r="P2140" s="750" t="s">
        <v>1140</v>
      </c>
      <c r="Q2140" s="750" t="s">
        <v>1141</v>
      </c>
      <c r="R2140" s="750" t="s">
        <v>1142</v>
      </c>
      <c r="S2140" s="750" t="s">
        <v>1143</v>
      </c>
    </row>
    <row r="2141" spans="11:19" hidden="1">
      <c r="K2141" s="750" t="str">
        <f t="shared" ca="1" si="82"/>
        <v/>
      </c>
      <c r="L2141" s="750" t="str">
        <f t="shared" ca="1" si="83"/>
        <v/>
      </c>
      <c r="O2141" s="750" t="s">
        <v>1144</v>
      </c>
      <c r="P2141" s="750" t="s">
        <v>1145</v>
      </c>
      <c r="Q2141" s="750" t="s">
        <v>1146</v>
      </c>
      <c r="R2141" s="750" t="s">
        <v>8489</v>
      </c>
      <c r="S2141" s="750" t="s">
        <v>8490</v>
      </c>
    </row>
    <row r="2142" spans="11:19" hidden="1">
      <c r="K2142" s="750" t="str">
        <f t="shared" ca="1" si="82"/>
        <v/>
      </c>
      <c r="L2142" s="750" t="str">
        <f t="shared" ca="1" si="83"/>
        <v/>
      </c>
      <c r="O2142" s="750" t="s">
        <v>8491</v>
      </c>
      <c r="P2142" s="750" t="s">
        <v>8492</v>
      </c>
      <c r="Q2142" s="750" t="s">
        <v>8493</v>
      </c>
      <c r="R2142" s="750" t="s">
        <v>8494</v>
      </c>
      <c r="S2142" s="750" t="s">
        <v>8495</v>
      </c>
    </row>
    <row r="2143" spans="11:19" hidden="1">
      <c r="K2143" s="750" t="str">
        <f t="shared" ca="1" si="82"/>
        <v/>
      </c>
      <c r="L2143" s="750" t="str">
        <f t="shared" ca="1" si="83"/>
        <v/>
      </c>
      <c r="O2143" s="750" t="s">
        <v>8496</v>
      </c>
      <c r="P2143" s="750" t="s">
        <v>8497</v>
      </c>
      <c r="Q2143" s="750" t="s">
        <v>8498</v>
      </c>
      <c r="R2143" s="750" t="s">
        <v>6975</v>
      </c>
      <c r="S2143" s="750" t="s">
        <v>6976</v>
      </c>
    </row>
    <row r="2144" spans="11:19" hidden="1">
      <c r="K2144" s="750" t="str">
        <f t="shared" ca="1" si="82"/>
        <v/>
      </c>
      <c r="L2144" s="750" t="str">
        <f t="shared" ca="1" si="83"/>
        <v/>
      </c>
      <c r="O2144" s="750" t="s">
        <v>6977</v>
      </c>
      <c r="P2144" s="750" t="s">
        <v>6978</v>
      </c>
      <c r="Q2144" s="750" t="s">
        <v>6979</v>
      </c>
      <c r="R2144" s="750" t="s">
        <v>10084</v>
      </c>
      <c r="S2144" s="750" t="s">
        <v>10085</v>
      </c>
    </row>
    <row r="2145" spans="11:19" hidden="1">
      <c r="K2145" s="750" t="str">
        <f t="shared" ca="1" si="82"/>
        <v/>
      </c>
      <c r="L2145" s="750" t="str">
        <f t="shared" ca="1" si="83"/>
        <v/>
      </c>
      <c r="O2145" s="750" t="s">
        <v>10086</v>
      </c>
      <c r="P2145" s="750" t="s">
        <v>10087</v>
      </c>
      <c r="Q2145" s="750" t="s">
        <v>10088</v>
      </c>
      <c r="R2145" s="750" t="s">
        <v>10089</v>
      </c>
      <c r="S2145" s="750" t="s">
        <v>10090</v>
      </c>
    </row>
    <row r="2146" spans="11:19" hidden="1">
      <c r="K2146" s="750" t="str">
        <f t="shared" ca="1" si="82"/>
        <v/>
      </c>
      <c r="L2146" s="750" t="str">
        <f t="shared" ca="1" si="83"/>
        <v/>
      </c>
      <c r="O2146" s="750" t="s">
        <v>10091</v>
      </c>
      <c r="P2146" s="750" t="s">
        <v>10092</v>
      </c>
      <c r="Q2146" s="750" t="s">
        <v>10093</v>
      </c>
      <c r="R2146" s="750" t="s">
        <v>7098</v>
      </c>
      <c r="S2146" s="750" t="s">
        <v>7099</v>
      </c>
    </row>
    <row r="2147" spans="11:19" hidden="1">
      <c r="K2147" s="750" t="str">
        <f t="shared" ca="1" si="82"/>
        <v/>
      </c>
      <c r="L2147" s="750" t="str">
        <f t="shared" ca="1" si="83"/>
        <v/>
      </c>
      <c r="O2147" s="750" t="s">
        <v>7100</v>
      </c>
      <c r="P2147" s="750" t="s">
        <v>2124</v>
      </c>
      <c r="Q2147" s="750" t="s">
        <v>2125</v>
      </c>
      <c r="R2147" s="750" t="s">
        <v>2126</v>
      </c>
      <c r="S2147" s="750" t="s">
        <v>2127</v>
      </c>
    </row>
    <row r="2148" spans="11:19" hidden="1">
      <c r="K2148" s="750" t="str">
        <f t="shared" ca="1" si="82"/>
        <v/>
      </c>
      <c r="L2148" s="750" t="str">
        <f t="shared" ca="1" si="83"/>
        <v/>
      </c>
      <c r="O2148" s="750" t="s">
        <v>2128</v>
      </c>
      <c r="P2148" s="750" t="s">
        <v>2129</v>
      </c>
      <c r="Q2148" s="750" t="s">
        <v>2130</v>
      </c>
      <c r="R2148" s="750" t="s">
        <v>2131</v>
      </c>
      <c r="S2148" s="750" t="s">
        <v>2132</v>
      </c>
    </row>
    <row r="2149" spans="11:19" hidden="1">
      <c r="K2149" s="750" t="str">
        <f t="shared" ca="1" si="82"/>
        <v/>
      </c>
      <c r="L2149" s="750" t="str">
        <f t="shared" ca="1" si="83"/>
        <v/>
      </c>
      <c r="O2149" s="750" t="s">
        <v>2133</v>
      </c>
      <c r="P2149" s="750" t="s">
        <v>2134</v>
      </c>
      <c r="Q2149" s="750" t="s">
        <v>1001</v>
      </c>
      <c r="R2149" s="750" t="s">
        <v>9534</v>
      </c>
      <c r="S2149" s="750" t="s">
        <v>9535</v>
      </c>
    </row>
    <row r="2150" spans="11:19" hidden="1">
      <c r="K2150" s="750" t="str">
        <f t="shared" ca="1" si="82"/>
        <v/>
      </c>
      <c r="L2150" s="750" t="str">
        <f t="shared" ca="1" si="83"/>
        <v/>
      </c>
      <c r="O2150" s="750" t="s">
        <v>9536</v>
      </c>
      <c r="P2150" s="750" t="s">
        <v>9537</v>
      </c>
      <c r="Q2150" s="750" t="s">
        <v>9538</v>
      </c>
      <c r="R2150" s="750" t="s">
        <v>9539</v>
      </c>
      <c r="S2150" s="750" t="s">
        <v>9540</v>
      </c>
    </row>
    <row r="2151" spans="11:19" hidden="1">
      <c r="K2151" s="750" t="str">
        <f t="shared" ca="1" si="82"/>
        <v/>
      </c>
      <c r="L2151" s="750" t="str">
        <f t="shared" ca="1" si="83"/>
        <v/>
      </c>
      <c r="O2151" s="750" t="s">
        <v>9541</v>
      </c>
      <c r="P2151" s="750" t="s">
        <v>9542</v>
      </c>
      <c r="Q2151" s="750" t="s">
        <v>9543</v>
      </c>
      <c r="R2151" s="750" t="s">
        <v>9544</v>
      </c>
      <c r="S2151" s="750" t="s">
        <v>1009</v>
      </c>
    </row>
    <row r="2152" spans="11:19" hidden="1">
      <c r="K2152" s="750" t="str">
        <f t="shared" ca="1" si="82"/>
        <v/>
      </c>
      <c r="L2152" s="750" t="str">
        <f t="shared" ca="1" si="83"/>
        <v/>
      </c>
      <c r="O2152" s="750" t="s">
        <v>1010</v>
      </c>
      <c r="P2152" s="750" t="s">
        <v>3506</v>
      </c>
      <c r="Q2152" s="750" t="s">
        <v>3507</v>
      </c>
      <c r="R2152" s="750" t="s">
        <v>3508</v>
      </c>
      <c r="S2152" s="750" t="s">
        <v>3509</v>
      </c>
    </row>
    <row r="2153" spans="11:19" hidden="1">
      <c r="K2153" s="750" t="str">
        <f t="shared" ca="1" si="82"/>
        <v/>
      </c>
      <c r="L2153" s="750" t="str">
        <f t="shared" ca="1" si="83"/>
        <v/>
      </c>
      <c r="O2153" s="750" t="s">
        <v>3510</v>
      </c>
      <c r="P2153" s="750" t="s">
        <v>3511</v>
      </c>
      <c r="Q2153" s="750" t="s">
        <v>3512</v>
      </c>
      <c r="R2153" s="750" t="s">
        <v>3513</v>
      </c>
      <c r="S2153" s="750" t="s">
        <v>3514</v>
      </c>
    </row>
    <row r="2154" spans="11:19" hidden="1">
      <c r="K2154" s="750" t="str">
        <f t="shared" ca="1" si="82"/>
        <v/>
      </c>
      <c r="L2154" s="750" t="str">
        <f t="shared" ca="1" si="83"/>
        <v/>
      </c>
      <c r="O2154" s="750" t="s">
        <v>3515</v>
      </c>
      <c r="P2154" s="750" t="s">
        <v>3516</v>
      </c>
      <c r="Q2154" s="750" t="s">
        <v>3517</v>
      </c>
      <c r="R2154" s="750" t="s">
        <v>3518</v>
      </c>
      <c r="S2154" s="750" t="s">
        <v>3519</v>
      </c>
    </row>
    <row r="2155" spans="11:19" hidden="1">
      <c r="K2155" s="750" t="str">
        <f t="shared" ca="1" si="82"/>
        <v/>
      </c>
      <c r="L2155" s="750" t="str">
        <f t="shared" ca="1" si="83"/>
        <v/>
      </c>
      <c r="O2155" s="750" t="s">
        <v>3520</v>
      </c>
      <c r="P2155" s="750" t="s">
        <v>11706</v>
      </c>
      <c r="Q2155" s="750" t="s">
        <v>11707</v>
      </c>
      <c r="R2155" s="750" t="s">
        <v>11708</v>
      </c>
      <c r="S2155" s="750" t="s">
        <v>11709</v>
      </c>
    </row>
    <row r="2156" spans="11:19" hidden="1">
      <c r="K2156" s="750" t="str">
        <f t="shared" ca="1" si="82"/>
        <v/>
      </c>
      <c r="L2156" s="750" t="str">
        <f t="shared" ca="1" si="83"/>
        <v/>
      </c>
      <c r="O2156" s="750" t="s">
        <v>11710</v>
      </c>
      <c r="P2156" s="750" t="s">
        <v>5555</v>
      </c>
      <c r="Q2156" s="750" t="s">
        <v>5556</v>
      </c>
      <c r="R2156" s="750" t="s">
        <v>3834</v>
      </c>
      <c r="S2156" s="750" t="s">
        <v>3835</v>
      </c>
    </row>
    <row r="2157" spans="11:19" hidden="1">
      <c r="K2157" s="750" t="str">
        <f t="shared" ca="1" si="82"/>
        <v/>
      </c>
      <c r="L2157" s="750" t="str">
        <f t="shared" ca="1" si="83"/>
        <v/>
      </c>
      <c r="O2157" s="750" t="s">
        <v>3836</v>
      </c>
      <c r="P2157" s="750" t="s">
        <v>3837</v>
      </c>
      <c r="Q2157" s="750" t="s">
        <v>3838</v>
      </c>
      <c r="R2157" s="750" t="s">
        <v>13151</v>
      </c>
      <c r="S2157" s="750" t="s">
        <v>13152</v>
      </c>
    </row>
    <row r="2158" spans="11:19" hidden="1">
      <c r="K2158" s="750" t="str">
        <f t="shared" ca="1" si="82"/>
        <v/>
      </c>
      <c r="L2158" s="750" t="str">
        <f t="shared" ca="1" si="83"/>
        <v/>
      </c>
      <c r="O2158" s="750" t="s">
        <v>13153</v>
      </c>
      <c r="P2158" s="750" t="s">
        <v>13154</v>
      </c>
      <c r="Q2158" s="750" t="s">
        <v>13155</v>
      </c>
      <c r="R2158" s="750" t="s">
        <v>13156</v>
      </c>
      <c r="S2158" s="750" t="s">
        <v>13157</v>
      </c>
    </row>
    <row r="2159" spans="11:19" hidden="1">
      <c r="K2159" s="750" t="str">
        <f t="shared" ca="1" si="82"/>
        <v/>
      </c>
      <c r="L2159" s="750" t="str">
        <f t="shared" ca="1" si="83"/>
        <v/>
      </c>
      <c r="O2159" s="750" t="s">
        <v>13158</v>
      </c>
      <c r="P2159" s="750" t="s">
        <v>13159</v>
      </c>
      <c r="Q2159" s="750" t="s">
        <v>13160</v>
      </c>
      <c r="R2159" s="750" t="s">
        <v>13161</v>
      </c>
      <c r="S2159" s="750" t="s">
        <v>13162</v>
      </c>
    </row>
    <row r="2160" spans="11:19" hidden="1">
      <c r="K2160" s="750" t="str">
        <f t="shared" ca="1" si="82"/>
        <v/>
      </c>
      <c r="L2160" s="750" t="str">
        <f t="shared" ca="1" si="83"/>
        <v/>
      </c>
      <c r="O2160" s="750" t="s">
        <v>8908</v>
      </c>
      <c r="P2160" s="750" t="s">
        <v>8909</v>
      </c>
      <c r="Q2160" s="750" t="s">
        <v>8910</v>
      </c>
      <c r="R2160" s="750" t="s">
        <v>8911</v>
      </c>
      <c r="S2160" s="750" t="s">
        <v>8912</v>
      </c>
    </row>
    <row r="2161" spans="11:19" hidden="1">
      <c r="K2161" s="750" t="str">
        <f t="shared" ca="1" si="82"/>
        <v/>
      </c>
      <c r="L2161" s="750" t="str">
        <f t="shared" ca="1" si="83"/>
        <v/>
      </c>
      <c r="O2161" s="750" t="s">
        <v>8913</v>
      </c>
      <c r="P2161" s="750" t="s">
        <v>8914</v>
      </c>
      <c r="Q2161" s="750" t="s">
        <v>8915</v>
      </c>
      <c r="R2161" s="750" t="s">
        <v>8916</v>
      </c>
      <c r="S2161" s="750" t="s">
        <v>8917</v>
      </c>
    </row>
    <row r="2162" spans="11:19" hidden="1">
      <c r="K2162" s="750" t="str">
        <f t="shared" ca="1" si="82"/>
        <v/>
      </c>
      <c r="L2162" s="750" t="str">
        <f t="shared" ca="1" si="83"/>
        <v/>
      </c>
      <c r="O2162" s="750" t="s">
        <v>8918</v>
      </c>
      <c r="P2162" s="750" t="s">
        <v>8919</v>
      </c>
      <c r="Q2162" s="750" t="s">
        <v>8920</v>
      </c>
      <c r="R2162" s="750" t="s">
        <v>8921</v>
      </c>
      <c r="S2162" s="750" t="s">
        <v>8922</v>
      </c>
    </row>
    <row r="2163" spans="11:19" hidden="1">
      <c r="K2163" s="750" t="str">
        <f t="shared" ca="1" si="82"/>
        <v/>
      </c>
      <c r="L2163" s="750" t="str">
        <f t="shared" ca="1" si="83"/>
        <v/>
      </c>
      <c r="O2163" s="750" t="s">
        <v>8923</v>
      </c>
      <c r="P2163" s="750" t="s">
        <v>8924</v>
      </c>
      <c r="Q2163" s="750" t="s">
        <v>8925</v>
      </c>
      <c r="R2163" s="750" t="s">
        <v>8926</v>
      </c>
      <c r="S2163" s="750" t="s">
        <v>8927</v>
      </c>
    </row>
    <row r="2164" spans="11:19" hidden="1">
      <c r="K2164" s="750" t="str">
        <f t="shared" ca="1" si="82"/>
        <v/>
      </c>
      <c r="L2164" s="750" t="str">
        <f t="shared" ca="1" si="83"/>
        <v/>
      </c>
      <c r="O2164" s="750" t="s">
        <v>8928</v>
      </c>
      <c r="P2164" s="750" t="s">
        <v>8929</v>
      </c>
      <c r="Q2164" s="750" t="s">
        <v>8930</v>
      </c>
      <c r="R2164" s="750" t="s">
        <v>8931</v>
      </c>
      <c r="S2164" s="750" t="s">
        <v>8932</v>
      </c>
    </row>
    <row r="2165" spans="11:19" hidden="1">
      <c r="K2165" s="750" t="str">
        <f t="shared" ca="1" si="82"/>
        <v/>
      </c>
      <c r="L2165" s="750" t="str">
        <f t="shared" ca="1" si="83"/>
        <v/>
      </c>
      <c r="O2165" s="750" t="s">
        <v>8933</v>
      </c>
      <c r="P2165" s="750" t="s">
        <v>8934</v>
      </c>
      <c r="Q2165" s="750" t="s">
        <v>8935</v>
      </c>
      <c r="R2165" s="750" t="s">
        <v>8936</v>
      </c>
      <c r="S2165" s="750" t="s">
        <v>8937</v>
      </c>
    </row>
    <row r="2166" spans="11:19" hidden="1">
      <c r="K2166" s="750" t="str">
        <f t="shared" ca="1" si="82"/>
        <v/>
      </c>
      <c r="L2166" s="750" t="str">
        <f t="shared" ca="1" si="83"/>
        <v/>
      </c>
      <c r="O2166" s="750" t="s">
        <v>8938</v>
      </c>
      <c r="P2166" s="750" t="s">
        <v>8939</v>
      </c>
      <c r="Q2166" s="750" t="s">
        <v>8940</v>
      </c>
      <c r="R2166" s="750" t="s">
        <v>8941</v>
      </c>
      <c r="S2166" s="750" t="s">
        <v>8942</v>
      </c>
    </row>
    <row r="2167" spans="11:19" hidden="1">
      <c r="K2167" s="750" t="str">
        <f t="shared" ca="1" si="82"/>
        <v/>
      </c>
      <c r="L2167" s="750" t="str">
        <f t="shared" ca="1" si="83"/>
        <v/>
      </c>
      <c r="O2167" s="750" t="s">
        <v>8943</v>
      </c>
      <c r="P2167" s="750" t="s">
        <v>8944</v>
      </c>
      <c r="Q2167" s="750" t="s">
        <v>8945</v>
      </c>
      <c r="R2167" s="750" t="s">
        <v>8946</v>
      </c>
      <c r="S2167" s="750" t="s">
        <v>8947</v>
      </c>
    </row>
    <row r="2168" spans="11:19" hidden="1">
      <c r="K2168" s="750" t="str">
        <f t="shared" ca="1" si="82"/>
        <v/>
      </c>
      <c r="L2168" s="750" t="str">
        <f t="shared" ca="1" si="83"/>
        <v/>
      </c>
      <c r="O2168" s="750" t="s">
        <v>8948</v>
      </c>
      <c r="P2168" s="750" t="s">
        <v>8949</v>
      </c>
      <c r="Q2168" s="750" t="s">
        <v>8950</v>
      </c>
      <c r="R2168" s="750" t="s">
        <v>4531</v>
      </c>
      <c r="S2168" s="750" t="s">
        <v>4532</v>
      </c>
    </row>
    <row r="2169" spans="11:19" hidden="1">
      <c r="K2169" s="750" t="str">
        <f t="shared" ca="1" si="82"/>
        <v/>
      </c>
      <c r="L2169" s="750" t="str">
        <f t="shared" ca="1" si="83"/>
        <v/>
      </c>
      <c r="O2169" s="750" t="s">
        <v>4533</v>
      </c>
      <c r="P2169" s="750" t="s">
        <v>4534</v>
      </c>
      <c r="Q2169" s="750" t="s">
        <v>4535</v>
      </c>
      <c r="R2169" s="750" t="s">
        <v>4536</v>
      </c>
      <c r="S2169" s="750" t="s">
        <v>4537</v>
      </c>
    </row>
    <row r="2170" spans="11:19" hidden="1">
      <c r="K2170" s="750" t="str">
        <f t="shared" ca="1" si="82"/>
        <v/>
      </c>
      <c r="L2170" s="750" t="str">
        <f t="shared" ca="1" si="83"/>
        <v/>
      </c>
      <c r="O2170" s="750" t="s">
        <v>4538</v>
      </c>
      <c r="P2170" s="750" t="s">
        <v>4539</v>
      </c>
      <c r="Q2170" s="750" t="s">
        <v>4540</v>
      </c>
      <c r="R2170" s="750" t="s">
        <v>4541</v>
      </c>
      <c r="S2170" s="750" t="s">
        <v>4542</v>
      </c>
    </row>
    <row r="2171" spans="11:19" hidden="1">
      <c r="K2171" s="750" t="str">
        <f t="shared" ca="1" si="82"/>
        <v/>
      </c>
      <c r="L2171" s="750" t="str">
        <f t="shared" ca="1" si="83"/>
        <v/>
      </c>
      <c r="O2171" s="750" t="s">
        <v>4543</v>
      </c>
      <c r="P2171" s="750" t="s">
        <v>4544</v>
      </c>
      <c r="Q2171" s="750" t="s">
        <v>4545</v>
      </c>
      <c r="R2171" s="750" t="s">
        <v>4546</v>
      </c>
      <c r="S2171" s="750" t="s">
        <v>4547</v>
      </c>
    </row>
    <row r="2172" spans="11:19" hidden="1">
      <c r="K2172" s="750" t="str">
        <f t="shared" ca="1" si="82"/>
        <v/>
      </c>
      <c r="L2172" s="750" t="str">
        <f t="shared" ca="1" si="83"/>
        <v/>
      </c>
      <c r="O2172" s="750" t="s">
        <v>4548</v>
      </c>
      <c r="P2172" s="750" t="s">
        <v>4549</v>
      </c>
      <c r="Q2172" s="750" t="s">
        <v>4550</v>
      </c>
      <c r="R2172" s="750" t="s">
        <v>4551</v>
      </c>
      <c r="S2172" s="750" t="s">
        <v>4552</v>
      </c>
    </row>
    <row r="2173" spans="11:19" hidden="1">
      <c r="K2173" s="750" t="str">
        <f t="shared" ca="1" si="82"/>
        <v/>
      </c>
      <c r="L2173" s="750" t="str">
        <f t="shared" ca="1" si="83"/>
        <v/>
      </c>
      <c r="O2173" s="750" t="s">
        <v>13949</v>
      </c>
      <c r="P2173" s="750" t="s">
        <v>13950</v>
      </c>
      <c r="Q2173" s="750" t="s">
        <v>13951</v>
      </c>
      <c r="R2173" s="750" t="s">
        <v>13952</v>
      </c>
      <c r="S2173" s="750" t="s">
        <v>13953</v>
      </c>
    </row>
    <row r="2174" spans="11:19" hidden="1">
      <c r="K2174" s="750" t="str">
        <f t="shared" ca="1" si="82"/>
        <v/>
      </c>
      <c r="L2174" s="750" t="str">
        <f t="shared" ca="1" si="83"/>
        <v/>
      </c>
      <c r="O2174" s="750" t="s">
        <v>4670</v>
      </c>
      <c r="P2174" s="750" t="s">
        <v>4671</v>
      </c>
      <c r="Q2174" s="750" t="s">
        <v>4672</v>
      </c>
      <c r="R2174" s="750" t="s">
        <v>4673</v>
      </c>
      <c r="S2174" s="750" t="s">
        <v>4674</v>
      </c>
    </row>
    <row r="2175" spans="11:19" hidden="1">
      <c r="K2175" s="750" t="str">
        <f t="shared" ca="1" si="82"/>
        <v/>
      </c>
      <c r="L2175" s="750" t="str">
        <f t="shared" ca="1" si="83"/>
        <v/>
      </c>
      <c r="O2175" s="750" t="s">
        <v>4675</v>
      </c>
      <c r="P2175" s="750" t="s">
        <v>4676</v>
      </c>
      <c r="Q2175" s="750" t="s">
        <v>4677</v>
      </c>
      <c r="R2175" s="750" t="s">
        <v>4678</v>
      </c>
      <c r="S2175" s="750" t="s">
        <v>4679</v>
      </c>
    </row>
    <row r="2176" spans="11:19" hidden="1">
      <c r="K2176" s="750" t="str">
        <f t="shared" ca="1" si="82"/>
        <v/>
      </c>
      <c r="L2176" s="750" t="str">
        <f t="shared" ca="1" si="83"/>
        <v/>
      </c>
      <c r="O2176" s="750" t="s">
        <v>4680</v>
      </c>
      <c r="P2176" s="750" t="s">
        <v>4681</v>
      </c>
      <c r="Q2176" s="750" t="s">
        <v>4682</v>
      </c>
      <c r="R2176" s="750" t="s">
        <v>4683</v>
      </c>
      <c r="S2176" s="750" t="s">
        <v>4684</v>
      </c>
    </row>
    <row r="2177" spans="11:19" hidden="1">
      <c r="K2177" s="750" t="str">
        <f t="shared" ca="1" si="82"/>
        <v/>
      </c>
      <c r="L2177" s="750" t="str">
        <f t="shared" ca="1" si="83"/>
        <v/>
      </c>
      <c r="O2177" s="750" t="s">
        <v>4685</v>
      </c>
      <c r="P2177" s="750" t="s">
        <v>4686</v>
      </c>
      <c r="Q2177" s="750" t="s">
        <v>6453</v>
      </c>
      <c r="R2177" s="750" t="s">
        <v>6454</v>
      </c>
      <c r="S2177" s="750" t="s">
        <v>6455</v>
      </c>
    </row>
    <row r="2178" spans="11:19" hidden="1">
      <c r="K2178" s="750" t="str">
        <f t="shared" ca="1" si="82"/>
        <v/>
      </c>
      <c r="L2178" s="750" t="str">
        <f t="shared" ca="1" si="83"/>
        <v/>
      </c>
      <c r="O2178" s="750" t="s">
        <v>6456</v>
      </c>
      <c r="P2178" s="750" t="s">
        <v>6457</v>
      </c>
      <c r="Q2178" s="750" t="s">
        <v>58</v>
      </c>
      <c r="R2178" s="750" t="s">
        <v>59</v>
      </c>
      <c r="S2178" s="750" t="s">
        <v>60</v>
      </c>
    </row>
    <row r="2179" spans="11:19" hidden="1">
      <c r="K2179" s="750" t="str">
        <f t="shared" ca="1" si="82"/>
        <v/>
      </c>
      <c r="L2179" s="750" t="str">
        <f t="shared" ca="1" si="83"/>
        <v/>
      </c>
      <c r="O2179" s="750" t="s">
        <v>61</v>
      </c>
      <c r="P2179" s="750" t="s">
        <v>62</v>
      </c>
      <c r="Q2179" s="750" t="s">
        <v>63</v>
      </c>
      <c r="R2179" s="750" t="s">
        <v>64</v>
      </c>
      <c r="S2179" s="750" t="s">
        <v>266</v>
      </c>
    </row>
    <row r="2180" spans="11:19" hidden="1">
      <c r="K2180" s="750" t="str">
        <f t="shared" ca="1" si="82"/>
        <v/>
      </c>
      <c r="L2180" s="750" t="str">
        <f t="shared" ca="1" si="83"/>
        <v/>
      </c>
      <c r="O2180" s="750" t="s">
        <v>4280</v>
      </c>
      <c r="P2180" s="750" t="s">
        <v>4281</v>
      </c>
      <c r="Q2180" s="750" t="s">
        <v>4282</v>
      </c>
      <c r="R2180" s="750" t="s">
        <v>4283</v>
      </c>
      <c r="S2180" s="750" t="s">
        <v>4284</v>
      </c>
    </row>
    <row r="2181" spans="11:19" hidden="1">
      <c r="K2181" s="750" t="str">
        <f t="shared" ca="1" si="82"/>
        <v/>
      </c>
      <c r="L2181" s="750" t="str">
        <f t="shared" ca="1" si="83"/>
        <v/>
      </c>
      <c r="O2181" s="750" t="s">
        <v>4285</v>
      </c>
      <c r="P2181" s="750" t="s">
        <v>4286</v>
      </c>
      <c r="Q2181" s="750" t="s">
        <v>4287</v>
      </c>
      <c r="R2181" s="750" t="s">
        <v>4288</v>
      </c>
      <c r="S2181" s="750" t="s">
        <v>4289</v>
      </c>
    </row>
    <row r="2182" spans="11:19" hidden="1">
      <c r="K2182" s="750" t="str">
        <f t="shared" ca="1" si="82"/>
        <v/>
      </c>
      <c r="L2182" s="750" t="str">
        <f t="shared" ca="1" si="83"/>
        <v/>
      </c>
      <c r="O2182" s="750" t="s">
        <v>4290</v>
      </c>
      <c r="P2182" s="750" t="s">
        <v>4291</v>
      </c>
      <c r="Q2182" s="750" t="s">
        <v>4292</v>
      </c>
      <c r="R2182" s="750" t="s">
        <v>4293</v>
      </c>
      <c r="S2182" s="750" t="s">
        <v>4294</v>
      </c>
    </row>
    <row r="2183" spans="11:19" hidden="1">
      <c r="K2183" s="750" t="str">
        <f t="shared" ca="1" si="82"/>
        <v/>
      </c>
      <c r="L2183" s="750" t="str">
        <f t="shared" ca="1" si="83"/>
        <v/>
      </c>
      <c r="O2183" s="750" t="s">
        <v>4295</v>
      </c>
      <c r="P2183" s="750" t="s">
        <v>4296</v>
      </c>
      <c r="Q2183" s="750" t="s">
        <v>4297</v>
      </c>
      <c r="R2183" s="750" t="s">
        <v>4298</v>
      </c>
      <c r="S2183" s="750" t="s">
        <v>4299</v>
      </c>
    </row>
    <row r="2184" spans="11:19" hidden="1">
      <c r="K2184" s="750" t="str">
        <f t="shared" ca="1" si="82"/>
        <v/>
      </c>
      <c r="L2184" s="750" t="str">
        <f t="shared" ca="1" si="83"/>
        <v/>
      </c>
      <c r="O2184" s="750" t="s">
        <v>4300</v>
      </c>
      <c r="P2184" s="750" t="s">
        <v>4301</v>
      </c>
      <c r="Q2184" s="750" t="s">
        <v>4302</v>
      </c>
      <c r="R2184" s="750" t="s">
        <v>4303</v>
      </c>
      <c r="S2184" s="750" t="s">
        <v>4304</v>
      </c>
    </row>
    <row r="2185" spans="11:19" hidden="1">
      <c r="K2185" s="750" t="str">
        <f t="shared" ca="1" si="82"/>
        <v/>
      </c>
      <c r="L2185" s="750" t="str">
        <f t="shared" ca="1" si="83"/>
        <v/>
      </c>
      <c r="O2185" s="750" t="s">
        <v>4305</v>
      </c>
      <c r="P2185" s="750" t="s">
        <v>4306</v>
      </c>
      <c r="Q2185" s="750" t="s">
        <v>4307</v>
      </c>
      <c r="R2185" s="750" t="s">
        <v>4308</v>
      </c>
      <c r="S2185" s="750" t="s">
        <v>4309</v>
      </c>
    </row>
    <row r="2186" spans="11:19" hidden="1">
      <c r="K2186" s="750" t="str">
        <f t="shared" ca="1" si="82"/>
        <v/>
      </c>
      <c r="L2186" s="750" t="str">
        <f t="shared" ca="1" si="83"/>
        <v/>
      </c>
      <c r="O2186" s="750" t="s">
        <v>11822</v>
      </c>
      <c r="P2186" s="750" t="s">
        <v>11823</v>
      </c>
      <c r="Q2186" s="750" t="s">
        <v>11824</v>
      </c>
      <c r="R2186" s="750" t="s">
        <v>11825</v>
      </c>
      <c r="S2186" s="750" t="s">
        <v>11826</v>
      </c>
    </row>
    <row r="2187" spans="11:19" hidden="1">
      <c r="K2187" s="750" t="str">
        <f t="shared" ca="1" si="82"/>
        <v/>
      </c>
      <c r="L2187" s="750" t="str">
        <f t="shared" ca="1" si="83"/>
        <v/>
      </c>
      <c r="O2187" s="750" t="s">
        <v>11827</v>
      </c>
      <c r="P2187" s="750" t="s">
        <v>11828</v>
      </c>
      <c r="Q2187" s="750" t="s">
        <v>11829</v>
      </c>
      <c r="R2187" s="750" t="s">
        <v>11830</v>
      </c>
      <c r="S2187" s="750" t="s">
        <v>11831</v>
      </c>
    </row>
    <row r="2188" spans="11:19" hidden="1">
      <c r="K2188" s="750" t="str">
        <f t="shared" ref="K2188:K2251" ca="1" si="84">IF(INDIRECT($O2188)=0,"",INDIRECT($R2188)&amp;INDIRECT($O2188)&amp;INDIRECT($P2188)&amp;INDIRECT($Q2188))</f>
        <v/>
      </c>
      <c r="L2188" s="750" t="str">
        <f t="shared" ref="L2188:L2251" ca="1" si="85">IF(INDIRECT($O2188)=0,"",INDIRECT($S2188)&amp;INDIRECT($O2188)&amp;INDIRECT($P2188)&amp;INDIRECT($Q2188))</f>
        <v/>
      </c>
      <c r="O2188" s="750" t="s">
        <v>11832</v>
      </c>
      <c r="P2188" s="750" t="s">
        <v>11833</v>
      </c>
      <c r="Q2188" s="750" t="s">
        <v>11834</v>
      </c>
      <c r="R2188" s="750" t="s">
        <v>11835</v>
      </c>
      <c r="S2188" s="750" t="s">
        <v>11836</v>
      </c>
    </row>
    <row r="2189" spans="11:19" hidden="1">
      <c r="K2189" s="750" t="str">
        <f t="shared" ca="1" si="84"/>
        <v/>
      </c>
      <c r="L2189" s="750" t="str">
        <f t="shared" ca="1" si="85"/>
        <v/>
      </c>
      <c r="O2189" s="750" t="s">
        <v>1081</v>
      </c>
      <c r="P2189" s="750" t="s">
        <v>1082</v>
      </c>
      <c r="Q2189" s="750" t="s">
        <v>1083</v>
      </c>
      <c r="R2189" s="750" t="s">
        <v>1084</v>
      </c>
      <c r="S2189" s="750" t="s">
        <v>1085</v>
      </c>
    </row>
    <row r="2190" spans="11:19" hidden="1">
      <c r="K2190" s="750" t="str">
        <f t="shared" ca="1" si="84"/>
        <v/>
      </c>
      <c r="L2190" s="750" t="str">
        <f t="shared" ca="1" si="85"/>
        <v/>
      </c>
      <c r="O2190" s="750" t="s">
        <v>1086</v>
      </c>
      <c r="P2190" s="750" t="s">
        <v>1087</v>
      </c>
      <c r="Q2190" s="750" t="s">
        <v>1088</v>
      </c>
      <c r="R2190" s="750" t="s">
        <v>1089</v>
      </c>
      <c r="S2190" s="750" t="s">
        <v>7841</v>
      </c>
    </row>
    <row r="2191" spans="11:19" hidden="1">
      <c r="K2191" s="750" t="str">
        <f t="shared" ca="1" si="84"/>
        <v/>
      </c>
      <c r="L2191" s="750" t="str">
        <f t="shared" ca="1" si="85"/>
        <v/>
      </c>
      <c r="O2191" s="750" t="s">
        <v>7842</v>
      </c>
      <c r="P2191" s="750" t="s">
        <v>490</v>
      </c>
      <c r="Q2191" s="750" t="s">
        <v>491</v>
      </c>
      <c r="R2191" s="750" t="s">
        <v>492</v>
      </c>
      <c r="S2191" s="750" t="s">
        <v>493</v>
      </c>
    </row>
    <row r="2192" spans="11:19" hidden="1">
      <c r="K2192" s="750" t="str">
        <f t="shared" ca="1" si="84"/>
        <v/>
      </c>
      <c r="L2192" s="750" t="str">
        <f t="shared" ca="1" si="85"/>
        <v/>
      </c>
      <c r="O2192" s="750" t="s">
        <v>13893</v>
      </c>
      <c r="P2192" s="750" t="s">
        <v>13894</v>
      </c>
      <c r="Q2192" s="750" t="s">
        <v>13895</v>
      </c>
      <c r="R2192" s="750" t="s">
        <v>13896</v>
      </c>
      <c r="S2192" s="750" t="s">
        <v>13897</v>
      </c>
    </row>
    <row r="2193" spans="11:19" hidden="1">
      <c r="K2193" s="750" t="str">
        <f t="shared" ca="1" si="84"/>
        <v/>
      </c>
      <c r="L2193" s="750" t="str">
        <f t="shared" ca="1" si="85"/>
        <v/>
      </c>
      <c r="O2193" s="750" t="s">
        <v>13898</v>
      </c>
      <c r="P2193" s="750" t="s">
        <v>6712</v>
      </c>
      <c r="Q2193" s="750" t="s">
        <v>6713</v>
      </c>
      <c r="R2193" s="750" t="s">
        <v>2943</v>
      </c>
      <c r="S2193" s="750" t="s">
        <v>2944</v>
      </c>
    </row>
    <row r="2194" spans="11:19" hidden="1">
      <c r="K2194" s="750" t="str">
        <f t="shared" ca="1" si="84"/>
        <v/>
      </c>
      <c r="L2194" s="750" t="str">
        <f t="shared" ca="1" si="85"/>
        <v/>
      </c>
      <c r="O2194" s="750" t="s">
        <v>2945</v>
      </c>
      <c r="P2194" s="750" t="s">
        <v>2946</v>
      </c>
      <c r="Q2194" s="750" t="s">
        <v>4278</v>
      </c>
      <c r="R2194" s="750" t="s">
        <v>4279</v>
      </c>
      <c r="S2194" s="750" t="s">
        <v>7608</v>
      </c>
    </row>
    <row r="2195" spans="11:19" hidden="1">
      <c r="K2195" s="750" t="str">
        <f t="shared" ca="1" si="84"/>
        <v/>
      </c>
      <c r="L2195" s="750" t="str">
        <f t="shared" ca="1" si="85"/>
        <v/>
      </c>
      <c r="O2195" s="750" t="s">
        <v>11024</v>
      </c>
      <c r="P2195" s="750" t="s">
        <v>11025</v>
      </c>
      <c r="Q2195" s="750" t="s">
        <v>11026</v>
      </c>
      <c r="R2195" s="750" t="s">
        <v>11027</v>
      </c>
      <c r="S2195" s="750" t="s">
        <v>11028</v>
      </c>
    </row>
    <row r="2196" spans="11:19" hidden="1">
      <c r="K2196" s="750" t="str">
        <f t="shared" ca="1" si="84"/>
        <v/>
      </c>
      <c r="L2196" s="750" t="str">
        <f t="shared" ca="1" si="85"/>
        <v/>
      </c>
      <c r="O2196" s="750" t="s">
        <v>11029</v>
      </c>
      <c r="P2196" s="750" t="s">
        <v>13258</v>
      </c>
      <c r="Q2196" s="750" t="s">
        <v>13259</v>
      </c>
      <c r="R2196" s="750" t="s">
        <v>13260</v>
      </c>
      <c r="S2196" s="750" t="s">
        <v>1937</v>
      </c>
    </row>
    <row r="2197" spans="11:19" hidden="1">
      <c r="K2197" s="750" t="str">
        <f t="shared" ca="1" si="84"/>
        <v/>
      </c>
      <c r="L2197" s="750" t="str">
        <f t="shared" ca="1" si="85"/>
        <v/>
      </c>
      <c r="O2197" s="750" t="s">
        <v>1938</v>
      </c>
      <c r="P2197" s="750" t="s">
        <v>1939</v>
      </c>
      <c r="Q2197" s="750" t="s">
        <v>1940</v>
      </c>
      <c r="R2197" s="750" t="s">
        <v>1941</v>
      </c>
      <c r="S2197" s="750" t="s">
        <v>1942</v>
      </c>
    </row>
    <row r="2198" spans="11:19" hidden="1">
      <c r="K2198" s="750" t="str">
        <f t="shared" ca="1" si="84"/>
        <v/>
      </c>
      <c r="L2198" s="750" t="str">
        <f t="shared" ca="1" si="85"/>
        <v/>
      </c>
      <c r="O2198" s="750" t="s">
        <v>1943</v>
      </c>
      <c r="P2198" s="750" t="s">
        <v>1944</v>
      </c>
      <c r="Q2198" s="750" t="s">
        <v>1945</v>
      </c>
      <c r="R2198" s="750" t="s">
        <v>1946</v>
      </c>
      <c r="S2198" s="750" t="s">
        <v>1947</v>
      </c>
    </row>
    <row r="2199" spans="11:19" hidden="1">
      <c r="K2199" s="750" t="str">
        <f t="shared" ca="1" si="84"/>
        <v/>
      </c>
      <c r="L2199" s="750" t="str">
        <f t="shared" ca="1" si="85"/>
        <v/>
      </c>
      <c r="O2199" s="750" t="s">
        <v>1948</v>
      </c>
      <c r="P2199" s="750" t="s">
        <v>1949</v>
      </c>
      <c r="Q2199" s="750" t="s">
        <v>9344</v>
      </c>
      <c r="R2199" s="750" t="s">
        <v>9345</v>
      </c>
      <c r="S2199" s="750" t="s">
        <v>9346</v>
      </c>
    </row>
    <row r="2200" spans="11:19" hidden="1">
      <c r="K2200" s="750" t="str">
        <f t="shared" ca="1" si="84"/>
        <v/>
      </c>
      <c r="L2200" s="750" t="str">
        <f t="shared" ca="1" si="85"/>
        <v/>
      </c>
      <c r="O2200" s="750" t="s">
        <v>9347</v>
      </c>
      <c r="P2200" s="750" t="s">
        <v>9348</v>
      </c>
      <c r="Q2200" s="750" t="s">
        <v>13423</v>
      </c>
      <c r="R2200" s="750" t="s">
        <v>13424</v>
      </c>
      <c r="S2200" s="750" t="s">
        <v>13425</v>
      </c>
    </row>
    <row r="2201" spans="11:19" hidden="1">
      <c r="K2201" s="750" t="str">
        <f t="shared" ca="1" si="84"/>
        <v/>
      </c>
      <c r="L2201" s="750" t="str">
        <f t="shared" ca="1" si="85"/>
        <v/>
      </c>
      <c r="O2201" s="750" t="s">
        <v>13426</v>
      </c>
      <c r="P2201" s="750" t="s">
        <v>13427</v>
      </c>
      <c r="Q2201" s="750" t="s">
        <v>12977</v>
      </c>
      <c r="R2201" s="750" t="s">
        <v>10438</v>
      </c>
      <c r="S2201" s="750" t="s">
        <v>10439</v>
      </c>
    </row>
    <row r="2202" spans="11:19" hidden="1">
      <c r="K2202" s="750" t="str">
        <f t="shared" ca="1" si="84"/>
        <v/>
      </c>
      <c r="L2202" s="750" t="str">
        <f t="shared" ca="1" si="85"/>
        <v/>
      </c>
      <c r="O2202" s="750" t="s">
        <v>10440</v>
      </c>
      <c r="P2202" s="750" t="s">
        <v>10441</v>
      </c>
      <c r="Q2202" s="750" t="s">
        <v>10442</v>
      </c>
      <c r="R2202" s="750" t="s">
        <v>10443</v>
      </c>
      <c r="S2202" s="750" t="s">
        <v>10444</v>
      </c>
    </row>
    <row r="2203" spans="11:19" hidden="1">
      <c r="K2203" s="750" t="str">
        <f t="shared" ca="1" si="84"/>
        <v/>
      </c>
      <c r="L2203" s="750" t="str">
        <f t="shared" ca="1" si="85"/>
        <v/>
      </c>
      <c r="O2203" s="750" t="s">
        <v>10445</v>
      </c>
      <c r="P2203" s="750" t="s">
        <v>3313</v>
      </c>
      <c r="Q2203" s="750" t="s">
        <v>3314</v>
      </c>
      <c r="R2203" s="750" t="s">
        <v>3315</v>
      </c>
      <c r="S2203" s="750" t="s">
        <v>3316</v>
      </c>
    </row>
    <row r="2204" spans="11:19" hidden="1">
      <c r="K2204" s="750" t="str">
        <f t="shared" ca="1" si="84"/>
        <v/>
      </c>
      <c r="L2204" s="750" t="str">
        <f t="shared" ca="1" si="85"/>
        <v/>
      </c>
      <c r="O2204" s="750" t="s">
        <v>3317</v>
      </c>
      <c r="P2204" s="750" t="s">
        <v>3318</v>
      </c>
      <c r="Q2204" s="750" t="s">
        <v>3319</v>
      </c>
      <c r="R2204" s="750" t="s">
        <v>3320</v>
      </c>
      <c r="S2204" s="750" t="s">
        <v>3321</v>
      </c>
    </row>
    <row r="2205" spans="11:19" hidden="1">
      <c r="K2205" s="750" t="str">
        <f t="shared" ca="1" si="84"/>
        <v/>
      </c>
      <c r="L2205" s="750" t="str">
        <f t="shared" ca="1" si="85"/>
        <v/>
      </c>
      <c r="O2205" s="750" t="s">
        <v>3322</v>
      </c>
      <c r="P2205" s="750" t="s">
        <v>3323</v>
      </c>
      <c r="Q2205" s="750" t="s">
        <v>3324</v>
      </c>
      <c r="R2205" s="750" t="s">
        <v>3325</v>
      </c>
      <c r="S2205" s="750" t="s">
        <v>3326</v>
      </c>
    </row>
    <row r="2206" spans="11:19" hidden="1">
      <c r="K2206" s="750" t="str">
        <f t="shared" ca="1" si="84"/>
        <v/>
      </c>
      <c r="L2206" s="750" t="str">
        <f t="shared" ca="1" si="85"/>
        <v/>
      </c>
      <c r="O2206" s="750" t="s">
        <v>3327</v>
      </c>
      <c r="P2206" s="750" t="s">
        <v>3328</v>
      </c>
      <c r="Q2206" s="750" t="s">
        <v>3329</v>
      </c>
      <c r="R2206" s="750" t="s">
        <v>3330</v>
      </c>
      <c r="S2206" s="750" t="s">
        <v>3331</v>
      </c>
    </row>
    <row r="2207" spans="11:19" hidden="1">
      <c r="K2207" s="750" t="str">
        <f t="shared" ca="1" si="84"/>
        <v/>
      </c>
      <c r="L2207" s="750" t="str">
        <f t="shared" ca="1" si="85"/>
        <v/>
      </c>
      <c r="O2207" s="750" t="s">
        <v>3332</v>
      </c>
      <c r="P2207" s="750" t="s">
        <v>3333</v>
      </c>
      <c r="Q2207" s="750" t="s">
        <v>3334</v>
      </c>
      <c r="R2207" s="750" t="s">
        <v>3335</v>
      </c>
      <c r="S2207" s="750" t="s">
        <v>3336</v>
      </c>
    </row>
    <row r="2208" spans="11:19" hidden="1">
      <c r="K2208" s="750" t="str">
        <f t="shared" ca="1" si="84"/>
        <v/>
      </c>
      <c r="L2208" s="750" t="str">
        <f t="shared" ca="1" si="85"/>
        <v/>
      </c>
      <c r="O2208" s="750" t="s">
        <v>6167</v>
      </c>
      <c r="P2208" s="750" t="s">
        <v>6168</v>
      </c>
      <c r="Q2208" s="750" t="s">
        <v>6169</v>
      </c>
      <c r="R2208" s="750" t="s">
        <v>6170</v>
      </c>
      <c r="S2208" s="750" t="s">
        <v>6171</v>
      </c>
    </row>
    <row r="2209" spans="11:19" hidden="1">
      <c r="K2209" s="750" t="str">
        <f t="shared" ca="1" si="84"/>
        <v/>
      </c>
      <c r="L2209" s="750" t="str">
        <f t="shared" ca="1" si="85"/>
        <v/>
      </c>
      <c r="O2209" s="750" t="s">
        <v>6172</v>
      </c>
      <c r="P2209" s="750" t="s">
        <v>6173</v>
      </c>
      <c r="Q2209" s="750" t="s">
        <v>2768</v>
      </c>
      <c r="R2209" s="750" t="s">
        <v>2769</v>
      </c>
      <c r="S2209" s="750" t="s">
        <v>2770</v>
      </c>
    </row>
    <row r="2210" spans="11:19" hidden="1">
      <c r="K2210" s="750" t="str">
        <f t="shared" ca="1" si="84"/>
        <v/>
      </c>
      <c r="L2210" s="750" t="str">
        <f t="shared" ca="1" si="85"/>
        <v/>
      </c>
      <c r="O2210" s="750" t="s">
        <v>12060</v>
      </c>
      <c r="P2210" s="750" t="s">
        <v>12061</v>
      </c>
      <c r="Q2210" s="750" t="s">
        <v>12062</v>
      </c>
      <c r="R2210" s="750" t="s">
        <v>12063</v>
      </c>
      <c r="S2210" s="750" t="s">
        <v>12064</v>
      </c>
    </row>
    <row r="2211" spans="11:19" hidden="1">
      <c r="K2211" s="750" t="str">
        <f t="shared" ca="1" si="84"/>
        <v/>
      </c>
      <c r="L2211" s="750" t="str">
        <f t="shared" ca="1" si="85"/>
        <v/>
      </c>
      <c r="O2211" s="750" t="s">
        <v>12065</v>
      </c>
      <c r="P2211" s="750" t="s">
        <v>12066</v>
      </c>
      <c r="Q2211" s="750" t="s">
        <v>12067</v>
      </c>
      <c r="R2211" s="750" t="s">
        <v>12068</v>
      </c>
      <c r="S2211" s="750" t="s">
        <v>12092</v>
      </c>
    </row>
    <row r="2212" spans="11:19" hidden="1">
      <c r="K2212" s="750" t="str">
        <f t="shared" ca="1" si="84"/>
        <v/>
      </c>
      <c r="L2212" s="750" t="str">
        <f t="shared" ca="1" si="85"/>
        <v/>
      </c>
      <c r="O2212" s="750" t="s">
        <v>12758</v>
      </c>
      <c r="P2212" s="750" t="s">
        <v>12759</v>
      </c>
      <c r="Q2212" s="750" t="s">
        <v>12760</v>
      </c>
      <c r="R2212" s="750" t="s">
        <v>12761</v>
      </c>
      <c r="S2212" s="750" t="s">
        <v>12762</v>
      </c>
    </row>
    <row r="2213" spans="11:19" hidden="1">
      <c r="K2213" s="750" t="str">
        <f t="shared" ca="1" si="84"/>
        <v/>
      </c>
      <c r="L2213" s="750" t="str">
        <f t="shared" ca="1" si="85"/>
        <v/>
      </c>
      <c r="O2213" s="750" t="s">
        <v>12763</v>
      </c>
      <c r="P2213" s="750" t="s">
        <v>12764</v>
      </c>
      <c r="Q2213" s="750" t="s">
        <v>12765</v>
      </c>
      <c r="R2213" s="750" t="s">
        <v>12766</v>
      </c>
      <c r="S2213" s="750" t="s">
        <v>12767</v>
      </c>
    </row>
    <row r="2214" spans="11:19" hidden="1">
      <c r="K2214" s="750" t="str">
        <f t="shared" ca="1" si="84"/>
        <v/>
      </c>
      <c r="L2214" s="750" t="str">
        <f t="shared" ca="1" si="85"/>
        <v/>
      </c>
      <c r="O2214" s="750" t="s">
        <v>12768</v>
      </c>
      <c r="P2214" s="750" t="s">
        <v>12769</v>
      </c>
      <c r="Q2214" s="750" t="s">
        <v>12770</v>
      </c>
      <c r="R2214" s="750" t="s">
        <v>10256</v>
      </c>
      <c r="S2214" s="750" t="s">
        <v>10257</v>
      </c>
    </row>
    <row r="2215" spans="11:19" hidden="1">
      <c r="K2215" s="750" t="str">
        <f t="shared" ca="1" si="84"/>
        <v/>
      </c>
      <c r="L2215" s="750" t="str">
        <f t="shared" ca="1" si="85"/>
        <v/>
      </c>
      <c r="O2215" s="750" t="s">
        <v>10258</v>
      </c>
      <c r="P2215" s="750" t="s">
        <v>7986</v>
      </c>
      <c r="Q2215" s="750" t="s">
        <v>7987</v>
      </c>
      <c r="R2215" s="750" t="s">
        <v>7988</v>
      </c>
      <c r="S2215" s="750" t="s">
        <v>7989</v>
      </c>
    </row>
    <row r="2216" spans="11:19" hidden="1">
      <c r="K2216" s="750" t="str">
        <f t="shared" ca="1" si="84"/>
        <v/>
      </c>
      <c r="L2216" s="750" t="str">
        <f t="shared" ca="1" si="85"/>
        <v/>
      </c>
      <c r="O2216" s="750" t="s">
        <v>7990</v>
      </c>
      <c r="P2216" s="750" t="s">
        <v>7991</v>
      </c>
      <c r="Q2216" s="750" t="s">
        <v>7992</v>
      </c>
      <c r="R2216" s="750" t="s">
        <v>7993</v>
      </c>
      <c r="S2216" s="750" t="s">
        <v>7994</v>
      </c>
    </row>
    <row r="2217" spans="11:19" hidden="1">
      <c r="K2217" s="750" t="str">
        <f t="shared" ca="1" si="84"/>
        <v/>
      </c>
      <c r="L2217" s="750" t="str">
        <f t="shared" ca="1" si="85"/>
        <v/>
      </c>
      <c r="O2217" s="750" t="s">
        <v>7995</v>
      </c>
      <c r="P2217" s="750" t="s">
        <v>7996</v>
      </c>
      <c r="Q2217" s="750" t="s">
        <v>2424</v>
      </c>
      <c r="R2217" s="750" t="s">
        <v>1687</v>
      </c>
      <c r="S2217" s="750" t="s">
        <v>1688</v>
      </c>
    </row>
    <row r="2218" spans="11:19" hidden="1">
      <c r="K2218" s="750" t="str">
        <f t="shared" ca="1" si="84"/>
        <v/>
      </c>
      <c r="L2218" s="750" t="str">
        <f t="shared" ca="1" si="85"/>
        <v/>
      </c>
      <c r="O2218" s="750" t="s">
        <v>1689</v>
      </c>
      <c r="P2218" s="750" t="s">
        <v>1690</v>
      </c>
      <c r="Q2218" s="750" t="s">
        <v>1691</v>
      </c>
      <c r="R2218" s="750" t="s">
        <v>1692</v>
      </c>
      <c r="S2218" s="750" t="s">
        <v>1181</v>
      </c>
    </row>
    <row r="2219" spans="11:19" hidden="1">
      <c r="K2219" s="750" t="str">
        <f t="shared" ca="1" si="84"/>
        <v/>
      </c>
      <c r="L2219" s="750" t="str">
        <f t="shared" ca="1" si="85"/>
        <v/>
      </c>
      <c r="O2219" s="750" t="s">
        <v>1182</v>
      </c>
      <c r="P2219" s="750" t="s">
        <v>1183</v>
      </c>
      <c r="Q2219" s="750" t="s">
        <v>1184</v>
      </c>
      <c r="R2219" s="750" t="s">
        <v>1185</v>
      </c>
      <c r="S2219" s="750" t="s">
        <v>1186</v>
      </c>
    </row>
    <row r="2220" spans="11:19" hidden="1">
      <c r="K2220" s="750" t="str">
        <f t="shared" ca="1" si="84"/>
        <v/>
      </c>
      <c r="L2220" s="750" t="str">
        <f t="shared" ca="1" si="85"/>
        <v/>
      </c>
      <c r="O2220" s="750" t="s">
        <v>1187</v>
      </c>
      <c r="P2220" s="750" t="s">
        <v>1188</v>
      </c>
      <c r="Q2220" s="750" t="s">
        <v>1189</v>
      </c>
      <c r="R2220" s="750" t="s">
        <v>1190</v>
      </c>
      <c r="S2220" s="750" t="s">
        <v>1191</v>
      </c>
    </row>
    <row r="2221" spans="11:19" hidden="1">
      <c r="K2221" s="750" t="str">
        <f t="shared" ca="1" si="84"/>
        <v/>
      </c>
      <c r="L2221" s="750" t="str">
        <f t="shared" ca="1" si="85"/>
        <v/>
      </c>
      <c r="O2221" s="750" t="s">
        <v>1192</v>
      </c>
      <c r="P2221" s="750" t="s">
        <v>13358</v>
      </c>
      <c r="Q2221" s="750" t="s">
        <v>13359</v>
      </c>
      <c r="R2221" s="750" t="s">
        <v>13360</v>
      </c>
      <c r="S2221" s="750" t="s">
        <v>13361</v>
      </c>
    </row>
    <row r="2222" spans="11:19" hidden="1">
      <c r="K2222" s="750" t="str">
        <f t="shared" ca="1" si="84"/>
        <v/>
      </c>
      <c r="L2222" s="750" t="str">
        <f t="shared" ca="1" si="85"/>
        <v/>
      </c>
      <c r="O2222" s="750" t="s">
        <v>13362</v>
      </c>
      <c r="P2222" s="750" t="s">
        <v>13363</v>
      </c>
      <c r="Q2222" s="750" t="s">
        <v>13364</v>
      </c>
      <c r="R2222" s="750" t="s">
        <v>13365</v>
      </c>
      <c r="S2222" s="750" t="s">
        <v>13366</v>
      </c>
    </row>
    <row r="2223" spans="11:19" hidden="1">
      <c r="K2223" s="750" t="str">
        <f t="shared" ca="1" si="84"/>
        <v/>
      </c>
      <c r="L2223" s="750" t="str">
        <f t="shared" ca="1" si="85"/>
        <v/>
      </c>
      <c r="O2223" s="750" t="s">
        <v>13367</v>
      </c>
      <c r="P2223" s="750" t="s">
        <v>13368</v>
      </c>
      <c r="Q2223" s="750" t="s">
        <v>13369</v>
      </c>
      <c r="R2223" s="750" t="s">
        <v>13370</v>
      </c>
      <c r="S2223" s="750" t="s">
        <v>13371</v>
      </c>
    </row>
    <row r="2224" spans="11:19" hidden="1">
      <c r="K2224" s="750" t="str">
        <f t="shared" ca="1" si="84"/>
        <v/>
      </c>
      <c r="L2224" s="750" t="str">
        <f t="shared" ca="1" si="85"/>
        <v/>
      </c>
      <c r="O2224" s="750" t="s">
        <v>2279</v>
      </c>
      <c r="P2224" s="750" t="s">
        <v>2280</v>
      </c>
      <c r="Q2224" s="750" t="s">
        <v>10765</v>
      </c>
      <c r="R2224" s="750" t="s">
        <v>10766</v>
      </c>
      <c r="S2224" s="750" t="s">
        <v>10767</v>
      </c>
    </row>
    <row r="2225" spans="11:19" hidden="1">
      <c r="K2225" s="750" t="str">
        <f t="shared" ca="1" si="84"/>
        <v/>
      </c>
      <c r="L2225" s="750" t="str">
        <f t="shared" ca="1" si="85"/>
        <v/>
      </c>
      <c r="O2225" s="750" t="s">
        <v>10768</v>
      </c>
      <c r="P2225" s="750" t="s">
        <v>10769</v>
      </c>
      <c r="Q2225" s="750" t="s">
        <v>10770</v>
      </c>
      <c r="R2225" s="750" t="s">
        <v>10771</v>
      </c>
      <c r="S2225" s="750" t="s">
        <v>10772</v>
      </c>
    </row>
    <row r="2226" spans="11:19" hidden="1">
      <c r="K2226" s="750" t="str">
        <f t="shared" ca="1" si="84"/>
        <v/>
      </c>
      <c r="L2226" s="750" t="str">
        <f t="shared" ca="1" si="85"/>
        <v/>
      </c>
      <c r="O2226" s="750" t="s">
        <v>10773</v>
      </c>
      <c r="P2226" s="750" t="s">
        <v>10774</v>
      </c>
      <c r="Q2226" s="750" t="s">
        <v>10775</v>
      </c>
      <c r="R2226" s="750" t="s">
        <v>10776</v>
      </c>
      <c r="S2226" s="750" t="s">
        <v>1193</v>
      </c>
    </row>
    <row r="2227" spans="11:19" hidden="1">
      <c r="K2227" s="750" t="str">
        <f t="shared" ca="1" si="84"/>
        <v/>
      </c>
      <c r="L2227" s="750" t="str">
        <f t="shared" ca="1" si="85"/>
        <v/>
      </c>
      <c r="O2227" s="750" t="s">
        <v>1194</v>
      </c>
      <c r="P2227" s="750" t="s">
        <v>1195</v>
      </c>
      <c r="Q2227" s="750" t="s">
        <v>1196</v>
      </c>
      <c r="R2227" s="750" t="s">
        <v>1197</v>
      </c>
      <c r="S2227" s="750" t="s">
        <v>1198</v>
      </c>
    </row>
    <row r="2228" spans="11:19" hidden="1">
      <c r="K2228" s="750" t="str">
        <f t="shared" ca="1" si="84"/>
        <v/>
      </c>
      <c r="L2228" s="750" t="str">
        <f t="shared" ca="1" si="85"/>
        <v/>
      </c>
      <c r="O2228" s="750" t="s">
        <v>1199</v>
      </c>
      <c r="P2228" s="750" t="s">
        <v>1200</v>
      </c>
      <c r="Q2228" s="750" t="s">
        <v>1201</v>
      </c>
      <c r="R2228" s="750" t="s">
        <v>1202</v>
      </c>
      <c r="S2228" s="750" t="s">
        <v>1203</v>
      </c>
    </row>
    <row r="2229" spans="11:19" hidden="1">
      <c r="K2229" s="750" t="str">
        <f t="shared" ca="1" si="84"/>
        <v/>
      </c>
      <c r="L2229" s="750" t="str">
        <f t="shared" ca="1" si="85"/>
        <v/>
      </c>
      <c r="O2229" s="750" t="s">
        <v>1204</v>
      </c>
      <c r="P2229" s="750" t="s">
        <v>1205</v>
      </c>
      <c r="Q2229" s="750" t="s">
        <v>1206</v>
      </c>
      <c r="R2229" s="750" t="s">
        <v>1207</v>
      </c>
      <c r="S2229" s="750" t="s">
        <v>1208</v>
      </c>
    </row>
    <row r="2230" spans="11:19" hidden="1">
      <c r="K2230" s="750" t="str">
        <f t="shared" ca="1" si="84"/>
        <v/>
      </c>
      <c r="L2230" s="750" t="str">
        <f t="shared" ca="1" si="85"/>
        <v/>
      </c>
      <c r="O2230" s="750" t="s">
        <v>1209</v>
      </c>
      <c r="P2230" s="750" t="s">
        <v>1210</v>
      </c>
      <c r="Q2230" s="750" t="s">
        <v>1211</v>
      </c>
      <c r="R2230" s="750" t="s">
        <v>1212</v>
      </c>
      <c r="S2230" s="750" t="s">
        <v>1213</v>
      </c>
    </row>
    <row r="2231" spans="11:19" hidden="1">
      <c r="K2231" s="750" t="str">
        <f t="shared" ca="1" si="84"/>
        <v/>
      </c>
      <c r="L2231" s="750" t="str">
        <f t="shared" ca="1" si="85"/>
        <v/>
      </c>
      <c r="O2231" s="750" t="s">
        <v>1214</v>
      </c>
      <c r="P2231" s="750" t="s">
        <v>1215</v>
      </c>
      <c r="Q2231" s="750" t="s">
        <v>1216</v>
      </c>
      <c r="R2231" s="750" t="s">
        <v>1217</v>
      </c>
      <c r="S2231" s="750" t="s">
        <v>1218</v>
      </c>
    </row>
    <row r="2232" spans="11:19" hidden="1">
      <c r="K2232" s="750" t="str">
        <f t="shared" ca="1" si="84"/>
        <v/>
      </c>
      <c r="L2232" s="750" t="str">
        <f t="shared" ca="1" si="85"/>
        <v/>
      </c>
      <c r="O2232" s="750" t="s">
        <v>1219</v>
      </c>
      <c r="P2232" s="750" t="s">
        <v>1220</v>
      </c>
      <c r="Q2232" s="750" t="s">
        <v>1825</v>
      </c>
      <c r="R2232" s="750" t="s">
        <v>1826</v>
      </c>
      <c r="S2232" s="750" t="s">
        <v>1827</v>
      </c>
    </row>
    <row r="2233" spans="11:19" hidden="1">
      <c r="K2233" s="750" t="str">
        <f t="shared" ca="1" si="84"/>
        <v/>
      </c>
      <c r="L2233" s="750" t="str">
        <f t="shared" ca="1" si="85"/>
        <v/>
      </c>
      <c r="O2233" s="750" t="s">
        <v>1828</v>
      </c>
      <c r="P2233" s="750" t="s">
        <v>1829</v>
      </c>
      <c r="Q2233" s="750" t="s">
        <v>1830</v>
      </c>
      <c r="R2233" s="750" t="s">
        <v>1831</v>
      </c>
      <c r="S2233" s="750" t="s">
        <v>1832</v>
      </c>
    </row>
    <row r="2234" spans="11:19" hidden="1">
      <c r="K2234" s="750" t="str">
        <f t="shared" ca="1" si="84"/>
        <v/>
      </c>
      <c r="L2234" s="750" t="str">
        <f t="shared" ca="1" si="85"/>
        <v/>
      </c>
      <c r="O2234" s="750" t="s">
        <v>1833</v>
      </c>
      <c r="P2234" s="750" t="s">
        <v>1834</v>
      </c>
      <c r="Q2234" s="750" t="s">
        <v>1835</v>
      </c>
      <c r="R2234" s="750" t="s">
        <v>1836</v>
      </c>
      <c r="S2234" s="750" t="s">
        <v>1837</v>
      </c>
    </row>
    <row r="2235" spans="11:19" hidden="1">
      <c r="K2235" s="750" t="str">
        <f t="shared" ca="1" si="84"/>
        <v/>
      </c>
      <c r="L2235" s="750" t="str">
        <f t="shared" ca="1" si="85"/>
        <v/>
      </c>
      <c r="O2235" s="750" t="s">
        <v>1838</v>
      </c>
      <c r="P2235" s="750" t="s">
        <v>1839</v>
      </c>
      <c r="Q2235" s="750" t="s">
        <v>1840</v>
      </c>
      <c r="R2235" s="750" t="s">
        <v>1841</v>
      </c>
      <c r="S2235" s="750" t="s">
        <v>1842</v>
      </c>
    </row>
    <row r="2236" spans="11:19" hidden="1">
      <c r="K2236" s="750" t="str">
        <f t="shared" ca="1" si="84"/>
        <v/>
      </c>
      <c r="L2236" s="750" t="str">
        <f t="shared" ca="1" si="85"/>
        <v/>
      </c>
      <c r="O2236" s="750" t="s">
        <v>1843</v>
      </c>
      <c r="P2236" s="750" t="s">
        <v>1844</v>
      </c>
      <c r="Q2236" s="750" t="s">
        <v>4217</v>
      </c>
      <c r="R2236" s="750" t="s">
        <v>4218</v>
      </c>
      <c r="S2236" s="750" t="s">
        <v>4219</v>
      </c>
    </row>
    <row r="2237" spans="11:19" hidden="1">
      <c r="K2237" s="750" t="str">
        <f t="shared" ca="1" si="84"/>
        <v/>
      </c>
      <c r="L2237" s="750" t="str">
        <f t="shared" ca="1" si="85"/>
        <v/>
      </c>
      <c r="O2237" s="750" t="s">
        <v>4220</v>
      </c>
      <c r="P2237" s="750" t="s">
        <v>4221</v>
      </c>
      <c r="Q2237" s="750" t="s">
        <v>4222</v>
      </c>
      <c r="R2237" s="750" t="s">
        <v>4223</v>
      </c>
      <c r="S2237" s="750" t="s">
        <v>4224</v>
      </c>
    </row>
    <row r="2238" spans="11:19" hidden="1">
      <c r="K2238" s="750" t="str">
        <f t="shared" ca="1" si="84"/>
        <v/>
      </c>
      <c r="L2238" s="750" t="str">
        <f t="shared" ca="1" si="85"/>
        <v/>
      </c>
      <c r="O2238" s="750" t="s">
        <v>4225</v>
      </c>
      <c r="P2238" s="750" t="s">
        <v>4226</v>
      </c>
      <c r="Q2238" s="750" t="s">
        <v>4227</v>
      </c>
      <c r="R2238" s="750" t="s">
        <v>4228</v>
      </c>
      <c r="S2238" s="750" t="s">
        <v>4229</v>
      </c>
    </row>
    <row r="2239" spans="11:19" hidden="1">
      <c r="K2239" s="750" t="str">
        <f t="shared" ca="1" si="84"/>
        <v/>
      </c>
      <c r="L2239" s="750" t="str">
        <f t="shared" ca="1" si="85"/>
        <v/>
      </c>
      <c r="O2239" s="750" t="s">
        <v>4230</v>
      </c>
      <c r="P2239" s="750" t="s">
        <v>4231</v>
      </c>
      <c r="Q2239" s="750" t="s">
        <v>4232</v>
      </c>
      <c r="R2239" s="750" t="s">
        <v>4233</v>
      </c>
      <c r="S2239" s="750" t="s">
        <v>4234</v>
      </c>
    </row>
    <row r="2240" spans="11:19" hidden="1">
      <c r="K2240" s="750" t="str">
        <f t="shared" ca="1" si="84"/>
        <v/>
      </c>
      <c r="L2240" s="750" t="str">
        <f t="shared" ca="1" si="85"/>
        <v/>
      </c>
      <c r="O2240" s="750" t="s">
        <v>4235</v>
      </c>
      <c r="P2240" s="750" t="s">
        <v>4236</v>
      </c>
      <c r="Q2240" s="750" t="s">
        <v>4237</v>
      </c>
      <c r="R2240" s="750" t="s">
        <v>4238</v>
      </c>
      <c r="S2240" s="750" t="s">
        <v>4239</v>
      </c>
    </row>
    <row r="2241" spans="11:19" hidden="1">
      <c r="K2241" s="750" t="str">
        <f t="shared" ca="1" si="84"/>
        <v/>
      </c>
      <c r="L2241" s="750" t="str">
        <f t="shared" ca="1" si="85"/>
        <v/>
      </c>
      <c r="O2241" s="750" t="s">
        <v>4240</v>
      </c>
      <c r="P2241" s="750" t="s">
        <v>4241</v>
      </c>
      <c r="Q2241" s="750" t="s">
        <v>4242</v>
      </c>
      <c r="R2241" s="750" t="s">
        <v>4243</v>
      </c>
      <c r="S2241" s="750" t="s">
        <v>4244</v>
      </c>
    </row>
    <row r="2242" spans="11:19" hidden="1">
      <c r="K2242" s="750" t="str">
        <f t="shared" ca="1" si="84"/>
        <v/>
      </c>
      <c r="L2242" s="750" t="str">
        <f t="shared" ca="1" si="85"/>
        <v/>
      </c>
      <c r="O2242" s="750" t="s">
        <v>3392</v>
      </c>
      <c r="P2242" s="750" t="s">
        <v>3393</v>
      </c>
      <c r="Q2242" s="750" t="s">
        <v>10830</v>
      </c>
      <c r="R2242" s="750" t="s">
        <v>10831</v>
      </c>
      <c r="S2242" s="750" t="s">
        <v>10832</v>
      </c>
    </row>
    <row r="2243" spans="11:19" hidden="1">
      <c r="K2243" s="750" t="str">
        <f t="shared" ca="1" si="84"/>
        <v/>
      </c>
      <c r="L2243" s="750" t="str">
        <f t="shared" ca="1" si="85"/>
        <v/>
      </c>
      <c r="O2243" s="750" t="s">
        <v>10833</v>
      </c>
      <c r="P2243" s="750" t="s">
        <v>10834</v>
      </c>
      <c r="Q2243" s="750" t="s">
        <v>10835</v>
      </c>
      <c r="R2243" s="750" t="s">
        <v>10836</v>
      </c>
      <c r="S2243" s="750" t="s">
        <v>8177</v>
      </c>
    </row>
    <row r="2244" spans="11:19" hidden="1">
      <c r="K2244" s="750" t="str">
        <f t="shared" ca="1" si="84"/>
        <v/>
      </c>
      <c r="L2244" s="750" t="str">
        <f t="shared" ca="1" si="85"/>
        <v/>
      </c>
      <c r="O2244" s="750" t="s">
        <v>8178</v>
      </c>
      <c r="P2244" s="750" t="s">
        <v>11780</v>
      </c>
      <c r="Q2244" s="750" t="s">
        <v>11781</v>
      </c>
      <c r="R2244" s="750" t="s">
        <v>11782</v>
      </c>
      <c r="S2244" s="750" t="s">
        <v>11783</v>
      </c>
    </row>
    <row r="2245" spans="11:19" hidden="1">
      <c r="K2245" s="750" t="str">
        <f t="shared" ca="1" si="84"/>
        <v/>
      </c>
      <c r="L2245" s="750" t="str">
        <f t="shared" ca="1" si="85"/>
        <v/>
      </c>
      <c r="O2245" s="750" t="s">
        <v>11784</v>
      </c>
      <c r="P2245" s="750" t="s">
        <v>11785</v>
      </c>
      <c r="Q2245" s="750" t="s">
        <v>11786</v>
      </c>
      <c r="R2245" s="750" t="s">
        <v>11787</v>
      </c>
      <c r="S2245" s="750" t="s">
        <v>11788</v>
      </c>
    </row>
    <row r="2246" spans="11:19" hidden="1">
      <c r="K2246" s="750" t="str">
        <f t="shared" ca="1" si="84"/>
        <v/>
      </c>
      <c r="L2246" s="750" t="str">
        <f t="shared" ca="1" si="85"/>
        <v/>
      </c>
      <c r="O2246" s="750" t="s">
        <v>11789</v>
      </c>
      <c r="P2246" s="750" t="s">
        <v>11790</v>
      </c>
      <c r="Q2246" s="750" t="s">
        <v>11791</v>
      </c>
      <c r="R2246" s="750" t="s">
        <v>8610</v>
      </c>
      <c r="S2246" s="750" t="s">
        <v>8611</v>
      </c>
    </row>
    <row r="2247" spans="11:19" hidden="1">
      <c r="K2247" s="750" t="str">
        <f t="shared" ca="1" si="84"/>
        <v/>
      </c>
      <c r="L2247" s="750" t="str">
        <f t="shared" ca="1" si="85"/>
        <v/>
      </c>
      <c r="O2247" s="750" t="s">
        <v>8612</v>
      </c>
      <c r="P2247" s="750" t="s">
        <v>8613</v>
      </c>
      <c r="Q2247" s="750" t="s">
        <v>8614</v>
      </c>
      <c r="R2247" s="750" t="s">
        <v>8615</v>
      </c>
      <c r="S2247" s="750" t="s">
        <v>13571</v>
      </c>
    </row>
    <row r="2248" spans="11:19" hidden="1">
      <c r="K2248" s="750" t="str">
        <f t="shared" ca="1" si="84"/>
        <v/>
      </c>
      <c r="L2248" s="750" t="str">
        <f t="shared" ca="1" si="85"/>
        <v/>
      </c>
      <c r="O2248" s="750" t="s">
        <v>13572</v>
      </c>
      <c r="P2248" s="750" t="s">
        <v>13573</v>
      </c>
      <c r="Q2248" s="750" t="s">
        <v>13574</v>
      </c>
      <c r="R2248" s="750" t="s">
        <v>13575</v>
      </c>
      <c r="S2248" s="750" t="s">
        <v>13576</v>
      </c>
    </row>
    <row r="2249" spans="11:19" hidden="1">
      <c r="K2249" s="750" t="str">
        <f t="shared" ca="1" si="84"/>
        <v/>
      </c>
      <c r="L2249" s="750" t="str">
        <f t="shared" ca="1" si="85"/>
        <v/>
      </c>
      <c r="O2249" s="750" t="s">
        <v>13577</v>
      </c>
      <c r="P2249" s="750" t="s">
        <v>13578</v>
      </c>
      <c r="Q2249" s="750" t="s">
        <v>13579</v>
      </c>
      <c r="R2249" s="750" t="s">
        <v>13580</v>
      </c>
      <c r="S2249" s="750" t="s">
        <v>13581</v>
      </c>
    </row>
    <row r="2250" spans="11:19" hidden="1">
      <c r="K2250" s="750" t="str">
        <f t="shared" ca="1" si="84"/>
        <v/>
      </c>
      <c r="L2250" s="750" t="str">
        <f t="shared" ca="1" si="85"/>
        <v/>
      </c>
      <c r="O2250" s="750" t="s">
        <v>13582</v>
      </c>
      <c r="P2250" s="750" t="s">
        <v>13583</v>
      </c>
      <c r="Q2250" s="750" t="s">
        <v>13584</v>
      </c>
      <c r="R2250" s="750" t="s">
        <v>13585</v>
      </c>
      <c r="S2250" s="750" t="s">
        <v>13586</v>
      </c>
    </row>
    <row r="2251" spans="11:19" hidden="1">
      <c r="K2251" s="750" t="str">
        <f t="shared" ca="1" si="84"/>
        <v/>
      </c>
      <c r="L2251" s="750" t="str">
        <f t="shared" ca="1" si="85"/>
        <v/>
      </c>
      <c r="O2251" s="750" t="s">
        <v>13587</v>
      </c>
      <c r="P2251" s="750" t="s">
        <v>13588</v>
      </c>
      <c r="Q2251" s="750" t="s">
        <v>13589</v>
      </c>
      <c r="R2251" s="750" t="s">
        <v>13590</v>
      </c>
      <c r="S2251" s="750" t="s">
        <v>13591</v>
      </c>
    </row>
    <row r="2252" spans="11:19" hidden="1">
      <c r="K2252" s="750" t="str">
        <f t="shared" ref="K2252:K2315" ca="1" si="86">IF(INDIRECT($O2252)=0,"",INDIRECT($R2252)&amp;INDIRECT($O2252)&amp;INDIRECT($P2252)&amp;INDIRECT($Q2252))</f>
        <v/>
      </c>
      <c r="L2252" s="750" t="str">
        <f t="shared" ref="L2252:L2315" ca="1" si="87">IF(INDIRECT($O2252)=0,"",INDIRECT($S2252)&amp;INDIRECT($O2252)&amp;INDIRECT($P2252)&amp;INDIRECT($Q2252))</f>
        <v/>
      </c>
      <c r="O2252" s="750" t="s">
        <v>13622</v>
      </c>
      <c r="P2252" s="750" t="s">
        <v>13623</v>
      </c>
      <c r="Q2252" s="750" t="s">
        <v>13624</v>
      </c>
      <c r="R2252" s="750" t="s">
        <v>13625</v>
      </c>
      <c r="S2252" s="750" t="s">
        <v>13626</v>
      </c>
    </row>
    <row r="2253" spans="11:19" hidden="1">
      <c r="K2253" s="750" t="str">
        <f t="shared" ca="1" si="86"/>
        <v/>
      </c>
      <c r="L2253" s="750" t="str">
        <f t="shared" ca="1" si="87"/>
        <v/>
      </c>
      <c r="O2253" s="750" t="s">
        <v>13627</v>
      </c>
      <c r="P2253" s="750" t="s">
        <v>13628</v>
      </c>
      <c r="Q2253" s="750" t="s">
        <v>9571</v>
      </c>
      <c r="R2253" s="750" t="s">
        <v>9572</v>
      </c>
      <c r="S2253" s="750" t="s">
        <v>9573</v>
      </c>
    </row>
    <row r="2254" spans="11:19" hidden="1">
      <c r="K2254" s="750" t="str">
        <f t="shared" ca="1" si="86"/>
        <v/>
      </c>
      <c r="L2254" s="750" t="str">
        <f t="shared" ca="1" si="87"/>
        <v/>
      </c>
      <c r="O2254" s="750" t="s">
        <v>3252</v>
      </c>
      <c r="P2254" s="750" t="s">
        <v>3253</v>
      </c>
      <c r="Q2254" s="750" t="s">
        <v>3254</v>
      </c>
      <c r="R2254" s="750" t="s">
        <v>3255</v>
      </c>
      <c r="S2254" s="750" t="s">
        <v>3256</v>
      </c>
    </row>
    <row r="2255" spans="11:19" hidden="1">
      <c r="K2255" s="750" t="str">
        <f t="shared" ca="1" si="86"/>
        <v/>
      </c>
      <c r="L2255" s="750" t="str">
        <f t="shared" ca="1" si="87"/>
        <v/>
      </c>
      <c r="O2255" s="750" t="s">
        <v>3257</v>
      </c>
      <c r="P2255" s="750" t="s">
        <v>4415</v>
      </c>
      <c r="Q2255" s="750" t="s">
        <v>13452</v>
      </c>
      <c r="R2255" s="750" t="s">
        <v>13453</v>
      </c>
      <c r="S2255" s="750" t="s">
        <v>13454</v>
      </c>
    </row>
    <row r="2256" spans="11:19" hidden="1">
      <c r="K2256" s="750" t="str">
        <f t="shared" ca="1" si="86"/>
        <v/>
      </c>
      <c r="L2256" s="750" t="str">
        <f t="shared" ca="1" si="87"/>
        <v/>
      </c>
      <c r="O2256" s="750" t="s">
        <v>13455</v>
      </c>
      <c r="P2256" s="750" t="s">
        <v>9234</v>
      </c>
      <c r="Q2256" s="750" t="s">
        <v>6714</v>
      </c>
      <c r="R2256" s="750" t="s">
        <v>6715</v>
      </c>
      <c r="S2256" s="750" t="s">
        <v>6716</v>
      </c>
    </row>
    <row r="2257" spans="11:19" hidden="1">
      <c r="K2257" s="750" t="str">
        <f t="shared" ca="1" si="86"/>
        <v/>
      </c>
      <c r="L2257" s="750" t="str">
        <f t="shared" ca="1" si="87"/>
        <v/>
      </c>
      <c r="O2257" s="750" t="s">
        <v>6717</v>
      </c>
      <c r="P2257" s="750" t="s">
        <v>6718</v>
      </c>
      <c r="Q2257" s="750" t="s">
        <v>6015</v>
      </c>
      <c r="R2257" s="750" t="s">
        <v>6016</v>
      </c>
      <c r="S2257" s="750" t="s">
        <v>9258</v>
      </c>
    </row>
    <row r="2258" spans="11:19" hidden="1">
      <c r="K2258" s="750" t="str">
        <f t="shared" ca="1" si="86"/>
        <v/>
      </c>
      <c r="L2258" s="750" t="str">
        <f t="shared" ca="1" si="87"/>
        <v/>
      </c>
      <c r="O2258" s="750" t="s">
        <v>13226</v>
      </c>
      <c r="P2258" s="750" t="s">
        <v>13227</v>
      </c>
      <c r="Q2258" s="750" t="s">
        <v>3394</v>
      </c>
      <c r="R2258" s="750" t="s">
        <v>3395</v>
      </c>
      <c r="S2258" s="750" t="s">
        <v>3396</v>
      </c>
    </row>
    <row r="2259" spans="11:19" hidden="1">
      <c r="K2259" s="750" t="str">
        <f t="shared" ca="1" si="86"/>
        <v/>
      </c>
      <c r="L2259" s="750" t="str">
        <f t="shared" ca="1" si="87"/>
        <v/>
      </c>
      <c r="O2259" s="750" t="s">
        <v>3397</v>
      </c>
      <c r="P2259" s="750" t="s">
        <v>6388</v>
      </c>
      <c r="Q2259" s="750" t="s">
        <v>6389</v>
      </c>
      <c r="R2259" s="750" t="s">
        <v>2422</v>
      </c>
      <c r="S2259" s="750" t="s">
        <v>2423</v>
      </c>
    </row>
    <row r="2260" spans="11:19" hidden="1">
      <c r="K2260" s="750" t="str">
        <f t="shared" ca="1" si="86"/>
        <v/>
      </c>
      <c r="L2260" s="750" t="str">
        <f t="shared" ca="1" si="87"/>
        <v/>
      </c>
      <c r="O2260" s="750" t="s">
        <v>11122</v>
      </c>
      <c r="P2260" s="750" t="s">
        <v>11123</v>
      </c>
      <c r="Q2260" s="750" t="s">
        <v>11124</v>
      </c>
      <c r="R2260" s="750" t="s">
        <v>11125</v>
      </c>
      <c r="S2260" s="750" t="s">
        <v>11126</v>
      </c>
    </row>
    <row r="2261" spans="11:19" hidden="1">
      <c r="K2261" s="750" t="str">
        <f t="shared" ca="1" si="86"/>
        <v/>
      </c>
      <c r="L2261" s="750" t="str">
        <f t="shared" ca="1" si="87"/>
        <v/>
      </c>
      <c r="O2261" s="750" t="s">
        <v>11127</v>
      </c>
      <c r="P2261" s="750" t="s">
        <v>11128</v>
      </c>
      <c r="Q2261" s="750" t="s">
        <v>11129</v>
      </c>
      <c r="R2261" s="750" t="s">
        <v>734</v>
      </c>
      <c r="S2261" s="750" t="s">
        <v>735</v>
      </c>
    </row>
    <row r="2262" spans="11:19" hidden="1">
      <c r="K2262" s="750" t="str">
        <f t="shared" ca="1" si="86"/>
        <v/>
      </c>
      <c r="L2262" s="750" t="str">
        <f t="shared" ca="1" si="87"/>
        <v/>
      </c>
      <c r="O2262" s="750" t="s">
        <v>736</v>
      </c>
      <c r="P2262" s="750" t="s">
        <v>737</v>
      </c>
      <c r="Q2262" s="750" t="s">
        <v>738</v>
      </c>
      <c r="R2262" s="750" t="s">
        <v>13634</v>
      </c>
      <c r="S2262" s="750" t="s">
        <v>13635</v>
      </c>
    </row>
    <row r="2263" spans="11:19" hidden="1">
      <c r="K2263" s="750" t="str">
        <f t="shared" ca="1" si="86"/>
        <v/>
      </c>
      <c r="L2263" s="750" t="str">
        <f t="shared" ca="1" si="87"/>
        <v/>
      </c>
      <c r="O2263" s="750" t="s">
        <v>13636</v>
      </c>
      <c r="P2263" s="750" t="s">
        <v>13637</v>
      </c>
      <c r="Q2263" s="750" t="s">
        <v>13638</v>
      </c>
      <c r="R2263" s="750" t="s">
        <v>13639</v>
      </c>
      <c r="S2263" s="750" t="s">
        <v>3800</v>
      </c>
    </row>
    <row r="2264" spans="11:19" hidden="1">
      <c r="K2264" s="750" t="str">
        <f t="shared" ca="1" si="86"/>
        <v/>
      </c>
      <c r="L2264" s="750" t="str">
        <f t="shared" ca="1" si="87"/>
        <v/>
      </c>
      <c r="O2264" s="750" t="s">
        <v>3801</v>
      </c>
      <c r="P2264" s="750" t="s">
        <v>3802</v>
      </c>
      <c r="Q2264" s="750" t="s">
        <v>3803</v>
      </c>
      <c r="R2264" s="750" t="s">
        <v>3804</v>
      </c>
      <c r="S2264" s="750" t="s">
        <v>12666</v>
      </c>
    </row>
    <row r="2265" spans="11:19" hidden="1">
      <c r="K2265" s="750" t="str">
        <f t="shared" ca="1" si="86"/>
        <v/>
      </c>
      <c r="L2265" s="750" t="str">
        <f t="shared" ca="1" si="87"/>
        <v/>
      </c>
      <c r="O2265" s="750" t="s">
        <v>12667</v>
      </c>
      <c r="P2265" s="750" t="s">
        <v>12668</v>
      </c>
      <c r="Q2265" s="750" t="s">
        <v>12669</v>
      </c>
      <c r="R2265" s="750" t="s">
        <v>12670</v>
      </c>
      <c r="S2265" s="750" t="s">
        <v>12671</v>
      </c>
    </row>
    <row r="2266" spans="11:19" hidden="1">
      <c r="K2266" s="750" t="str">
        <f t="shared" ca="1" si="86"/>
        <v/>
      </c>
      <c r="L2266" s="750" t="str">
        <f t="shared" ca="1" si="87"/>
        <v/>
      </c>
      <c r="O2266" s="750" t="s">
        <v>12672</v>
      </c>
      <c r="P2266" s="750" t="s">
        <v>12673</v>
      </c>
      <c r="Q2266" s="750" t="s">
        <v>12674</v>
      </c>
      <c r="R2266" s="750" t="s">
        <v>12675</v>
      </c>
      <c r="S2266" s="750" t="s">
        <v>12676</v>
      </c>
    </row>
    <row r="2267" spans="11:19" hidden="1">
      <c r="K2267" s="750" t="str">
        <f t="shared" ca="1" si="86"/>
        <v/>
      </c>
      <c r="L2267" s="750" t="str">
        <f t="shared" ca="1" si="87"/>
        <v/>
      </c>
      <c r="O2267" s="750" t="s">
        <v>12677</v>
      </c>
      <c r="P2267" s="750" t="s">
        <v>12678</v>
      </c>
      <c r="Q2267" s="750" t="s">
        <v>12679</v>
      </c>
      <c r="R2267" s="750" t="s">
        <v>12680</v>
      </c>
      <c r="S2267" s="750" t="s">
        <v>12681</v>
      </c>
    </row>
    <row r="2268" spans="11:19" hidden="1">
      <c r="K2268" s="750" t="str">
        <f t="shared" ca="1" si="86"/>
        <v/>
      </c>
      <c r="L2268" s="750" t="str">
        <f t="shared" ca="1" si="87"/>
        <v/>
      </c>
      <c r="O2268" s="750" t="s">
        <v>12682</v>
      </c>
      <c r="P2268" s="750" t="s">
        <v>12683</v>
      </c>
      <c r="Q2268" s="750" t="s">
        <v>12684</v>
      </c>
      <c r="R2268" s="750" t="s">
        <v>12685</v>
      </c>
      <c r="S2268" s="750" t="s">
        <v>12686</v>
      </c>
    </row>
    <row r="2269" spans="11:19" hidden="1">
      <c r="K2269" s="750" t="str">
        <f t="shared" ca="1" si="86"/>
        <v/>
      </c>
      <c r="L2269" s="750" t="str">
        <f t="shared" ca="1" si="87"/>
        <v/>
      </c>
      <c r="O2269" s="750" t="s">
        <v>12687</v>
      </c>
      <c r="P2269" s="750" t="s">
        <v>12688</v>
      </c>
      <c r="Q2269" s="750" t="s">
        <v>12689</v>
      </c>
      <c r="R2269" s="750" t="s">
        <v>12690</v>
      </c>
      <c r="S2269" s="750" t="s">
        <v>9908</v>
      </c>
    </row>
    <row r="2270" spans="11:19" hidden="1">
      <c r="K2270" s="750" t="str">
        <f t="shared" ca="1" si="86"/>
        <v/>
      </c>
      <c r="L2270" s="750" t="str">
        <f t="shared" ca="1" si="87"/>
        <v/>
      </c>
      <c r="O2270" s="750" t="s">
        <v>9909</v>
      </c>
      <c r="P2270" s="750" t="s">
        <v>9910</v>
      </c>
      <c r="Q2270" s="750" t="s">
        <v>9911</v>
      </c>
      <c r="R2270" s="750" t="s">
        <v>9912</v>
      </c>
      <c r="S2270" s="750" t="s">
        <v>9913</v>
      </c>
    </row>
    <row r="2271" spans="11:19" hidden="1">
      <c r="K2271" s="750" t="str">
        <f t="shared" ca="1" si="86"/>
        <v/>
      </c>
      <c r="L2271" s="750" t="str">
        <f t="shared" ca="1" si="87"/>
        <v/>
      </c>
      <c r="O2271" s="750" t="s">
        <v>9914</v>
      </c>
      <c r="P2271" s="750" t="s">
        <v>4250</v>
      </c>
      <c r="Q2271" s="750" t="s">
        <v>4251</v>
      </c>
      <c r="R2271" s="750" t="s">
        <v>4252</v>
      </c>
      <c r="S2271" s="750" t="s">
        <v>4253</v>
      </c>
    </row>
    <row r="2272" spans="11:19" hidden="1">
      <c r="K2272" s="750" t="str">
        <f t="shared" ca="1" si="86"/>
        <v/>
      </c>
      <c r="L2272" s="750" t="str">
        <f t="shared" ca="1" si="87"/>
        <v/>
      </c>
      <c r="O2272" s="750" t="s">
        <v>4254</v>
      </c>
      <c r="P2272" s="750" t="s">
        <v>4255</v>
      </c>
      <c r="Q2272" s="750" t="s">
        <v>4256</v>
      </c>
      <c r="R2272" s="750" t="s">
        <v>4257</v>
      </c>
      <c r="S2272" s="750" t="s">
        <v>4258</v>
      </c>
    </row>
    <row r="2273" spans="11:19" hidden="1">
      <c r="K2273" s="750" t="str">
        <f t="shared" ca="1" si="86"/>
        <v/>
      </c>
      <c r="L2273" s="750" t="str">
        <f t="shared" ca="1" si="87"/>
        <v/>
      </c>
      <c r="O2273" s="750" t="s">
        <v>4259</v>
      </c>
      <c r="P2273" s="750" t="s">
        <v>4260</v>
      </c>
      <c r="Q2273" s="750" t="s">
        <v>4261</v>
      </c>
      <c r="R2273" s="750" t="s">
        <v>4262</v>
      </c>
      <c r="S2273" s="750" t="s">
        <v>4263</v>
      </c>
    </row>
    <row r="2274" spans="11:19" hidden="1">
      <c r="K2274" s="750" t="str">
        <f t="shared" ca="1" si="86"/>
        <v/>
      </c>
      <c r="L2274" s="750" t="str">
        <f t="shared" ca="1" si="87"/>
        <v/>
      </c>
      <c r="O2274" s="750" t="s">
        <v>4264</v>
      </c>
      <c r="P2274" s="750" t="s">
        <v>4265</v>
      </c>
      <c r="Q2274" s="750" t="s">
        <v>4266</v>
      </c>
      <c r="R2274" s="750" t="s">
        <v>4267</v>
      </c>
      <c r="S2274" s="750" t="s">
        <v>4268</v>
      </c>
    </row>
    <row r="2275" spans="11:19" hidden="1">
      <c r="K2275" s="750" t="str">
        <f t="shared" ca="1" si="86"/>
        <v/>
      </c>
      <c r="L2275" s="750" t="str">
        <f t="shared" ca="1" si="87"/>
        <v/>
      </c>
      <c r="O2275" s="750" t="s">
        <v>4269</v>
      </c>
      <c r="P2275" s="750" t="s">
        <v>4270</v>
      </c>
      <c r="Q2275" s="750" t="s">
        <v>4271</v>
      </c>
      <c r="R2275" s="750" t="s">
        <v>4272</v>
      </c>
      <c r="S2275" s="750" t="s">
        <v>4273</v>
      </c>
    </row>
    <row r="2276" spans="11:19" hidden="1">
      <c r="K2276" s="750" t="str">
        <f t="shared" ca="1" si="86"/>
        <v/>
      </c>
      <c r="L2276" s="750" t="str">
        <f t="shared" ca="1" si="87"/>
        <v/>
      </c>
      <c r="O2276" s="750" t="s">
        <v>4274</v>
      </c>
      <c r="P2276" s="750" t="s">
        <v>4275</v>
      </c>
      <c r="Q2276" s="750" t="s">
        <v>7315</v>
      </c>
      <c r="R2276" s="750" t="s">
        <v>7316</v>
      </c>
      <c r="S2276" s="750" t="s">
        <v>7317</v>
      </c>
    </row>
    <row r="2277" spans="11:19" hidden="1">
      <c r="K2277" s="750" t="str">
        <f t="shared" ca="1" si="86"/>
        <v/>
      </c>
      <c r="L2277" s="750" t="str">
        <f t="shared" ca="1" si="87"/>
        <v/>
      </c>
      <c r="O2277" s="750" t="s">
        <v>7318</v>
      </c>
      <c r="P2277" s="750" t="s">
        <v>4053</v>
      </c>
      <c r="Q2277" s="750" t="s">
        <v>4054</v>
      </c>
      <c r="R2277" s="750" t="s">
        <v>4055</v>
      </c>
      <c r="S2277" s="750" t="s">
        <v>4056</v>
      </c>
    </row>
    <row r="2278" spans="11:19" hidden="1">
      <c r="K2278" s="750" t="str">
        <f t="shared" ca="1" si="86"/>
        <v/>
      </c>
      <c r="L2278" s="750" t="str">
        <f t="shared" ca="1" si="87"/>
        <v/>
      </c>
      <c r="O2278" s="750" t="s">
        <v>4057</v>
      </c>
      <c r="P2278" s="750" t="s">
        <v>4058</v>
      </c>
      <c r="Q2278" s="750" t="s">
        <v>4059</v>
      </c>
      <c r="R2278" s="750" t="s">
        <v>4060</v>
      </c>
      <c r="S2278" s="750" t="s">
        <v>4061</v>
      </c>
    </row>
    <row r="2279" spans="11:19" hidden="1">
      <c r="K2279" s="750" t="str">
        <f t="shared" ca="1" si="86"/>
        <v/>
      </c>
      <c r="L2279" s="750" t="str">
        <f t="shared" ca="1" si="87"/>
        <v/>
      </c>
      <c r="O2279" s="750" t="s">
        <v>4062</v>
      </c>
      <c r="P2279" s="750" t="s">
        <v>4063</v>
      </c>
      <c r="Q2279" s="750" t="s">
        <v>4064</v>
      </c>
      <c r="R2279" s="750" t="s">
        <v>4065</v>
      </c>
      <c r="S2279" s="750" t="s">
        <v>4066</v>
      </c>
    </row>
    <row r="2280" spans="11:19" hidden="1">
      <c r="K2280" s="750" t="str">
        <f t="shared" ca="1" si="86"/>
        <v/>
      </c>
      <c r="L2280" s="750" t="str">
        <f t="shared" ca="1" si="87"/>
        <v/>
      </c>
      <c r="O2280" s="750" t="s">
        <v>3732</v>
      </c>
      <c r="P2280" s="750" t="s">
        <v>3733</v>
      </c>
      <c r="Q2280" s="750" t="s">
        <v>9417</v>
      </c>
      <c r="R2280" s="750" t="s">
        <v>4624</v>
      </c>
      <c r="S2280" s="750" t="s">
        <v>4625</v>
      </c>
    </row>
    <row r="2281" spans="11:19" hidden="1">
      <c r="K2281" s="750" t="str">
        <f t="shared" ca="1" si="86"/>
        <v/>
      </c>
      <c r="L2281" s="750" t="str">
        <f t="shared" ca="1" si="87"/>
        <v/>
      </c>
      <c r="O2281" s="750" t="s">
        <v>4626</v>
      </c>
      <c r="P2281" s="750" t="s">
        <v>4627</v>
      </c>
      <c r="Q2281" s="750" t="s">
        <v>4628</v>
      </c>
      <c r="R2281" s="750" t="s">
        <v>8444</v>
      </c>
      <c r="S2281" s="750" t="s">
        <v>8445</v>
      </c>
    </row>
    <row r="2282" spans="11:19" hidden="1">
      <c r="K2282" s="750" t="str">
        <f t="shared" ca="1" si="86"/>
        <v/>
      </c>
      <c r="L2282" s="750" t="str">
        <f t="shared" ca="1" si="87"/>
        <v/>
      </c>
      <c r="O2282" s="750" t="s">
        <v>8446</v>
      </c>
      <c r="P2282" s="750" t="s">
        <v>8447</v>
      </c>
      <c r="Q2282" s="750" t="s">
        <v>8448</v>
      </c>
      <c r="R2282" s="750" t="s">
        <v>8449</v>
      </c>
      <c r="S2282" s="750" t="s">
        <v>8450</v>
      </c>
    </row>
    <row r="2283" spans="11:19" hidden="1">
      <c r="K2283" s="750" t="str">
        <f t="shared" ca="1" si="86"/>
        <v/>
      </c>
      <c r="L2283" s="750" t="str">
        <f t="shared" ca="1" si="87"/>
        <v/>
      </c>
      <c r="O2283" s="750" t="s">
        <v>8451</v>
      </c>
      <c r="P2283" s="750" t="s">
        <v>8452</v>
      </c>
      <c r="Q2283" s="750" t="s">
        <v>8453</v>
      </c>
      <c r="R2283" s="750" t="s">
        <v>12619</v>
      </c>
      <c r="S2283" s="750" t="s">
        <v>12620</v>
      </c>
    </row>
    <row r="2284" spans="11:19" hidden="1">
      <c r="K2284" s="750" t="str">
        <f t="shared" ca="1" si="86"/>
        <v/>
      </c>
      <c r="L2284" s="750" t="str">
        <f t="shared" ca="1" si="87"/>
        <v/>
      </c>
      <c r="O2284" s="750" t="s">
        <v>12621</v>
      </c>
      <c r="P2284" s="750" t="s">
        <v>12622</v>
      </c>
      <c r="Q2284" s="750" t="s">
        <v>12623</v>
      </c>
      <c r="R2284" s="750" t="s">
        <v>12624</v>
      </c>
      <c r="S2284" s="750" t="s">
        <v>12625</v>
      </c>
    </row>
    <row r="2285" spans="11:19" hidden="1">
      <c r="K2285" s="750" t="str">
        <f t="shared" ca="1" si="86"/>
        <v/>
      </c>
      <c r="L2285" s="750" t="str">
        <f t="shared" ca="1" si="87"/>
        <v/>
      </c>
      <c r="O2285" s="750" t="s">
        <v>12626</v>
      </c>
      <c r="P2285" s="750" t="s">
        <v>12627</v>
      </c>
      <c r="Q2285" s="750" t="s">
        <v>12628</v>
      </c>
      <c r="R2285" s="750" t="s">
        <v>12629</v>
      </c>
      <c r="S2285" s="750" t="s">
        <v>8293</v>
      </c>
    </row>
    <row r="2286" spans="11:19" hidden="1">
      <c r="K2286" s="750" t="str">
        <f t="shared" ca="1" si="86"/>
        <v/>
      </c>
      <c r="L2286" s="750" t="str">
        <f t="shared" ca="1" si="87"/>
        <v/>
      </c>
      <c r="O2286" s="750" t="s">
        <v>8294</v>
      </c>
      <c r="P2286" s="750" t="s">
        <v>8295</v>
      </c>
      <c r="Q2286" s="750" t="s">
        <v>200</v>
      </c>
      <c r="R2286" s="750" t="s">
        <v>201</v>
      </c>
      <c r="S2286" s="750" t="s">
        <v>202</v>
      </c>
    </row>
    <row r="2287" spans="11:19" hidden="1">
      <c r="K2287" s="750" t="str">
        <f t="shared" ca="1" si="86"/>
        <v/>
      </c>
      <c r="L2287" s="750" t="str">
        <f t="shared" ca="1" si="87"/>
        <v/>
      </c>
      <c r="O2287" s="750" t="s">
        <v>203</v>
      </c>
      <c r="P2287" s="750" t="s">
        <v>1178</v>
      </c>
      <c r="Q2287" s="750" t="s">
        <v>1179</v>
      </c>
      <c r="R2287" s="750" t="s">
        <v>1180</v>
      </c>
      <c r="S2287" s="750" t="s">
        <v>14124</v>
      </c>
    </row>
    <row r="2288" spans="11:19" hidden="1">
      <c r="K2288" s="750" t="str">
        <f t="shared" ca="1" si="86"/>
        <v/>
      </c>
      <c r="L2288" s="750" t="str">
        <f t="shared" ca="1" si="87"/>
        <v/>
      </c>
      <c r="O2288" s="750" t="s">
        <v>14125</v>
      </c>
      <c r="P2288" s="750" t="s">
        <v>14126</v>
      </c>
      <c r="Q2288" s="750" t="s">
        <v>14127</v>
      </c>
      <c r="R2288" s="750" t="s">
        <v>14128</v>
      </c>
      <c r="S2288" s="750" t="s">
        <v>14129</v>
      </c>
    </row>
    <row r="2289" spans="11:19" hidden="1">
      <c r="K2289" s="750" t="str">
        <f t="shared" ca="1" si="86"/>
        <v/>
      </c>
      <c r="L2289" s="750" t="str">
        <f t="shared" ca="1" si="87"/>
        <v/>
      </c>
      <c r="O2289" s="750" t="s">
        <v>14130</v>
      </c>
      <c r="P2289" s="750" t="s">
        <v>14131</v>
      </c>
      <c r="Q2289" s="750" t="s">
        <v>14132</v>
      </c>
      <c r="R2289" s="750" t="s">
        <v>14133</v>
      </c>
      <c r="S2289" s="750" t="s">
        <v>14134</v>
      </c>
    </row>
    <row r="2290" spans="11:19" hidden="1">
      <c r="K2290" s="750" t="str">
        <f t="shared" ca="1" si="86"/>
        <v/>
      </c>
      <c r="L2290" s="750" t="str">
        <f t="shared" ca="1" si="87"/>
        <v/>
      </c>
      <c r="O2290" s="750" t="s">
        <v>14135</v>
      </c>
      <c r="P2290" s="750" t="s">
        <v>14136</v>
      </c>
      <c r="Q2290" s="750" t="s">
        <v>14137</v>
      </c>
      <c r="R2290" s="750" t="s">
        <v>14138</v>
      </c>
      <c r="S2290" s="750" t="s">
        <v>14139</v>
      </c>
    </row>
    <row r="2291" spans="11:19" hidden="1">
      <c r="K2291" s="750" t="str">
        <f t="shared" ca="1" si="86"/>
        <v/>
      </c>
      <c r="L2291" s="750" t="str">
        <f t="shared" ca="1" si="87"/>
        <v/>
      </c>
      <c r="O2291" s="750" t="s">
        <v>14140</v>
      </c>
      <c r="P2291" s="750" t="s">
        <v>14141</v>
      </c>
      <c r="Q2291" s="750" t="s">
        <v>14142</v>
      </c>
      <c r="R2291" s="750" t="s">
        <v>14143</v>
      </c>
      <c r="S2291" s="750" t="s">
        <v>14144</v>
      </c>
    </row>
    <row r="2292" spans="11:19" hidden="1">
      <c r="K2292" s="750" t="str">
        <f t="shared" ca="1" si="86"/>
        <v/>
      </c>
      <c r="L2292" s="750" t="str">
        <f t="shared" ca="1" si="87"/>
        <v/>
      </c>
      <c r="O2292" s="750" t="s">
        <v>4032</v>
      </c>
      <c r="P2292" s="750" t="s">
        <v>4033</v>
      </c>
      <c r="Q2292" s="750" t="s">
        <v>4034</v>
      </c>
      <c r="R2292" s="750" t="s">
        <v>9045</v>
      </c>
      <c r="S2292" s="750" t="s">
        <v>9046</v>
      </c>
    </row>
    <row r="2293" spans="11:19" hidden="1">
      <c r="K2293" s="750" t="str">
        <f t="shared" ca="1" si="86"/>
        <v/>
      </c>
      <c r="L2293" s="750" t="str">
        <f t="shared" ca="1" si="87"/>
        <v/>
      </c>
      <c r="O2293" s="750" t="s">
        <v>9047</v>
      </c>
      <c r="P2293" s="750" t="s">
        <v>3794</v>
      </c>
      <c r="Q2293" s="750" t="s">
        <v>3795</v>
      </c>
      <c r="R2293" s="750" t="s">
        <v>3796</v>
      </c>
      <c r="S2293" s="750" t="s">
        <v>3797</v>
      </c>
    </row>
    <row r="2294" spans="11:19" hidden="1">
      <c r="K2294" s="750" t="str">
        <f t="shared" ca="1" si="86"/>
        <v/>
      </c>
      <c r="L2294" s="750" t="str">
        <f t="shared" ca="1" si="87"/>
        <v/>
      </c>
      <c r="O2294" s="750" t="s">
        <v>3798</v>
      </c>
      <c r="P2294" s="750" t="s">
        <v>3799</v>
      </c>
      <c r="Q2294" s="750" t="s">
        <v>755</v>
      </c>
      <c r="R2294" s="750" t="s">
        <v>756</v>
      </c>
      <c r="S2294" s="750" t="s">
        <v>757</v>
      </c>
    </row>
    <row r="2295" spans="11:19" hidden="1">
      <c r="K2295" s="750" t="str">
        <f t="shared" ca="1" si="86"/>
        <v/>
      </c>
      <c r="L2295" s="750" t="str">
        <f t="shared" ca="1" si="87"/>
        <v/>
      </c>
      <c r="O2295" s="750" t="s">
        <v>758</v>
      </c>
      <c r="P2295" s="750" t="s">
        <v>759</v>
      </c>
      <c r="Q2295" s="750" t="s">
        <v>760</v>
      </c>
      <c r="R2295" s="750" t="s">
        <v>761</v>
      </c>
      <c r="S2295" s="750" t="s">
        <v>762</v>
      </c>
    </row>
    <row r="2296" spans="11:19" hidden="1">
      <c r="K2296" s="750" t="str">
        <f t="shared" ca="1" si="86"/>
        <v/>
      </c>
      <c r="L2296" s="750" t="str">
        <f t="shared" ca="1" si="87"/>
        <v/>
      </c>
      <c r="O2296" s="750" t="s">
        <v>763</v>
      </c>
      <c r="P2296" s="750" t="s">
        <v>764</v>
      </c>
      <c r="Q2296" s="750" t="s">
        <v>765</v>
      </c>
      <c r="R2296" s="750" t="s">
        <v>5673</v>
      </c>
      <c r="S2296" s="750" t="s">
        <v>5674</v>
      </c>
    </row>
    <row r="2297" spans="11:19" hidden="1">
      <c r="K2297" s="750" t="str">
        <f t="shared" ca="1" si="86"/>
        <v/>
      </c>
      <c r="L2297" s="750" t="str">
        <f t="shared" ca="1" si="87"/>
        <v/>
      </c>
      <c r="O2297" s="750" t="s">
        <v>5675</v>
      </c>
      <c r="P2297" s="750" t="s">
        <v>4755</v>
      </c>
      <c r="Q2297" s="750" t="s">
        <v>709</v>
      </c>
      <c r="R2297" s="750" t="s">
        <v>710</v>
      </c>
      <c r="S2297" s="750" t="s">
        <v>711</v>
      </c>
    </row>
    <row r="2298" spans="11:19" hidden="1">
      <c r="K2298" s="750" t="str">
        <f t="shared" ca="1" si="86"/>
        <v/>
      </c>
      <c r="L2298" s="750" t="str">
        <f t="shared" ca="1" si="87"/>
        <v/>
      </c>
      <c r="O2298" s="750" t="s">
        <v>712</v>
      </c>
      <c r="P2298" s="750" t="s">
        <v>713</v>
      </c>
      <c r="Q2298" s="750" t="s">
        <v>714</v>
      </c>
      <c r="R2298" s="750" t="s">
        <v>715</v>
      </c>
      <c r="S2298" s="750" t="s">
        <v>10943</v>
      </c>
    </row>
    <row r="2299" spans="11:19" hidden="1">
      <c r="K2299" s="750" t="str">
        <f t="shared" ca="1" si="86"/>
        <v/>
      </c>
      <c r="L2299" s="750" t="str">
        <f t="shared" ca="1" si="87"/>
        <v/>
      </c>
      <c r="O2299" s="750" t="s">
        <v>10944</v>
      </c>
      <c r="P2299" s="750" t="s">
        <v>10945</v>
      </c>
      <c r="Q2299" s="750" t="s">
        <v>10946</v>
      </c>
      <c r="R2299" s="750" t="s">
        <v>10947</v>
      </c>
      <c r="S2299" s="750" t="s">
        <v>10948</v>
      </c>
    </row>
    <row r="2300" spans="11:19" hidden="1">
      <c r="K2300" s="750" t="str">
        <f t="shared" ca="1" si="86"/>
        <v/>
      </c>
      <c r="L2300" s="750" t="str">
        <f t="shared" ca="1" si="87"/>
        <v/>
      </c>
      <c r="O2300" s="750" t="s">
        <v>10949</v>
      </c>
      <c r="P2300" s="750" t="s">
        <v>10950</v>
      </c>
      <c r="Q2300" s="750" t="s">
        <v>7215</v>
      </c>
      <c r="R2300" s="750" t="s">
        <v>7216</v>
      </c>
      <c r="S2300" s="750" t="s">
        <v>7217</v>
      </c>
    </row>
    <row r="2301" spans="11:19" hidden="1">
      <c r="K2301" s="750" t="str">
        <f t="shared" ca="1" si="86"/>
        <v/>
      </c>
      <c r="L2301" s="750" t="str">
        <f t="shared" ca="1" si="87"/>
        <v/>
      </c>
      <c r="O2301" s="750" t="s">
        <v>7218</v>
      </c>
      <c r="P2301" s="750" t="s">
        <v>11269</v>
      </c>
      <c r="Q2301" s="750" t="s">
        <v>11270</v>
      </c>
      <c r="R2301" s="750" t="s">
        <v>11271</v>
      </c>
      <c r="S2301" s="750" t="s">
        <v>11272</v>
      </c>
    </row>
    <row r="2302" spans="11:19" hidden="1">
      <c r="K2302" s="750" t="str">
        <f t="shared" ca="1" si="86"/>
        <v/>
      </c>
      <c r="L2302" s="750" t="str">
        <f t="shared" ca="1" si="87"/>
        <v/>
      </c>
      <c r="O2302" s="750" t="s">
        <v>11273</v>
      </c>
      <c r="P2302" s="750" t="s">
        <v>11274</v>
      </c>
      <c r="Q2302" s="750" t="s">
        <v>11275</v>
      </c>
      <c r="R2302" s="750" t="s">
        <v>11276</v>
      </c>
      <c r="S2302" s="750" t="s">
        <v>11277</v>
      </c>
    </row>
    <row r="2303" spans="11:19" hidden="1">
      <c r="K2303" s="750" t="str">
        <f t="shared" ca="1" si="86"/>
        <v/>
      </c>
      <c r="L2303" s="750" t="str">
        <f t="shared" ca="1" si="87"/>
        <v/>
      </c>
      <c r="O2303" s="750" t="s">
        <v>9383</v>
      </c>
      <c r="P2303" s="750" t="s">
        <v>9384</v>
      </c>
      <c r="Q2303" s="750" t="s">
        <v>9385</v>
      </c>
      <c r="R2303" s="750" t="s">
        <v>9386</v>
      </c>
      <c r="S2303" s="750" t="s">
        <v>9387</v>
      </c>
    </row>
    <row r="2304" spans="11:19" hidden="1">
      <c r="K2304" s="750" t="str">
        <f t="shared" ca="1" si="86"/>
        <v/>
      </c>
      <c r="L2304" s="750" t="str">
        <f t="shared" ca="1" si="87"/>
        <v/>
      </c>
      <c r="O2304" s="750" t="s">
        <v>3167</v>
      </c>
      <c r="P2304" s="750" t="s">
        <v>3168</v>
      </c>
      <c r="Q2304" s="750" t="s">
        <v>3169</v>
      </c>
      <c r="R2304" s="750" t="s">
        <v>3170</v>
      </c>
      <c r="S2304" s="750" t="s">
        <v>3171</v>
      </c>
    </row>
    <row r="2305" spans="11:19" hidden="1">
      <c r="K2305" s="750" t="str">
        <f t="shared" ca="1" si="86"/>
        <v/>
      </c>
      <c r="L2305" s="750" t="str">
        <f t="shared" ca="1" si="87"/>
        <v/>
      </c>
      <c r="O2305" s="750" t="s">
        <v>3172</v>
      </c>
      <c r="P2305" s="750" t="s">
        <v>3173</v>
      </c>
      <c r="Q2305" s="750" t="s">
        <v>3174</v>
      </c>
      <c r="R2305" s="750" t="s">
        <v>3175</v>
      </c>
      <c r="S2305" s="750" t="s">
        <v>3176</v>
      </c>
    </row>
    <row r="2306" spans="11:19" hidden="1">
      <c r="K2306" s="750" t="str">
        <f t="shared" ca="1" si="86"/>
        <v/>
      </c>
      <c r="L2306" s="750" t="str">
        <f t="shared" ca="1" si="87"/>
        <v/>
      </c>
      <c r="O2306" s="750" t="s">
        <v>3177</v>
      </c>
      <c r="P2306" s="750" t="s">
        <v>7263</v>
      </c>
      <c r="Q2306" s="750" t="s">
        <v>7520</v>
      </c>
      <c r="R2306" s="750" t="s">
        <v>7521</v>
      </c>
      <c r="S2306" s="750" t="s">
        <v>4633</v>
      </c>
    </row>
    <row r="2307" spans="11:19" hidden="1">
      <c r="K2307" s="750" t="str">
        <f t="shared" ca="1" si="86"/>
        <v/>
      </c>
      <c r="L2307" s="750" t="str">
        <f t="shared" ca="1" si="87"/>
        <v/>
      </c>
      <c r="O2307" s="750" t="s">
        <v>4634</v>
      </c>
      <c r="P2307" s="750" t="s">
        <v>4635</v>
      </c>
      <c r="Q2307" s="750" t="s">
        <v>4636</v>
      </c>
      <c r="R2307" s="750" t="s">
        <v>4637</v>
      </c>
      <c r="S2307" s="750" t="s">
        <v>4638</v>
      </c>
    </row>
    <row r="2308" spans="11:19" hidden="1">
      <c r="K2308" s="750" t="str">
        <f t="shared" ca="1" si="86"/>
        <v/>
      </c>
      <c r="L2308" s="750" t="str">
        <f t="shared" ca="1" si="87"/>
        <v/>
      </c>
      <c r="O2308" s="750" t="s">
        <v>4639</v>
      </c>
      <c r="P2308" s="750" t="s">
        <v>4640</v>
      </c>
      <c r="Q2308" s="750" t="s">
        <v>4641</v>
      </c>
      <c r="R2308" s="750" t="s">
        <v>4642</v>
      </c>
      <c r="S2308" s="750" t="s">
        <v>4643</v>
      </c>
    </row>
    <row r="2309" spans="11:19" hidden="1">
      <c r="K2309" s="750" t="str">
        <f t="shared" ca="1" si="86"/>
        <v/>
      </c>
      <c r="L2309" s="750" t="str">
        <f t="shared" ca="1" si="87"/>
        <v/>
      </c>
      <c r="O2309" s="750" t="s">
        <v>4644</v>
      </c>
      <c r="P2309" s="750" t="s">
        <v>4645</v>
      </c>
      <c r="Q2309" s="750" t="s">
        <v>4646</v>
      </c>
      <c r="R2309" s="750" t="s">
        <v>4647</v>
      </c>
      <c r="S2309" s="750" t="s">
        <v>4648</v>
      </c>
    </row>
    <row r="2310" spans="11:19" hidden="1">
      <c r="K2310" s="750" t="str">
        <f t="shared" ca="1" si="86"/>
        <v/>
      </c>
      <c r="L2310" s="750" t="str">
        <f t="shared" ca="1" si="87"/>
        <v/>
      </c>
      <c r="O2310" s="750" t="s">
        <v>4649</v>
      </c>
      <c r="P2310" s="750" t="s">
        <v>4650</v>
      </c>
      <c r="Q2310" s="750" t="s">
        <v>7210</v>
      </c>
      <c r="R2310" s="750" t="s">
        <v>7211</v>
      </c>
      <c r="S2310" s="750" t="s">
        <v>7212</v>
      </c>
    </row>
    <row r="2311" spans="11:19" hidden="1">
      <c r="K2311" s="750" t="str">
        <f t="shared" ca="1" si="86"/>
        <v/>
      </c>
      <c r="L2311" s="750" t="str">
        <f t="shared" ca="1" si="87"/>
        <v/>
      </c>
      <c r="O2311" s="750" t="s">
        <v>7213</v>
      </c>
      <c r="P2311" s="750" t="s">
        <v>7214</v>
      </c>
      <c r="Q2311" s="750" t="s">
        <v>3161</v>
      </c>
      <c r="R2311" s="750" t="s">
        <v>3162</v>
      </c>
      <c r="S2311" s="750" t="s">
        <v>3163</v>
      </c>
    </row>
    <row r="2312" spans="11:19" hidden="1">
      <c r="K2312" s="750" t="str">
        <f t="shared" ca="1" si="86"/>
        <v/>
      </c>
      <c r="L2312" s="750" t="str">
        <f t="shared" ca="1" si="87"/>
        <v/>
      </c>
      <c r="O2312" s="750" t="s">
        <v>3164</v>
      </c>
      <c r="P2312" s="750" t="s">
        <v>3165</v>
      </c>
      <c r="Q2312" s="750" t="s">
        <v>3166</v>
      </c>
      <c r="R2312" s="750" t="s">
        <v>7874</v>
      </c>
      <c r="S2312" s="750" t="s">
        <v>9190</v>
      </c>
    </row>
    <row r="2313" spans="11:19" hidden="1">
      <c r="K2313" s="750" t="str">
        <f t="shared" ca="1" si="86"/>
        <v/>
      </c>
      <c r="L2313" s="750" t="str">
        <f t="shared" ca="1" si="87"/>
        <v/>
      </c>
      <c r="O2313" s="750" t="s">
        <v>9191</v>
      </c>
      <c r="P2313" s="750" t="s">
        <v>9192</v>
      </c>
      <c r="Q2313" s="750" t="s">
        <v>9193</v>
      </c>
      <c r="R2313" s="750" t="s">
        <v>9194</v>
      </c>
      <c r="S2313" s="750" t="s">
        <v>4822</v>
      </c>
    </row>
    <row r="2314" spans="11:19" hidden="1">
      <c r="K2314" s="750" t="str">
        <f t="shared" ca="1" si="86"/>
        <v/>
      </c>
      <c r="L2314" s="750" t="str">
        <f t="shared" ca="1" si="87"/>
        <v/>
      </c>
      <c r="O2314" s="750" t="s">
        <v>4823</v>
      </c>
      <c r="P2314" s="750" t="s">
        <v>4824</v>
      </c>
      <c r="Q2314" s="750" t="s">
        <v>4825</v>
      </c>
      <c r="R2314" s="750" t="s">
        <v>4826</v>
      </c>
      <c r="S2314" s="750" t="s">
        <v>4827</v>
      </c>
    </row>
    <row r="2315" spans="11:19" hidden="1">
      <c r="K2315" s="750" t="str">
        <f t="shared" ca="1" si="86"/>
        <v/>
      </c>
      <c r="L2315" s="750" t="str">
        <f t="shared" ca="1" si="87"/>
        <v/>
      </c>
      <c r="O2315" s="750" t="s">
        <v>4828</v>
      </c>
      <c r="P2315" s="750" t="s">
        <v>4829</v>
      </c>
      <c r="Q2315" s="750" t="s">
        <v>4830</v>
      </c>
      <c r="R2315" s="750" t="s">
        <v>4831</v>
      </c>
      <c r="S2315" s="750" t="s">
        <v>4832</v>
      </c>
    </row>
    <row r="2316" spans="11:19" hidden="1">
      <c r="K2316" s="750" t="str">
        <f t="shared" ref="K2316:K2379" ca="1" si="88">IF(INDIRECT($O2316)=0,"",INDIRECT($R2316)&amp;INDIRECT($O2316)&amp;INDIRECT($P2316)&amp;INDIRECT($Q2316))</f>
        <v/>
      </c>
      <c r="L2316" s="750" t="str">
        <f t="shared" ref="L2316:L2379" ca="1" si="89">IF(INDIRECT($O2316)=0,"",INDIRECT($S2316)&amp;INDIRECT($O2316)&amp;INDIRECT($P2316)&amp;INDIRECT($Q2316))</f>
        <v/>
      </c>
      <c r="O2316" s="750" t="s">
        <v>4833</v>
      </c>
      <c r="P2316" s="750" t="s">
        <v>4834</v>
      </c>
      <c r="Q2316" s="750" t="s">
        <v>4835</v>
      </c>
      <c r="R2316" s="750" t="s">
        <v>4836</v>
      </c>
      <c r="S2316" s="750" t="s">
        <v>3144</v>
      </c>
    </row>
    <row r="2317" spans="11:19" hidden="1">
      <c r="K2317" s="750" t="str">
        <f t="shared" ca="1" si="88"/>
        <v/>
      </c>
      <c r="L2317" s="750" t="str">
        <f t="shared" ca="1" si="89"/>
        <v/>
      </c>
      <c r="O2317" s="750" t="s">
        <v>3145</v>
      </c>
      <c r="P2317" s="750" t="s">
        <v>3146</v>
      </c>
      <c r="Q2317" s="750" t="s">
        <v>3147</v>
      </c>
      <c r="R2317" s="750" t="s">
        <v>3148</v>
      </c>
      <c r="S2317" s="750" t="s">
        <v>3149</v>
      </c>
    </row>
    <row r="2318" spans="11:19" hidden="1">
      <c r="K2318" s="750" t="str">
        <f t="shared" ca="1" si="88"/>
        <v/>
      </c>
      <c r="L2318" s="750" t="str">
        <f t="shared" ca="1" si="89"/>
        <v/>
      </c>
      <c r="O2318" s="750" t="s">
        <v>3150</v>
      </c>
      <c r="P2318" s="750" t="s">
        <v>3151</v>
      </c>
      <c r="Q2318" s="750" t="s">
        <v>3152</v>
      </c>
      <c r="R2318" s="750" t="s">
        <v>3153</v>
      </c>
      <c r="S2318" s="750" t="s">
        <v>3154</v>
      </c>
    </row>
    <row r="2319" spans="11:19" hidden="1">
      <c r="K2319" s="750" t="str">
        <f t="shared" ca="1" si="88"/>
        <v/>
      </c>
      <c r="L2319" s="750" t="str">
        <f t="shared" ca="1" si="89"/>
        <v/>
      </c>
      <c r="O2319" s="750" t="s">
        <v>3155</v>
      </c>
      <c r="P2319" s="750" t="s">
        <v>3156</v>
      </c>
      <c r="Q2319" s="750" t="s">
        <v>3157</v>
      </c>
      <c r="R2319" s="750" t="s">
        <v>3158</v>
      </c>
      <c r="S2319" s="750" t="s">
        <v>3159</v>
      </c>
    </row>
    <row r="2320" spans="11:19" hidden="1">
      <c r="K2320" s="750" t="str">
        <f t="shared" ca="1" si="88"/>
        <v/>
      </c>
      <c r="L2320" s="750" t="str">
        <f t="shared" ca="1" si="89"/>
        <v/>
      </c>
      <c r="O2320" s="750" t="s">
        <v>3160</v>
      </c>
      <c r="P2320" s="750" t="s">
        <v>12109</v>
      </c>
      <c r="Q2320" s="750" t="s">
        <v>12110</v>
      </c>
      <c r="R2320" s="750" t="s">
        <v>12111</v>
      </c>
      <c r="S2320" s="750" t="s">
        <v>12112</v>
      </c>
    </row>
    <row r="2321" spans="11:19" hidden="1">
      <c r="K2321" s="750" t="str">
        <f t="shared" ca="1" si="88"/>
        <v/>
      </c>
      <c r="L2321" s="750" t="str">
        <f t="shared" ca="1" si="89"/>
        <v/>
      </c>
      <c r="O2321" s="750" t="s">
        <v>12113</v>
      </c>
      <c r="P2321" s="750" t="s">
        <v>12114</v>
      </c>
      <c r="Q2321" s="750" t="s">
        <v>11766</v>
      </c>
      <c r="R2321" s="750" t="s">
        <v>11767</v>
      </c>
      <c r="S2321" s="750" t="s">
        <v>13748</v>
      </c>
    </row>
    <row r="2322" spans="11:19" hidden="1">
      <c r="K2322" s="750" t="str">
        <f t="shared" ca="1" si="88"/>
        <v/>
      </c>
      <c r="L2322" s="750" t="str">
        <f t="shared" ca="1" si="89"/>
        <v/>
      </c>
      <c r="O2322" s="750" t="s">
        <v>13749</v>
      </c>
      <c r="P2322" s="750" t="s">
        <v>13750</v>
      </c>
      <c r="Q2322" s="750" t="s">
        <v>10758</v>
      </c>
      <c r="R2322" s="750" t="s">
        <v>10759</v>
      </c>
      <c r="S2322" s="750" t="s">
        <v>10760</v>
      </c>
    </row>
    <row r="2323" spans="11:19" hidden="1">
      <c r="K2323" s="750" t="str">
        <f t="shared" ca="1" si="88"/>
        <v/>
      </c>
      <c r="L2323" s="750" t="str">
        <f t="shared" ca="1" si="89"/>
        <v/>
      </c>
      <c r="O2323" s="750" t="s">
        <v>10761</v>
      </c>
      <c r="P2323" s="750" t="s">
        <v>10762</v>
      </c>
      <c r="Q2323" s="750" t="s">
        <v>6251</v>
      </c>
      <c r="R2323" s="750" t="s">
        <v>6245</v>
      </c>
      <c r="S2323" s="750" t="s">
        <v>6246</v>
      </c>
    </row>
    <row r="2324" spans="11:19" hidden="1">
      <c r="K2324" s="750" t="str">
        <f t="shared" ca="1" si="88"/>
        <v/>
      </c>
      <c r="L2324" s="750" t="str">
        <f t="shared" ca="1" si="89"/>
        <v/>
      </c>
      <c r="O2324" s="750" t="s">
        <v>6247</v>
      </c>
      <c r="P2324" s="750" t="s">
        <v>6248</v>
      </c>
      <c r="Q2324" s="750" t="s">
        <v>6249</v>
      </c>
      <c r="R2324" s="750" t="s">
        <v>4908</v>
      </c>
      <c r="S2324" s="750" t="s">
        <v>4909</v>
      </c>
    </row>
    <row r="2325" spans="11:19" hidden="1">
      <c r="K2325" s="750" t="str">
        <f t="shared" ca="1" si="88"/>
        <v/>
      </c>
      <c r="L2325" s="750" t="str">
        <f t="shared" ca="1" si="89"/>
        <v/>
      </c>
      <c r="O2325" s="750" t="s">
        <v>4910</v>
      </c>
      <c r="P2325" s="750" t="s">
        <v>4911</v>
      </c>
      <c r="Q2325" s="750" t="s">
        <v>4912</v>
      </c>
      <c r="R2325" s="750" t="s">
        <v>11768</v>
      </c>
      <c r="S2325" s="750" t="s">
        <v>11769</v>
      </c>
    </row>
    <row r="2326" spans="11:19" hidden="1">
      <c r="K2326" s="750" t="str">
        <f t="shared" ca="1" si="88"/>
        <v/>
      </c>
      <c r="L2326" s="750" t="str">
        <f t="shared" ca="1" si="89"/>
        <v/>
      </c>
      <c r="O2326" s="750" t="s">
        <v>11770</v>
      </c>
      <c r="P2326" s="750" t="s">
        <v>11771</v>
      </c>
      <c r="Q2326" s="750" t="s">
        <v>11772</v>
      </c>
      <c r="R2326" s="750" t="s">
        <v>11773</v>
      </c>
      <c r="S2326" s="750" t="s">
        <v>11774</v>
      </c>
    </row>
    <row r="2327" spans="11:19" hidden="1">
      <c r="K2327" s="750" t="str">
        <f t="shared" ca="1" si="88"/>
        <v/>
      </c>
      <c r="L2327" s="750" t="str">
        <f t="shared" ca="1" si="89"/>
        <v/>
      </c>
      <c r="O2327" s="750" t="s">
        <v>5313</v>
      </c>
      <c r="P2327" s="750" t="s">
        <v>5314</v>
      </c>
      <c r="Q2327" s="750" t="s">
        <v>5315</v>
      </c>
      <c r="R2327" s="750" t="s">
        <v>5316</v>
      </c>
      <c r="S2327" s="750" t="s">
        <v>9545</v>
      </c>
    </row>
    <row r="2328" spans="11:19" hidden="1">
      <c r="K2328" s="750" t="str">
        <f t="shared" ca="1" si="88"/>
        <v/>
      </c>
      <c r="L2328" s="750" t="str">
        <f t="shared" ca="1" si="89"/>
        <v/>
      </c>
      <c r="O2328" s="750" t="s">
        <v>9546</v>
      </c>
      <c r="P2328" s="750" t="s">
        <v>9547</v>
      </c>
      <c r="Q2328" s="750" t="s">
        <v>9548</v>
      </c>
      <c r="R2328" s="750" t="s">
        <v>11034</v>
      </c>
      <c r="S2328" s="750" t="s">
        <v>11035</v>
      </c>
    </row>
    <row r="2329" spans="11:19" hidden="1">
      <c r="K2329" s="750" t="str">
        <f t="shared" ca="1" si="88"/>
        <v/>
      </c>
      <c r="L2329" s="750" t="str">
        <f t="shared" ca="1" si="89"/>
        <v/>
      </c>
      <c r="O2329" s="750" t="s">
        <v>11036</v>
      </c>
      <c r="P2329" s="750" t="s">
        <v>11037</v>
      </c>
      <c r="Q2329" s="750" t="s">
        <v>11038</v>
      </c>
      <c r="R2329" s="750" t="s">
        <v>11039</v>
      </c>
      <c r="S2329" s="750" t="s">
        <v>11040</v>
      </c>
    </row>
    <row r="2330" spans="11:19" hidden="1">
      <c r="K2330" s="750" t="str">
        <f t="shared" ca="1" si="88"/>
        <v/>
      </c>
      <c r="L2330" s="750" t="str">
        <f t="shared" ca="1" si="89"/>
        <v/>
      </c>
      <c r="O2330" s="750" t="s">
        <v>13763</v>
      </c>
      <c r="P2330" s="750" t="s">
        <v>13764</v>
      </c>
      <c r="Q2330" s="750" t="s">
        <v>13765</v>
      </c>
      <c r="R2330" s="750" t="s">
        <v>13766</v>
      </c>
      <c r="S2330" s="750" t="s">
        <v>13767</v>
      </c>
    </row>
    <row r="2331" spans="11:19" hidden="1">
      <c r="K2331" s="750" t="str">
        <f t="shared" ca="1" si="88"/>
        <v/>
      </c>
      <c r="L2331" s="750" t="str">
        <f t="shared" ca="1" si="89"/>
        <v/>
      </c>
      <c r="O2331" s="750" t="s">
        <v>9926</v>
      </c>
      <c r="P2331" s="750" t="s">
        <v>9927</v>
      </c>
      <c r="Q2331" s="750" t="s">
        <v>9928</v>
      </c>
      <c r="R2331" s="750" t="s">
        <v>9929</v>
      </c>
      <c r="S2331" s="750" t="s">
        <v>9930</v>
      </c>
    </row>
    <row r="2332" spans="11:19" hidden="1">
      <c r="K2332" s="750" t="str">
        <f t="shared" ca="1" si="88"/>
        <v/>
      </c>
      <c r="L2332" s="750" t="str">
        <f t="shared" ca="1" si="89"/>
        <v/>
      </c>
      <c r="O2332" s="750" t="s">
        <v>9931</v>
      </c>
      <c r="P2332" s="750" t="s">
        <v>9932</v>
      </c>
      <c r="Q2332" s="750" t="s">
        <v>9933</v>
      </c>
      <c r="R2332" s="750" t="s">
        <v>9934</v>
      </c>
      <c r="S2332" s="750" t="s">
        <v>9935</v>
      </c>
    </row>
    <row r="2333" spans="11:19" hidden="1">
      <c r="K2333" s="750" t="str">
        <f t="shared" ca="1" si="88"/>
        <v/>
      </c>
      <c r="L2333" s="750" t="str">
        <f t="shared" ca="1" si="89"/>
        <v/>
      </c>
      <c r="O2333" s="750" t="s">
        <v>9936</v>
      </c>
      <c r="P2333" s="750" t="s">
        <v>9937</v>
      </c>
      <c r="Q2333" s="750" t="s">
        <v>9938</v>
      </c>
      <c r="R2333" s="750" t="s">
        <v>9939</v>
      </c>
      <c r="S2333" s="750" t="s">
        <v>9940</v>
      </c>
    </row>
    <row r="2334" spans="11:19" hidden="1">
      <c r="K2334" s="750" t="str">
        <f t="shared" ca="1" si="88"/>
        <v/>
      </c>
      <c r="L2334" s="750" t="str">
        <f t="shared" ca="1" si="89"/>
        <v/>
      </c>
      <c r="O2334" s="750" t="s">
        <v>9941</v>
      </c>
      <c r="P2334" s="750" t="s">
        <v>9942</v>
      </c>
      <c r="Q2334" s="750" t="s">
        <v>9943</v>
      </c>
      <c r="R2334" s="750" t="s">
        <v>9944</v>
      </c>
      <c r="S2334" s="750" t="s">
        <v>9945</v>
      </c>
    </row>
    <row r="2335" spans="11:19" hidden="1">
      <c r="K2335" s="750" t="str">
        <f t="shared" ca="1" si="88"/>
        <v/>
      </c>
      <c r="L2335" s="750" t="str">
        <f t="shared" ca="1" si="89"/>
        <v/>
      </c>
      <c r="O2335" s="750" t="s">
        <v>9946</v>
      </c>
      <c r="P2335" s="750" t="s">
        <v>4014</v>
      </c>
      <c r="Q2335" s="750" t="s">
        <v>4015</v>
      </c>
      <c r="R2335" s="750" t="s">
        <v>4016</v>
      </c>
      <c r="S2335" s="750" t="s">
        <v>4017</v>
      </c>
    </row>
    <row r="2336" spans="11:19" hidden="1">
      <c r="K2336" s="750" t="str">
        <f t="shared" ca="1" si="88"/>
        <v/>
      </c>
      <c r="L2336" s="750" t="str">
        <f t="shared" ca="1" si="89"/>
        <v/>
      </c>
      <c r="O2336" s="750" t="s">
        <v>4018</v>
      </c>
      <c r="P2336" s="750" t="s">
        <v>1707</v>
      </c>
      <c r="Q2336" s="750" t="s">
        <v>1708</v>
      </c>
      <c r="R2336" s="750" t="s">
        <v>1709</v>
      </c>
      <c r="S2336" s="750" t="s">
        <v>1710</v>
      </c>
    </row>
    <row r="2337" spans="11:19" hidden="1">
      <c r="K2337" s="750" t="str">
        <f t="shared" ca="1" si="88"/>
        <v/>
      </c>
      <c r="L2337" s="750" t="str">
        <f t="shared" ca="1" si="89"/>
        <v/>
      </c>
      <c r="O2337" s="750" t="s">
        <v>1711</v>
      </c>
      <c r="P2337" s="750" t="s">
        <v>1712</v>
      </c>
      <c r="Q2337" s="750" t="s">
        <v>1713</v>
      </c>
      <c r="R2337" s="750" t="s">
        <v>1714</v>
      </c>
      <c r="S2337" s="750" t="s">
        <v>1715</v>
      </c>
    </row>
    <row r="2338" spans="11:19" hidden="1">
      <c r="K2338" s="750" t="str">
        <f t="shared" ca="1" si="88"/>
        <v/>
      </c>
      <c r="L2338" s="750" t="str">
        <f t="shared" ca="1" si="89"/>
        <v/>
      </c>
      <c r="O2338" s="750" t="s">
        <v>1716</v>
      </c>
      <c r="P2338" s="750" t="s">
        <v>1717</v>
      </c>
      <c r="Q2338" s="750" t="s">
        <v>1718</v>
      </c>
      <c r="R2338" s="750" t="s">
        <v>1719</v>
      </c>
      <c r="S2338" s="750" t="s">
        <v>1720</v>
      </c>
    </row>
    <row r="2339" spans="11:19" hidden="1">
      <c r="K2339" s="750" t="str">
        <f t="shared" ca="1" si="88"/>
        <v/>
      </c>
      <c r="L2339" s="750" t="str">
        <f t="shared" ca="1" si="89"/>
        <v/>
      </c>
      <c r="O2339" s="750" t="s">
        <v>1721</v>
      </c>
      <c r="P2339" s="750" t="s">
        <v>1722</v>
      </c>
      <c r="Q2339" s="750" t="s">
        <v>8683</v>
      </c>
      <c r="R2339" s="750" t="s">
        <v>535</v>
      </c>
      <c r="S2339" s="750" t="s">
        <v>536</v>
      </c>
    </row>
    <row r="2340" spans="11:19" hidden="1">
      <c r="K2340" s="750" t="str">
        <f t="shared" ca="1" si="88"/>
        <v/>
      </c>
      <c r="L2340" s="750" t="str">
        <f t="shared" ca="1" si="89"/>
        <v/>
      </c>
      <c r="O2340" s="750" t="s">
        <v>537</v>
      </c>
      <c r="P2340" s="750" t="s">
        <v>538</v>
      </c>
      <c r="Q2340" s="750" t="s">
        <v>539</v>
      </c>
      <c r="R2340" s="750" t="s">
        <v>540</v>
      </c>
      <c r="S2340" s="750" t="s">
        <v>541</v>
      </c>
    </row>
    <row r="2341" spans="11:19" hidden="1">
      <c r="K2341" s="750" t="str">
        <f t="shared" ca="1" si="88"/>
        <v/>
      </c>
      <c r="L2341" s="750" t="str">
        <f t="shared" ca="1" si="89"/>
        <v/>
      </c>
      <c r="O2341" s="750" t="s">
        <v>542</v>
      </c>
      <c r="P2341" s="750" t="s">
        <v>994</v>
      </c>
      <c r="Q2341" s="750" t="s">
        <v>67</v>
      </c>
      <c r="R2341" s="750" t="s">
        <v>68</v>
      </c>
      <c r="S2341" s="750" t="s">
        <v>69</v>
      </c>
    </row>
    <row r="2342" spans="11:19" hidden="1">
      <c r="K2342" s="750" t="str">
        <f t="shared" ca="1" si="88"/>
        <v/>
      </c>
      <c r="L2342" s="750" t="str">
        <f t="shared" ca="1" si="89"/>
        <v/>
      </c>
      <c r="O2342" s="750" t="s">
        <v>70</v>
      </c>
      <c r="P2342" s="750" t="s">
        <v>71</v>
      </c>
      <c r="Q2342" s="750" t="s">
        <v>72</v>
      </c>
      <c r="R2342" s="750" t="s">
        <v>73</v>
      </c>
      <c r="S2342" s="750" t="s">
        <v>74</v>
      </c>
    </row>
    <row r="2343" spans="11:19" hidden="1">
      <c r="K2343" s="750" t="str">
        <f t="shared" ca="1" si="88"/>
        <v/>
      </c>
      <c r="L2343" s="750" t="str">
        <f t="shared" ca="1" si="89"/>
        <v/>
      </c>
      <c r="O2343" s="750" t="s">
        <v>75</v>
      </c>
      <c r="P2343" s="750" t="s">
        <v>76</v>
      </c>
      <c r="Q2343" s="750" t="s">
        <v>77</v>
      </c>
      <c r="R2343" s="750" t="s">
        <v>78</v>
      </c>
      <c r="S2343" s="750" t="s">
        <v>79</v>
      </c>
    </row>
    <row r="2344" spans="11:19" hidden="1">
      <c r="K2344" s="750" t="str">
        <f t="shared" ca="1" si="88"/>
        <v/>
      </c>
      <c r="L2344" s="750" t="str">
        <f t="shared" ca="1" si="89"/>
        <v/>
      </c>
      <c r="O2344" s="750" t="s">
        <v>5104</v>
      </c>
      <c r="P2344" s="750" t="s">
        <v>5105</v>
      </c>
      <c r="Q2344" s="750" t="s">
        <v>5106</v>
      </c>
      <c r="R2344" s="750" t="s">
        <v>3099</v>
      </c>
      <c r="S2344" s="750" t="s">
        <v>11969</v>
      </c>
    </row>
    <row r="2345" spans="11:19" hidden="1">
      <c r="K2345" s="750" t="str">
        <f t="shared" ca="1" si="88"/>
        <v/>
      </c>
      <c r="L2345" s="750" t="str">
        <f t="shared" ca="1" si="89"/>
        <v/>
      </c>
      <c r="O2345" s="750" t="s">
        <v>11970</v>
      </c>
      <c r="P2345" s="750" t="s">
        <v>11971</v>
      </c>
      <c r="Q2345" s="750" t="s">
        <v>13163</v>
      </c>
      <c r="R2345" s="750" t="s">
        <v>13164</v>
      </c>
      <c r="S2345" s="750" t="s">
        <v>13165</v>
      </c>
    </row>
    <row r="2346" spans="11:19" hidden="1">
      <c r="K2346" s="750" t="str">
        <f t="shared" ca="1" si="88"/>
        <v/>
      </c>
      <c r="L2346" s="750" t="str">
        <f t="shared" ca="1" si="89"/>
        <v/>
      </c>
      <c r="O2346" s="750" t="s">
        <v>13166</v>
      </c>
      <c r="P2346" s="750" t="s">
        <v>13167</v>
      </c>
      <c r="Q2346" s="750" t="s">
        <v>13168</v>
      </c>
      <c r="R2346" s="750" t="s">
        <v>13169</v>
      </c>
      <c r="S2346" s="750" t="s">
        <v>13170</v>
      </c>
    </row>
    <row r="2347" spans="11:19" hidden="1">
      <c r="K2347" s="750" t="str">
        <f t="shared" ca="1" si="88"/>
        <v/>
      </c>
      <c r="L2347" s="750" t="str">
        <f t="shared" ca="1" si="89"/>
        <v/>
      </c>
      <c r="O2347" s="750" t="s">
        <v>13171</v>
      </c>
      <c r="P2347" s="750" t="s">
        <v>13172</v>
      </c>
      <c r="Q2347" s="750" t="s">
        <v>13173</v>
      </c>
      <c r="R2347" s="750" t="s">
        <v>13174</v>
      </c>
      <c r="S2347" s="750" t="s">
        <v>13175</v>
      </c>
    </row>
    <row r="2348" spans="11:19" hidden="1">
      <c r="K2348" s="750" t="str">
        <f t="shared" ca="1" si="88"/>
        <v/>
      </c>
      <c r="L2348" s="750" t="str">
        <f t="shared" ca="1" si="89"/>
        <v/>
      </c>
      <c r="O2348" s="750" t="s">
        <v>13176</v>
      </c>
      <c r="P2348" s="750" t="s">
        <v>13177</v>
      </c>
      <c r="Q2348" s="750" t="s">
        <v>13178</v>
      </c>
      <c r="R2348" s="750" t="s">
        <v>13179</v>
      </c>
      <c r="S2348" s="750" t="s">
        <v>13180</v>
      </c>
    </row>
    <row r="2349" spans="11:19" hidden="1">
      <c r="K2349" s="750" t="str">
        <f t="shared" ca="1" si="88"/>
        <v/>
      </c>
      <c r="L2349" s="750" t="str">
        <f t="shared" ca="1" si="89"/>
        <v/>
      </c>
      <c r="O2349" s="750" t="s">
        <v>13181</v>
      </c>
      <c r="P2349" s="750" t="s">
        <v>13182</v>
      </c>
      <c r="Q2349" s="750" t="s">
        <v>13183</v>
      </c>
      <c r="R2349" s="750" t="s">
        <v>13184</v>
      </c>
      <c r="S2349" s="750" t="s">
        <v>10908</v>
      </c>
    </row>
    <row r="2350" spans="11:19" hidden="1">
      <c r="K2350" s="750" t="str">
        <f t="shared" ca="1" si="88"/>
        <v/>
      </c>
      <c r="L2350" s="750" t="str">
        <f t="shared" ca="1" si="89"/>
        <v/>
      </c>
      <c r="O2350" s="750" t="s">
        <v>4791</v>
      </c>
      <c r="P2350" s="750" t="s">
        <v>4792</v>
      </c>
      <c r="Q2350" s="750" t="s">
        <v>4793</v>
      </c>
      <c r="R2350" s="750" t="s">
        <v>4794</v>
      </c>
      <c r="S2350" s="750" t="s">
        <v>4795</v>
      </c>
    </row>
    <row r="2351" spans="11:19" hidden="1">
      <c r="K2351" s="750" t="str">
        <f t="shared" ca="1" si="88"/>
        <v/>
      </c>
      <c r="L2351" s="750" t="str">
        <f t="shared" ca="1" si="89"/>
        <v/>
      </c>
      <c r="O2351" s="750" t="s">
        <v>4323</v>
      </c>
      <c r="P2351" s="750" t="s">
        <v>4324</v>
      </c>
      <c r="Q2351" s="750" t="s">
        <v>4325</v>
      </c>
      <c r="R2351" s="750" t="s">
        <v>4326</v>
      </c>
      <c r="S2351" s="750" t="s">
        <v>7577</v>
      </c>
    </row>
    <row r="2352" spans="11:19" hidden="1">
      <c r="K2352" s="750" t="str">
        <f t="shared" ca="1" si="88"/>
        <v/>
      </c>
      <c r="L2352" s="750" t="str">
        <f t="shared" ca="1" si="89"/>
        <v/>
      </c>
      <c r="O2352" s="750" t="s">
        <v>7578</v>
      </c>
      <c r="P2352" s="750" t="s">
        <v>7579</v>
      </c>
      <c r="Q2352" s="750" t="s">
        <v>4946</v>
      </c>
      <c r="R2352" s="750" t="s">
        <v>4947</v>
      </c>
      <c r="S2352" s="750" t="s">
        <v>4948</v>
      </c>
    </row>
    <row r="2353" spans="11:19" hidden="1">
      <c r="K2353" s="750" t="str">
        <f t="shared" ca="1" si="88"/>
        <v/>
      </c>
      <c r="L2353" s="750" t="str">
        <f t="shared" ca="1" si="89"/>
        <v/>
      </c>
      <c r="O2353" s="750" t="s">
        <v>4949</v>
      </c>
      <c r="P2353" s="750" t="s">
        <v>4651</v>
      </c>
      <c r="Q2353" s="750" t="s">
        <v>4652</v>
      </c>
      <c r="R2353" s="750" t="s">
        <v>4653</v>
      </c>
      <c r="S2353" s="750" t="s">
        <v>4654</v>
      </c>
    </row>
    <row r="2354" spans="11:19" hidden="1">
      <c r="K2354" s="750" t="str">
        <f t="shared" ca="1" si="88"/>
        <v/>
      </c>
      <c r="L2354" s="750" t="str">
        <f t="shared" ca="1" si="89"/>
        <v/>
      </c>
      <c r="O2354" s="750" t="s">
        <v>4655</v>
      </c>
      <c r="P2354" s="750" t="s">
        <v>4656</v>
      </c>
      <c r="Q2354" s="750" t="s">
        <v>4657</v>
      </c>
      <c r="R2354" s="750" t="s">
        <v>4658</v>
      </c>
      <c r="S2354" s="750" t="s">
        <v>4659</v>
      </c>
    </row>
    <row r="2355" spans="11:19" hidden="1">
      <c r="K2355" s="750" t="str">
        <f t="shared" ca="1" si="88"/>
        <v/>
      </c>
      <c r="L2355" s="750" t="str">
        <f t="shared" ca="1" si="89"/>
        <v/>
      </c>
      <c r="O2355" s="750" t="s">
        <v>4660</v>
      </c>
      <c r="P2355" s="750" t="s">
        <v>4661</v>
      </c>
      <c r="Q2355" s="750" t="s">
        <v>4662</v>
      </c>
      <c r="R2355" s="750" t="s">
        <v>4663</v>
      </c>
      <c r="S2355" s="750" t="s">
        <v>4664</v>
      </c>
    </row>
    <row r="2356" spans="11:19" hidden="1">
      <c r="K2356" s="750" t="str">
        <f t="shared" ca="1" si="88"/>
        <v/>
      </c>
      <c r="L2356" s="750" t="str">
        <f t="shared" ca="1" si="89"/>
        <v/>
      </c>
      <c r="O2356" s="750" t="s">
        <v>4665</v>
      </c>
      <c r="P2356" s="750" t="s">
        <v>4666</v>
      </c>
      <c r="Q2356" s="750" t="s">
        <v>4667</v>
      </c>
      <c r="R2356" s="750" t="s">
        <v>4668</v>
      </c>
      <c r="S2356" s="750" t="s">
        <v>4669</v>
      </c>
    </row>
    <row r="2357" spans="11:19" hidden="1">
      <c r="K2357" s="750" t="str">
        <f t="shared" ca="1" si="88"/>
        <v/>
      </c>
      <c r="L2357" s="750" t="str">
        <f t="shared" ca="1" si="89"/>
        <v/>
      </c>
      <c r="O2357" s="750" t="s">
        <v>11222</v>
      </c>
      <c r="P2357" s="750" t="s">
        <v>11223</v>
      </c>
      <c r="Q2357" s="750" t="s">
        <v>12126</v>
      </c>
      <c r="R2357" s="750" t="s">
        <v>12127</v>
      </c>
      <c r="S2357" s="750" t="s">
        <v>13517</v>
      </c>
    </row>
    <row r="2358" spans="11:19" hidden="1">
      <c r="K2358" s="750" t="str">
        <f t="shared" ca="1" si="88"/>
        <v/>
      </c>
      <c r="L2358" s="750" t="str">
        <f t="shared" ca="1" si="89"/>
        <v/>
      </c>
      <c r="O2358" s="750" t="s">
        <v>13518</v>
      </c>
      <c r="P2358" s="750" t="s">
        <v>13519</v>
      </c>
      <c r="Q2358" s="750" t="s">
        <v>13520</v>
      </c>
      <c r="R2358" s="750" t="s">
        <v>10958</v>
      </c>
      <c r="S2358" s="750" t="s">
        <v>10959</v>
      </c>
    </row>
    <row r="2359" spans="11:19" hidden="1">
      <c r="K2359" s="750" t="str">
        <f t="shared" ca="1" si="88"/>
        <v/>
      </c>
      <c r="L2359" s="750" t="str">
        <f t="shared" ca="1" si="89"/>
        <v/>
      </c>
      <c r="O2359" s="750" t="s">
        <v>10960</v>
      </c>
      <c r="P2359" s="750" t="s">
        <v>10961</v>
      </c>
      <c r="Q2359" s="750" t="s">
        <v>10962</v>
      </c>
      <c r="R2359" s="750" t="s">
        <v>10963</v>
      </c>
      <c r="S2359" s="750" t="s">
        <v>9320</v>
      </c>
    </row>
    <row r="2360" spans="11:19" hidden="1">
      <c r="K2360" s="750" t="str">
        <f t="shared" ca="1" si="88"/>
        <v/>
      </c>
      <c r="L2360" s="750" t="str">
        <f t="shared" ca="1" si="89"/>
        <v/>
      </c>
      <c r="O2360" s="750" t="s">
        <v>9321</v>
      </c>
      <c r="P2360" s="750" t="s">
        <v>9322</v>
      </c>
      <c r="Q2360" s="750" t="s">
        <v>9323</v>
      </c>
      <c r="R2360" s="750" t="s">
        <v>2216</v>
      </c>
      <c r="S2360" s="750" t="s">
        <v>2217</v>
      </c>
    </row>
    <row r="2361" spans="11:19" hidden="1">
      <c r="K2361" s="750" t="str">
        <f t="shared" ca="1" si="88"/>
        <v/>
      </c>
      <c r="L2361" s="750" t="str">
        <f t="shared" ca="1" si="89"/>
        <v/>
      </c>
      <c r="O2361" s="750" t="s">
        <v>11216</v>
      </c>
      <c r="P2361" s="750" t="s">
        <v>11217</v>
      </c>
      <c r="Q2361" s="750" t="s">
        <v>11218</v>
      </c>
      <c r="R2361" s="750" t="s">
        <v>11219</v>
      </c>
      <c r="S2361" s="750" t="s">
        <v>11220</v>
      </c>
    </row>
    <row r="2362" spans="11:19" hidden="1">
      <c r="K2362" s="750" t="str">
        <f t="shared" ca="1" si="88"/>
        <v/>
      </c>
      <c r="L2362" s="750" t="str">
        <f t="shared" ca="1" si="89"/>
        <v/>
      </c>
      <c r="O2362" s="750" t="s">
        <v>11221</v>
      </c>
      <c r="P2362" s="750" t="s">
        <v>11667</v>
      </c>
      <c r="Q2362" s="750" t="s">
        <v>11668</v>
      </c>
      <c r="R2362" s="750" t="s">
        <v>2707</v>
      </c>
      <c r="S2362" s="750" t="s">
        <v>11677</v>
      </c>
    </row>
    <row r="2363" spans="11:19" hidden="1">
      <c r="K2363" s="750" t="str">
        <f t="shared" ca="1" si="88"/>
        <v/>
      </c>
      <c r="L2363" s="750" t="str">
        <f t="shared" ca="1" si="89"/>
        <v/>
      </c>
      <c r="O2363" s="750" t="s">
        <v>11678</v>
      </c>
      <c r="P2363" s="750" t="s">
        <v>11679</v>
      </c>
      <c r="Q2363" s="750" t="s">
        <v>11680</v>
      </c>
      <c r="R2363" s="750" t="s">
        <v>5590</v>
      </c>
      <c r="S2363" s="750" t="s">
        <v>5591</v>
      </c>
    </row>
    <row r="2364" spans="11:19" hidden="1">
      <c r="K2364" s="750" t="str">
        <f t="shared" ca="1" si="88"/>
        <v/>
      </c>
      <c r="L2364" s="750" t="str">
        <f t="shared" ca="1" si="89"/>
        <v/>
      </c>
      <c r="O2364" s="750" t="s">
        <v>5592</v>
      </c>
      <c r="P2364" s="750" t="s">
        <v>5593</v>
      </c>
      <c r="Q2364" s="750" t="s">
        <v>5594</v>
      </c>
      <c r="R2364" s="750" t="s">
        <v>5595</v>
      </c>
      <c r="S2364" s="750" t="s">
        <v>5596</v>
      </c>
    </row>
    <row r="2365" spans="11:19" hidden="1">
      <c r="K2365" s="750" t="str">
        <f t="shared" ca="1" si="88"/>
        <v/>
      </c>
      <c r="L2365" s="750" t="str">
        <f t="shared" ca="1" si="89"/>
        <v/>
      </c>
      <c r="O2365" s="750" t="s">
        <v>5597</v>
      </c>
      <c r="P2365" s="750" t="s">
        <v>5598</v>
      </c>
      <c r="Q2365" s="750" t="s">
        <v>5599</v>
      </c>
      <c r="R2365" s="750" t="s">
        <v>5600</v>
      </c>
      <c r="S2365" s="750" t="s">
        <v>5601</v>
      </c>
    </row>
    <row r="2366" spans="11:19" hidden="1">
      <c r="K2366" s="750" t="str">
        <f t="shared" ca="1" si="88"/>
        <v/>
      </c>
      <c r="L2366" s="750" t="str">
        <f t="shared" ca="1" si="89"/>
        <v/>
      </c>
      <c r="O2366" s="750" t="s">
        <v>5602</v>
      </c>
      <c r="P2366" s="750" t="s">
        <v>5603</v>
      </c>
      <c r="Q2366" s="750" t="s">
        <v>5604</v>
      </c>
      <c r="R2366" s="750" t="s">
        <v>5605</v>
      </c>
      <c r="S2366" s="750" t="s">
        <v>5606</v>
      </c>
    </row>
    <row r="2367" spans="11:19" hidden="1">
      <c r="K2367" s="750" t="str">
        <f t="shared" ca="1" si="88"/>
        <v/>
      </c>
      <c r="L2367" s="750" t="str">
        <f t="shared" ca="1" si="89"/>
        <v/>
      </c>
      <c r="O2367" s="750" t="s">
        <v>5607</v>
      </c>
      <c r="P2367" s="750" t="s">
        <v>5608</v>
      </c>
      <c r="Q2367" s="750" t="s">
        <v>5609</v>
      </c>
      <c r="R2367" s="750" t="s">
        <v>5610</v>
      </c>
      <c r="S2367" s="750" t="s">
        <v>5611</v>
      </c>
    </row>
    <row r="2368" spans="11:19" hidden="1">
      <c r="K2368" s="750" t="str">
        <f t="shared" ca="1" si="88"/>
        <v/>
      </c>
      <c r="L2368" s="750" t="str">
        <f t="shared" ca="1" si="89"/>
        <v/>
      </c>
      <c r="O2368" s="750" t="s">
        <v>5612</v>
      </c>
      <c r="P2368" s="750" t="s">
        <v>5613</v>
      </c>
      <c r="Q2368" s="750" t="s">
        <v>12596</v>
      </c>
      <c r="R2368" s="750" t="s">
        <v>12597</v>
      </c>
      <c r="S2368" s="750" t="s">
        <v>12598</v>
      </c>
    </row>
    <row r="2369" spans="11:19" hidden="1">
      <c r="K2369" s="750" t="str">
        <f t="shared" ca="1" si="88"/>
        <v/>
      </c>
      <c r="L2369" s="750" t="str">
        <f t="shared" ca="1" si="89"/>
        <v/>
      </c>
      <c r="O2369" s="750" t="s">
        <v>12599</v>
      </c>
      <c r="P2369" s="750" t="s">
        <v>12600</v>
      </c>
      <c r="Q2369" s="750" t="s">
        <v>12601</v>
      </c>
      <c r="R2369" s="750" t="s">
        <v>12602</v>
      </c>
      <c r="S2369" s="750" t="s">
        <v>12603</v>
      </c>
    </row>
    <row r="2370" spans="11:19" hidden="1">
      <c r="K2370" s="750" t="str">
        <f t="shared" ca="1" si="88"/>
        <v/>
      </c>
      <c r="L2370" s="750" t="str">
        <f t="shared" ca="1" si="89"/>
        <v/>
      </c>
      <c r="O2370" s="750" t="s">
        <v>12604</v>
      </c>
      <c r="P2370" s="750" t="s">
        <v>12605</v>
      </c>
      <c r="Q2370" s="750" t="s">
        <v>12606</v>
      </c>
      <c r="R2370" s="750" t="s">
        <v>2244</v>
      </c>
      <c r="S2370" s="750" t="s">
        <v>2245</v>
      </c>
    </row>
    <row r="2371" spans="11:19" hidden="1">
      <c r="K2371" s="750" t="str">
        <f t="shared" ca="1" si="88"/>
        <v/>
      </c>
      <c r="L2371" s="750" t="str">
        <f t="shared" ca="1" si="89"/>
        <v/>
      </c>
      <c r="O2371" s="750" t="s">
        <v>2246</v>
      </c>
      <c r="P2371" s="750" t="s">
        <v>2247</v>
      </c>
      <c r="Q2371" s="750" t="s">
        <v>2248</v>
      </c>
      <c r="R2371" s="750" t="s">
        <v>2249</v>
      </c>
      <c r="S2371" s="750" t="s">
        <v>2250</v>
      </c>
    </row>
    <row r="2372" spans="11:19" hidden="1">
      <c r="K2372" s="750" t="str">
        <f t="shared" ca="1" si="88"/>
        <v/>
      </c>
      <c r="L2372" s="750" t="str">
        <f t="shared" ca="1" si="89"/>
        <v/>
      </c>
      <c r="O2372" s="750" t="s">
        <v>2251</v>
      </c>
      <c r="P2372" s="750" t="s">
        <v>2252</v>
      </c>
      <c r="Q2372" s="750" t="s">
        <v>2253</v>
      </c>
      <c r="R2372" s="750" t="s">
        <v>2254</v>
      </c>
      <c r="S2372" s="750" t="s">
        <v>2255</v>
      </c>
    </row>
    <row r="2373" spans="11:19" hidden="1">
      <c r="K2373" s="750" t="str">
        <f t="shared" ca="1" si="88"/>
        <v/>
      </c>
      <c r="L2373" s="750" t="str">
        <f t="shared" ca="1" si="89"/>
        <v/>
      </c>
      <c r="O2373" s="750" t="s">
        <v>2256</v>
      </c>
      <c r="P2373" s="750" t="s">
        <v>2257</v>
      </c>
      <c r="Q2373" s="750" t="s">
        <v>2258</v>
      </c>
      <c r="R2373" s="750" t="s">
        <v>4962</v>
      </c>
      <c r="S2373" s="750" t="s">
        <v>4963</v>
      </c>
    </row>
    <row r="2374" spans="11:19" hidden="1">
      <c r="K2374" s="750" t="str">
        <f t="shared" ca="1" si="88"/>
        <v/>
      </c>
      <c r="L2374" s="750" t="str">
        <f t="shared" ca="1" si="89"/>
        <v/>
      </c>
      <c r="O2374" s="750" t="s">
        <v>4964</v>
      </c>
      <c r="P2374" s="750" t="s">
        <v>3703</v>
      </c>
      <c r="Q2374" s="750" t="s">
        <v>3704</v>
      </c>
      <c r="R2374" s="750" t="s">
        <v>3705</v>
      </c>
      <c r="S2374" s="750" t="s">
        <v>3706</v>
      </c>
    </row>
    <row r="2375" spans="11:19" hidden="1">
      <c r="K2375" s="750" t="str">
        <f t="shared" ca="1" si="88"/>
        <v/>
      </c>
      <c r="L2375" s="750" t="str">
        <f t="shared" ca="1" si="89"/>
        <v/>
      </c>
      <c r="O2375" s="750" t="s">
        <v>3707</v>
      </c>
      <c r="P2375" s="750" t="s">
        <v>3708</v>
      </c>
      <c r="Q2375" s="750" t="s">
        <v>3709</v>
      </c>
      <c r="R2375" s="750" t="s">
        <v>8253</v>
      </c>
      <c r="S2375" s="750" t="s">
        <v>8256</v>
      </c>
    </row>
    <row r="2376" spans="11:19" hidden="1">
      <c r="K2376" s="750" t="str">
        <f t="shared" ca="1" si="88"/>
        <v/>
      </c>
      <c r="L2376" s="750" t="str">
        <f t="shared" ca="1" si="89"/>
        <v/>
      </c>
      <c r="O2376" s="750" t="s">
        <v>8257</v>
      </c>
      <c r="P2376" s="750" t="s">
        <v>8258</v>
      </c>
      <c r="Q2376" s="750" t="s">
        <v>8259</v>
      </c>
      <c r="R2376" s="750" t="s">
        <v>8260</v>
      </c>
      <c r="S2376" s="750" t="s">
        <v>8261</v>
      </c>
    </row>
    <row r="2377" spans="11:19" hidden="1">
      <c r="K2377" s="750" t="str">
        <f t="shared" ca="1" si="88"/>
        <v/>
      </c>
      <c r="L2377" s="750" t="str">
        <f t="shared" ca="1" si="89"/>
        <v/>
      </c>
      <c r="O2377" s="750" t="s">
        <v>8774</v>
      </c>
      <c r="P2377" s="750" t="s">
        <v>8775</v>
      </c>
      <c r="Q2377" s="750" t="s">
        <v>8776</v>
      </c>
      <c r="R2377" s="750" t="s">
        <v>9724</v>
      </c>
      <c r="S2377" s="750" t="s">
        <v>9725</v>
      </c>
    </row>
    <row r="2378" spans="11:19" hidden="1">
      <c r="K2378" s="750" t="str">
        <f t="shared" ca="1" si="88"/>
        <v/>
      </c>
      <c r="L2378" s="750" t="str">
        <f t="shared" ca="1" si="89"/>
        <v/>
      </c>
      <c r="O2378" s="750" t="s">
        <v>9726</v>
      </c>
      <c r="P2378" s="750" t="s">
        <v>9727</v>
      </c>
      <c r="Q2378" s="750" t="s">
        <v>9728</v>
      </c>
      <c r="R2378" s="750" t="s">
        <v>9729</v>
      </c>
      <c r="S2378" s="750" t="s">
        <v>9730</v>
      </c>
    </row>
    <row r="2379" spans="11:19" hidden="1">
      <c r="K2379" s="750" t="str">
        <f t="shared" ca="1" si="88"/>
        <v/>
      </c>
      <c r="L2379" s="750" t="str">
        <f t="shared" ca="1" si="89"/>
        <v/>
      </c>
      <c r="O2379" s="750" t="s">
        <v>9731</v>
      </c>
      <c r="P2379" s="750" t="s">
        <v>9732</v>
      </c>
      <c r="Q2379" s="750" t="s">
        <v>9733</v>
      </c>
      <c r="R2379" s="750" t="s">
        <v>9734</v>
      </c>
      <c r="S2379" s="750" t="s">
        <v>9735</v>
      </c>
    </row>
    <row r="2380" spans="11:19" hidden="1">
      <c r="K2380" s="750" t="str">
        <f t="shared" ref="K2380:K2443" ca="1" si="90">IF(INDIRECT($O2380)=0,"",INDIRECT($R2380)&amp;INDIRECT($O2380)&amp;INDIRECT($P2380)&amp;INDIRECT($Q2380))</f>
        <v/>
      </c>
      <c r="L2380" s="750" t="str">
        <f t="shared" ref="L2380:L2443" ca="1" si="91">IF(INDIRECT($O2380)=0,"",INDIRECT($S2380)&amp;INDIRECT($O2380)&amp;INDIRECT($P2380)&amp;INDIRECT($Q2380))</f>
        <v/>
      </c>
      <c r="O2380" s="750" t="s">
        <v>9736</v>
      </c>
      <c r="P2380" s="750" t="s">
        <v>9737</v>
      </c>
      <c r="Q2380" s="750" t="s">
        <v>9738</v>
      </c>
      <c r="R2380" s="750" t="s">
        <v>9739</v>
      </c>
      <c r="S2380" s="750" t="s">
        <v>9740</v>
      </c>
    </row>
    <row r="2381" spans="11:19" hidden="1">
      <c r="K2381" s="750" t="str">
        <f t="shared" ca="1" si="90"/>
        <v/>
      </c>
      <c r="L2381" s="750" t="str">
        <f t="shared" ca="1" si="91"/>
        <v/>
      </c>
      <c r="O2381" s="750" t="s">
        <v>9741</v>
      </c>
      <c r="P2381" s="750" t="s">
        <v>9742</v>
      </c>
      <c r="Q2381" s="750" t="s">
        <v>9743</v>
      </c>
      <c r="R2381" s="750" t="s">
        <v>9744</v>
      </c>
      <c r="S2381" s="750" t="s">
        <v>11661</v>
      </c>
    </row>
    <row r="2382" spans="11:19" hidden="1">
      <c r="K2382" s="750" t="str">
        <f t="shared" ca="1" si="90"/>
        <v/>
      </c>
      <c r="L2382" s="750" t="str">
        <f t="shared" ca="1" si="91"/>
        <v/>
      </c>
      <c r="O2382" s="750" t="s">
        <v>11662</v>
      </c>
      <c r="P2382" s="750" t="s">
        <v>11663</v>
      </c>
      <c r="Q2382" s="750" t="s">
        <v>11664</v>
      </c>
      <c r="R2382" s="750" t="s">
        <v>11665</v>
      </c>
      <c r="S2382" s="750" t="s">
        <v>11666</v>
      </c>
    </row>
    <row r="2383" spans="11:19" hidden="1">
      <c r="K2383" s="750" t="str">
        <f t="shared" ca="1" si="90"/>
        <v/>
      </c>
      <c r="L2383" s="750" t="str">
        <f t="shared" ca="1" si="91"/>
        <v/>
      </c>
      <c r="O2383" s="750" t="s">
        <v>7900</v>
      </c>
      <c r="P2383" s="750" t="s">
        <v>7901</v>
      </c>
      <c r="Q2383" s="750" t="s">
        <v>7902</v>
      </c>
      <c r="R2383" s="750" t="s">
        <v>7903</v>
      </c>
      <c r="S2383" s="750" t="s">
        <v>7904</v>
      </c>
    </row>
    <row r="2384" spans="11:19" hidden="1">
      <c r="K2384" s="750" t="str">
        <f t="shared" ca="1" si="90"/>
        <v/>
      </c>
      <c r="L2384" s="750" t="str">
        <f t="shared" ca="1" si="91"/>
        <v/>
      </c>
      <c r="O2384" s="750" t="s">
        <v>7905</v>
      </c>
      <c r="P2384" s="750" t="s">
        <v>7906</v>
      </c>
      <c r="Q2384" s="750" t="s">
        <v>7907</v>
      </c>
      <c r="R2384" s="750" t="s">
        <v>7908</v>
      </c>
      <c r="S2384" s="750" t="s">
        <v>7909</v>
      </c>
    </row>
    <row r="2385" spans="11:19" hidden="1">
      <c r="K2385" s="750" t="str">
        <f t="shared" ca="1" si="90"/>
        <v/>
      </c>
      <c r="L2385" s="750" t="str">
        <f t="shared" ca="1" si="91"/>
        <v/>
      </c>
      <c r="O2385" s="750" t="s">
        <v>7910</v>
      </c>
      <c r="P2385" s="750" t="s">
        <v>7911</v>
      </c>
      <c r="Q2385" s="750" t="s">
        <v>7912</v>
      </c>
      <c r="R2385" s="750" t="s">
        <v>7913</v>
      </c>
      <c r="S2385" s="750" t="s">
        <v>7914</v>
      </c>
    </row>
    <row r="2386" spans="11:19" hidden="1">
      <c r="K2386" s="750" t="str">
        <f t="shared" ca="1" si="90"/>
        <v/>
      </c>
      <c r="L2386" s="750" t="str">
        <f t="shared" ca="1" si="91"/>
        <v/>
      </c>
      <c r="O2386" s="750" t="s">
        <v>7915</v>
      </c>
      <c r="P2386" s="750" t="s">
        <v>7916</v>
      </c>
      <c r="Q2386" s="750" t="s">
        <v>7917</v>
      </c>
      <c r="R2386" s="750" t="s">
        <v>7918</v>
      </c>
      <c r="S2386" s="750" t="s">
        <v>7919</v>
      </c>
    </row>
    <row r="2387" spans="11:19" hidden="1">
      <c r="K2387" s="750" t="str">
        <f t="shared" ca="1" si="90"/>
        <v/>
      </c>
      <c r="L2387" s="750" t="str">
        <f t="shared" ca="1" si="91"/>
        <v/>
      </c>
      <c r="O2387" s="750" t="s">
        <v>7920</v>
      </c>
      <c r="P2387" s="750" t="s">
        <v>7921</v>
      </c>
      <c r="Q2387" s="750" t="s">
        <v>7922</v>
      </c>
      <c r="R2387" s="750" t="s">
        <v>7923</v>
      </c>
      <c r="S2387" s="750" t="s">
        <v>10743</v>
      </c>
    </row>
    <row r="2388" spans="11:19" hidden="1">
      <c r="K2388" s="750" t="str">
        <f t="shared" ca="1" si="90"/>
        <v/>
      </c>
      <c r="L2388" s="750" t="str">
        <f t="shared" ca="1" si="91"/>
        <v/>
      </c>
      <c r="O2388" s="750" t="s">
        <v>10744</v>
      </c>
      <c r="P2388" s="750" t="s">
        <v>10745</v>
      </c>
      <c r="Q2388" s="750" t="s">
        <v>10746</v>
      </c>
      <c r="R2388" s="750" t="s">
        <v>10747</v>
      </c>
      <c r="S2388" s="750" t="s">
        <v>10748</v>
      </c>
    </row>
    <row r="2389" spans="11:19" hidden="1">
      <c r="K2389" s="750" t="str">
        <f t="shared" ca="1" si="90"/>
        <v/>
      </c>
      <c r="L2389" s="750" t="str">
        <f t="shared" ca="1" si="91"/>
        <v/>
      </c>
      <c r="O2389" s="750" t="s">
        <v>10749</v>
      </c>
      <c r="P2389" s="750" t="s">
        <v>10750</v>
      </c>
      <c r="Q2389" s="750" t="s">
        <v>10751</v>
      </c>
      <c r="R2389" s="750" t="s">
        <v>4694</v>
      </c>
      <c r="S2389" s="750" t="s">
        <v>4695</v>
      </c>
    </row>
    <row r="2390" spans="11:19" hidden="1">
      <c r="K2390" s="750" t="str">
        <f t="shared" ca="1" si="90"/>
        <v/>
      </c>
      <c r="L2390" s="750" t="str">
        <f t="shared" ca="1" si="91"/>
        <v/>
      </c>
      <c r="O2390" s="750" t="s">
        <v>4696</v>
      </c>
      <c r="P2390" s="750" t="s">
        <v>4697</v>
      </c>
      <c r="Q2390" s="750" t="s">
        <v>4698</v>
      </c>
      <c r="R2390" s="750" t="s">
        <v>4699</v>
      </c>
      <c r="S2390" s="750" t="s">
        <v>12816</v>
      </c>
    </row>
    <row r="2391" spans="11:19" hidden="1">
      <c r="K2391" s="750" t="str">
        <f t="shared" ca="1" si="90"/>
        <v/>
      </c>
      <c r="L2391" s="750" t="str">
        <f t="shared" ca="1" si="91"/>
        <v/>
      </c>
      <c r="O2391" s="750" t="s">
        <v>11299</v>
      </c>
      <c r="P2391" s="750" t="s">
        <v>11300</v>
      </c>
      <c r="Q2391" s="750" t="s">
        <v>11301</v>
      </c>
      <c r="R2391" s="750" t="s">
        <v>11302</v>
      </c>
      <c r="S2391" s="750" t="s">
        <v>11303</v>
      </c>
    </row>
    <row r="2392" spans="11:19" hidden="1">
      <c r="K2392" s="750" t="str">
        <f t="shared" ca="1" si="90"/>
        <v/>
      </c>
      <c r="L2392" s="750" t="str">
        <f t="shared" ca="1" si="91"/>
        <v/>
      </c>
      <c r="O2392" s="750" t="s">
        <v>11304</v>
      </c>
      <c r="P2392" s="750" t="s">
        <v>8771</v>
      </c>
      <c r="Q2392" s="750" t="s">
        <v>8772</v>
      </c>
      <c r="R2392" s="750" t="s">
        <v>8773</v>
      </c>
      <c r="S2392" s="750" t="s">
        <v>5002</v>
      </c>
    </row>
    <row r="2393" spans="11:19" hidden="1">
      <c r="K2393" s="750" t="str">
        <f t="shared" ca="1" si="90"/>
        <v/>
      </c>
      <c r="L2393" s="750" t="str">
        <f t="shared" ca="1" si="91"/>
        <v/>
      </c>
      <c r="O2393" s="750" t="s">
        <v>3258</v>
      </c>
      <c r="P2393" s="750" t="s">
        <v>10289</v>
      </c>
      <c r="Q2393" s="750" t="s">
        <v>10290</v>
      </c>
      <c r="R2393" s="750" t="s">
        <v>10291</v>
      </c>
      <c r="S2393" s="750" t="s">
        <v>5998</v>
      </c>
    </row>
    <row r="2394" spans="11:19" hidden="1">
      <c r="K2394" s="750" t="str">
        <f t="shared" ca="1" si="90"/>
        <v/>
      </c>
      <c r="L2394" s="750" t="str">
        <f t="shared" ca="1" si="91"/>
        <v/>
      </c>
      <c r="O2394" s="750" t="s">
        <v>5999</v>
      </c>
      <c r="P2394" s="750" t="s">
        <v>6000</v>
      </c>
      <c r="Q2394" s="750" t="s">
        <v>6001</v>
      </c>
      <c r="R2394" s="750" t="s">
        <v>6002</v>
      </c>
      <c r="S2394" s="750" t="s">
        <v>6003</v>
      </c>
    </row>
    <row r="2395" spans="11:19" hidden="1">
      <c r="K2395" s="750" t="str">
        <f t="shared" ca="1" si="90"/>
        <v/>
      </c>
      <c r="L2395" s="750" t="str">
        <f t="shared" ca="1" si="91"/>
        <v/>
      </c>
      <c r="O2395" s="750" t="s">
        <v>6004</v>
      </c>
      <c r="P2395" s="750" t="s">
        <v>2626</v>
      </c>
      <c r="Q2395" s="750" t="s">
        <v>2627</v>
      </c>
      <c r="R2395" s="750" t="s">
        <v>2628</v>
      </c>
      <c r="S2395" s="750" t="s">
        <v>9549</v>
      </c>
    </row>
    <row r="2396" spans="11:19" hidden="1">
      <c r="K2396" s="750" t="str">
        <f t="shared" ca="1" si="90"/>
        <v/>
      </c>
      <c r="L2396" s="750" t="str">
        <f t="shared" ca="1" si="91"/>
        <v/>
      </c>
      <c r="O2396" s="750" t="s">
        <v>9550</v>
      </c>
      <c r="P2396" s="750" t="s">
        <v>9551</v>
      </c>
      <c r="Q2396" s="750" t="s">
        <v>8567</v>
      </c>
      <c r="R2396" s="750" t="s">
        <v>8568</v>
      </c>
      <c r="S2396" s="750" t="s">
        <v>8569</v>
      </c>
    </row>
    <row r="2397" spans="11:19" hidden="1">
      <c r="K2397" s="750" t="str">
        <f t="shared" ca="1" si="90"/>
        <v/>
      </c>
      <c r="L2397" s="750" t="str">
        <f t="shared" ca="1" si="91"/>
        <v/>
      </c>
      <c r="O2397" s="750" t="s">
        <v>8570</v>
      </c>
      <c r="P2397" s="750" t="s">
        <v>8571</v>
      </c>
      <c r="Q2397" s="750" t="s">
        <v>8572</v>
      </c>
      <c r="R2397" s="750" t="s">
        <v>8573</v>
      </c>
      <c r="S2397" s="750" t="s">
        <v>8574</v>
      </c>
    </row>
    <row r="2398" spans="11:19" hidden="1">
      <c r="K2398" s="750" t="str">
        <f t="shared" ca="1" si="90"/>
        <v/>
      </c>
      <c r="L2398" s="750" t="str">
        <f t="shared" ca="1" si="91"/>
        <v/>
      </c>
      <c r="O2398" s="750" t="s">
        <v>8575</v>
      </c>
      <c r="P2398" s="750" t="s">
        <v>8576</v>
      </c>
      <c r="Q2398" s="750" t="s">
        <v>8577</v>
      </c>
      <c r="R2398" s="750" t="s">
        <v>8578</v>
      </c>
      <c r="S2398" s="750" t="s">
        <v>8579</v>
      </c>
    </row>
    <row r="2399" spans="11:19" hidden="1">
      <c r="K2399" s="750" t="str">
        <f t="shared" ca="1" si="90"/>
        <v/>
      </c>
      <c r="L2399" s="750" t="str">
        <f t="shared" ca="1" si="91"/>
        <v/>
      </c>
      <c r="O2399" s="750" t="s">
        <v>8580</v>
      </c>
      <c r="P2399" s="750" t="s">
        <v>12661</v>
      </c>
      <c r="Q2399" s="750" t="s">
        <v>12662</v>
      </c>
      <c r="R2399" s="750" t="s">
        <v>12663</v>
      </c>
      <c r="S2399" s="750" t="s">
        <v>12664</v>
      </c>
    </row>
    <row r="2400" spans="11:19" hidden="1">
      <c r="K2400" s="750" t="str">
        <f t="shared" ca="1" si="90"/>
        <v/>
      </c>
      <c r="L2400" s="750" t="str">
        <f t="shared" ca="1" si="91"/>
        <v/>
      </c>
      <c r="O2400" s="750" t="s">
        <v>12665</v>
      </c>
      <c r="P2400" s="750" t="s">
        <v>10362</v>
      </c>
      <c r="Q2400" s="750" t="s">
        <v>11205</v>
      </c>
      <c r="R2400" s="750" t="s">
        <v>11206</v>
      </c>
      <c r="S2400" s="750" t="s">
        <v>11207</v>
      </c>
    </row>
    <row r="2401" spans="11:19" hidden="1">
      <c r="K2401" s="750" t="str">
        <f t="shared" ca="1" si="90"/>
        <v/>
      </c>
      <c r="L2401" s="750" t="str">
        <f t="shared" ca="1" si="91"/>
        <v/>
      </c>
      <c r="O2401" s="750" t="s">
        <v>11208</v>
      </c>
      <c r="P2401" s="750" t="s">
        <v>11209</v>
      </c>
      <c r="Q2401" s="750" t="s">
        <v>11210</v>
      </c>
      <c r="R2401" s="750" t="s">
        <v>11211</v>
      </c>
      <c r="S2401" s="750" t="s">
        <v>11212</v>
      </c>
    </row>
    <row r="2402" spans="11:19" hidden="1">
      <c r="K2402" s="750" t="str">
        <f t="shared" ca="1" si="90"/>
        <v/>
      </c>
      <c r="L2402" s="750" t="str">
        <f t="shared" ca="1" si="91"/>
        <v/>
      </c>
      <c r="O2402" s="750" t="s">
        <v>11213</v>
      </c>
      <c r="P2402" s="750" t="s">
        <v>11214</v>
      </c>
      <c r="Q2402" s="750" t="s">
        <v>11215</v>
      </c>
      <c r="R2402" s="750" t="s">
        <v>9970</v>
      </c>
      <c r="S2402" s="750" t="s">
        <v>9971</v>
      </c>
    </row>
    <row r="2403" spans="11:19" hidden="1">
      <c r="K2403" s="750" t="str">
        <f t="shared" ca="1" si="90"/>
        <v/>
      </c>
      <c r="L2403" s="750" t="str">
        <f t="shared" ca="1" si="91"/>
        <v/>
      </c>
      <c r="O2403" s="750" t="s">
        <v>9972</v>
      </c>
      <c r="P2403" s="750" t="s">
        <v>9973</v>
      </c>
      <c r="Q2403" s="750" t="s">
        <v>9974</v>
      </c>
      <c r="R2403" s="750" t="s">
        <v>9975</v>
      </c>
      <c r="S2403" s="750" t="s">
        <v>9976</v>
      </c>
    </row>
    <row r="2404" spans="11:19" hidden="1">
      <c r="K2404" s="750" t="str">
        <f t="shared" ca="1" si="90"/>
        <v/>
      </c>
      <c r="L2404" s="750" t="str">
        <f t="shared" ca="1" si="91"/>
        <v/>
      </c>
      <c r="O2404" s="750" t="s">
        <v>9977</v>
      </c>
      <c r="P2404" s="750" t="s">
        <v>9978</v>
      </c>
      <c r="Q2404" s="750" t="s">
        <v>9979</v>
      </c>
      <c r="R2404" s="750" t="s">
        <v>9980</v>
      </c>
      <c r="S2404" s="750" t="s">
        <v>9981</v>
      </c>
    </row>
    <row r="2405" spans="11:19" hidden="1">
      <c r="K2405" s="750" t="str">
        <f t="shared" ca="1" si="90"/>
        <v/>
      </c>
      <c r="L2405" s="750" t="str">
        <f t="shared" ca="1" si="91"/>
        <v/>
      </c>
      <c r="O2405" s="750" t="s">
        <v>13456</v>
      </c>
      <c r="P2405" s="750" t="s">
        <v>13457</v>
      </c>
      <c r="Q2405" s="750" t="s">
        <v>13458</v>
      </c>
      <c r="R2405" s="750" t="s">
        <v>13459</v>
      </c>
      <c r="S2405" s="750" t="s">
        <v>13460</v>
      </c>
    </row>
    <row r="2406" spans="11:19" hidden="1">
      <c r="K2406" s="750" t="str">
        <f t="shared" ca="1" si="90"/>
        <v/>
      </c>
      <c r="L2406" s="750" t="str">
        <f t="shared" ca="1" si="91"/>
        <v/>
      </c>
      <c r="O2406" s="750" t="s">
        <v>13461</v>
      </c>
      <c r="P2406" s="750" t="s">
        <v>7673</v>
      </c>
      <c r="Q2406" s="750" t="s">
        <v>4213</v>
      </c>
      <c r="R2406" s="750" t="s">
        <v>4214</v>
      </c>
      <c r="S2406" s="750" t="s">
        <v>1054</v>
      </c>
    </row>
    <row r="2407" spans="11:19" hidden="1">
      <c r="K2407" s="750" t="str">
        <f t="shared" ca="1" si="90"/>
        <v/>
      </c>
      <c r="L2407" s="750" t="str">
        <f t="shared" ca="1" si="91"/>
        <v/>
      </c>
      <c r="O2407" s="750" t="s">
        <v>1055</v>
      </c>
      <c r="P2407" s="750" t="s">
        <v>1056</v>
      </c>
      <c r="Q2407" s="750" t="s">
        <v>1057</v>
      </c>
      <c r="R2407" s="750" t="s">
        <v>1058</v>
      </c>
      <c r="S2407" s="750" t="s">
        <v>1059</v>
      </c>
    </row>
    <row r="2408" spans="11:19" hidden="1">
      <c r="K2408" s="750" t="str">
        <f t="shared" ca="1" si="90"/>
        <v/>
      </c>
      <c r="L2408" s="750" t="str">
        <f t="shared" ca="1" si="91"/>
        <v/>
      </c>
      <c r="O2408" s="750" t="s">
        <v>9299</v>
      </c>
      <c r="P2408" s="750" t="s">
        <v>3413</v>
      </c>
      <c r="Q2408" s="750" t="s">
        <v>3414</v>
      </c>
      <c r="R2408" s="750" t="s">
        <v>3415</v>
      </c>
      <c r="S2408" s="750" t="s">
        <v>3416</v>
      </c>
    </row>
    <row r="2409" spans="11:19" hidden="1">
      <c r="K2409" s="750" t="str">
        <f t="shared" ca="1" si="90"/>
        <v/>
      </c>
      <c r="L2409" s="750" t="str">
        <f t="shared" ca="1" si="91"/>
        <v/>
      </c>
      <c r="O2409" s="750" t="s">
        <v>3417</v>
      </c>
      <c r="P2409" s="750" t="s">
        <v>3418</v>
      </c>
      <c r="Q2409" s="750" t="s">
        <v>3419</v>
      </c>
      <c r="R2409" s="750" t="s">
        <v>3420</v>
      </c>
      <c r="S2409" s="750" t="s">
        <v>3421</v>
      </c>
    </row>
    <row r="2410" spans="11:19" hidden="1">
      <c r="K2410" s="750" t="str">
        <f t="shared" ca="1" si="90"/>
        <v/>
      </c>
      <c r="L2410" s="750" t="str">
        <f t="shared" ca="1" si="91"/>
        <v/>
      </c>
      <c r="O2410" s="750" t="s">
        <v>3422</v>
      </c>
      <c r="P2410" s="750" t="s">
        <v>3423</v>
      </c>
      <c r="Q2410" s="750" t="s">
        <v>3424</v>
      </c>
      <c r="R2410" s="750" t="s">
        <v>3187</v>
      </c>
      <c r="S2410" s="750" t="s">
        <v>3188</v>
      </c>
    </row>
    <row r="2411" spans="11:19" hidden="1">
      <c r="K2411" s="750" t="str">
        <f t="shared" ca="1" si="90"/>
        <v/>
      </c>
      <c r="L2411" s="750" t="str">
        <f t="shared" ca="1" si="91"/>
        <v/>
      </c>
      <c r="O2411" s="750" t="s">
        <v>3189</v>
      </c>
      <c r="P2411" s="750" t="s">
        <v>3190</v>
      </c>
      <c r="Q2411" s="750" t="s">
        <v>3191</v>
      </c>
      <c r="R2411" s="750" t="s">
        <v>3192</v>
      </c>
      <c r="S2411" s="750" t="s">
        <v>3193</v>
      </c>
    </row>
    <row r="2412" spans="11:19" hidden="1">
      <c r="K2412" s="750" t="str">
        <f t="shared" ca="1" si="90"/>
        <v/>
      </c>
      <c r="L2412" s="750" t="str">
        <f t="shared" ca="1" si="91"/>
        <v/>
      </c>
      <c r="O2412" s="750" t="s">
        <v>3194</v>
      </c>
      <c r="P2412" s="750" t="s">
        <v>3195</v>
      </c>
      <c r="Q2412" s="750" t="s">
        <v>3196</v>
      </c>
      <c r="R2412" s="750" t="s">
        <v>3197</v>
      </c>
      <c r="S2412" s="750" t="s">
        <v>3198</v>
      </c>
    </row>
    <row r="2413" spans="11:19" hidden="1">
      <c r="K2413" s="750" t="str">
        <f t="shared" ca="1" si="90"/>
        <v/>
      </c>
      <c r="L2413" s="750" t="str">
        <f t="shared" ca="1" si="91"/>
        <v/>
      </c>
      <c r="O2413" s="750" t="s">
        <v>3294</v>
      </c>
      <c r="P2413" s="750" t="s">
        <v>3295</v>
      </c>
      <c r="Q2413" s="750" t="s">
        <v>3296</v>
      </c>
      <c r="R2413" s="750" t="s">
        <v>3297</v>
      </c>
      <c r="S2413" s="750" t="s">
        <v>3298</v>
      </c>
    </row>
    <row r="2414" spans="11:19" hidden="1">
      <c r="K2414" s="750" t="str">
        <f t="shared" ca="1" si="90"/>
        <v/>
      </c>
      <c r="L2414" s="750" t="str">
        <f t="shared" ca="1" si="91"/>
        <v/>
      </c>
      <c r="O2414" s="750" t="s">
        <v>3299</v>
      </c>
      <c r="P2414" s="750" t="s">
        <v>3300</v>
      </c>
      <c r="Q2414" s="750" t="s">
        <v>10726</v>
      </c>
      <c r="R2414" s="750" t="s">
        <v>10727</v>
      </c>
      <c r="S2414" s="750" t="s">
        <v>10728</v>
      </c>
    </row>
    <row r="2415" spans="11:19" hidden="1">
      <c r="K2415" s="750" t="str">
        <f t="shared" ca="1" si="90"/>
        <v/>
      </c>
      <c r="L2415" s="750" t="str">
        <f t="shared" ca="1" si="91"/>
        <v/>
      </c>
      <c r="O2415" s="750" t="s">
        <v>10729</v>
      </c>
      <c r="P2415" s="750" t="s">
        <v>10730</v>
      </c>
      <c r="Q2415" s="750" t="s">
        <v>10731</v>
      </c>
      <c r="R2415" s="750" t="s">
        <v>10732</v>
      </c>
      <c r="S2415" s="750" t="s">
        <v>7319</v>
      </c>
    </row>
    <row r="2416" spans="11:19" hidden="1">
      <c r="K2416" s="750" t="str">
        <f t="shared" ca="1" si="90"/>
        <v/>
      </c>
      <c r="L2416" s="750" t="str">
        <f t="shared" ca="1" si="91"/>
        <v/>
      </c>
      <c r="O2416" s="750" t="s">
        <v>7320</v>
      </c>
      <c r="P2416" s="750" t="s">
        <v>3781</v>
      </c>
      <c r="Q2416" s="750" t="s">
        <v>3758</v>
      </c>
      <c r="R2416" s="750" t="s">
        <v>3759</v>
      </c>
      <c r="S2416" s="750" t="s">
        <v>3760</v>
      </c>
    </row>
    <row r="2417" spans="11:19" hidden="1">
      <c r="K2417" s="750" t="str">
        <f t="shared" ca="1" si="90"/>
        <v/>
      </c>
      <c r="L2417" s="750" t="str">
        <f t="shared" ca="1" si="91"/>
        <v/>
      </c>
      <c r="O2417" s="750" t="s">
        <v>3761</v>
      </c>
      <c r="P2417" s="750" t="s">
        <v>3762</v>
      </c>
      <c r="Q2417" s="750" t="s">
        <v>3763</v>
      </c>
      <c r="R2417" s="750" t="s">
        <v>3764</v>
      </c>
      <c r="S2417" s="750" t="s">
        <v>14188</v>
      </c>
    </row>
    <row r="2418" spans="11:19" hidden="1">
      <c r="K2418" s="750" t="str">
        <f t="shared" ca="1" si="90"/>
        <v/>
      </c>
      <c r="L2418" s="750" t="str">
        <f t="shared" ca="1" si="91"/>
        <v/>
      </c>
      <c r="O2418" s="750" t="s">
        <v>14189</v>
      </c>
      <c r="P2418" s="750" t="s">
        <v>14190</v>
      </c>
      <c r="Q2418" s="750" t="s">
        <v>14191</v>
      </c>
      <c r="R2418" s="750" t="s">
        <v>14192</v>
      </c>
      <c r="S2418" s="750" t="s">
        <v>14193</v>
      </c>
    </row>
    <row r="2419" spans="11:19" hidden="1">
      <c r="K2419" s="750" t="str">
        <f t="shared" ca="1" si="90"/>
        <v/>
      </c>
      <c r="L2419" s="750" t="str">
        <f t="shared" ca="1" si="91"/>
        <v/>
      </c>
      <c r="O2419" s="750" t="s">
        <v>14194</v>
      </c>
      <c r="P2419" s="750" t="s">
        <v>14195</v>
      </c>
      <c r="Q2419" s="750" t="s">
        <v>14196</v>
      </c>
      <c r="R2419" s="750" t="s">
        <v>14197</v>
      </c>
      <c r="S2419" s="750" t="s">
        <v>14198</v>
      </c>
    </row>
    <row r="2420" spans="11:19" hidden="1">
      <c r="K2420" s="750" t="str">
        <f t="shared" ca="1" si="90"/>
        <v/>
      </c>
      <c r="L2420" s="750" t="str">
        <f t="shared" ca="1" si="91"/>
        <v/>
      </c>
      <c r="O2420" s="750" t="s">
        <v>14199</v>
      </c>
      <c r="P2420" s="750" t="s">
        <v>14200</v>
      </c>
      <c r="Q2420" s="750" t="s">
        <v>14201</v>
      </c>
      <c r="R2420" s="750" t="s">
        <v>12505</v>
      </c>
      <c r="S2420" s="750" t="s">
        <v>12506</v>
      </c>
    </row>
    <row r="2421" spans="11:19" hidden="1">
      <c r="K2421" s="750" t="str">
        <f t="shared" ca="1" si="90"/>
        <v/>
      </c>
      <c r="L2421" s="750" t="str">
        <f t="shared" ca="1" si="91"/>
        <v/>
      </c>
      <c r="O2421" s="750" t="s">
        <v>7881</v>
      </c>
      <c r="P2421" s="750" t="s">
        <v>7882</v>
      </c>
      <c r="Q2421" s="750" t="s">
        <v>7883</v>
      </c>
      <c r="R2421" s="750" t="s">
        <v>7884</v>
      </c>
      <c r="S2421" s="750" t="s">
        <v>7885</v>
      </c>
    </row>
    <row r="2422" spans="11:19" hidden="1">
      <c r="K2422" s="750" t="str">
        <f t="shared" ca="1" si="90"/>
        <v/>
      </c>
      <c r="L2422" s="750" t="str">
        <f t="shared" ca="1" si="91"/>
        <v/>
      </c>
      <c r="O2422" s="750" t="s">
        <v>7886</v>
      </c>
      <c r="P2422" s="750" t="s">
        <v>7887</v>
      </c>
      <c r="Q2422" s="750" t="s">
        <v>7888</v>
      </c>
      <c r="R2422" s="750" t="s">
        <v>7889</v>
      </c>
      <c r="S2422" s="750" t="s">
        <v>7890</v>
      </c>
    </row>
    <row r="2423" spans="11:19" hidden="1">
      <c r="K2423" s="750" t="str">
        <f t="shared" ca="1" si="90"/>
        <v/>
      </c>
      <c r="L2423" s="750" t="str">
        <f t="shared" ca="1" si="91"/>
        <v/>
      </c>
      <c r="O2423" s="750" t="s">
        <v>7891</v>
      </c>
      <c r="P2423" s="750" t="s">
        <v>7892</v>
      </c>
      <c r="Q2423" s="750" t="s">
        <v>7893</v>
      </c>
      <c r="R2423" s="750" t="s">
        <v>7894</v>
      </c>
      <c r="S2423" s="750" t="s">
        <v>7895</v>
      </c>
    </row>
    <row r="2424" spans="11:19" hidden="1">
      <c r="K2424" s="750" t="str">
        <f t="shared" ca="1" si="90"/>
        <v/>
      </c>
      <c r="L2424" s="750" t="str">
        <f t="shared" ca="1" si="91"/>
        <v/>
      </c>
      <c r="O2424" s="750" t="s">
        <v>7896</v>
      </c>
      <c r="P2424" s="750" t="s">
        <v>7897</v>
      </c>
      <c r="Q2424" s="750" t="s">
        <v>7898</v>
      </c>
      <c r="R2424" s="750" t="s">
        <v>7899</v>
      </c>
      <c r="S2424" s="750" t="s">
        <v>5557</v>
      </c>
    </row>
    <row r="2425" spans="11:19" hidden="1">
      <c r="K2425" s="750" t="str">
        <f t="shared" ca="1" si="90"/>
        <v/>
      </c>
      <c r="L2425" s="750" t="str">
        <f t="shared" ca="1" si="91"/>
        <v/>
      </c>
      <c r="O2425" s="750" t="s">
        <v>13065</v>
      </c>
      <c r="P2425" s="750" t="s">
        <v>13066</v>
      </c>
      <c r="Q2425" s="750" t="s">
        <v>13067</v>
      </c>
      <c r="R2425" s="750" t="s">
        <v>9765</v>
      </c>
      <c r="S2425" s="750" t="s">
        <v>9766</v>
      </c>
    </row>
    <row r="2426" spans="11:19" hidden="1">
      <c r="K2426" s="750" t="str">
        <f t="shared" ca="1" si="90"/>
        <v/>
      </c>
      <c r="L2426" s="750" t="str">
        <f t="shared" ca="1" si="91"/>
        <v/>
      </c>
      <c r="O2426" s="750" t="s">
        <v>9767</v>
      </c>
      <c r="P2426" s="750" t="s">
        <v>9768</v>
      </c>
      <c r="Q2426" s="750" t="s">
        <v>9769</v>
      </c>
      <c r="R2426" s="750" t="s">
        <v>9770</v>
      </c>
      <c r="S2426" s="750" t="s">
        <v>9771</v>
      </c>
    </row>
    <row r="2427" spans="11:19" hidden="1">
      <c r="K2427" s="750" t="str">
        <f t="shared" ca="1" si="90"/>
        <v/>
      </c>
      <c r="L2427" s="750" t="str">
        <f t="shared" ca="1" si="91"/>
        <v/>
      </c>
      <c r="O2427" s="750" t="s">
        <v>9772</v>
      </c>
      <c r="P2427" s="750" t="s">
        <v>9773</v>
      </c>
      <c r="Q2427" s="750" t="s">
        <v>9774</v>
      </c>
      <c r="R2427" s="750" t="s">
        <v>6746</v>
      </c>
      <c r="S2427" s="750" t="s">
        <v>6747</v>
      </c>
    </row>
    <row r="2428" spans="11:19" hidden="1">
      <c r="K2428" s="750" t="str">
        <f t="shared" ca="1" si="90"/>
        <v/>
      </c>
      <c r="L2428" s="750" t="str">
        <f t="shared" ca="1" si="91"/>
        <v/>
      </c>
      <c r="O2428" s="750" t="s">
        <v>6748</v>
      </c>
      <c r="P2428" s="750" t="s">
        <v>6749</v>
      </c>
      <c r="Q2428" s="750" t="s">
        <v>13042</v>
      </c>
      <c r="R2428" s="750" t="s">
        <v>5585</v>
      </c>
      <c r="S2428" s="750" t="s">
        <v>5586</v>
      </c>
    </row>
    <row r="2429" spans="11:19" hidden="1">
      <c r="K2429" s="750" t="str">
        <f t="shared" ca="1" si="90"/>
        <v/>
      </c>
      <c r="L2429" s="750" t="str">
        <f t="shared" ca="1" si="91"/>
        <v/>
      </c>
      <c r="O2429" s="750" t="s">
        <v>10040</v>
      </c>
      <c r="P2429" s="750" t="s">
        <v>10041</v>
      </c>
      <c r="Q2429" s="750" t="s">
        <v>10042</v>
      </c>
      <c r="R2429" s="750" t="s">
        <v>10043</v>
      </c>
      <c r="S2429" s="750" t="s">
        <v>10044</v>
      </c>
    </row>
    <row r="2430" spans="11:19" hidden="1">
      <c r="K2430" s="750" t="str">
        <f t="shared" ca="1" si="90"/>
        <v/>
      </c>
      <c r="L2430" s="750" t="str">
        <f t="shared" ca="1" si="91"/>
        <v/>
      </c>
      <c r="O2430" s="750" t="s">
        <v>10045</v>
      </c>
      <c r="P2430" s="750" t="s">
        <v>10046</v>
      </c>
      <c r="Q2430" s="750" t="s">
        <v>10047</v>
      </c>
      <c r="R2430" s="750" t="s">
        <v>10048</v>
      </c>
      <c r="S2430" s="750" t="s">
        <v>10049</v>
      </c>
    </row>
    <row r="2431" spans="11:19" hidden="1">
      <c r="K2431" s="750" t="str">
        <f t="shared" ca="1" si="90"/>
        <v/>
      </c>
      <c r="L2431" s="750" t="str">
        <f t="shared" ca="1" si="91"/>
        <v/>
      </c>
      <c r="O2431" s="750" t="s">
        <v>10050</v>
      </c>
      <c r="P2431" s="750" t="s">
        <v>10051</v>
      </c>
      <c r="Q2431" s="750" t="s">
        <v>10052</v>
      </c>
      <c r="R2431" s="750" t="s">
        <v>10053</v>
      </c>
      <c r="S2431" s="750" t="s">
        <v>10054</v>
      </c>
    </row>
    <row r="2432" spans="11:19" hidden="1">
      <c r="K2432" s="750" t="str">
        <f t="shared" ca="1" si="90"/>
        <v/>
      </c>
      <c r="L2432" s="750" t="str">
        <f t="shared" ca="1" si="91"/>
        <v/>
      </c>
      <c r="O2432" s="750" t="s">
        <v>10055</v>
      </c>
      <c r="P2432" s="750" t="s">
        <v>3363</v>
      </c>
      <c r="Q2432" s="750" t="s">
        <v>3364</v>
      </c>
      <c r="R2432" s="750" t="s">
        <v>3365</v>
      </c>
      <c r="S2432" s="750" t="s">
        <v>3366</v>
      </c>
    </row>
    <row r="2433" spans="11:19" hidden="1">
      <c r="K2433" s="750" t="str">
        <f t="shared" ca="1" si="90"/>
        <v/>
      </c>
      <c r="L2433" s="750" t="str">
        <f t="shared" ca="1" si="91"/>
        <v/>
      </c>
      <c r="O2433" s="750" t="s">
        <v>3367</v>
      </c>
      <c r="P2433" s="750" t="s">
        <v>2630</v>
      </c>
      <c r="Q2433" s="750" t="s">
        <v>2631</v>
      </c>
      <c r="R2433" s="750" t="s">
        <v>2632</v>
      </c>
      <c r="S2433" s="750" t="s">
        <v>2633</v>
      </c>
    </row>
    <row r="2434" spans="11:19" hidden="1">
      <c r="K2434" s="750" t="str">
        <f t="shared" ca="1" si="90"/>
        <v/>
      </c>
      <c r="L2434" s="750" t="str">
        <f t="shared" ca="1" si="91"/>
        <v/>
      </c>
      <c r="O2434" s="750" t="s">
        <v>2634</v>
      </c>
      <c r="P2434" s="750" t="s">
        <v>6609</v>
      </c>
      <c r="Q2434" s="750" t="s">
        <v>10807</v>
      </c>
      <c r="R2434" s="750" t="s">
        <v>3691</v>
      </c>
      <c r="S2434" s="750" t="s">
        <v>3692</v>
      </c>
    </row>
    <row r="2435" spans="11:19" hidden="1">
      <c r="K2435" s="750" t="str">
        <f t="shared" ca="1" si="90"/>
        <v/>
      </c>
      <c r="L2435" s="750" t="str">
        <f t="shared" ca="1" si="91"/>
        <v/>
      </c>
      <c r="O2435" s="750" t="s">
        <v>3693</v>
      </c>
      <c r="P2435" s="750" t="s">
        <v>3694</v>
      </c>
      <c r="Q2435" s="750" t="s">
        <v>965</v>
      </c>
      <c r="R2435" s="750" t="s">
        <v>966</v>
      </c>
      <c r="S2435" s="750" t="s">
        <v>967</v>
      </c>
    </row>
    <row r="2436" spans="11:19" hidden="1">
      <c r="K2436" s="750" t="str">
        <f t="shared" ca="1" si="90"/>
        <v/>
      </c>
      <c r="L2436" s="750" t="str">
        <f t="shared" ca="1" si="91"/>
        <v/>
      </c>
      <c r="O2436" s="750" t="s">
        <v>968</v>
      </c>
      <c r="P2436" s="750" t="s">
        <v>969</v>
      </c>
      <c r="Q2436" s="750" t="s">
        <v>970</v>
      </c>
      <c r="R2436" s="750" t="s">
        <v>971</v>
      </c>
      <c r="S2436" s="750" t="s">
        <v>972</v>
      </c>
    </row>
    <row r="2437" spans="11:19" hidden="1">
      <c r="K2437" s="750" t="str">
        <f t="shared" ca="1" si="90"/>
        <v/>
      </c>
      <c r="L2437" s="750" t="str">
        <f t="shared" ca="1" si="91"/>
        <v/>
      </c>
      <c r="O2437" s="750" t="s">
        <v>973</v>
      </c>
      <c r="P2437" s="750" t="s">
        <v>974</v>
      </c>
      <c r="Q2437" s="750" t="s">
        <v>975</v>
      </c>
      <c r="R2437" s="750" t="s">
        <v>976</v>
      </c>
      <c r="S2437" s="750" t="s">
        <v>8999</v>
      </c>
    </row>
    <row r="2438" spans="11:19" hidden="1">
      <c r="K2438" s="750" t="str">
        <f t="shared" ca="1" si="90"/>
        <v/>
      </c>
      <c r="L2438" s="750" t="str">
        <f t="shared" ca="1" si="91"/>
        <v/>
      </c>
      <c r="O2438" s="750" t="s">
        <v>9000</v>
      </c>
      <c r="P2438" s="750" t="s">
        <v>10352</v>
      </c>
      <c r="Q2438" s="750" t="s">
        <v>10353</v>
      </c>
      <c r="R2438" s="750" t="s">
        <v>10354</v>
      </c>
      <c r="S2438" s="750" t="s">
        <v>10355</v>
      </c>
    </row>
    <row r="2439" spans="11:19" hidden="1">
      <c r="K2439" s="750" t="str">
        <f t="shared" ca="1" si="90"/>
        <v/>
      </c>
      <c r="L2439" s="750" t="str">
        <f t="shared" ca="1" si="91"/>
        <v/>
      </c>
      <c r="O2439" s="750" t="s">
        <v>10356</v>
      </c>
      <c r="P2439" s="750" t="s">
        <v>10357</v>
      </c>
      <c r="Q2439" s="750" t="s">
        <v>10358</v>
      </c>
      <c r="R2439" s="750" t="s">
        <v>10359</v>
      </c>
      <c r="S2439" s="750" t="s">
        <v>10360</v>
      </c>
    </row>
    <row r="2440" spans="11:19" hidden="1">
      <c r="K2440" s="750" t="str">
        <f t="shared" ca="1" si="90"/>
        <v/>
      </c>
      <c r="L2440" s="750" t="str">
        <f t="shared" ca="1" si="91"/>
        <v/>
      </c>
      <c r="O2440" s="750" t="s">
        <v>10361</v>
      </c>
      <c r="P2440" s="750" t="s">
        <v>13503</v>
      </c>
      <c r="Q2440" s="750" t="s">
        <v>13504</v>
      </c>
      <c r="R2440" s="750" t="s">
        <v>2963</v>
      </c>
      <c r="S2440" s="750" t="s">
        <v>2964</v>
      </c>
    </row>
    <row r="2441" spans="11:19" hidden="1">
      <c r="K2441" s="750" t="str">
        <f t="shared" ca="1" si="90"/>
        <v/>
      </c>
      <c r="L2441" s="750" t="str">
        <f t="shared" ca="1" si="91"/>
        <v/>
      </c>
      <c r="O2441" s="750" t="s">
        <v>2725</v>
      </c>
      <c r="P2441" s="750" t="s">
        <v>2726</v>
      </c>
      <c r="Q2441" s="750" t="s">
        <v>2727</v>
      </c>
      <c r="R2441" s="750" t="s">
        <v>2728</v>
      </c>
      <c r="S2441" s="750" t="s">
        <v>2729</v>
      </c>
    </row>
    <row r="2442" spans="11:19" hidden="1">
      <c r="K2442" s="750" t="str">
        <f t="shared" ca="1" si="90"/>
        <v/>
      </c>
      <c r="L2442" s="750" t="str">
        <f t="shared" ca="1" si="91"/>
        <v/>
      </c>
      <c r="O2442" s="750" t="s">
        <v>2730</v>
      </c>
      <c r="P2442" s="750" t="s">
        <v>8454</v>
      </c>
      <c r="Q2442" s="750" t="s">
        <v>8455</v>
      </c>
      <c r="R2442" s="750" t="s">
        <v>8456</v>
      </c>
      <c r="S2442" s="750" t="s">
        <v>8457</v>
      </c>
    </row>
    <row r="2443" spans="11:19" hidden="1">
      <c r="K2443" s="750" t="str">
        <f t="shared" ca="1" si="90"/>
        <v/>
      </c>
      <c r="L2443" s="750" t="str">
        <f t="shared" ca="1" si="91"/>
        <v/>
      </c>
      <c r="O2443" s="750" t="s">
        <v>8458</v>
      </c>
      <c r="P2443" s="750" t="s">
        <v>8459</v>
      </c>
      <c r="Q2443" s="750" t="s">
        <v>8460</v>
      </c>
      <c r="R2443" s="750" t="s">
        <v>8461</v>
      </c>
      <c r="S2443" s="750" t="s">
        <v>8462</v>
      </c>
    </row>
    <row r="2444" spans="11:19" hidden="1">
      <c r="K2444" s="750" t="str">
        <f t="shared" ref="K2444:K2500" ca="1" si="92">IF(INDIRECT($O2444)=0,"",INDIRECT($R2444)&amp;INDIRECT($O2444)&amp;INDIRECT($P2444)&amp;INDIRECT($Q2444))</f>
        <v/>
      </c>
      <c r="L2444" s="750" t="str">
        <f t="shared" ref="L2444:L2500" ca="1" si="93">IF(INDIRECT($O2444)=0,"",INDIRECT($S2444)&amp;INDIRECT($O2444)&amp;INDIRECT($P2444)&amp;INDIRECT($Q2444))</f>
        <v/>
      </c>
      <c r="O2444" s="750" t="s">
        <v>8463</v>
      </c>
      <c r="P2444" s="750" t="s">
        <v>8464</v>
      </c>
      <c r="Q2444" s="750" t="s">
        <v>8465</v>
      </c>
      <c r="R2444" s="750" t="s">
        <v>8466</v>
      </c>
      <c r="S2444" s="750" t="s">
        <v>8467</v>
      </c>
    </row>
    <row r="2445" spans="11:19" hidden="1">
      <c r="K2445" s="750" t="str">
        <f t="shared" ca="1" si="92"/>
        <v/>
      </c>
      <c r="L2445" s="750" t="str">
        <f t="shared" ca="1" si="93"/>
        <v/>
      </c>
      <c r="O2445" s="750" t="s">
        <v>8468</v>
      </c>
      <c r="P2445" s="750" t="s">
        <v>8469</v>
      </c>
      <c r="Q2445" s="750" t="s">
        <v>12007</v>
      </c>
      <c r="R2445" s="750" t="s">
        <v>12008</v>
      </c>
      <c r="S2445" s="750" t="s">
        <v>12009</v>
      </c>
    </row>
    <row r="2446" spans="11:19" hidden="1">
      <c r="K2446" s="750" t="str">
        <f t="shared" ca="1" si="92"/>
        <v/>
      </c>
      <c r="L2446" s="750" t="str">
        <f t="shared" ca="1" si="93"/>
        <v/>
      </c>
      <c r="O2446" s="750" t="s">
        <v>12010</v>
      </c>
      <c r="P2446" s="750" t="s">
        <v>12011</v>
      </c>
      <c r="Q2446" s="750" t="s">
        <v>12012</v>
      </c>
      <c r="R2446" s="750" t="s">
        <v>8543</v>
      </c>
      <c r="S2446" s="750" t="s">
        <v>8544</v>
      </c>
    </row>
    <row r="2447" spans="11:19" hidden="1">
      <c r="K2447" s="750" t="str">
        <f t="shared" ca="1" si="92"/>
        <v/>
      </c>
      <c r="L2447" s="750" t="str">
        <f t="shared" ca="1" si="93"/>
        <v/>
      </c>
      <c r="O2447" s="750" t="s">
        <v>8545</v>
      </c>
      <c r="P2447" s="750" t="s">
        <v>8546</v>
      </c>
      <c r="Q2447" s="750" t="s">
        <v>8547</v>
      </c>
      <c r="R2447" s="750" t="s">
        <v>8548</v>
      </c>
      <c r="S2447" s="750" t="s">
        <v>8549</v>
      </c>
    </row>
    <row r="2448" spans="11:19" hidden="1">
      <c r="K2448" s="750" t="str">
        <f t="shared" ca="1" si="92"/>
        <v/>
      </c>
      <c r="L2448" s="750" t="str">
        <f t="shared" ca="1" si="93"/>
        <v/>
      </c>
      <c r="O2448" s="750" t="s">
        <v>8550</v>
      </c>
      <c r="P2448" s="750" t="s">
        <v>8551</v>
      </c>
      <c r="Q2448" s="750" t="s">
        <v>8552</v>
      </c>
      <c r="R2448" s="750" t="s">
        <v>8553</v>
      </c>
      <c r="S2448" s="750" t="s">
        <v>8554</v>
      </c>
    </row>
    <row r="2449" spans="11:19" hidden="1">
      <c r="K2449" s="750" t="str">
        <f t="shared" ca="1" si="92"/>
        <v/>
      </c>
      <c r="L2449" s="750" t="str">
        <f t="shared" ca="1" si="93"/>
        <v/>
      </c>
      <c r="O2449" s="750" t="s">
        <v>8555</v>
      </c>
      <c r="P2449" s="750" t="s">
        <v>8556</v>
      </c>
      <c r="Q2449" s="750" t="s">
        <v>6320</v>
      </c>
      <c r="R2449" s="750" t="s">
        <v>6321</v>
      </c>
      <c r="S2449" s="750" t="s">
        <v>6322</v>
      </c>
    </row>
    <row r="2450" spans="11:19" hidden="1">
      <c r="K2450" s="750" t="str">
        <f t="shared" ca="1" si="92"/>
        <v/>
      </c>
      <c r="L2450" s="750" t="str">
        <f t="shared" ca="1" si="93"/>
        <v/>
      </c>
      <c r="O2450" s="750" t="s">
        <v>6323</v>
      </c>
      <c r="P2450" s="750" t="s">
        <v>6324</v>
      </c>
      <c r="Q2450" s="750" t="s">
        <v>6325</v>
      </c>
      <c r="R2450" s="750" t="s">
        <v>6326</v>
      </c>
      <c r="S2450" s="750" t="s">
        <v>6327</v>
      </c>
    </row>
    <row r="2451" spans="11:19" hidden="1">
      <c r="K2451" s="750" t="str">
        <f t="shared" ca="1" si="92"/>
        <v/>
      </c>
      <c r="L2451" s="750" t="str">
        <f t="shared" ca="1" si="93"/>
        <v/>
      </c>
      <c r="O2451" s="750" t="s">
        <v>6328</v>
      </c>
      <c r="P2451" s="750" t="s">
        <v>6329</v>
      </c>
      <c r="Q2451" s="750" t="s">
        <v>6330</v>
      </c>
      <c r="R2451" s="750" t="s">
        <v>6331</v>
      </c>
      <c r="S2451" s="750" t="s">
        <v>6332</v>
      </c>
    </row>
    <row r="2452" spans="11:19" hidden="1">
      <c r="K2452" s="750" t="str">
        <f t="shared" ca="1" si="92"/>
        <v/>
      </c>
      <c r="L2452" s="750" t="str">
        <f t="shared" ca="1" si="93"/>
        <v/>
      </c>
      <c r="O2452" s="750" t="s">
        <v>6333</v>
      </c>
      <c r="P2452" s="750" t="s">
        <v>6334</v>
      </c>
      <c r="Q2452" s="750" t="s">
        <v>6335</v>
      </c>
      <c r="R2452" s="750" t="s">
        <v>6336</v>
      </c>
      <c r="S2452" s="750" t="s">
        <v>6337</v>
      </c>
    </row>
    <row r="2453" spans="11:19" hidden="1">
      <c r="K2453" s="750" t="str">
        <f t="shared" ca="1" si="92"/>
        <v/>
      </c>
      <c r="L2453" s="750" t="str">
        <f t="shared" ca="1" si="93"/>
        <v/>
      </c>
      <c r="O2453" s="750" t="s">
        <v>13490</v>
      </c>
      <c r="P2453" s="750" t="s">
        <v>13491</v>
      </c>
      <c r="Q2453" s="750" t="s">
        <v>7244</v>
      </c>
      <c r="R2453" s="750" t="s">
        <v>9311</v>
      </c>
      <c r="S2453" s="750" t="s">
        <v>9312</v>
      </c>
    </row>
    <row r="2454" spans="11:19" hidden="1">
      <c r="K2454" s="750" t="str">
        <f t="shared" ca="1" si="92"/>
        <v/>
      </c>
      <c r="L2454" s="750" t="str">
        <f t="shared" ca="1" si="93"/>
        <v/>
      </c>
      <c r="O2454" s="750" t="s">
        <v>9313</v>
      </c>
      <c r="P2454" s="750" t="s">
        <v>10707</v>
      </c>
      <c r="Q2454" s="750" t="s">
        <v>10708</v>
      </c>
      <c r="R2454" s="750" t="s">
        <v>10709</v>
      </c>
      <c r="S2454" s="750" t="s">
        <v>10710</v>
      </c>
    </row>
    <row r="2455" spans="11:19" hidden="1">
      <c r="K2455" s="750" t="str">
        <f t="shared" ca="1" si="92"/>
        <v/>
      </c>
      <c r="L2455" s="750" t="str">
        <f t="shared" ca="1" si="93"/>
        <v/>
      </c>
      <c r="O2455" s="750" t="s">
        <v>7239</v>
      </c>
      <c r="P2455" s="750" t="s">
        <v>7240</v>
      </c>
      <c r="Q2455" s="750" t="s">
        <v>7241</v>
      </c>
      <c r="R2455" s="750" t="s">
        <v>7242</v>
      </c>
      <c r="S2455" s="750" t="s">
        <v>4165</v>
      </c>
    </row>
    <row r="2456" spans="11:19" hidden="1">
      <c r="K2456" s="750" t="str">
        <f t="shared" ca="1" si="92"/>
        <v/>
      </c>
      <c r="L2456" s="750" t="str">
        <f t="shared" ca="1" si="93"/>
        <v/>
      </c>
      <c r="O2456" s="750" t="s">
        <v>4166</v>
      </c>
      <c r="P2456" s="750" t="s">
        <v>4167</v>
      </c>
      <c r="Q2456" s="750" t="s">
        <v>4168</v>
      </c>
      <c r="R2456" s="750" t="s">
        <v>4169</v>
      </c>
      <c r="S2456" s="750" t="s">
        <v>4170</v>
      </c>
    </row>
    <row r="2457" spans="11:19" hidden="1">
      <c r="K2457" s="750" t="str">
        <f t="shared" ca="1" si="92"/>
        <v/>
      </c>
      <c r="L2457" s="750" t="str">
        <f t="shared" ca="1" si="93"/>
        <v/>
      </c>
      <c r="O2457" s="750" t="s">
        <v>5380</v>
      </c>
      <c r="P2457" s="750" t="s">
        <v>5381</v>
      </c>
      <c r="Q2457" s="750" t="s">
        <v>5382</v>
      </c>
      <c r="R2457" s="750" t="s">
        <v>5383</v>
      </c>
      <c r="S2457" s="750" t="s">
        <v>5384</v>
      </c>
    </row>
    <row r="2458" spans="11:19" hidden="1">
      <c r="K2458" s="750" t="str">
        <f t="shared" ca="1" si="92"/>
        <v/>
      </c>
      <c r="L2458" s="750" t="str">
        <f t="shared" ca="1" si="93"/>
        <v/>
      </c>
      <c r="O2458" s="750" t="s">
        <v>5385</v>
      </c>
      <c r="P2458" s="750" t="s">
        <v>5386</v>
      </c>
      <c r="Q2458" s="750" t="s">
        <v>5387</v>
      </c>
      <c r="R2458" s="750" t="s">
        <v>5388</v>
      </c>
      <c r="S2458" s="750" t="s">
        <v>5389</v>
      </c>
    </row>
    <row r="2459" spans="11:19" hidden="1">
      <c r="K2459" s="750" t="str">
        <f t="shared" ca="1" si="92"/>
        <v/>
      </c>
      <c r="L2459" s="750" t="str">
        <f t="shared" ca="1" si="93"/>
        <v/>
      </c>
      <c r="O2459" s="750" t="s">
        <v>5390</v>
      </c>
      <c r="P2459" s="750" t="s">
        <v>5391</v>
      </c>
      <c r="Q2459" s="750" t="s">
        <v>5392</v>
      </c>
      <c r="R2459" s="750" t="s">
        <v>10777</v>
      </c>
      <c r="S2459" s="750" t="s">
        <v>10778</v>
      </c>
    </row>
    <row r="2460" spans="11:19" hidden="1">
      <c r="K2460" s="750" t="str">
        <f t="shared" ca="1" si="92"/>
        <v/>
      </c>
      <c r="L2460" s="750" t="str">
        <f t="shared" ca="1" si="93"/>
        <v/>
      </c>
      <c r="O2460" s="750" t="s">
        <v>10779</v>
      </c>
      <c r="P2460" s="750" t="s">
        <v>10780</v>
      </c>
      <c r="Q2460" s="750" t="s">
        <v>10781</v>
      </c>
      <c r="R2460" s="750" t="s">
        <v>10782</v>
      </c>
      <c r="S2460" s="750" t="s">
        <v>6252</v>
      </c>
    </row>
    <row r="2461" spans="11:19" hidden="1">
      <c r="K2461" s="750" t="str">
        <f t="shared" ca="1" si="92"/>
        <v/>
      </c>
      <c r="L2461" s="750" t="str">
        <f t="shared" ca="1" si="93"/>
        <v/>
      </c>
      <c r="O2461" s="750" t="s">
        <v>6253</v>
      </c>
      <c r="P2461" s="750" t="s">
        <v>11103</v>
      </c>
      <c r="Q2461" s="750" t="s">
        <v>11104</v>
      </c>
      <c r="R2461" s="750" t="s">
        <v>11105</v>
      </c>
      <c r="S2461" s="750" t="s">
        <v>11106</v>
      </c>
    </row>
    <row r="2462" spans="11:19" hidden="1">
      <c r="K2462" s="750" t="str">
        <f t="shared" ca="1" si="92"/>
        <v/>
      </c>
      <c r="L2462" s="750" t="str">
        <f t="shared" ca="1" si="93"/>
        <v/>
      </c>
      <c r="O2462" s="750" t="s">
        <v>11107</v>
      </c>
      <c r="P2462" s="750" t="s">
        <v>11108</v>
      </c>
      <c r="Q2462" s="750" t="s">
        <v>11109</v>
      </c>
      <c r="R2462" s="750" t="s">
        <v>11110</v>
      </c>
      <c r="S2462" s="750" t="s">
        <v>11111</v>
      </c>
    </row>
    <row r="2463" spans="11:19" hidden="1">
      <c r="K2463" s="750" t="str">
        <f t="shared" ca="1" si="92"/>
        <v/>
      </c>
      <c r="L2463" s="750" t="str">
        <f t="shared" ca="1" si="93"/>
        <v/>
      </c>
      <c r="O2463" s="750" t="s">
        <v>11112</v>
      </c>
      <c r="P2463" s="750" t="s">
        <v>7243</v>
      </c>
      <c r="Q2463" s="750" t="s">
        <v>13505</v>
      </c>
      <c r="R2463" s="750" t="s">
        <v>5207</v>
      </c>
      <c r="S2463" s="750" t="s">
        <v>5208</v>
      </c>
    </row>
    <row r="2464" spans="11:19" hidden="1">
      <c r="K2464" s="750" t="str">
        <f t="shared" ca="1" si="92"/>
        <v/>
      </c>
      <c r="L2464" s="750" t="str">
        <f t="shared" ca="1" si="93"/>
        <v/>
      </c>
      <c r="O2464" s="750" t="s">
        <v>5209</v>
      </c>
      <c r="P2464" s="750" t="s">
        <v>5210</v>
      </c>
      <c r="Q2464" s="750" t="s">
        <v>5211</v>
      </c>
      <c r="R2464" s="750" t="s">
        <v>5212</v>
      </c>
      <c r="S2464" s="750" t="s">
        <v>5213</v>
      </c>
    </row>
    <row r="2465" spans="11:19" hidden="1">
      <c r="K2465" s="750" t="str">
        <f t="shared" ca="1" si="92"/>
        <v/>
      </c>
      <c r="L2465" s="750" t="str">
        <f t="shared" ca="1" si="93"/>
        <v/>
      </c>
      <c r="O2465" s="750" t="s">
        <v>5214</v>
      </c>
      <c r="P2465" s="750" t="s">
        <v>5215</v>
      </c>
      <c r="Q2465" s="750" t="s">
        <v>5216</v>
      </c>
      <c r="R2465" s="750" t="s">
        <v>4171</v>
      </c>
      <c r="S2465" s="750" t="s">
        <v>4172</v>
      </c>
    </row>
    <row r="2466" spans="11:19" hidden="1">
      <c r="K2466" s="750" t="str">
        <f t="shared" ca="1" si="92"/>
        <v/>
      </c>
      <c r="L2466" s="750" t="str">
        <f t="shared" ca="1" si="93"/>
        <v/>
      </c>
      <c r="O2466" s="750" t="s">
        <v>4173</v>
      </c>
      <c r="P2466" s="750" t="s">
        <v>4174</v>
      </c>
      <c r="Q2466" s="750" t="s">
        <v>4175</v>
      </c>
      <c r="R2466" s="750" t="s">
        <v>4176</v>
      </c>
      <c r="S2466" s="750" t="s">
        <v>4177</v>
      </c>
    </row>
    <row r="2467" spans="11:19" hidden="1">
      <c r="K2467" s="750" t="str">
        <f t="shared" ca="1" si="92"/>
        <v/>
      </c>
      <c r="L2467" s="750" t="str">
        <f t="shared" ca="1" si="93"/>
        <v/>
      </c>
      <c r="O2467" s="750" t="s">
        <v>4178</v>
      </c>
      <c r="P2467" s="750" t="s">
        <v>4179</v>
      </c>
      <c r="Q2467" s="750" t="s">
        <v>9686</v>
      </c>
      <c r="R2467" s="750" t="s">
        <v>9687</v>
      </c>
      <c r="S2467" s="750" t="s">
        <v>9688</v>
      </c>
    </row>
    <row r="2468" spans="11:19" hidden="1">
      <c r="K2468" s="750" t="str">
        <f t="shared" ca="1" si="92"/>
        <v/>
      </c>
      <c r="L2468" s="750" t="str">
        <f t="shared" ca="1" si="93"/>
        <v/>
      </c>
      <c r="O2468" s="750" t="s">
        <v>9689</v>
      </c>
      <c r="P2468" s="750" t="s">
        <v>9690</v>
      </c>
      <c r="Q2468" s="750" t="s">
        <v>9691</v>
      </c>
      <c r="R2468" s="750" t="s">
        <v>9692</v>
      </c>
      <c r="S2468" s="750" t="s">
        <v>9693</v>
      </c>
    </row>
    <row r="2469" spans="11:19" hidden="1">
      <c r="K2469" s="750" t="str">
        <f t="shared" ca="1" si="92"/>
        <v/>
      </c>
      <c r="L2469" s="750" t="str">
        <f t="shared" ca="1" si="93"/>
        <v/>
      </c>
      <c r="O2469" s="750" t="s">
        <v>9694</v>
      </c>
      <c r="P2469" s="750" t="s">
        <v>9695</v>
      </c>
      <c r="Q2469" s="750" t="s">
        <v>9696</v>
      </c>
      <c r="R2469" s="750" t="s">
        <v>9697</v>
      </c>
      <c r="S2469" s="750" t="s">
        <v>9698</v>
      </c>
    </row>
    <row r="2470" spans="11:19" hidden="1">
      <c r="K2470" s="750" t="str">
        <f t="shared" ca="1" si="92"/>
        <v/>
      </c>
      <c r="L2470" s="750" t="str">
        <f t="shared" ca="1" si="93"/>
        <v/>
      </c>
      <c r="O2470" s="750" t="s">
        <v>6478</v>
      </c>
      <c r="P2470" s="750" t="s">
        <v>6479</v>
      </c>
      <c r="Q2470" s="750" t="s">
        <v>11561</v>
      </c>
      <c r="R2470" s="750" t="s">
        <v>11562</v>
      </c>
      <c r="S2470" s="750" t="s">
        <v>11563</v>
      </c>
    </row>
    <row r="2471" spans="11:19" hidden="1">
      <c r="K2471" s="750" t="str">
        <f t="shared" ca="1" si="92"/>
        <v/>
      </c>
      <c r="L2471" s="750" t="str">
        <f t="shared" ca="1" si="93"/>
        <v/>
      </c>
      <c r="O2471" s="750" t="s">
        <v>11564</v>
      </c>
      <c r="P2471" s="750" t="s">
        <v>11565</v>
      </c>
      <c r="Q2471" s="750" t="s">
        <v>11566</v>
      </c>
      <c r="R2471" s="750" t="s">
        <v>1160</v>
      </c>
      <c r="S2471" s="750" t="s">
        <v>9492</v>
      </c>
    </row>
    <row r="2472" spans="11:19" hidden="1">
      <c r="K2472" s="750" t="str">
        <f t="shared" ca="1" si="92"/>
        <v/>
      </c>
      <c r="L2472" s="750" t="str">
        <f t="shared" ca="1" si="93"/>
        <v/>
      </c>
      <c r="O2472" s="750" t="s">
        <v>9669</v>
      </c>
      <c r="P2472" s="750" t="s">
        <v>9670</v>
      </c>
      <c r="Q2472" s="750" t="s">
        <v>9671</v>
      </c>
      <c r="R2472" s="750" t="s">
        <v>9672</v>
      </c>
      <c r="S2472" s="750" t="s">
        <v>9673</v>
      </c>
    </row>
    <row r="2473" spans="11:19" hidden="1">
      <c r="K2473" s="750" t="str">
        <f t="shared" ca="1" si="92"/>
        <v/>
      </c>
      <c r="L2473" s="750" t="str">
        <f t="shared" ca="1" si="93"/>
        <v/>
      </c>
      <c r="O2473" s="750" t="s">
        <v>9674</v>
      </c>
      <c r="P2473" s="750" t="s">
        <v>2061</v>
      </c>
      <c r="Q2473" s="750" t="s">
        <v>2062</v>
      </c>
      <c r="R2473" s="750" t="s">
        <v>2063</v>
      </c>
      <c r="S2473" s="750" t="s">
        <v>2064</v>
      </c>
    </row>
    <row r="2474" spans="11:19" hidden="1">
      <c r="K2474" s="750" t="str">
        <f t="shared" ca="1" si="92"/>
        <v/>
      </c>
      <c r="L2474" s="750" t="str">
        <f t="shared" ca="1" si="93"/>
        <v/>
      </c>
      <c r="O2474" s="750" t="s">
        <v>355</v>
      </c>
      <c r="P2474" s="750" t="s">
        <v>356</v>
      </c>
      <c r="Q2474" s="750" t="s">
        <v>12507</v>
      </c>
      <c r="R2474" s="750" t="s">
        <v>12508</v>
      </c>
      <c r="S2474" s="750" t="s">
        <v>12509</v>
      </c>
    </row>
    <row r="2475" spans="11:19" hidden="1">
      <c r="K2475" s="750" t="str">
        <f t="shared" ca="1" si="92"/>
        <v/>
      </c>
      <c r="L2475" s="750" t="str">
        <f t="shared" ca="1" si="93"/>
        <v/>
      </c>
      <c r="O2475" s="750" t="s">
        <v>12510</v>
      </c>
      <c r="P2475" s="750" t="s">
        <v>12511</v>
      </c>
      <c r="Q2475" s="750" t="s">
        <v>12512</v>
      </c>
      <c r="R2475" s="750" t="s">
        <v>12513</v>
      </c>
      <c r="S2475" s="750" t="s">
        <v>12514</v>
      </c>
    </row>
    <row r="2476" spans="11:19" hidden="1">
      <c r="K2476" s="750" t="str">
        <f t="shared" ca="1" si="92"/>
        <v/>
      </c>
      <c r="L2476" s="750" t="str">
        <f t="shared" ca="1" si="93"/>
        <v/>
      </c>
      <c r="O2476" s="750" t="s">
        <v>12515</v>
      </c>
      <c r="P2476" s="750" t="s">
        <v>12516</v>
      </c>
      <c r="Q2476" s="750" t="s">
        <v>12517</v>
      </c>
      <c r="R2476" s="750" t="s">
        <v>12518</v>
      </c>
      <c r="S2476" s="750" t="s">
        <v>12519</v>
      </c>
    </row>
    <row r="2477" spans="11:19" hidden="1">
      <c r="K2477" s="750" t="str">
        <f t="shared" ca="1" si="92"/>
        <v/>
      </c>
      <c r="L2477" s="750" t="str">
        <f t="shared" ca="1" si="93"/>
        <v/>
      </c>
      <c r="O2477" s="750" t="s">
        <v>12520</v>
      </c>
      <c r="P2477" s="750" t="s">
        <v>12521</v>
      </c>
      <c r="Q2477" s="750" t="s">
        <v>12522</v>
      </c>
      <c r="R2477" s="750" t="s">
        <v>12523</v>
      </c>
      <c r="S2477" s="750" t="s">
        <v>2612</v>
      </c>
    </row>
    <row r="2478" spans="11:19" hidden="1">
      <c r="K2478" s="750" t="str">
        <f t="shared" ca="1" si="92"/>
        <v/>
      </c>
      <c r="L2478" s="750" t="str">
        <f t="shared" ca="1" si="93"/>
        <v/>
      </c>
      <c r="O2478" s="750" t="s">
        <v>2613</v>
      </c>
      <c r="P2478" s="750" t="s">
        <v>2614</v>
      </c>
      <c r="Q2478" s="750" t="s">
        <v>2615</v>
      </c>
      <c r="R2478" s="750" t="s">
        <v>2616</v>
      </c>
      <c r="S2478" s="750" t="s">
        <v>2617</v>
      </c>
    </row>
    <row r="2479" spans="11:19" hidden="1">
      <c r="K2479" s="750" t="str">
        <f t="shared" ca="1" si="92"/>
        <v/>
      </c>
      <c r="L2479" s="750" t="str">
        <f t="shared" ca="1" si="93"/>
        <v/>
      </c>
      <c r="O2479" s="750" t="s">
        <v>2618</v>
      </c>
      <c r="P2479" s="750" t="s">
        <v>2619</v>
      </c>
      <c r="Q2479" s="750" t="s">
        <v>2620</v>
      </c>
      <c r="R2479" s="750" t="s">
        <v>2621</v>
      </c>
      <c r="S2479" s="750" t="s">
        <v>2622</v>
      </c>
    </row>
    <row r="2480" spans="11:19" hidden="1">
      <c r="K2480" s="750" t="str">
        <f t="shared" ca="1" si="92"/>
        <v/>
      </c>
      <c r="L2480" s="750" t="str">
        <f t="shared" ca="1" si="93"/>
        <v/>
      </c>
      <c r="O2480" s="750" t="s">
        <v>2623</v>
      </c>
      <c r="P2480" s="750" t="s">
        <v>2624</v>
      </c>
      <c r="Q2480" s="750" t="s">
        <v>2625</v>
      </c>
      <c r="R2480" s="750" t="s">
        <v>204</v>
      </c>
      <c r="S2480" s="750" t="s">
        <v>205</v>
      </c>
    </row>
    <row r="2481" spans="11:19" hidden="1">
      <c r="K2481" s="750" t="str">
        <f t="shared" ca="1" si="92"/>
        <v/>
      </c>
      <c r="L2481" s="750" t="str">
        <f t="shared" ca="1" si="93"/>
        <v/>
      </c>
      <c r="O2481" s="750" t="s">
        <v>206</v>
      </c>
      <c r="P2481" s="750" t="s">
        <v>207</v>
      </c>
      <c r="Q2481" s="750" t="s">
        <v>208</v>
      </c>
      <c r="R2481" s="750" t="s">
        <v>209</v>
      </c>
      <c r="S2481" s="750" t="s">
        <v>210</v>
      </c>
    </row>
    <row r="2482" spans="11:19" hidden="1">
      <c r="K2482" s="750" t="str">
        <f t="shared" ca="1" si="92"/>
        <v/>
      </c>
      <c r="L2482" s="750" t="str">
        <f t="shared" ca="1" si="93"/>
        <v/>
      </c>
      <c r="O2482" s="750" t="s">
        <v>211</v>
      </c>
      <c r="P2482" s="750" t="s">
        <v>212</v>
      </c>
      <c r="Q2482" s="750" t="s">
        <v>1753</v>
      </c>
      <c r="R2482" s="750" t="s">
        <v>1754</v>
      </c>
      <c r="S2482" s="750" t="s">
        <v>1755</v>
      </c>
    </row>
    <row r="2483" spans="11:19" hidden="1">
      <c r="K2483" s="750" t="str">
        <f t="shared" ca="1" si="92"/>
        <v/>
      </c>
      <c r="L2483" s="750" t="str">
        <f t="shared" ca="1" si="93"/>
        <v/>
      </c>
      <c r="O2483" s="750" t="s">
        <v>1756</v>
      </c>
      <c r="P2483" s="750" t="s">
        <v>1757</v>
      </c>
      <c r="Q2483" s="750" t="s">
        <v>1758</v>
      </c>
      <c r="R2483" s="750" t="s">
        <v>1759</v>
      </c>
      <c r="S2483" s="750" t="s">
        <v>1760</v>
      </c>
    </row>
    <row r="2484" spans="11:19" hidden="1">
      <c r="K2484" s="750" t="str">
        <f t="shared" ca="1" si="92"/>
        <v/>
      </c>
      <c r="L2484" s="750" t="str">
        <f t="shared" ca="1" si="93"/>
        <v/>
      </c>
      <c r="O2484" s="750" t="s">
        <v>1761</v>
      </c>
      <c r="P2484" s="750" t="s">
        <v>1762</v>
      </c>
      <c r="Q2484" s="750" t="s">
        <v>1763</v>
      </c>
      <c r="R2484" s="750" t="s">
        <v>1764</v>
      </c>
      <c r="S2484" s="750" t="s">
        <v>1765</v>
      </c>
    </row>
    <row r="2485" spans="11:19" hidden="1">
      <c r="K2485" s="750" t="str">
        <f t="shared" ca="1" si="92"/>
        <v/>
      </c>
      <c r="L2485" s="750" t="str">
        <f t="shared" ca="1" si="93"/>
        <v/>
      </c>
      <c r="O2485" s="750" t="s">
        <v>1766</v>
      </c>
      <c r="P2485" s="750" t="s">
        <v>1767</v>
      </c>
      <c r="Q2485" s="750" t="s">
        <v>1768</v>
      </c>
      <c r="R2485" s="750" t="s">
        <v>1769</v>
      </c>
      <c r="S2485" s="750" t="s">
        <v>1770</v>
      </c>
    </row>
    <row r="2486" spans="11:19" hidden="1">
      <c r="K2486" s="750" t="str">
        <f t="shared" ca="1" si="92"/>
        <v/>
      </c>
      <c r="L2486" s="750" t="str">
        <f t="shared" ca="1" si="93"/>
        <v/>
      </c>
      <c r="O2486" s="750" t="s">
        <v>8006</v>
      </c>
      <c r="P2486" s="750" t="s">
        <v>4737</v>
      </c>
      <c r="Q2486" s="750" t="s">
        <v>4738</v>
      </c>
      <c r="R2486" s="750" t="s">
        <v>4739</v>
      </c>
      <c r="S2486" s="750" t="s">
        <v>2685</v>
      </c>
    </row>
    <row r="2487" spans="11:19" hidden="1">
      <c r="K2487" s="750" t="str">
        <f t="shared" ca="1" si="92"/>
        <v/>
      </c>
      <c r="L2487" s="750" t="str">
        <f t="shared" ca="1" si="93"/>
        <v/>
      </c>
      <c r="O2487" s="750" t="s">
        <v>10846</v>
      </c>
      <c r="P2487" s="750" t="s">
        <v>10847</v>
      </c>
      <c r="Q2487" s="750" t="s">
        <v>10848</v>
      </c>
      <c r="R2487" s="750" t="s">
        <v>10849</v>
      </c>
      <c r="S2487" s="750" t="s">
        <v>2190</v>
      </c>
    </row>
    <row r="2488" spans="11:19" hidden="1">
      <c r="K2488" s="750" t="str">
        <f t="shared" ca="1" si="92"/>
        <v/>
      </c>
      <c r="L2488" s="750" t="str">
        <f t="shared" ca="1" si="93"/>
        <v/>
      </c>
      <c r="O2488" s="750" t="s">
        <v>2191</v>
      </c>
      <c r="P2488" s="750" t="s">
        <v>2192</v>
      </c>
      <c r="Q2488" s="750" t="s">
        <v>2193</v>
      </c>
      <c r="R2488" s="750" t="s">
        <v>2194</v>
      </c>
      <c r="S2488" s="750" t="s">
        <v>2195</v>
      </c>
    </row>
    <row r="2489" spans="11:19" hidden="1">
      <c r="K2489" s="750" t="str">
        <f t="shared" ca="1" si="92"/>
        <v/>
      </c>
      <c r="L2489" s="750" t="str">
        <f t="shared" ca="1" si="93"/>
        <v/>
      </c>
      <c r="O2489" s="750" t="s">
        <v>2196</v>
      </c>
      <c r="P2489" s="750" t="s">
        <v>13706</v>
      </c>
      <c r="Q2489" s="750" t="s">
        <v>13707</v>
      </c>
      <c r="R2489" s="750" t="s">
        <v>13708</v>
      </c>
      <c r="S2489" s="750" t="s">
        <v>10688</v>
      </c>
    </row>
    <row r="2490" spans="11:19" hidden="1">
      <c r="K2490" s="750" t="str">
        <f t="shared" ca="1" si="92"/>
        <v/>
      </c>
      <c r="L2490" s="750" t="str">
        <f t="shared" ca="1" si="93"/>
        <v/>
      </c>
      <c r="O2490" s="750" t="s">
        <v>5418</v>
      </c>
      <c r="P2490" s="750" t="s">
        <v>5419</v>
      </c>
      <c r="Q2490" s="750" t="s">
        <v>5420</v>
      </c>
      <c r="R2490" s="750" t="s">
        <v>5421</v>
      </c>
      <c r="S2490" s="750" t="s">
        <v>5422</v>
      </c>
    </row>
    <row r="2491" spans="11:19" hidden="1">
      <c r="K2491" s="750" t="str">
        <f t="shared" ca="1" si="92"/>
        <v/>
      </c>
      <c r="L2491" s="750" t="str">
        <f t="shared" ca="1" si="93"/>
        <v/>
      </c>
      <c r="O2491" s="750" t="s">
        <v>9238</v>
      </c>
      <c r="P2491" s="750" t="s">
        <v>9239</v>
      </c>
      <c r="Q2491" s="750" t="s">
        <v>9240</v>
      </c>
      <c r="R2491" s="750" t="s">
        <v>9241</v>
      </c>
      <c r="S2491" s="750" t="s">
        <v>9242</v>
      </c>
    </row>
    <row r="2492" spans="11:19" hidden="1">
      <c r="K2492" s="750" t="str">
        <f t="shared" ca="1" si="92"/>
        <v/>
      </c>
      <c r="L2492" s="750" t="str">
        <f t="shared" ca="1" si="93"/>
        <v/>
      </c>
      <c r="O2492" s="750" t="s">
        <v>9243</v>
      </c>
      <c r="P2492" s="750" t="s">
        <v>13228</v>
      </c>
      <c r="Q2492" s="750" t="s">
        <v>13229</v>
      </c>
      <c r="R2492" s="750" t="s">
        <v>13230</v>
      </c>
      <c r="S2492" s="750" t="s">
        <v>13231</v>
      </c>
    </row>
    <row r="2493" spans="11:19" hidden="1">
      <c r="K2493" s="750" t="str">
        <f t="shared" ca="1" si="92"/>
        <v/>
      </c>
      <c r="L2493" s="750" t="str">
        <f t="shared" ca="1" si="93"/>
        <v/>
      </c>
      <c r="O2493" s="750" t="s">
        <v>13232</v>
      </c>
      <c r="P2493" s="750" t="s">
        <v>13233</v>
      </c>
      <c r="Q2493" s="750" t="s">
        <v>13234</v>
      </c>
      <c r="R2493" s="750" t="s">
        <v>213</v>
      </c>
      <c r="S2493" s="750" t="s">
        <v>214</v>
      </c>
    </row>
    <row r="2494" spans="11:19" hidden="1">
      <c r="K2494" s="750" t="str">
        <f t="shared" ca="1" si="92"/>
        <v/>
      </c>
      <c r="L2494" s="750" t="str">
        <f t="shared" ca="1" si="93"/>
        <v/>
      </c>
      <c r="O2494" s="750" t="s">
        <v>215</v>
      </c>
      <c r="P2494" s="750" t="s">
        <v>13666</v>
      </c>
      <c r="Q2494" s="750" t="s">
        <v>13667</v>
      </c>
      <c r="R2494" s="750" t="s">
        <v>13668</v>
      </c>
      <c r="S2494" s="750" t="s">
        <v>13669</v>
      </c>
    </row>
    <row r="2495" spans="11:19" hidden="1">
      <c r="K2495" s="750" t="str">
        <f t="shared" ca="1" si="92"/>
        <v/>
      </c>
      <c r="L2495" s="750" t="str">
        <f t="shared" ca="1" si="93"/>
        <v/>
      </c>
      <c r="O2495" s="750" t="s">
        <v>13670</v>
      </c>
      <c r="P2495" s="750" t="s">
        <v>13671</v>
      </c>
      <c r="Q2495" s="750" t="s">
        <v>13672</v>
      </c>
      <c r="R2495" s="750" t="s">
        <v>13673</v>
      </c>
      <c r="S2495" s="750" t="s">
        <v>13674</v>
      </c>
    </row>
    <row r="2496" spans="11:19" hidden="1">
      <c r="K2496" s="750" t="str">
        <f t="shared" ca="1" si="92"/>
        <v/>
      </c>
      <c r="L2496" s="750" t="str">
        <f t="shared" ca="1" si="93"/>
        <v/>
      </c>
      <c r="O2496" s="750" t="s">
        <v>13675</v>
      </c>
      <c r="P2496" s="750" t="s">
        <v>13676</v>
      </c>
      <c r="Q2496" s="750" t="s">
        <v>13677</v>
      </c>
      <c r="R2496" s="750" t="s">
        <v>7533</v>
      </c>
      <c r="S2496" s="750" t="s">
        <v>7534</v>
      </c>
    </row>
    <row r="2497" spans="11:19" hidden="1">
      <c r="K2497" s="750" t="str">
        <f t="shared" ca="1" si="92"/>
        <v/>
      </c>
      <c r="L2497" s="750" t="str">
        <f t="shared" ca="1" si="93"/>
        <v/>
      </c>
      <c r="O2497" s="750" t="s">
        <v>7535</v>
      </c>
      <c r="P2497" s="750" t="s">
        <v>8391</v>
      </c>
      <c r="Q2497" s="750" t="s">
        <v>8392</v>
      </c>
      <c r="R2497" s="750" t="s">
        <v>8393</v>
      </c>
      <c r="S2497" s="750" t="s">
        <v>8394</v>
      </c>
    </row>
    <row r="2498" spans="11:19" hidden="1">
      <c r="K2498" s="750" t="str">
        <f t="shared" ca="1" si="92"/>
        <v/>
      </c>
      <c r="L2498" s="750" t="str">
        <f t="shared" ca="1" si="93"/>
        <v/>
      </c>
      <c r="O2498" s="750" t="s">
        <v>8395</v>
      </c>
      <c r="P2498" s="750" t="s">
        <v>8396</v>
      </c>
      <c r="Q2498" s="750" t="s">
        <v>8397</v>
      </c>
      <c r="R2498" s="750" t="s">
        <v>8398</v>
      </c>
      <c r="S2498" s="750" t="s">
        <v>8399</v>
      </c>
    </row>
    <row r="2499" spans="11:19" hidden="1">
      <c r="K2499" s="750" t="str">
        <f t="shared" ca="1" si="92"/>
        <v/>
      </c>
      <c r="L2499" s="750" t="str">
        <f t="shared" ca="1" si="93"/>
        <v/>
      </c>
      <c r="O2499" s="750" t="s">
        <v>8400</v>
      </c>
      <c r="P2499" s="750" t="s">
        <v>8401</v>
      </c>
      <c r="Q2499" s="750" t="s">
        <v>8402</v>
      </c>
      <c r="R2499" s="750" t="s">
        <v>8403</v>
      </c>
      <c r="S2499" s="750" t="s">
        <v>8404</v>
      </c>
    </row>
    <row r="2500" spans="11:19" hidden="1">
      <c r="K2500" s="750" t="str">
        <f t="shared" ca="1" si="92"/>
        <v/>
      </c>
      <c r="L2500" s="750" t="str">
        <f t="shared" ca="1" si="93"/>
        <v/>
      </c>
      <c r="O2500" s="750" t="s">
        <v>8405</v>
      </c>
      <c r="P2500" s="750" t="s">
        <v>8406</v>
      </c>
      <c r="Q2500" s="750" t="s">
        <v>3558</v>
      </c>
      <c r="R2500" s="750" t="s">
        <v>3559</v>
      </c>
      <c r="S2500" s="750" t="s">
        <v>3560</v>
      </c>
    </row>
  </sheetData>
  <sheetProtection password="A8ED" sheet="1" objects="1" scenarios="1" selectLockedCells="1" selectUnlockedCells="1"/>
  <phoneticPr fontId="5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dimension ref="A1:Q87"/>
  <sheetViews>
    <sheetView topLeftCell="A42" zoomScale="90" zoomScaleNormal="90" workbookViewId="0">
      <selection activeCell="B64" sqref="B64"/>
    </sheetView>
  </sheetViews>
  <sheetFormatPr defaultRowHeight="15"/>
  <cols>
    <col min="1" max="1" width="28.7109375" style="939" customWidth="1"/>
    <col min="2" max="2" width="17.28515625" style="940" customWidth="1"/>
    <col min="3" max="3" width="1.85546875" style="940" customWidth="1"/>
    <col min="4" max="4" width="17.28515625" style="940" customWidth="1"/>
    <col min="5" max="5" width="1.85546875" style="940" customWidth="1"/>
    <col min="6" max="6" width="17.28515625" style="940" hidden="1" customWidth="1"/>
    <col min="7" max="7" width="1.85546875" style="940" hidden="1" customWidth="1"/>
    <col min="8" max="8" width="17.28515625" style="940" hidden="1" customWidth="1"/>
    <col min="9" max="9" width="1.85546875" style="940" hidden="1" customWidth="1"/>
    <col min="10" max="10" width="17.28515625" style="940" hidden="1" customWidth="1"/>
    <col min="11" max="11" width="1.85546875" style="940" hidden="1" customWidth="1"/>
    <col min="12" max="12" width="17.28515625" style="940" hidden="1" customWidth="1"/>
    <col min="13" max="13" width="1.85546875" style="940" hidden="1" customWidth="1"/>
    <col min="14" max="14" width="18.7109375" style="940" bestFit="1" customWidth="1"/>
    <col min="15" max="15" width="43" style="939" customWidth="1"/>
    <col min="16" max="16" width="31.42578125" style="939" customWidth="1"/>
    <col min="17" max="17" width="25" style="939" customWidth="1"/>
    <col min="18" max="16384" width="9.140625" style="939"/>
  </cols>
  <sheetData>
    <row r="1" spans="1:16">
      <c r="A1" s="921" t="s">
        <v>2965</v>
      </c>
      <c r="B1" s="1471"/>
      <c r="C1" s="1471"/>
    </row>
    <row r="2" spans="1:16">
      <c r="A2" s="1472" t="s">
        <v>6960</v>
      </c>
      <c r="B2" s="1473"/>
      <c r="C2" s="1473"/>
    </row>
    <row r="3" spans="1:16">
      <c r="A3" s="1474" t="s">
        <v>2635</v>
      </c>
      <c r="B3" s="1475"/>
      <c r="C3" s="1475"/>
    </row>
    <row r="4" spans="1:16">
      <c r="A4" s="949" t="s">
        <v>13015</v>
      </c>
      <c r="B4" s="1476"/>
      <c r="C4" s="1476"/>
    </row>
    <row r="5" spans="1:16" ht="15.75" thickBot="1">
      <c r="A5" s="1477" t="s">
        <v>11308</v>
      </c>
      <c r="B5" s="1478"/>
      <c r="C5" s="1478"/>
      <c r="D5" s="1478"/>
      <c r="E5" s="1478"/>
      <c r="F5" s="1478"/>
      <c r="G5" s="1478"/>
      <c r="H5" s="1478"/>
      <c r="I5" s="1478"/>
      <c r="J5" s="1478"/>
      <c r="K5" s="1478"/>
      <c r="L5" s="1478"/>
      <c r="M5" s="1478"/>
      <c r="N5" s="1478"/>
    </row>
    <row r="7" spans="1:16">
      <c r="N7" s="1479" t="s">
        <v>10912</v>
      </c>
    </row>
    <row r="8" spans="1:16">
      <c r="A8" s="939" t="s">
        <v>804</v>
      </c>
      <c r="B8" s="1479"/>
      <c r="C8" s="1479"/>
      <c r="D8" s="1479"/>
      <c r="E8" s="1479"/>
      <c r="F8" s="1479"/>
      <c r="G8" s="1479"/>
      <c r="H8" s="1479"/>
      <c r="I8" s="1479"/>
      <c r="J8" s="1479"/>
      <c r="K8" s="1479"/>
      <c r="L8" s="1479"/>
      <c r="M8" s="1479"/>
      <c r="N8" s="1479"/>
    </row>
    <row r="9" spans="1:16">
      <c r="B9" s="1479"/>
      <c r="C9" s="1479"/>
      <c r="D9" s="1479"/>
      <c r="E9" s="1479"/>
      <c r="F9" s="1479"/>
      <c r="G9" s="1479"/>
      <c r="H9" s="1479"/>
      <c r="I9" s="1479"/>
      <c r="J9" s="1479"/>
      <c r="K9" s="1479"/>
      <c r="L9" s="1479"/>
      <c r="M9" s="1479"/>
      <c r="N9" s="1479"/>
      <c r="O9" s="1480"/>
      <c r="P9" s="1481"/>
    </row>
    <row r="10" spans="1:16" ht="29.25">
      <c r="A10" s="1482"/>
      <c r="B10" s="1483" t="s">
        <v>6961</v>
      </c>
      <c r="C10" s="1484"/>
      <c r="D10" s="1483" t="s">
        <v>6962</v>
      </c>
      <c r="E10" s="1484"/>
      <c r="F10" s="1483" t="s">
        <v>6963</v>
      </c>
      <c r="G10" s="1485"/>
      <c r="H10" s="1483" t="s">
        <v>5853</v>
      </c>
      <c r="I10" s="1486"/>
      <c r="J10" s="1487" t="s">
        <v>11311</v>
      </c>
      <c r="K10" s="1485"/>
      <c r="L10" s="1487" t="s">
        <v>11312</v>
      </c>
      <c r="M10" s="1485"/>
      <c r="N10" s="1487" t="s">
        <v>11313</v>
      </c>
      <c r="O10" s="1480"/>
      <c r="P10" s="1488"/>
    </row>
    <row r="11" spans="1:16">
      <c r="A11" s="1489" t="s">
        <v>4020</v>
      </c>
      <c r="B11" s="1490"/>
      <c r="C11" s="1490"/>
      <c r="D11" s="1490"/>
      <c r="E11" s="1490"/>
      <c r="F11" s="1490"/>
      <c r="G11" s="1490"/>
      <c r="H11" s="1490"/>
      <c r="I11" s="1490"/>
      <c r="J11" s="1490"/>
      <c r="K11" s="1490"/>
      <c r="L11" s="1490"/>
      <c r="M11" s="1479"/>
      <c r="N11" s="1479"/>
    </row>
    <row r="12" spans="1:16">
      <c r="A12" s="1491" t="s">
        <v>805</v>
      </c>
      <c r="B12" s="1492">
        <f ca="1">B48</f>
        <v>14454641385</v>
      </c>
      <c r="C12" s="1490"/>
      <c r="D12" s="1492">
        <f ca="1">D48</f>
        <v>87778994914</v>
      </c>
      <c r="E12" s="1490"/>
      <c r="F12" s="1492">
        <v>0</v>
      </c>
      <c r="G12" s="1490"/>
      <c r="H12" s="1492">
        <v>0</v>
      </c>
      <c r="I12" s="1490"/>
      <c r="J12" s="1492">
        <v>0</v>
      </c>
      <c r="K12" s="1490"/>
      <c r="L12" s="1492">
        <v>0</v>
      </c>
      <c r="M12" s="1479"/>
      <c r="N12" s="1492">
        <f ca="1">SUM(B12:M12)</f>
        <v>102233636299</v>
      </c>
      <c r="O12" s="1493"/>
    </row>
    <row r="13" spans="1:16">
      <c r="A13" s="1491" t="s">
        <v>3353</v>
      </c>
      <c r="B13" s="1492">
        <v>0</v>
      </c>
      <c r="C13" s="1490"/>
      <c r="D13" s="1492">
        <v>0</v>
      </c>
      <c r="E13" s="1490"/>
      <c r="F13" s="1492">
        <v>0</v>
      </c>
      <c r="G13" s="1490"/>
      <c r="H13" s="1492">
        <v>0</v>
      </c>
      <c r="I13" s="1490"/>
      <c r="J13" s="1492">
        <v>0</v>
      </c>
      <c r="K13" s="1490"/>
      <c r="L13" s="1492">
        <v>0</v>
      </c>
      <c r="M13" s="1479"/>
      <c r="N13" s="1494">
        <f>SUM(B13:M13)</f>
        <v>0</v>
      </c>
      <c r="O13" s="1493"/>
      <c r="P13" s="1495"/>
    </row>
    <row r="14" spans="1:16" ht="30">
      <c r="A14" s="1491" t="s">
        <v>943</v>
      </c>
      <c r="B14" s="1496"/>
      <c r="C14" s="1490"/>
      <c r="D14" s="1496"/>
      <c r="E14" s="1490"/>
      <c r="F14" s="1496"/>
      <c r="G14" s="1490"/>
      <c r="H14" s="1496"/>
      <c r="I14" s="1490"/>
      <c r="J14" s="1496"/>
      <c r="K14" s="1490"/>
      <c r="L14" s="1497"/>
      <c r="N14" s="1492">
        <f ca="1">CĐKT!F82-'TS BP '!N12</f>
        <v>-102233636299</v>
      </c>
      <c r="O14" s="1493"/>
      <c r="P14" s="1495"/>
    </row>
    <row r="15" spans="1:16" ht="15.75" thickBot="1">
      <c r="A15" s="1498" t="s">
        <v>944</v>
      </c>
      <c r="B15" s="1499"/>
      <c r="C15" s="1499"/>
      <c r="D15" s="1499"/>
      <c r="E15" s="1499"/>
      <c r="F15" s="1499"/>
      <c r="G15" s="1499"/>
      <c r="H15" s="1499"/>
      <c r="I15" s="1499"/>
      <c r="J15" s="1499"/>
      <c r="K15" s="1499"/>
      <c r="L15" s="1500"/>
      <c r="N15" s="1501">
        <f ca="1">SUM(N12:N14)</f>
        <v>0</v>
      </c>
      <c r="O15" s="1708">
        <f ca="1">N15-CĐKT!F82</f>
        <v>0</v>
      </c>
    </row>
    <row r="16" spans="1:16" ht="15.75" thickTop="1">
      <c r="A16" s="1491"/>
      <c r="B16" s="1490"/>
      <c r="C16" s="1490"/>
      <c r="D16" s="1490"/>
      <c r="E16" s="1490"/>
      <c r="F16" s="1490"/>
      <c r="G16" s="1490"/>
      <c r="H16" s="1490"/>
      <c r="I16" s="1490"/>
      <c r="J16" s="1490"/>
      <c r="K16" s="1490"/>
      <c r="L16" s="1490"/>
      <c r="N16" s="939"/>
      <c r="O16" s="940"/>
    </row>
    <row r="17" spans="1:16" ht="30">
      <c r="A17" s="1491" t="s">
        <v>945</v>
      </c>
      <c r="B17" s="1492">
        <f>B64</f>
        <v>37646573294</v>
      </c>
      <c r="C17" s="1490"/>
      <c r="D17" s="1492">
        <f>D64</f>
        <v>5664598993</v>
      </c>
      <c r="E17" s="1490"/>
      <c r="F17" s="1492">
        <v>0</v>
      </c>
      <c r="G17" s="1490"/>
      <c r="H17" s="1492">
        <v>0</v>
      </c>
      <c r="I17" s="1490"/>
      <c r="J17" s="1492">
        <v>0</v>
      </c>
      <c r="K17" s="1490"/>
      <c r="L17" s="1492">
        <v>0</v>
      </c>
      <c r="N17" s="1502">
        <f>SUM(B17:M17)</f>
        <v>43311172287</v>
      </c>
      <c r="O17" s="1493"/>
      <c r="P17" s="1495"/>
    </row>
    <row r="18" spans="1:16" ht="30">
      <c r="A18" s="1491" t="s">
        <v>8144</v>
      </c>
      <c r="B18" s="1492">
        <f>B88</f>
        <v>0</v>
      </c>
      <c r="C18" s="1490"/>
      <c r="D18" s="1492">
        <f>D88</f>
        <v>0</v>
      </c>
      <c r="E18" s="1490"/>
      <c r="F18" s="1492">
        <v>0</v>
      </c>
      <c r="G18" s="1490"/>
      <c r="H18" s="1492">
        <v>0</v>
      </c>
      <c r="I18" s="1490"/>
      <c r="J18" s="1492">
        <v>0</v>
      </c>
      <c r="K18" s="1490"/>
      <c r="L18" s="1492">
        <v>0</v>
      </c>
      <c r="N18" s="1502">
        <f>SUM(B18:M18)</f>
        <v>0</v>
      </c>
      <c r="O18" s="1493"/>
      <c r="P18" s="1495"/>
    </row>
    <row r="19" spans="1:16" ht="30">
      <c r="A19" s="1491" t="s">
        <v>1404</v>
      </c>
      <c r="B19" s="1496"/>
      <c r="C19" s="1490"/>
      <c r="D19" s="1496"/>
      <c r="E19" s="1490"/>
      <c r="F19" s="1496"/>
      <c r="G19" s="1490"/>
      <c r="H19" s="1496"/>
      <c r="I19" s="1490"/>
      <c r="J19" s="1496"/>
      <c r="K19" s="1490"/>
      <c r="L19" s="1497"/>
      <c r="N19" s="1492" t="e">
        <f>CĐKT!#REF!-'TS BP '!N17</f>
        <v>#REF!</v>
      </c>
      <c r="O19" s="1493"/>
    </row>
    <row r="20" spans="1:16" ht="15.75" thickBot="1">
      <c r="A20" s="1498" t="s">
        <v>956</v>
      </c>
      <c r="B20" s="1499"/>
      <c r="C20" s="1499"/>
      <c r="D20" s="1499"/>
      <c r="E20" s="1499"/>
      <c r="F20" s="1499"/>
      <c r="G20" s="1499"/>
      <c r="H20" s="1499"/>
      <c r="I20" s="1499"/>
      <c r="J20" s="1499"/>
      <c r="K20" s="1499"/>
      <c r="L20" s="1500"/>
      <c r="N20" s="1501" t="e">
        <f>SUM(N17:N19)</f>
        <v>#REF!</v>
      </c>
      <c r="O20" s="1708" t="e">
        <f>N20-CĐKT!#REF!</f>
        <v>#REF!</v>
      </c>
    </row>
    <row r="21" spans="1:16" ht="15.75" thickTop="1">
      <c r="A21" s="1482"/>
      <c r="B21" s="1490"/>
      <c r="C21" s="1490"/>
      <c r="D21" s="1490"/>
      <c r="E21" s="1490"/>
      <c r="F21" s="1490"/>
      <c r="G21" s="1490"/>
      <c r="H21" s="1490"/>
      <c r="I21" s="1490"/>
      <c r="J21" s="1490"/>
      <c r="K21" s="1490"/>
      <c r="L21" s="1490"/>
      <c r="N21" s="939"/>
      <c r="O21" s="940"/>
    </row>
    <row r="22" spans="1:16" hidden="1">
      <c r="A22" s="1482" t="s">
        <v>4021</v>
      </c>
      <c r="B22" s="1490"/>
      <c r="C22" s="1490"/>
      <c r="D22" s="1490"/>
      <c r="E22" s="1490"/>
      <c r="F22" s="1490"/>
      <c r="G22" s="1490"/>
      <c r="H22" s="1490"/>
      <c r="I22" s="1490"/>
      <c r="J22" s="1490"/>
      <c r="K22" s="1490"/>
      <c r="L22" s="1490"/>
      <c r="O22" s="1493"/>
    </row>
    <row r="23" spans="1:16" hidden="1">
      <c r="A23" s="1491" t="s">
        <v>805</v>
      </c>
      <c r="B23" s="1492">
        <v>0</v>
      </c>
      <c r="C23" s="1490"/>
      <c r="D23" s="1492">
        <v>0</v>
      </c>
      <c r="E23" s="1490"/>
      <c r="F23" s="1492">
        <v>0</v>
      </c>
      <c r="G23" s="1490"/>
      <c r="H23" s="1492">
        <v>0</v>
      </c>
      <c r="I23" s="1490"/>
      <c r="J23" s="1492">
        <v>0</v>
      </c>
      <c r="K23" s="1490"/>
      <c r="L23" s="1492">
        <v>0</v>
      </c>
      <c r="M23" s="1479"/>
      <c r="N23" s="1502">
        <f>SUM(B23:M23)</f>
        <v>0</v>
      </c>
      <c r="O23" s="1493"/>
    </row>
    <row r="24" spans="1:16" hidden="1">
      <c r="A24" s="1491" t="s">
        <v>3353</v>
      </c>
      <c r="B24" s="1492">
        <v>0</v>
      </c>
      <c r="C24" s="1490"/>
      <c r="D24" s="1492">
        <v>0</v>
      </c>
      <c r="E24" s="1490"/>
      <c r="F24" s="1492">
        <v>0</v>
      </c>
      <c r="G24" s="1490"/>
      <c r="H24" s="1492">
        <v>0</v>
      </c>
      <c r="I24" s="1490"/>
      <c r="J24" s="1492">
        <v>0</v>
      </c>
      <c r="K24" s="1490"/>
      <c r="L24" s="1492">
        <v>0</v>
      </c>
      <c r="M24" s="1479"/>
      <c r="N24" s="1502">
        <f>SUM(B24:M24)</f>
        <v>0</v>
      </c>
      <c r="O24" s="1493"/>
    </row>
    <row r="25" spans="1:16" ht="30" hidden="1">
      <c r="A25" s="1491" t="s">
        <v>943</v>
      </c>
      <c r="B25" s="1496"/>
      <c r="C25" s="1490"/>
      <c r="D25" s="1496"/>
      <c r="E25" s="1490"/>
      <c r="F25" s="1496"/>
      <c r="G25" s="1490"/>
      <c r="H25" s="1496"/>
      <c r="I25" s="1490"/>
      <c r="J25" s="1496"/>
      <c r="K25" s="1490"/>
      <c r="L25" s="1497"/>
      <c r="N25" s="1492">
        <v>0</v>
      </c>
      <c r="O25" s="1493"/>
    </row>
    <row r="26" spans="1:16" ht="15.75" hidden="1" thickBot="1">
      <c r="A26" s="1498" t="s">
        <v>944</v>
      </c>
      <c r="B26" s="1499"/>
      <c r="C26" s="1499"/>
      <c r="D26" s="1499"/>
      <c r="E26" s="1499"/>
      <c r="F26" s="1499"/>
      <c r="G26" s="1499"/>
      <c r="H26" s="1499"/>
      <c r="I26" s="1499"/>
      <c r="J26" s="1499"/>
      <c r="K26" s="1499"/>
      <c r="L26" s="1500"/>
      <c r="N26" s="1501">
        <f>SUM(N23:N25)</f>
        <v>0</v>
      </c>
      <c r="O26" s="1493"/>
    </row>
    <row r="27" spans="1:16" ht="15.75" hidden="1" thickTop="1">
      <c r="A27" s="1491"/>
      <c r="B27" s="1490"/>
      <c r="C27" s="1490"/>
      <c r="D27" s="1490"/>
      <c r="E27" s="1490"/>
      <c r="F27" s="1490"/>
      <c r="G27" s="1490"/>
      <c r="H27" s="1490"/>
      <c r="I27" s="1490"/>
      <c r="J27" s="1490"/>
      <c r="K27" s="1490"/>
      <c r="L27" s="1490"/>
      <c r="O27" s="1493"/>
    </row>
    <row r="28" spans="1:16" ht="30" hidden="1">
      <c r="A28" s="1491" t="s">
        <v>945</v>
      </c>
      <c r="B28" s="1492">
        <v>0</v>
      </c>
      <c r="C28" s="1490"/>
      <c r="D28" s="1492">
        <v>0</v>
      </c>
      <c r="E28" s="1490"/>
      <c r="F28" s="1492">
        <v>0</v>
      </c>
      <c r="G28" s="1490"/>
      <c r="H28" s="1492">
        <v>0</v>
      </c>
      <c r="I28" s="1490"/>
      <c r="J28" s="1492">
        <v>0</v>
      </c>
      <c r="K28" s="1490"/>
      <c r="L28" s="1492">
        <v>0</v>
      </c>
      <c r="N28" s="1502">
        <f>SUM(B28:M28)</f>
        <v>0</v>
      </c>
      <c r="O28" s="1493"/>
    </row>
    <row r="29" spans="1:16" ht="30" hidden="1">
      <c r="A29" s="1491" t="s">
        <v>8144</v>
      </c>
      <c r="B29" s="1492">
        <v>0</v>
      </c>
      <c r="C29" s="1490"/>
      <c r="D29" s="1492">
        <v>0</v>
      </c>
      <c r="E29" s="1490"/>
      <c r="F29" s="1492">
        <v>0</v>
      </c>
      <c r="G29" s="1490"/>
      <c r="H29" s="1492">
        <v>0</v>
      </c>
      <c r="I29" s="1490"/>
      <c r="J29" s="1492">
        <v>0</v>
      </c>
      <c r="K29" s="1490"/>
      <c r="L29" s="1492">
        <v>0</v>
      </c>
      <c r="N29" s="1502">
        <f>SUM(B29:M29)</f>
        <v>0</v>
      </c>
      <c r="O29" s="1493"/>
    </row>
    <row r="30" spans="1:16" ht="30" hidden="1">
      <c r="A30" s="1491" t="s">
        <v>1404</v>
      </c>
      <c r="B30" s="1496"/>
      <c r="C30" s="1490"/>
      <c r="D30" s="1496"/>
      <c r="E30" s="1490"/>
      <c r="F30" s="1496"/>
      <c r="G30" s="1490"/>
      <c r="H30" s="1496"/>
      <c r="I30" s="1490"/>
      <c r="J30" s="1496"/>
      <c r="K30" s="1490"/>
      <c r="L30" s="1497"/>
      <c r="N30" s="1492">
        <v>0</v>
      </c>
      <c r="O30" s="1493"/>
    </row>
    <row r="31" spans="1:16" ht="15.75" hidden="1" thickBot="1">
      <c r="A31" s="1498" t="s">
        <v>956</v>
      </c>
      <c r="B31" s="1499"/>
      <c r="C31" s="1499"/>
      <c r="D31" s="1499"/>
      <c r="E31" s="1499"/>
      <c r="F31" s="1499"/>
      <c r="G31" s="1499"/>
      <c r="H31" s="1499"/>
      <c r="I31" s="1499"/>
      <c r="J31" s="1499"/>
      <c r="K31" s="1499"/>
      <c r="L31" s="1500"/>
      <c r="N31" s="1501">
        <f>SUM(N28:N30)</f>
        <v>0</v>
      </c>
      <c r="O31" s="1493"/>
    </row>
    <row r="32" spans="1:16" ht="15.75" hidden="1" thickTop="1">
      <c r="O32" s="1493"/>
    </row>
    <row r="33" spans="1:17">
      <c r="A33" s="1607" t="s">
        <v>12489</v>
      </c>
      <c r="B33" s="1504">
        <f>SUM(B34:B36)</f>
        <v>6848749160</v>
      </c>
      <c r="C33" s="1504"/>
      <c r="D33" s="1504">
        <f>D37</f>
        <v>1551753740</v>
      </c>
      <c r="E33" s="1504"/>
      <c r="O33" s="1493"/>
    </row>
    <row r="34" spans="1:17">
      <c r="B34" s="940">
        <v>6848749160</v>
      </c>
      <c r="O34" s="1493"/>
    </row>
    <row r="35" spans="1:17">
      <c r="O35" s="1493"/>
    </row>
    <row r="36" spans="1:17">
      <c r="O36" s="1493"/>
    </row>
    <row r="37" spans="1:17">
      <c r="A37" s="939" t="s">
        <v>14359</v>
      </c>
      <c r="D37" s="940">
        <v>1551753740</v>
      </c>
      <c r="O37" s="1493"/>
    </row>
    <row r="38" spans="1:17">
      <c r="O38" s="1493"/>
    </row>
    <row r="39" spans="1:17">
      <c r="A39" s="1608" t="s">
        <v>12488</v>
      </c>
      <c r="B39" s="1504">
        <f>SUM(B40:B41)</f>
        <v>11863250400</v>
      </c>
      <c r="C39" s="1504"/>
      <c r="D39" s="1504">
        <f>SUM(D40:D41)</f>
        <v>9263038273</v>
      </c>
      <c r="E39" s="1504"/>
      <c r="O39" s="1493"/>
    </row>
    <row r="40" spans="1:17">
      <c r="A40" s="1600" t="s">
        <v>14276</v>
      </c>
      <c r="B40" s="940">
        <v>11863250400</v>
      </c>
      <c r="D40" s="940">
        <v>9263038273</v>
      </c>
      <c r="O40" s="1493"/>
    </row>
    <row r="41" spans="1:17">
      <c r="A41" s="1600"/>
      <c r="O41" s="1493"/>
    </row>
    <row r="42" spans="1:17">
      <c r="A42" s="1600"/>
      <c r="O42" s="1493"/>
      <c r="Q42" s="1503"/>
    </row>
    <row r="43" spans="1:17">
      <c r="A43"/>
      <c r="O43" s="1493"/>
      <c r="Q43" s="1503"/>
    </row>
    <row r="44" spans="1:17">
      <c r="A44" s="1608" t="s">
        <v>1700</v>
      </c>
      <c r="B44" s="1504">
        <v>-4257358175</v>
      </c>
      <c r="C44" s="1504"/>
      <c r="D44" s="1504">
        <v>0</v>
      </c>
      <c r="O44" s="1493"/>
    </row>
    <row r="45" spans="1:17">
      <c r="A45" s="1608" t="s">
        <v>10972</v>
      </c>
      <c r="B45" s="1504">
        <f ca="1">'TM 6T'!B161</f>
        <v>0</v>
      </c>
      <c r="C45" s="1504"/>
      <c r="D45" s="1504">
        <f ca="1">'TM 6T'!B157+'TM 6T'!B159+'TM 6T'!B160+'TM 6T'!B156</f>
        <v>76922622901</v>
      </c>
      <c r="E45" s="1504"/>
      <c r="O45" s="1493"/>
    </row>
    <row r="46" spans="1:17">
      <c r="A46" s="1608" t="s">
        <v>1701</v>
      </c>
      <c r="B46" s="1504">
        <v>0</v>
      </c>
      <c r="C46" s="1504"/>
      <c r="D46" s="1504">
        <f>CĐKT!F54</f>
        <v>41580000</v>
      </c>
      <c r="E46" s="1504"/>
      <c r="O46" s="1493"/>
    </row>
    <row r="47" spans="1:17">
      <c r="O47" s="1493"/>
    </row>
    <row r="48" spans="1:17">
      <c r="A48" s="1607" t="s">
        <v>14273</v>
      </c>
      <c r="B48" s="1504">
        <f ca="1">B33+B39+B44+B45+B46</f>
        <v>14454641385</v>
      </c>
      <c r="C48" s="1504"/>
      <c r="D48" s="1504">
        <f ca="1">SUM(D44:D46,D39,D33)</f>
        <v>87778994914</v>
      </c>
      <c r="O48" s="1493"/>
    </row>
    <row r="49" spans="1:15">
      <c r="O49" s="1493"/>
    </row>
    <row r="50" spans="1:15">
      <c r="A50" s="1604" t="s">
        <v>3235</v>
      </c>
      <c r="B50" s="1605">
        <f>B51</f>
        <v>6313568000</v>
      </c>
      <c r="C50" s="1605"/>
      <c r="D50" s="1605"/>
      <c r="O50" s="1493"/>
    </row>
    <row r="51" spans="1:15">
      <c r="A51" s="1604"/>
      <c r="B51" s="1605">
        <v>6313568000</v>
      </c>
      <c r="C51" s="1605"/>
      <c r="D51" s="1605"/>
      <c r="O51" s="1493"/>
    </row>
    <row r="52" spans="1:15">
      <c r="A52" s="1604"/>
      <c r="B52" s="1605"/>
      <c r="C52" s="1605"/>
      <c r="D52" s="1605"/>
      <c r="O52" s="1493"/>
    </row>
    <row r="53" spans="1:15">
      <c r="A53" s="1604"/>
      <c r="B53" s="1605"/>
      <c r="C53" s="1605"/>
      <c r="D53" s="1605"/>
      <c r="O53" s="1493"/>
    </row>
    <row r="54" spans="1:15">
      <c r="A54" s="1606" t="s">
        <v>3233</v>
      </c>
      <c r="B54" s="1605">
        <f>SUM(B55:B56)</f>
        <v>2934608500</v>
      </c>
      <c r="C54" s="1605"/>
      <c r="D54" s="1605">
        <f>D55</f>
        <v>1556377875</v>
      </c>
      <c r="O54" s="1493"/>
    </row>
    <row r="55" spans="1:15">
      <c r="A55" s="1604"/>
      <c r="B55" s="1605">
        <v>2934608500</v>
      </c>
      <c r="C55" s="1605"/>
      <c r="D55" s="1605">
        <v>1556377875</v>
      </c>
      <c r="O55" s="1493"/>
    </row>
    <row r="56" spans="1:15">
      <c r="A56" s="1604"/>
      <c r="B56" s="1605"/>
      <c r="C56" s="1605"/>
      <c r="D56" s="1605"/>
      <c r="O56" s="1493"/>
    </row>
    <row r="57" spans="1:15">
      <c r="A57" s="1604"/>
      <c r="B57" s="1605"/>
      <c r="C57" s="1605"/>
      <c r="D57" s="1605"/>
      <c r="O57" s="1493"/>
    </row>
    <row r="58" spans="1:15">
      <c r="A58" s="1609" t="s">
        <v>12736</v>
      </c>
      <c r="B58" s="1610">
        <f>'TM 6T'!D697-'TM 6T'!J697</f>
        <v>0</v>
      </c>
      <c r="C58" s="1610"/>
      <c r="D58" s="1610">
        <f>'TM 6T'!N696</f>
        <v>2908221118</v>
      </c>
      <c r="E58" s="1504"/>
      <c r="F58" s="1504"/>
      <c r="O58" s="1493"/>
    </row>
    <row r="59" spans="1:15">
      <c r="A59" s="1607" t="s">
        <v>3229</v>
      </c>
      <c r="B59" s="1504">
        <f>SUM(B60:B63)</f>
        <v>28398396794</v>
      </c>
      <c r="C59" s="1504"/>
      <c r="D59" s="1504">
        <f>SUM(D60:D63)</f>
        <v>1200000000</v>
      </c>
      <c r="E59" s="1504"/>
      <c r="F59" s="1504"/>
      <c r="O59" s="1493"/>
    </row>
    <row r="60" spans="1:15">
      <c r="A60" s="939" t="s">
        <v>14356</v>
      </c>
      <c r="B60" s="940">
        <v>8189599793</v>
      </c>
      <c r="O60" s="1493"/>
    </row>
    <row r="61" spans="1:15">
      <c r="A61" s="939" t="s">
        <v>14357</v>
      </c>
      <c r="B61" s="940">
        <v>20208797001</v>
      </c>
      <c r="F61" s="940">
        <v>637970174</v>
      </c>
      <c r="O61" s="1493"/>
    </row>
    <row r="62" spans="1:15">
      <c r="A62" s="939" t="s">
        <v>14358</v>
      </c>
      <c r="D62" s="940">
        <v>1200000000</v>
      </c>
      <c r="O62" s="1493"/>
    </row>
    <row r="64" spans="1:15">
      <c r="A64" s="939" t="s">
        <v>12095</v>
      </c>
      <c r="B64" s="940">
        <f>B50+B54+B58+B59</f>
        <v>37646573294</v>
      </c>
      <c r="D64" s="940">
        <f>D50+D54+D58+D59</f>
        <v>5664598993</v>
      </c>
    </row>
    <row r="71" spans="2:15">
      <c r="B71" s="1504"/>
      <c r="C71" s="1504"/>
      <c r="D71" s="1504"/>
      <c r="E71" s="1504"/>
      <c r="F71" s="1504"/>
      <c r="G71" s="1504"/>
      <c r="H71" s="1504"/>
      <c r="I71" s="1504"/>
      <c r="J71" s="1504"/>
      <c r="K71" s="1504"/>
      <c r="L71" s="1504"/>
      <c r="M71" s="1504"/>
      <c r="N71" s="1504"/>
      <c r="O71" s="1504"/>
    </row>
    <row r="72" spans="2:15">
      <c r="O72" s="940"/>
    </row>
    <row r="75" spans="2:15" s="231" customFormat="1">
      <c r="B75" s="928"/>
      <c r="C75" s="928"/>
      <c r="D75" s="928"/>
      <c r="E75" s="928"/>
      <c r="F75" s="928"/>
      <c r="G75" s="928"/>
      <c r="H75" s="928"/>
      <c r="I75" s="928"/>
      <c r="J75" s="928"/>
      <c r="K75" s="928"/>
      <c r="L75" s="928"/>
      <c r="M75" s="928"/>
      <c r="N75" s="928"/>
    </row>
    <row r="76" spans="2:15" s="231" customFormat="1">
      <c r="B76" s="928"/>
      <c r="C76" s="928"/>
      <c r="D76" s="928"/>
      <c r="E76" s="928"/>
      <c r="F76" s="928"/>
      <c r="G76" s="928"/>
      <c r="H76" s="928"/>
      <c r="I76" s="928"/>
      <c r="J76" s="928"/>
      <c r="K76" s="928"/>
      <c r="L76" s="928"/>
      <c r="M76" s="928"/>
      <c r="N76" s="928"/>
    </row>
    <row r="85" spans="2:14">
      <c r="B85" s="1504"/>
      <c r="D85" s="1504"/>
      <c r="F85" s="1504"/>
      <c r="N85" s="1504"/>
    </row>
    <row r="87" spans="2:14">
      <c r="B87" s="1505"/>
      <c r="C87" s="1505"/>
      <c r="D87" s="1505"/>
      <c r="F87" s="1505"/>
    </row>
  </sheetData>
  <phoneticPr fontId="13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dimension ref="A1:P66"/>
  <sheetViews>
    <sheetView topLeftCell="A16" workbookViewId="0">
      <selection activeCell="B10" sqref="B10"/>
    </sheetView>
  </sheetViews>
  <sheetFormatPr defaultRowHeight="15"/>
  <cols>
    <col min="1" max="1" width="47.42578125" style="939" customWidth="1"/>
    <col min="2" max="2" width="18.42578125" style="940" customWidth="1"/>
    <col min="3" max="3" width="1.85546875" style="940" customWidth="1"/>
    <col min="4" max="4" width="17.28515625" style="940" customWidth="1"/>
    <col min="5" max="5" width="1.85546875" style="940" customWidth="1"/>
    <col min="6" max="6" width="17.28515625" style="940" hidden="1" customWidth="1"/>
    <col min="7" max="7" width="1.85546875" style="940" hidden="1" customWidth="1"/>
    <col min="8" max="8" width="17.28515625" style="940" hidden="1" customWidth="1"/>
    <col min="9" max="9" width="1.85546875" style="940" hidden="1" customWidth="1"/>
    <col min="10" max="10" width="17.28515625" style="940" hidden="1" customWidth="1"/>
    <col min="11" max="11" width="1.85546875" style="940" hidden="1" customWidth="1"/>
    <col min="12" max="12" width="17.28515625" style="940" hidden="1" customWidth="1"/>
    <col min="13" max="13" width="1.85546875" style="940" hidden="1" customWidth="1"/>
    <col min="14" max="14" width="18.140625" style="940" customWidth="1"/>
    <col min="15" max="16" width="35" style="939" customWidth="1"/>
    <col min="17" max="16384" width="9.140625" style="939"/>
  </cols>
  <sheetData>
    <row r="1" spans="1:16">
      <c r="A1" s="921" t="s">
        <v>2965</v>
      </c>
      <c r="B1" s="1471"/>
      <c r="C1" s="1471"/>
      <c r="D1" s="928"/>
    </row>
    <row r="2" spans="1:16">
      <c r="A2" s="1472" t="s">
        <v>6960</v>
      </c>
      <c r="B2" s="1473"/>
      <c r="C2" s="1473"/>
      <c r="D2" s="928"/>
    </row>
    <row r="3" spans="1:16">
      <c r="A3" s="1474" t="s">
        <v>2635</v>
      </c>
      <c r="B3" s="1475"/>
      <c r="C3" s="1475"/>
      <c r="D3" s="928"/>
    </row>
    <row r="4" spans="1:16">
      <c r="A4" s="949" t="s">
        <v>13015</v>
      </c>
      <c r="B4" s="1476"/>
      <c r="C4" s="1476"/>
      <c r="D4" s="928"/>
    </row>
    <row r="5" spans="1:16" ht="15.75" thickBot="1">
      <c r="A5" s="1477" t="s">
        <v>11308</v>
      </c>
      <c r="B5" s="1478"/>
      <c r="C5" s="1478"/>
      <c r="D5" s="1478"/>
      <c r="E5" s="1478"/>
      <c r="F5" s="1478"/>
      <c r="G5" s="1478"/>
      <c r="H5" s="1478"/>
      <c r="I5" s="1478"/>
      <c r="J5" s="1478"/>
      <c r="K5" s="1478"/>
      <c r="L5" s="1478"/>
      <c r="M5" s="1478"/>
      <c r="N5" s="1478"/>
    </row>
    <row r="7" spans="1:16">
      <c r="N7" s="1653" t="s">
        <v>10912</v>
      </c>
    </row>
    <row r="8" spans="1:16">
      <c r="N8" s="1653"/>
    </row>
    <row r="9" spans="1:16">
      <c r="A9" s="939" t="s">
        <v>11309</v>
      </c>
      <c r="N9" s="1653"/>
      <c r="O9" s="1654"/>
    </row>
    <row r="10" spans="1:16">
      <c r="O10" s="1480" t="s">
        <v>11310</v>
      </c>
      <c r="P10" s="1481"/>
    </row>
    <row r="11" spans="1:16" ht="29.25">
      <c r="A11" s="1655"/>
      <c r="B11" s="1483" t="s">
        <v>6961</v>
      </c>
      <c r="C11" s="1484"/>
      <c r="D11" s="1483" t="s">
        <v>6962</v>
      </c>
      <c r="E11" s="1484"/>
      <c r="F11" s="1483" t="s">
        <v>6963</v>
      </c>
      <c r="G11" s="1485"/>
      <c r="H11" s="1487" t="s">
        <v>5853</v>
      </c>
      <c r="I11" s="1486"/>
      <c r="J11" s="1487" t="s">
        <v>11311</v>
      </c>
      <c r="K11" s="1485"/>
      <c r="L11" s="1487" t="s">
        <v>11312</v>
      </c>
      <c r="M11" s="1485"/>
      <c r="N11" s="1487" t="s">
        <v>11313</v>
      </c>
      <c r="O11" s="1488" t="s">
        <v>11314</v>
      </c>
      <c r="P11" s="1488" t="s">
        <v>11315</v>
      </c>
    </row>
    <row r="12" spans="1:16">
      <c r="A12" s="1489" t="s">
        <v>12561</v>
      </c>
      <c r="B12" s="1490"/>
      <c r="C12" s="1490"/>
      <c r="D12" s="1490"/>
      <c r="E12" s="1490"/>
      <c r="F12" s="1490"/>
      <c r="G12" s="1490"/>
      <c r="H12" s="1490"/>
      <c r="I12" s="1490"/>
      <c r="J12" s="1490"/>
      <c r="K12" s="1490"/>
      <c r="L12" s="1490"/>
      <c r="M12" s="1490"/>
      <c r="N12" s="1490"/>
      <c r="O12" s="1495"/>
    </row>
    <row r="13" spans="1:16" ht="30">
      <c r="A13" s="1491" t="s">
        <v>11316</v>
      </c>
      <c r="B13" s="1502">
        <f>'TM 6T'!B841</f>
        <v>356930209078</v>
      </c>
      <c r="C13" s="1490"/>
      <c r="D13" s="1502">
        <f>'TM 6T'!B842</f>
        <v>2196282018</v>
      </c>
      <c r="E13" s="1490"/>
      <c r="F13" s="1502">
        <v>0</v>
      </c>
      <c r="G13" s="1490"/>
      <c r="H13" s="1502">
        <v>0</v>
      </c>
      <c r="I13" s="1490"/>
      <c r="J13" s="1502">
        <v>0</v>
      </c>
      <c r="K13" s="1490"/>
      <c r="L13" s="1502">
        <v>0</v>
      </c>
      <c r="M13" s="1490"/>
      <c r="N13" s="1502">
        <f>SUM(B13:M13)</f>
        <v>359126491096</v>
      </c>
      <c r="O13" s="1493" t="s">
        <v>6964</v>
      </c>
      <c r="P13" s="1493" t="s">
        <v>10193</v>
      </c>
    </row>
    <row r="14" spans="1:16" ht="30">
      <c r="A14" s="1491" t="s">
        <v>11317</v>
      </c>
      <c r="B14" s="1502">
        <v>0</v>
      </c>
      <c r="C14" s="1490"/>
      <c r="D14" s="1502">
        <v>0</v>
      </c>
      <c r="E14" s="1490"/>
      <c r="F14" s="1502">
        <v>0</v>
      </c>
      <c r="G14" s="1490"/>
      <c r="H14" s="1502">
        <v>0</v>
      </c>
      <c r="I14" s="1656"/>
      <c r="J14" s="1502">
        <v>0</v>
      </c>
      <c r="K14" s="1490"/>
      <c r="L14" s="1502">
        <v>0</v>
      </c>
      <c r="M14" s="1490"/>
      <c r="N14" s="1502">
        <f>SUM(B14:M14)</f>
        <v>0</v>
      </c>
      <c r="O14" s="1493" t="s">
        <v>10194</v>
      </c>
      <c r="P14" s="1493" t="s">
        <v>12423</v>
      </c>
    </row>
    <row r="15" spans="1:16">
      <c r="A15" s="1657" t="s">
        <v>12424</v>
      </c>
      <c r="B15" s="1658">
        <f>SUM(B13:B14)</f>
        <v>356930209078</v>
      </c>
      <c r="C15" s="1658"/>
      <c r="D15" s="1658">
        <f>SUM(D13:D14)</f>
        <v>2196282018</v>
      </c>
      <c r="E15" s="1658"/>
      <c r="F15" s="1658">
        <f>SUM(F13:F14)</f>
        <v>0</v>
      </c>
      <c r="G15" s="1658"/>
      <c r="H15" s="1658">
        <f>SUM(H13:H14)</f>
        <v>0</v>
      </c>
      <c r="I15" s="1658"/>
      <c r="J15" s="1658">
        <f>SUM(J13:J14)</f>
        <v>0</v>
      </c>
      <c r="K15" s="1658"/>
      <c r="L15" s="1658">
        <f>SUM(L13:L14)</f>
        <v>0</v>
      </c>
      <c r="M15" s="1658"/>
      <c r="N15" s="1658">
        <f>SUM(N13:N14)</f>
        <v>359126491096</v>
      </c>
      <c r="O15" s="1493" t="s">
        <v>12425</v>
      </c>
      <c r="P15" s="1493" t="s">
        <v>12426</v>
      </c>
    </row>
    <row r="16" spans="1:16">
      <c r="A16" s="1657"/>
      <c r="B16" s="1658"/>
      <c r="C16" s="1658"/>
      <c r="D16" s="1658"/>
      <c r="E16" s="1658"/>
      <c r="F16" s="1658"/>
      <c r="G16" s="1658"/>
      <c r="H16" s="1658"/>
      <c r="I16" s="1658"/>
      <c r="J16" s="1658"/>
      <c r="K16" s="1658"/>
      <c r="L16" s="1658"/>
      <c r="M16" s="1658"/>
      <c r="N16" s="1658"/>
      <c r="O16" s="1493"/>
      <c r="P16" s="1493"/>
    </row>
    <row r="17" spans="1:16">
      <c r="A17" s="1491" t="s">
        <v>12427</v>
      </c>
      <c r="B17" s="1502">
        <f>-'TM 6T'!B862-'TM 6T'!B865</f>
        <v>-325736401049</v>
      </c>
      <c r="C17" s="1490"/>
      <c r="D17" s="1502">
        <f>-'TM 6T'!B863</f>
        <v>-7242926697</v>
      </c>
      <c r="E17" s="1490"/>
      <c r="F17" s="1502">
        <v>0</v>
      </c>
      <c r="G17" s="1490"/>
      <c r="H17" s="1502">
        <v>0</v>
      </c>
      <c r="I17" s="1490"/>
      <c r="J17" s="1502">
        <v>0</v>
      </c>
      <c r="K17" s="1490"/>
      <c r="L17" s="1502">
        <v>0</v>
      </c>
      <c r="M17" s="1490"/>
      <c r="N17" s="1502">
        <f>SUM(B17:M17)</f>
        <v>-332979327746</v>
      </c>
      <c r="O17" s="1493" t="s">
        <v>4557</v>
      </c>
      <c r="P17" s="1493" t="s">
        <v>4558</v>
      </c>
    </row>
    <row r="18" spans="1:16">
      <c r="A18" s="1491" t="s">
        <v>1428</v>
      </c>
      <c r="B18" s="1492">
        <f>B15+B17</f>
        <v>31193808029</v>
      </c>
      <c r="C18" s="1490"/>
      <c r="D18" s="1492">
        <f>D15+D17</f>
        <v>-5046644679</v>
      </c>
      <c r="E18" s="1490"/>
      <c r="F18" s="1492">
        <f>F15-F17</f>
        <v>0</v>
      </c>
      <c r="G18" s="1490"/>
      <c r="H18" s="1492">
        <f>H15-H17</f>
        <v>0</v>
      </c>
      <c r="I18" s="1656"/>
      <c r="J18" s="1492">
        <f>J15-J17</f>
        <v>0</v>
      </c>
      <c r="K18" s="1490"/>
      <c r="L18" s="1492">
        <f>L15-L17</f>
        <v>0</v>
      </c>
      <c r="M18" s="1490"/>
      <c r="N18" s="1502">
        <f>SUM(B18:M18)</f>
        <v>26147163350</v>
      </c>
      <c r="O18" s="1493"/>
      <c r="P18" s="1493"/>
    </row>
    <row r="19" spans="1:16">
      <c r="A19" s="1491" t="s">
        <v>5494</v>
      </c>
      <c r="B19" s="1490"/>
      <c r="C19" s="1490"/>
      <c r="D19" s="1490"/>
      <c r="E19" s="1490"/>
      <c r="F19" s="1490"/>
      <c r="G19" s="1490"/>
      <c r="H19" s="1490"/>
      <c r="I19" s="1490"/>
      <c r="J19" s="1490"/>
      <c r="K19" s="1490"/>
      <c r="L19" s="1490"/>
      <c r="M19" s="1490"/>
      <c r="N19" s="1492">
        <f ca="1">-('TM 6T'!B936+'TM 6T'!B923)</f>
        <v>-5122031716</v>
      </c>
      <c r="O19" s="1493" t="s">
        <v>5495</v>
      </c>
      <c r="P19" s="1493" t="s">
        <v>5496</v>
      </c>
    </row>
    <row r="20" spans="1:16">
      <c r="A20" s="1491" t="s">
        <v>9132</v>
      </c>
      <c r="B20" s="1496"/>
      <c r="C20" s="1490"/>
      <c r="D20" s="1496"/>
      <c r="E20" s="1490"/>
      <c r="F20" s="1496"/>
      <c r="G20" s="1490"/>
      <c r="H20" s="1496"/>
      <c r="I20" s="1496"/>
      <c r="J20" s="1496"/>
      <c r="K20" s="1490"/>
      <c r="L20" s="1496"/>
      <c r="M20" s="1490"/>
      <c r="N20" s="1502">
        <f ca="1">SUM(N18:N19)</f>
        <v>21025131634</v>
      </c>
      <c r="O20" s="1493"/>
      <c r="P20" s="1493"/>
    </row>
    <row r="21" spans="1:16">
      <c r="A21" s="1491" t="s">
        <v>10330</v>
      </c>
      <c r="B21" s="1490"/>
      <c r="C21" s="1490"/>
      <c r="D21" s="1490"/>
      <c r="E21" s="1490"/>
      <c r="F21" s="1490"/>
      <c r="G21" s="1490"/>
      <c r="H21" s="1490"/>
      <c r="I21" s="1490"/>
      <c r="J21" s="1490"/>
      <c r="K21" s="1490"/>
      <c r="L21" s="1490"/>
      <c r="M21" s="1490"/>
      <c r="N21" s="1502">
        <f ca="1">PL!F25</f>
        <v>30164085</v>
      </c>
      <c r="O21" s="1493" t="s">
        <v>5497</v>
      </c>
      <c r="P21" s="1493" t="s">
        <v>5498</v>
      </c>
    </row>
    <row r="22" spans="1:16">
      <c r="A22" s="1491" t="s">
        <v>10331</v>
      </c>
      <c r="B22" s="1490"/>
      <c r="C22" s="1490"/>
      <c r="D22" s="1490"/>
      <c r="E22" s="1490"/>
      <c r="F22" s="1490"/>
      <c r="G22" s="1490"/>
      <c r="H22" s="1490"/>
      <c r="I22" s="1490"/>
      <c r="J22" s="1490"/>
      <c r="K22" s="1490"/>
      <c r="L22" s="1490"/>
      <c r="M22" s="1490"/>
      <c r="N22" s="1502">
        <f ca="1">-PL!F27</f>
        <v>-616877247</v>
      </c>
      <c r="O22" s="1493" t="s">
        <v>5499</v>
      </c>
      <c r="P22" s="1493" t="s">
        <v>1824</v>
      </c>
    </row>
    <row r="23" spans="1:16">
      <c r="A23" s="1491" t="s">
        <v>12446</v>
      </c>
      <c r="B23" s="1496"/>
      <c r="C23" s="1490"/>
      <c r="D23" s="1496"/>
      <c r="E23" s="1490"/>
      <c r="F23" s="1496"/>
      <c r="G23" s="1490"/>
      <c r="H23" s="1496"/>
      <c r="I23" s="1496"/>
      <c r="J23" s="1496"/>
      <c r="K23" s="1490"/>
      <c r="L23" s="1496"/>
      <c r="M23" s="1490"/>
      <c r="N23" s="1502">
        <f ca="1">PL!F36</f>
        <v>292600</v>
      </c>
      <c r="O23" s="1493" t="s">
        <v>13768</v>
      </c>
      <c r="P23" s="1493" t="s">
        <v>13769</v>
      </c>
    </row>
    <row r="24" spans="1:16">
      <c r="A24" s="1491" t="s">
        <v>12448</v>
      </c>
      <c r="B24" s="1490"/>
      <c r="C24" s="1490"/>
      <c r="D24" s="1490"/>
      <c r="E24" s="1490"/>
      <c r="F24" s="1490"/>
      <c r="G24" s="1490"/>
      <c r="H24" s="1490"/>
      <c r="I24" s="1490"/>
      <c r="J24" s="1490"/>
      <c r="K24" s="1490"/>
      <c r="L24" s="1490"/>
      <c r="M24" s="1490"/>
      <c r="N24" s="1502">
        <f ca="1">-PL!F38</f>
        <v>-13270042</v>
      </c>
      <c r="O24" s="1493" t="s">
        <v>13770</v>
      </c>
      <c r="P24" s="1493" t="s">
        <v>13771</v>
      </c>
    </row>
    <row r="25" spans="1:16" hidden="1">
      <c r="A25" s="1491" t="s">
        <v>3623</v>
      </c>
      <c r="B25" s="1492">
        <f>B22-B24</f>
        <v>0</v>
      </c>
      <c r="C25" s="1490"/>
      <c r="D25" s="1492">
        <f>D22-D24</f>
        <v>0</v>
      </c>
      <c r="E25" s="1490"/>
      <c r="F25" s="1492">
        <f>F22-F24</f>
        <v>0</v>
      </c>
      <c r="G25" s="1490"/>
      <c r="H25" s="1492">
        <f>H22-H24</f>
        <v>0</v>
      </c>
      <c r="I25" s="1656"/>
      <c r="J25" s="1492">
        <f>J22-J24</f>
        <v>0</v>
      </c>
      <c r="K25" s="1490"/>
      <c r="L25" s="1492">
        <f>L22-L24</f>
        <v>0</v>
      </c>
      <c r="M25" s="1490"/>
      <c r="N25" s="1502">
        <f>SUM(B25:M25)</f>
        <v>0</v>
      </c>
      <c r="O25" s="1493" t="s">
        <v>13772</v>
      </c>
      <c r="P25" s="1493" t="s">
        <v>13773</v>
      </c>
    </row>
    <row r="26" spans="1:16">
      <c r="A26" s="1491" t="s">
        <v>8169</v>
      </c>
      <c r="B26" s="1490"/>
      <c r="C26" s="1490"/>
      <c r="D26" s="1490"/>
      <c r="E26" s="1490"/>
      <c r="F26" s="1490"/>
      <c r="G26" s="1490"/>
      <c r="H26" s="1490"/>
      <c r="I26" s="1490"/>
      <c r="J26" s="1490"/>
      <c r="K26" s="1490"/>
      <c r="L26" s="1490"/>
      <c r="M26" s="1490"/>
      <c r="N26" s="1502">
        <f>-PL!F46</f>
        <v>0</v>
      </c>
      <c r="O26" s="1493" t="s">
        <v>13774</v>
      </c>
      <c r="P26" s="1493" t="s">
        <v>13775</v>
      </c>
    </row>
    <row r="27" spans="1:16" hidden="1">
      <c r="A27" s="1491" t="s">
        <v>405</v>
      </c>
      <c r="B27" s="1490"/>
      <c r="C27" s="1490"/>
      <c r="D27" s="1490"/>
      <c r="E27" s="1490"/>
      <c r="F27" s="1490"/>
      <c r="G27" s="1490"/>
      <c r="H27" s="1490"/>
      <c r="I27" s="1490"/>
      <c r="J27" s="1490"/>
      <c r="K27" s="1490"/>
      <c r="L27" s="1490"/>
      <c r="M27" s="1490"/>
      <c r="N27" s="1492">
        <v>0</v>
      </c>
      <c r="O27" s="1493" t="s">
        <v>13776</v>
      </c>
      <c r="P27" s="1493" t="s">
        <v>13049</v>
      </c>
    </row>
    <row r="28" spans="1:16" ht="15.75" thickBot="1">
      <c r="A28" s="1498" t="s">
        <v>407</v>
      </c>
      <c r="B28" s="1499"/>
      <c r="C28" s="1499"/>
      <c r="D28" s="1499"/>
      <c r="E28" s="1499"/>
      <c r="F28" s="1499"/>
      <c r="G28" s="1499"/>
      <c r="H28" s="1499"/>
      <c r="I28" s="1499"/>
      <c r="J28" s="1499"/>
      <c r="K28" s="1499"/>
      <c r="L28" s="1499"/>
      <c r="M28" s="1499"/>
      <c r="N28" s="1501">
        <f ca="1">SUM(N20:N27)</f>
        <v>20425441030</v>
      </c>
      <c r="O28" s="1493" t="s">
        <v>13050</v>
      </c>
      <c r="P28" s="1493" t="s">
        <v>10689</v>
      </c>
    </row>
    <row r="29" spans="1:16" ht="15.75" thickTop="1">
      <c r="A29" s="1482"/>
      <c r="B29" s="1656"/>
      <c r="C29" s="1490"/>
      <c r="D29" s="1490"/>
      <c r="E29" s="1490"/>
      <c r="F29" s="1490"/>
      <c r="G29" s="1490"/>
      <c r="H29" s="1490"/>
      <c r="I29" s="1490"/>
      <c r="J29" s="1490"/>
      <c r="K29" s="1490"/>
      <c r="L29" s="1490"/>
      <c r="M29" s="1490"/>
      <c r="N29" s="1659">
        <f ca="1">N28-PL!F50</f>
        <v>17092746364</v>
      </c>
      <c r="O29" s="1493"/>
      <c r="P29" s="1493"/>
    </row>
    <row r="30" spans="1:16" ht="30.75" thickBot="1">
      <c r="A30" s="1660" t="s">
        <v>10690</v>
      </c>
      <c r="B30" s="1661">
        <v>0</v>
      </c>
      <c r="C30" s="1499"/>
      <c r="D30" s="1662">
        <v>-1424545455</v>
      </c>
      <c r="E30" s="1499"/>
      <c r="F30" s="1661">
        <v>0</v>
      </c>
      <c r="G30" s="1499"/>
      <c r="H30" s="1661">
        <v>0</v>
      </c>
      <c r="I30" s="1500"/>
      <c r="J30" s="1661">
        <v>0</v>
      </c>
      <c r="K30" s="1499"/>
      <c r="L30" s="1661">
        <v>0</v>
      </c>
      <c r="M30" s="1499"/>
      <c r="N30" s="1661">
        <f>SUM(B30:M30)</f>
        <v>-1424545455</v>
      </c>
      <c r="O30" s="1493" t="s">
        <v>3884</v>
      </c>
      <c r="P30" s="1493" t="s">
        <v>3884</v>
      </c>
    </row>
    <row r="31" spans="1:16" ht="15.75" thickTop="1">
      <c r="A31" s="1663"/>
      <c r="B31" s="1490"/>
      <c r="C31" s="1490"/>
      <c r="D31" s="1490"/>
      <c r="E31" s="1490"/>
      <c r="F31" s="1490"/>
      <c r="G31" s="1490"/>
      <c r="H31" s="1490"/>
      <c r="I31" s="1490"/>
      <c r="J31" s="1490"/>
      <c r="K31" s="1490"/>
      <c r="L31" s="1490"/>
      <c r="M31" s="1490"/>
      <c r="N31" s="1490"/>
      <c r="O31" s="1493"/>
      <c r="P31" s="1493"/>
    </row>
    <row r="32" spans="1:16" ht="30.75" thickBot="1">
      <c r="A32" s="1660" t="s">
        <v>10691</v>
      </c>
      <c r="B32" s="1661">
        <v>-266264895</v>
      </c>
      <c r="C32" s="1499"/>
      <c r="D32" s="1661">
        <v>-1020486081</v>
      </c>
      <c r="E32" s="1499"/>
      <c r="F32" s="1661">
        <v>0</v>
      </c>
      <c r="G32" s="1499"/>
      <c r="H32" s="1661">
        <v>0</v>
      </c>
      <c r="I32" s="1500"/>
      <c r="J32" s="1661">
        <v>0</v>
      </c>
      <c r="K32" s="1499"/>
      <c r="L32" s="1661">
        <v>0</v>
      </c>
      <c r="M32" s="1499"/>
      <c r="N32" s="1661">
        <f>SUM(B32:M32)</f>
        <v>-1286750976</v>
      </c>
      <c r="O32" s="1493" t="s">
        <v>3986</v>
      </c>
      <c r="P32" s="1493" t="s">
        <v>3986</v>
      </c>
    </row>
    <row r="33" spans="1:16" ht="15.75" thickTop="1">
      <c r="A33" s="1660"/>
      <c r="B33" s="1664"/>
      <c r="C33" s="1499"/>
      <c r="D33" s="1664"/>
      <c r="E33" s="1499"/>
      <c r="F33" s="1664"/>
      <c r="G33" s="1499"/>
      <c r="H33" s="1664"/>
      <c r="I33" s="1500"/>
      <c r="J33" s="1664"/>
      <c r="K33" s="1499"/>
      <c r="L33" s="1664"/>
      <c r="M33" s="1499"/>
      <c r="N33" s="1664"/>
      <c r="O33" s="1493"/>
      <c r="P33" s="1493"/>
    </row>
    <row r="34" spans="1:16" ht="45.75" hidden="1" thickBot="1">
      <c r="A34" s="1665" t="s">
        <v>5453</v>
      </c>
      <c r="B34" s="1661">
        <v>0</v>
      </c>
      <c r="C34" s="1499"/>
      <c r="D34" s="1661">
        <v>0</v>
      </c>
      <c r="E34" s="1499"/>
      <c r="F34" s="1661">
        <v>0</v>
      </c>
      <c r="G34" s="1499"/>
      <c r="H34" s="1661">
        <v>0</v>
      </c>
      <c r="I34" s="1500"/>
      <c r="J34" s="1661">
        <v>0</v>
      </c>
      <c r="K34" s="1499"/>
      <c r="L34" s="1661">
        <v>0</v>
      </c>
      <c r="M34" s="1499"/>
      <c r="N34" s="1661">
        <f>SUM(B34:M34)</f>
        <v>0</v>
      </c>
      <c r="O34" s="1493" t="s">
        <v>3987</v>
      </c>
      <c r="P34" s="1493" t="s">
        <v>1471</v>
      </c>
    </row>
    <row r="35" spans="1:16" ht="15.75" hidden="1" thickTop="1">
      <c r="A35" s="1482"/>
      <c r="B35" s="1490"/>
      <c r="C35" s="1490"/>
      <c r="D35" s="1490"/>
      <c r="E35" s="1490"/>
      <c r="F35" s="1490"/>
      <c r="G35" s="1490"/>
      <c r="H35" s="1490"/>
      <c r="I35" s="1490"/>
      <c r="J35" s="1490"/>
      <c r="K35" s="1490"/>
      <c r="L35" s="1490"/>
      <c r="M35" s="1490"/>
      <c r="N35" s="1490"/>
      <c r="O35" s="1493"/>
      <c r="P35" s="1493"/>
    </row>
    <row r="36" spans="1:16" hidden="1">
      <c r="A36" s="1489" t="s">
        <v>5544</v>
      </c>
      <c r="B36" s="1490"/>
      <c r="C36" s="1490"/>
      <c r="D36" s="1490"/>
      <c r="E36" s="1490"/>
      <c r="F36" s="1490"/>
      <c r="G36" s="1490"/>
      <c r="H36" s="1490"/>
      <c r="I36" s="1490"/>
      <c r="J36" s="1490"/>
      <c r="K36" s="1490"/>
      <c r="L36" s="1490"/>
      <c r="M36" s="1490"/>
      <c r="N36" s="1490"/>
      <c r="O36" s="1493"/>
      <c r="P36" s="1493"/>
    </row>
    <row r="37" spans="1:16" ht="30" hidden="1">
      <c r="A37" s="1491" t="s">
        <v>11316</v>
      </c>
      <c r="B37" s="1502">
        <v>0</v>
      </c>
      <c r="C37" s="1490"/>
      <c r="D37" s="1502">
        <v>0</v>
      </c>
      <c r="E37" s="1490"/>
      <c r="F37" s="1502">
        <v>0</v>
      </c>
      <c r="G37" s="1490"/>
      <c r="H37" s="1502">
        <v>0</v>
      </c>
      <c r="I37" s="1490"/>
      <c r="J37" s="1502">
        <v>0</v>
      </c>
      <c r="K37" s="1490"/>
      <c r="L37" s="1502">
        <v>0</v>
      </c>
      <c r="M37" s="1490"/>
      <c r="N37" s="1502">
        <f>SUM(B37:M37)</f>
        <v>0</v>
      </c>
      <c r="O37" s="1493"/>
      <c r="P37" s="1493"/>
    </row>
    <row r="38" spans="1:16" ht="30" hidden="1">
      <c r="A38" s="1491" t="s">
        <v>11317</v>
      </c>
      <c r="B38" s="1502">
        <v>0</v>
      </c>
      <c r="C38" s="1490"/>
      <c r="D38" s="1502">
        <v>0</v>
      </c>
      <c r="E38" s="1490"/>
      <c r="F38" s="1502">
        <v>0</v>
      </c>
      <c r="G38" s="1490"/>
      <c r="H38" s="1502">
        <v>0</v>
      </c>
      <c r="I38" s="1656"/>
      <c r="J38" s="1502">
        <v>0</v>
      </c>
      <c r="K38" s="1490"/>
      <c r="L38" s="1502">
        <v>0</v>
      </c>
      <c r="M38" s="1490"/>
      <c r="N38" s="1502">
        <f>SUM(B38:M38)</f>
        <v>0</v>
      </c>
      <c r="O38" s="1493"/>
      <c r="P38" s="1493"/>
    </row>
    <row r="39" spans="1:16" ht="30.75" hidden="1" thickBot="1">
      <c r="A39" s="1498" t="s">
        <v>12424</v>
      </c>
      <c r="B39" s="1501">
        <f>SUM(B37:B38)</f>
        <v>0</v>
      </c>
      <c r="C39" s="1499"/>
      <c r="D39" s="1501">
        <f>SUM(D37:D38)</f>
        <v>0</v>
      </c>
      <c r="E39" s="1499"/>
      <c r="F39" s="1501">
        <f>SUM(F37:F38)</f>
        <v>0</v>
      </c>
      <c r="G39" s="1499"/>
      <c r="H39" s="1501">
        <f>SUM(H37:H38)</f>
        <v>0</v>
      </c>
      <c r="I39" s="1500"/>
      <c r="J39" s="1501">
        <f>SUM(J37:J38)</f>
        <v>0</v>
      </c>
      <c r="K39" s="1499"/>
      <c r="L39" s="1501">
        <f>SUM(L37:L38)</f>
        <v>0</v>
      </c>
      <c r="M39" s="1499"/>
      <c r="N39" s="1501">
        <f>SUM(N37:N38)</f>
        <v>0</v>
      </c>
      <c r="O39" s="1493"/>
      <c r="P39" s="1493"/>
    </row>
    <row r="40" spans="1:16" ht="15.75" hidden="1" thickTop="1">
      <c r="A40" s="1491"/>
      <c r="B40" s="1490"/>
      <c r="C40" s="1490"/>
      <c r="D40" s="1490"/>
      <c r="E40" s="1490"/>
      <c r="F40" s="1490"/>
      <c r="G40" s="1490"/>
      <c r="H40" s="1490"/>
      <c r="I40" s="1490"/>
      <c r="J40" s="1490"/>
      <c r="K40" s="1490"/>
      <c r="L40" s="1490"/>
      <c r="M40" s="1490"/>
      <c r="N40" s="1490"/>
      <c r="O40" s="1493"/>
      <c r="P40" s="1493"/>
    </row>
    <row r="41" spans="1:16" hidden="1">
      <c r="A41" s="1491" t="s">
        <v>12427</v>
      </c>
      <c r="B41" s="1502">
        <v>0</v>
      </c>
      <c r="C41" s="1490"/>
      <c r="D41" s="1502">
        <v>0</v>
      </c>
      <c r="E41" s="1490"/>
      <c r="F41" s="1502">
        <v>0</v>
      </c>
      <c r="G41" s="1490"/>
      <c r="H41" s="1502">
        <v>0</v>
      </c>
      <c r="I41" s="1490"/>
      <c r="J41" s="1502">
        <v>0</v>
      </c>
      <c r="K41" s="1490"/>
      <c r="L41" s="1502">
        <v>0</v>
      </c>
      <c r="M41" s="1490"/>
      <c r="N41" s="1502">
        <f>SUM(B41:M41)</f>
        <v>0</v>
      </c>
      <c r="O41" s="1493"/>
      <c r="P41" s="1493"/>
    </row>
    <row r="42" spans="1:16" hidden="1">
      <c r="A42" s="1491" t="s">
        <v>1428</v>
      </c>
      <c r="B42" s="1492">
        <f>B39-B41</f>
        <v>0</v>
      </c>
      <c r="C42" s="1490"/>
      <c r="D42" s="1492">
        <f>D39-D41</f>
        <v>0</v>
      </c>
      <c r="E42" s="1490"/>
      <c r="F42" s="1492">
        <f>F39-F41</f>
        <v>0</v>
      </c>
      <c r="G42" s="1490"/>
      <c r="H42" s="1492">
        <f>H39-H41</f>
        <v>0</v>
      </c>
      <c r="I42" s="1656"/>
      <c r="J42" s="1492">
        <f>J39-J41</f>
        <v>0</v>
      </c>
      <c r="K42" s="1490"/>
      <c r="L42" s="1492">
        <f>L39-L41</f>
        <v>0</v>
      </c>
      <c r="M42" s="1490"/>
      <c r="N42" s="1502">
        <f>SUM(B42:M42)</f>
        <v>0</v>
      </c>
      <c r="O42" s="1493"/>
      <c r="P42" s="1493"/>
    </row>
    <row r="43" spans="1:16" hidden="1">
      <c r="A43" s="1491" t="s">
        <v>5494</v>
      </c>
      <c r="B43" s="1490"/>
      <c r="C43" s="1490"/>
      <c r="D43" s="1490"/>
      <c r="E43" s="1490"/>
      <c r="F43" s="1490"/>
      <c r="G43" s="1490"/>
      <c r="H43" s="1490"/>
      <c r="I43" s="1490"/>
      <c r="J43" s="1490"/>
      <c r="K43" s="1490"/>
      <c r="L43" s="1490"/>
      <c r="M43" s="1490"/>
      <c r="N43" s="1492">
        <v>0</v>
      </c>
      <c r="O43" s="1493"/>
      <c r="P43" s="1493"/>
    </row>
    <row r="44" spans="1:16" hidden="1">
      <c r="A44" s="1491" t="s">
        <v>9132</v>
      </c>
      <c r="B44" s="1496"/>
      <c r="C44" s="1490"/>
      <c r="D44" s="1496"/>
      <c r="E44" s="1490"/>
      <c r="F44" s="1496"/>
      <c r="G44" s="1490"/>
      <c r="H44" s="1496"/>
      <c r="I44" s="1496"/>
      <c r="J44" s="1496"/>
      <c r="K44" s="1490"/>
      <c r="L44" s="1496"/>
      <c r="M44" s="1490"/>
      <c r="N44" s="1502">
        <f>SUM(N42:N43)</f>
        <v>0</v>
      </c>
      <c r="O44" s="1493"/>
      <c r="P44" s="1493"/>
    </row>
    <row r="45" spans="1:16" hidden="1">
      <c r="A45" s="1491" t="s">
        <v>10330</v>
      </c>
      <c r="B45" s="1490"/>
      <c r="C45" s="1490"/>
      <c r="D45" s="1490"/>
      <c r="E45" s="1490"/>
      <c r="F45" s="1490"/>
      <c r="G45" s="1490"/>
      <c r="H45" s="1490"/>
      <c r="I45" s="1490"/>
      <c r="J45" s="1490"/>
      <c r="K45" s="1490"/>
      <c r="L45" s="1490"/>
      <c r="M45" s="1490"/>
      <c r="N45" s="1502">
        <v>0</v>
      </c>
      <c r="O45" s="1493"/>
      <c r="P45" s="1493"/>
    </row>
    <row r="46" spans="1:16" hidden="1">
      <c r="A46" s="1491" t="s">
        <v>10331</v>
      </c>
      <c r="B46" s="1490"/>
      <c r="C46" s="1490"/>
      <c r="D46" s="1490"/>
      <c r="E46" s="1490"/>
      <c r="F46" s="1490"/>
      <c r="G46" s="1490"/>
      <c r="H46" s="1490"/>
      <c r="I46" s="1490"/>
      <c r="J46" s="1490"/>
      <c r="K46" s="1490"/>
      <c r="L46" s="1490"/>
      <c r="M46" s="1490"/>
      <c r="N46" s="1502">
        <v>0</v>
      </c>
      <c r="O46" s="1493"/>
      <c r="P46" s="1493"/>
    </row>
    <row r="47" spans="1:16" hidden="1">
      <c r="A47" s="1491" t="s">
        <v>12446</v>
      </c>
      <c r="B47" s="1496"/>
      <c r="C47" s="1490"/>
      <c r="D47" s="1496"/>
      <c r="E47" s="1490"/>
      <c r="F47" s="1496"/>
      <c r="G47" s="1490"/>
      <c r="H47" s="1496"/>
      <c r="I47" s="1496"/>
      <c r="J47" s="1496"/>
      <c r="K47" s="1490"/>
      <c r="L47" s="1496"/>
      <c r="M47" s="1490"/>
      <c r="N47" s="1502">
        <v>0</v>
      </c>
      <c r="O47" s="1493"/>
      <c r="P47" s="1493"/>
    </row>
    <row r="48" spans="1:16" hidden="1">
      <c r="A48" s="1491" t="s">
        <v>12448</v>
      </c>
      <c r="B48" s="1490"/>
      <c r="C48" s="1490"/>
      <c r="D48" s="1490"/>
      <c r="E48" s="1490"/>
      <c r="F48" s="1490"/>
      <c r="G48" s="1490"/>
      <c r="H48" s="1490"/>
      <c r="I48" s="1490"/>
      <c r="J48" s="1490"/>
      <c r="K48" s="1490"/>
      <c r="L48" s="1490"/>
      <c r="M48" s="1490"/>
      <c r="N48" s="1502">
        <v>0</v>
      </c>
      <c r="O48" s="1493"/>
      <c r="P48" s="1493"/>
    </row>
    <row r="49" spans="1:16" hidden="1">
      <c r="A49" s="1491" t="s">
        <v>3623</v>
      </c>
      <c r="B49" s="1492">
        <f>B46-B48</f>
        <v>0</v>
      </c>
      <c r="C49" s="1490"/>
      <c r="D49" s="1492">
        <f>D46-D48</f>
        <v>0</v>
      </c>
      <c r="E49" s="1490"/>
      <c r="F49" s="1492">
        <f>F46-F48</f>
        <v>0</v>
      </c>
      <c r="G49" s="1490"/>
      <c r="H49" s="1492">
        <f>H46-H48</f>
        <v>0</v>
      </c>
      <c r="I49" s="1656"/>
      <c r="J49" s="1492">
        <f>J46-J48</f>
        <v>0</v>
      </c>
      <c r="K49" s="1490"/>
      <c r="L49" s="1492">
        <f>L46-L48</f>
        <v>0</v>
      </c>
      <c r="M49" s="1490"/>
      <c r="N49" s="1502">
        <f>SUM(B49:M49)</f>
        <v>0</v>
      </c>
      <c r="O49" s="1493"/>
      <c r="P49" s="1493"/>
    </row>
    <row r="50" spans="1:16" hidden="1">
      <c r="A50" s="1491" t="s">
        <v>8169</v>
      </c>
      <c r="B50" s="1490"/>
      <c r="C50" s="1490"/>
      <c r="D50" s="1490"/>
      <c r="E50" s="1490"/>
      <c r="F50" s="1490"/>
      <c r="G50" s="1490"/>
      <c r="H50" s="1490"/>
      <c r="I50" s="1490"/>
      <c r="J50" s="1490"/>
      <c r="K50" s="1490"/>
      <c r="L50" s="1490"/>
      <c r="M50" s="1490"/>
      <c r="N50" s="1502">
        <v>0</v>
      </c>
      <c r="O50" s="1493"/>
      <c r="P50" s="1493"/>
    </row>
    <row r="51" spans="1:16" hidden="1">
      <c r="A51" s="1491" t="s">
        <v>405</v>
      </c>
      <c r="B51" s="1490"/>
      <c r="C51" s="1490"/>
      <c r="D51" s="1490"/>
      <c r="E51" s="1490"/>
      <c r="F51" s="1490"/>
      <c r="G51" s="1490"/>
      <c r="H51" s="1490"/>
      <c r="I51" s="1490"/>
      <c r="J51" s="1490"/>
      <c r="K51" s="1490"/>
      <c r="L51" s="1490"/>
      <c r="M51" s="1490"/>
      <c r="N51" s="1492">
        <v>0</v>
      </c>
      <c r="O51" s="1493"/>
      <c r="P51" s="1493"/>
    </row>
    <row r="52" spans="1:16" ht="15.75" hidden="1" thickBot="1">
      <c r="A52" s="1498" t="s">
        <v>407</v>
      </c>
      <c r="B52" s="1499"/>
      <c r="C52" s="1499"/>
      <c r="D52" s="1499"/>
      <c r="E52" s="1499"/>
      <c r="F52" s="1499"/>
      <c r="G52" s="1499"/>
      <c r="H52" s="1499"/>
      <c r="I52" s="1499"/>
      <c r="J52" s="1499"/>
      <c r="K52" s="1499"/>
      <c r="L52" s="1499"/>
      <c r="M52" s="1499"/>
      <c r="N52" s="1501">
        <f>SUM(N44:N51)</f>
        <v>0</v>
      </c>
      <c r="O52" s="1493"/>
      <c r="P52" s="1493"/>
    </row>
    <row r="53" spans="1:16" ht="15.75" hidden="1" thickTop="1">
      <c r="A53" s="1482"/>
      <c r="B53" s="1656"/>
      <c r="C53" s="1490"/>
      <c r="D53" s="1490"/>
      <c r="E53" s="1490"/>
      <c r="F53" s="1490"/>
      <c r="G53" s="1490"/>
      <c r="H53" s="1490"/>
      <c r="I53" s="1490"/>
      <c r="J53" s="1490"/>
      <c r="K53" s="1490"/>
      <c r="L53" s="1490"/>
      <c r="M53" s="1490"/>
      <c r="N53" s="1490"/>
      <c r="O53" s="1493"/>
      <c r="P53" s="1493"/>
    </row>
    <row r="54" spans="1:16" ht="30.75" hidden="1" thickBot="1">
      <c r="A54" s="1660" t="s">
        <v>10690</v>
      </c>
      <c r="B54" s="1661">
        <v>0</v>
      </c>
      <c r="C54" s="1499"/>
      <c r="D54" s="1661">
        <v>0</v>
      </c>
      <c r="E54" s="1499"/>
      <c r="F54" s="1661">
        <v>0</v>
      </c>
      <c r="G54" s="1499"/>
      <c r="H54" s="1661">
        <v>0</v>
      </c>
      <c r="I54" s="1500"/>
      <c r="J54" s="1661">
        <v>0</v>
      </c>
      <c r="K54" s="1499"/>
      <c r="L54" s="1661">
        <v>0</v>
      </c>
      <c r="M54" s="1499"/>
      <c r="N54" s="1661">
        <f>SUM(B54:M54)</f>
        <v>0</v>
      </c>
      <c r="O54" s="1493"/>
      <c r="P54" s="1493"/>
    </row>
    <row r="55" spans="1:16" ht="15.75" hidden="1" thickTop="1">
      <c r="A55" s="1663"/>
      <c r="B55" s="1490"/>
      <c r="C55" s="1490"/>
      <c r="D55" s="1490"/>
      <c r="E55" s="1490"/>
      <c r="F55" s="1490"/>
      <c r="G55" s="1490"/>
      <c r="H55" s="1490"/>
      <c r="I55" s="1490"/>
      <c r="J55" s="1490"/>
      <c r="K55" s="1490"/>
      <c r="L55" s="1490"/>
      <c r="M55" s="1490"/>
      <c r="N55" s="1490"/>
      <c r="O55" s="1493"/>
    </row>
    <row r="56" spans="1:16" ht="30.75" hidden="1" thickBot="1">
      <c r="A56" s="1660" t="s">
        <v>10691</v>
      </c>
      <c r="B56" s="1661">
        <v>0</v>
      </c>
      <c r="C56" s="1499"/>
      <c r="D56" s="1661">
        <v>0</v>
      </c>
      <c r="E56" s="1499"/>
      <c r="F56" s="1661">
        <v>0</v>
      </c>
      <c r="G56" s="1499"/>
      <c r="H56" s="1661">
        <v>0</v>
      </c>
      <c r="I56" s="1500"/>
      <c r="J56" s="1661">
        <v>0</v>
      </c>
      <c r="K56" s="1499"/>
      <c r="L56" s="1661">
        <v>0</v>
      </c>
      <c r="M56" s="1499"/>
      <c r="N56" s="1661">
        <f>SUM(B56:M56)</f>
        <v>0</v>
      </c>
      <c r="O56" s="1493"/>
    </row>
    <row r="57" spans="1:16" ht="15.75" hidden="1" thickTop="1">
      <c r="B57" s="1479"/>
      <c r="C57" s="1479"/>
      <c r="D57" s="1479"/>
      <c r="E57" s="1479"/>
      <c r="F57" s="1479"/>
      <c r="G57" s="1479"/>
      <c r="H57" s="1479"/>
      <c r="I57" s="1479"/>
      <c r="J57" s="1479"/>
      <c r="K57" s="1479"/>
      <c r="L57" s="1479"/>
      <c r="M57" s="1479"/>
      <c r="N57" s="1479"/>
      <c r="O57" s="1493"/>
    </row>
    <row r="58" spans="1:16" ht="45.75" hidden="1" thickBot="1">
      <c r="A58" s="1665" t="s">
        <v>5453</v>
      </c>
      <c r="B58" s="1661">
        <v>0</v>
      </c>
      <c r="C58" s="1499"/>
      <c r="D58" s="1661">
        <v>0</v>
      </c>
      <c r="E58" s="1499"/>
      <c r="F58" s="1661">
        <v>0</v>
      </c>
      <c r="G58" s="1499"/>
      <c r="H58" s="1661">
        <v>0</v>
      </c>
      <c r="I58" s="1500"/>
      <c r="J58" s="1661">
        <v>0</v>
      </c>
      <c r="K58" s="1499"/>
      <c r="L58" s="1661">
        <v>0</v>
      </c>
      <c r="M58" s="1499"/>
      <c r="N58" s="1661">
        <f>SUM(B58:M58)</f>
        <v>0</v>
      </c>
      <c r="O58" s="1493"/>
    </row>
    <row r="59" spans="1:16" ht="15.75" hidden="1" thickTop="1">
      <c r="O59" s="1493"/>
    </row>
    <row r="60" spans="1:16" hidden="1">
      <c r="O60" s="1493"/>
    </row>
    <row r="61" spans="1:16" hidden="1">
      <c r="O61" s="1493"/>
    </row>
    <row r="62" spans="1:16" hidden="1">
      <c r="A62" s="939" t="s">
        <v>10333</v>
      </c>
      <c r="B62" s="940">
        <f>F62-D62</f>
        <v>2212111195.2947097</v>
      </c>
      <c r="D62" s="940">
        <f>D63/F63*F62</f>
        <v>13611680.705290334</v>
      </c>
      <c r="F62" s="940">
        <f>[3]PL!F31</f>
        <v>2225722876</v>
      </c>
      <c r="O62" s="1493"/>
    </row>
    <row r="63" spans="1:16" hidden="1">
      <c r="B63" s="940">
        <f>B13</f>
        <v>356930209078</v>
      </c>
      <c r="D63" s="940">
        <f>D13</f>
        <v>2196282018</v>
      </c>
      <c r="F63" s="940">
        <f>SUM(B63:E63)</f>
        <v>359126491096</v>
      </c>
      <c r="O63" s="1493"/>
    </row>
    <row r="64" spans="1:16" hidden="1"/>
    <row r="66" spans="2:4">
      <c r="B66" s="940" t="s">
        <v>7205</v>
      </c>
      <c r="D66" s="940" t="s">
        <v>7206</v>
      </c>
    </row>
  </sheetData>
  <phoneticPr fontId="13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Sheet19"/>
  <dimension ref="A1:J412"/>
  <sheetViews>
    <sheetView topLeftCell="A218" workbookViewId="0">
      <selection activeCell="E245" sqref="E245"/>
    </sheetView>
  </sheetViews>
  <sheetFormatPr defaultRowHeight="12" outlineLevelRow="2"/>
  <cols>
    <col min="1" max="1" width="3.28515625" style="189" customWidth="1"/>
    <col min="2" max="2" width="3.5703125" style="189" customWidth="1"/>
    <col min="3" max="3" width="3" style="189" customWidth="1"/>
    <col min="4" max="4" width="47.85546875" style="189" customWidth="1"/>
    <col min="5" max="5" width="20.42578125" style="189" bestFit="1" customWidth="1"/>
    <col min="6" max="6" width="20" style="199" customWidth="1"/>
    <col min="7" max="7" width="4.7109375" style="199" customWidth="1"/>
    <col min="8" max="8" width="2.7109375" style="199" bestFit="1" customWidth="1"/>
    <col min="9" max="9" width="2.5703125" style="189" customWidth="1"/>
    <col min="10" max="10" width="19.140625" style="189" customWidth="1"/>
    <col min="11" max="16384" width="9.140625" style="189"/>
  </cols>
  <sheetData>
    <row r="1" spans="1:10" ht="16.5" thickBot="1">
      <c r="A1" s="186" t="str">
        <f>Menu!B2</f>
        <v>CÔNG TY CỔ PHẦN TẬP ĐOÀN ĐẠI CHÂU</v>
      </c>
      <c r="B1" s="168"/>
      <c r="C1" s="168"/>
      <c r="D1" s="168"/>
      <c r="E1" s="168"/>
      <c r="F1" s="168"/>
      <c r="G1" s="187" t="s">
        <v>3742</v>
      </c>
      <c r="H1" s="188"/>
      <c r="I1" s="168"/>
      <c r="J1" s="168"/>
    </row>
    <row r="2" spans="1:10" ht="13.5">
      <c r="A2" s="174" t="str">
        <f>Menu!B3</f>
        <v>Địa chỉ: Tổ 23, cụm 4, phường Nhật Tân, quận Tây Hồ, thành phố Hà Nội</v>
      </c>
      <c r="B2" s="170"/>
      <c r="C2" s="170"/>
      <c r="D2" s="170"/>
      <c r="E2" s="170"/>
      <c r="F2" s="170"/>
      <c r="G2" s="170"/>
      <c r="H2" s="190"/>
      <c r="I2" s="170"/>
      <c r="J2" s="170"/>
    </row>
    <row r="3" spans="1:10" ht="13.5">
      <c r="A3" s="174" t="str">
        <f>Menu!B4</f>
        <v>BÁO CÁO TÀI CHÍNH HỢP NHẤT</v>
      </c>
      <c r="B3" s="170"/>
      <c r="C3" s="170"/>
      <c r="D3" s="170"/>
      <c r="E3" s="170"/>
      <c r="F3" s="170"/>
      <c r="G3" s="170"/>
      <c r="H3" s="190"/>
      <c r="I3" s="170"/>
      <c r="J3" s="170"/>
    </row>
    <row r="4" spans="1:10" ht="13.5">
      <c r="A4" s="173" t="str">
        <f>Menu!B5</f>
        <v>Quý IV của năm tài chính kết thúc ngày 31 tháng 12 năm 2015</v>
      </c>
      <c r="B4" s="169"/>
      <c r="C4" s="169"/>
      <c r="D4" s="169"/>
      <c r="E4" s="169"/>
      <c r="F4" s="169"/>
      <c r="G4" s="169"/>
      <c r="H4" s="169"/>
      <c r="I4" s="170"/>
      <c r="J4" s="170"/>
    </row>
    <row r="5" spans="1:10" ht="14.25" thickBot="1">
      <c r="A5" s="191"/>
      <c r="B5" s="192"/>
      <c r="C5" s="192"/>
      <c r="D5" s="192"/>
      <c r="E5" s="192"/>
      <c r="F5" s="192"/>
      <c r="G5" s="192"/>
      <c r="H5" s="192"/>
      <c r="I5" s="170"/>
      <c r="J5" s="170"/>
    </row>
    <row r="6" spans="1:10" ht="13.5">
      <c r="A6" s="193"/>
      <c r="B6" s="194"/>
      <c r="C6" s="194"/>
      <c r="D6" s="194"/>
      <c r="E6" s="194"/>
      <c r="F6" s="194"/>
      <c r="G6" s="194"/>
      <c r="H6" s="194"/>
      <c r="I6" s="174"/>
      <c r="J6" s="174"/>
    </row>
    <row r="7" spans="1:10" ht="18.75">
      <c r="A7" s="195" t="s">
        <v>1361</v>
      </c>
      <c r="B7" s="193"/>
      <c r="C7" s="193"/>
      <c r="D7" s="193"/>
      <c r="E7" s="193"/>
      <c r="F7" s="193"/>
      <c r="G7" s="193"/>
      <c r="H7" s="193"/>
      <c r="I7" s="175"/>
      <c r="J7" s="175"/>
    </row>
    <row r="8" spans="1:10" ht="14.25">
      <c r="A8" s="196" t="s">
        <v>1362</v>
      </c>
      <c r="B8" s="193"/>
      <c r="C8" s="193"/>
      <c r="D8" s="193"/>
      <c r="E8" s="193"/>
      <c r="F8" s="193"/>
      <c r="G8" s="193"/>
      <c r="H8" s="193"/>
      <c r="I8" s="175"/>
      <c r="J8" s="175"/>
    </row>
    <row r="9" spans="1:10" ht="14.25">
      <c r="A9" s="196" t="str">
        <f>Menu!B7</f>
        <v>Quý IV của năm tài chính kết thúc ngày 31 tháng 12 năm 2015</v>
      </c>
      <c r="B9" s="193"/>
      <c r="C9" s="193"/>
      <c r="D9" s="193"/>
      <c r="E9" s="193"/>
      <c r="F9" s="193"/>
      <c r="G9" s="193"/>
      <c r="H9" s="193"/>
      <c r="I9" s="175"/>
      <c r="J9" s="175"/>
    </row>
    <row r="10" spans="1:10" ht="13.5">
      <c r="A10" s="197"/>
      <c r="B10" s="197"/>
      <c r="C10" s="197"/>
      <c r="D10" s="197"/>
      <c r="E10" s="197"/>
      <c r="F10" s="197"/>
      <c r="G10" s="197"/>
      <c r="H10" s="197"/>
      <c r="I10" s="197"/>
      <c r="J10" s="197"/>
    </row>
    <row r="12" spans="1:10">
      <c r="C12" s="198" t="s">
        <v>1363</v>
      </c>
    </row>
    <row r="13" spans="1:10">
      <c r="C13" s="198"/>
      <c r="D13" s="200" t="s">
        <v>1364</v>
      </c>
      <c r="E13" s="201" t="s">
        <v>1365</v>
      </c>
      <c r="F13" s="201" t="s">
        <v>1366</v>
      </c>
      <c r="G13" s="201"/>
      <c r="I13" s="202" t="s">
        <v>1367</v>
      </c>
    </row>
    <row r="14" spans="1:10">
      <c r="C14" s="198" t="s">
        <v>10488</v>
      </c>
      <c r="D14" s="203" t="s">
        <v>1368</v>
      </c>
      <c r="E14" s="199">
        <f ca="1">TMCF1_TDC</f>
        <v>6833479083</v>
      </c>
      <c r="F14" s="199">
        <f ca="1">PL!F44</f>
        <v>4280265311</v>
      </c>
      <c r="I14" s="204"/>
    </row>
    <row r="15" spans="1:10">
      <c r="D15" s="205" t="s">
        <v>1369</v>
      </c>
      <c r="E15" s="199"/>
      <c r="I15" s="204"/>
    </row>
    <row r="16" spans="1:10">
      <c r="D16" s="205" t="s">
        <v>7338</v>
      </c>
      <c r="E16" s="199"/>
      <c r="I16" s="204" t="s">
        <v>1724</v>
      </c>
    </row>
    <row r="17" spans="3:9">
      <c r="D17" s="205" t="s">
        <v>7339</v>
      </c>
      <c r="E17" s="199"/>
      <c r="I17" s="204" t="s">
        <v>1724</v>
      </c>
    </row>
    <row r="18" spans="3:9">
      <c r="D18" s="205" t="s">
        <v>7340</v>
      </c>
      <c r="E18" s="199"/>
      <c r="I18" s="204" t="s">
        <v>1724</v>
      </c>
    </row>
    <row r="19" spans="3:9">
      <c r="D19" s="205" t="s">
        <v>7341</v>
      </c>
      <c r="E19" s="199"/>
      <c r="I19" s="204" t="s">
        <v>1724</v>
      </c>
    </row>
    <row r="20" spans="3:9">
      <c r="D20" s="205" t="s">
        <v>12575</v>
      </c>
      <c r="E20" s="199"/>
      <c r="I20" s="204" t="s">
        <v>1724</v>
      </c>
    </row>
    <row r="21" spans="3:9">
      <c r="D21" s="205" t="s">
        <v>12576</v>
      </c>
      <c r="E21" s="199"/>
      <c r="I21" s="204" t="s">
        <v>3234</v>
      </c>
    </row>
    <row r="22" spans="3:9">
      <c r="D22" s="205" t="s">
        <v>6797</v>
      </c>
      <c r="E22" s="199"/>
      <c r="I22" s="204" t="s">
        <v>2202</v>
      </c>
    </row>
    <row r="23" spans="3:9">
      <c r="D23" s="205"/>
      <c r="E23" s="199"/>
      <c r="I23" s="204"/>
    </row>
    <row r="24" spans="3:9">
      <c r="D24" s="205"/>
      <c r="E24" s="199"/>
      <c r="I24" s="204"/>
    </row>
    <row r="25" spans="3:9">
      <c r="D25" s="206" t="s">
        <v>9473</v>
      </c>
      <c r="E25" s="207">
        <f ca="1">SUM(E14:E24)</f>
        <v>6833479083</v>
      </c>
      <c r="F25" s="207">
        <f ca="1">SUM(F14:F24)</f>
        <v>4280265311</v>
      </c>
      <c r="H25" s="198" t="s">
        <v>10488</v>
      </c>
      <c r="I25" s="204"/>
    </row>
    <row r="26" spans="3:9">
      <c r="D26" s="206"/>
      <c r="E26" s="199">
        <f ca="1">E25-F25</f>
        <v>2553213772</v>
      </c>
      <c r="H26" s="198"/>
      <c r="I26" s="204"/>
    </row>
    <row r="27" spans="3:9">
      <c r="D27" s="206"/>
      <c r="E27" s="199"/>
      <c r="H27" s="198"/>
      <c r="I27" s="204"/>
    </row>
    <row r="28" spans="3:9" ht="14.25">
      <c r="C28" s="208"/>
      <c r="D28" s="206" t="s">
        <v>13514</v>
      </c>
      <c r="E28" s="201" t="s">
        <v>1365</v>
      </c>
      <c r="F28" s="209" t="s">
        <v>13527</v>
      </c>
      <c r="I28" s="204"/>
    </row>
    <row r="29" spans="3:9">
      <c r="C29" s="198" t="s">
        <v>11379</v>
      </c>
      <c r="D29" s="203" t="s">
        <v>1368</v>
      </c>
      <c r="E29" s="199">
        <f ca="1">TMCF1_TDC</f>
        <v>2223916167</v>
      </c>
      <c r="F29" s="209"/>
      <c r="I29" s="204"/>
    </row>
    <row r="30" spans="3:9" ht="14.25">
      <c r="C30" s="208"/>
      <c r="D30" s="203" t="s">
        <v>1369</v>
      </c>
      <c r="E30" s="199"/>
      <c r="F30" s="209"/>
      <c r="I30" s="204"/>
    </row>
    <row r="31" spans="3:9">
      <c r="D31" s="205" t="s">
        <v>637</v>
      </c>
      <c r="E31" s="199"/>
      <c r="I31" s="204" t="s">
        <v>3994</v>
      </c>
    </row>
    <row r="32" spans="3:9">
      <c r="D32" s="205"/>
      <c r="E32" s="199"/>
      <c r="I32" s="204"/>
    </row>
    <row r="33" spans="3:9">
      <c r="D33" s="205"/>
      <c r="E33" s="199"/>
      <c r="I33" s="204"/>
    </row>
    <row r="34" spans="3:9">
      <c r="D34" s="206" t="s">
        <v>13528</v>
      </c>
      <c r="E34" s="207">
        <f ca="1">SUM(E29:E33)</f>
        <v>2223916167</v>
      </c>
      <c r="F34" s="207">
        <f>SUM(F29:F33)</f>
        <v>0</v>
      </c>
      <c r="H34" s="198" t="s">
        <v>11379</v>
      </c>
      <c r="I34" s="204"/>
    </row>
    <row r="35" spans="3:9">
      <c r="D35" s="205"/>
      <c r="E35" s="199">
        <f ca="1">E34-F34</f>
        <v>2223916167</v>
      </c>
      <c r="I35" s="204"/>
    </row>
    <row r="36" spans="3:9">
      <c r="D36" s="205"/>
      <c r="E36" s="199"/>
      <c r="I36" s="204"/>
    </row>
    <row r="37" spans="3:9">
      <c r="D37" s="200" t="s">
        <v>13529</v>
      </c>
      <c r="E37" s="201" t="s">
        <v>1365</v>
      </c>
      <c r="F37" s="209" t="s">
        <v>13530</v>
      </c>
      <c r="I37" s="204"/>
    </row>
    <row r="38" spans="3:9">
      <c r="C38" s="198" t="s">
        <v>11873</v>
      </c>
      <c r="D38" s="203" t="s">
        <v>1368</v>
      </c>
      <c r="E38" s="199">
        <f ca="1">TMCF1_TDC</f>
        <v>-536765029</v>
      </c>
      <c r="I38" s="204"/>
    </row>
    <row r="39" spans="3:9">
      <c r="C39" s="198"/>
      <c r="D39" s="205" t="s">
        <v>1369</v>
      </c>
      <c r="E39" s="199">
        <f>IF(SUM(E40:E41)&lt;&gt;0,SUM(E40:E41)-E38,0)</f>
        <v>0</v>
      </c>
      <c r="I39" s="204"/>
    </row>
    <row r="40" spans="3:9">
      <c r="D40" s="203" t="s">
        <v>9860</v>
      </c>
      <c r="E40" s="199"/>
      <c r="I40" s="204" t="s">
        <v>2202</v>
      </c>
    </row>
    <row r="41" spans="3:9">
      <c r="D41" s="203"/>
      <c r="E41" s="199"/>
      <c r="I41" s="204"/>
    </row>
    <row r="42" spans="3:9">
      <c r="D42" s="206" t="s">
        <v>7875</v>
      </c>
      <c r="E42" s="207">
        <f ca="1">SUM(E38:E39)</f>
        <v>-536765029</v>
      </c>
      <c r="F42" s="207">
        <f>SUM(F38:F41)</f>
        <v>0</v>
      </c>
      <c r="H42" s="198" t="s">
        <v>11873</v>
      </c>
      <c r="I42" s="204"/>
    </row>
    <row r="43" spans="3:9">
      <c r="D43" s="205"/>
      <c r="E43" s="199">
        <f ca="1">E42-F42</f>
        <v>-536765029</v>
      </c>
      <c r="I43" s="204"/>
    </row>
    <row r="44" spans="3:9">
      <c r="D44" s="205"/>
      <c r="E44" s="199"/>
      <c r="I44" s="204"/>
    </row>
    <row r="45" spans="3:9">
      <c r="C45" s="198"/>
      <c r="D45" s="200" t="s">
        <v>7876</v>
      </c>
      <c r="E45" s="201" t="s">
        <v>1365</v>
      </c>
      <c r="F45" s="209" t="s">
        <v>13530</v>
      </c>
      <c r="I45" s="204"/>
    </row>
    <row r="46" spans="3:9">
      <c r="C46" s="198" t="s">
        <v>7877</v>
      </c>
      <c r="D46" s="203" t="s">
        <v>1368</v>
      </c>
      <c r="E46" s="199">
        <f>TMCF1_TDC</f>
        <v>0</v>
      </c>
      <c r="I46" s="204"/>
    </row>
    <row r="47" spans="3:9">
      <c r="C47" s="198"/>
      <c r="D47" s="205" t="s">
        <v>1369</v>
      </c>
      <c r="E47" s="199"/>
      <c r="I47" s="204"/>
    </row>
    <row r="48" spans="3:9">
      <c r="D48" s="203" t="s">
        <v>10927</v>
      </c>
      <c r="E48" s="199">
        <f>IF(SUM(E51:E54)&lt;0,SUM(E51:E54),0)</f>
        <v>0</v>
      </c>
      <c r="I48" s="204"/>
    </row>
    <row r="49" spans="3:9">
      <c r="D49" s="203" t="s">
        <v>10928</v>
      </c>
      <c r="E49" s="199">
        <f>IF(SUM(E51:E54)&gt;0,SUM(E51:E54),0)</f>
        <v>0</v>
      </c>
      <c r="I49" s="204"/>
    </row>
    <row r="50" spans="3:9">
      <c r="D50" s="607" t="s">
        <v>10929</v>
      </c>
      <c r="E50" s="199"/>
      <c r="I50" s="204"/>
    </row>
    <row r="51" spans="3:9" ht="24">
      <c r="D51" s="211" t="s">
        <v>10930</v>
      </c>
      <c r="E51" s="199"/>
      <c r="I51" s="204" t="s">
        <v>10931</v>
      </c>
    </row>
    <row r="52" spans="3:9" ht="24">
      <c r="D52" s="211" t="s">
        <v>10932</v>
      </c>
      <c r="E52" s="199"/>
      <c r="I52" s="204" t="s">
        <v>11866</v>
      </c>
    </row>
    <row r="53" spans="3:9" ht="24">
      <c r="D53" s="211" t="s">
        <v>10933</v>
      </c>
      <c r="E53" s="199"/>
      <c r="I53" s="204" t="s">
        <v>3234</v>
      </c>
    </row>
    <row r="54" spans="3:9" ht="24">
      <c r="D54" s="211" t="s">
        <v>10934</v>
      </c>
      <c r="E54" s="199"/>
      <c r="I54" s="204" t="s">
        <v>3230</v>
      </c>
    </row>
    <row r="55" spans="3:9">
      <c r="D55" s="203"/>
      <c r="E55" s="199"/>
      <c r="I55" s="204"/>
    </row>
    <row r="56" spans="3:9">
      <c r="D56" s="206" t="s">
        <v>10935</v>
      </c>
      <c r="E56" s="207">
        <f>SUM(E46:E49)</f>
        <v>0</v>
      </c>
      <c r="F56" s="207">
        <f>SUM(F46:F49)</f>
        <v>0</v>
      </c>
      <c r="H56" s="198" t="s">
        <v>7877</v>
      </c>
      <c r="I56" s="204"/>
    </row>
    <row r="57" spans="3:9">
      <c r="D57" s="205"/>
      <c r="E57" s="199">
        <f>E56-F56</f>
        <v>0</v>
      </c>
      <c r="I57" s="204"/>
    </row>
    <row r="58" spans="3:9">
      <c r="D58" s="210"/>
      <c r="E58" s="199"/>
      <c r="I58" s="204"/>
    </row>
    <row r="59" spans="3:9">
      <c r="C59" s="198"/>
      <c r="D59" s="200" t="s">
        <v>10936</v>
      </c>
      <c r="E59" s="201" t="s">
        <v>1365</v>
      </c>
      <c r="F59" s="209" t="s">
        <v>13530</v>
      </c>
      <c r="I59" s="204"/>
    </row>
    <row r="60" spans="3:9">
      <c r="C60" s="198" t="s">
        <v>10937</v>
      </c>
      <c r="D60" s="203" t="s">
        <v>1368</v>
      </c>
      <c r="E60" s="199">
        <f>TMCF1_TDC</f>
        <v>0</v>
      </c>
      <c r="I60" s="204"/>
    </row>
    <row r="61" spans="3:9">
      <c r="C61" s="198"/>
      <c r="D61" s="205" t="s">
        <v>1369</v>
      </c>
      <c r="E61" s="199"/>
      <c r="I61" s="204"/>
    </row>
    <row r="62" spans="3:9">
      <c r="C62" s="212"/>
      <c r="D62" s="210" t="s">
        <v>1328</v>
      </c>
      <c r="E62" s="199"/>
      <c r="I62" s="204"/>
    </row>
    <row r="63" spans="3:9">
      <c r="C63" s="198"/>
      <c r="D63" s="203" t="s">
        <v>11402</v>
      </c>
      <c r="E63" s="993">
        <f>-'TM 6T'!B941</f>
        <v>0</v>
      </c>
      <c r="I63" s="204" t="s">
        <v>1329</v>
      </c>
    </row>
    <row r="64" spans="3:9">
      <c r="C64" s="198"/>
      <c r="D64" s="203" t="s">
        <v>11403</v>
      </c>
      <c r="E64" s="993">
        <f>'TM 6T'!B953</f>
        <v>0</v>
      </c>
      <c r="I64" s="204" t="s">
        <v>3994</v>
      </c>
    </row>
    <row r="65" spans="3:9">
      <c r="C65" s="198"/>
      <c r="D65" s="203" t="s">
        <v>13380</v>
      </c>
      <c r="E65" s="993"/>
      <c r="I65" s="204" t="s">
        <v>1329</v>
      </c>
    </row>
    <row r="66" spans="3:9">
      <c r="C66" s="212"/>
      <c r="D66" s="210" t="s">
        <v>1330</v>
      </c>
      <c r="E66" s="993"/>
      <c r="I66" s="204"/>
    </row>
    <row r="67" spans="3:9">
      <c r="C67" s="198"/>
      <c r="D67" s="203" t="s">
        <v>3890</v>
      </c>
      <c r="E67" s="993"/>
      <c r="I67" s="204" t="s">
        <v>1329</v>
      </c>
    </row>
    <row r="68" spans="3:9">
      <c r="C68" s="198"/>
      <c r="D68" s="203" t="s">
        <v>13381</v>
      </c>
      <c r="E68" s="993"/>
      <c r="I68" s="204" t="s">
        <v>1329</v>
      </c>
    </row>
    <row r="69" spans="3:9">
      <c r="C69" s="212"/>
      <c r="D69" s="210" t="s">
        <v>3103</v>
      </c>
      <c r="E69" s="993"/>
      <c r="I69" s="204"/>
    </row>
    <row r="70" spans="3:9">
      <c r="C70" s="198"/>
      <c r="D70" s="203" t="s">
        <v>5509</v>
      </c>
      <c r="E70" s="993"/>
      <c r="I70" s="204" t="s">
        <v>3104</v>
      </c>
    </row>
    <row r="71" spans="3:9">
      <c r="C71" s="198"/>
      <c r="D71" s="203" t="s">
        <v>5508</v>
      </c>
      <c r="E71" s="993">
        <f>-'TM 6T'!B900</f>
        <v>0</v>
      </c>
      <c r="I71" s="204" t="s">
        <v>3104</v>
      </c>
    </row>
    <row r="72" spans="3:9">
      <c r="C72" s="198"/>
      <c r="D72" s="203" t="s">
        <v>5507</v>
      </c>
      <c r="E72" s="993"/>
      <c r="I72" s="204" t="s">
        <v>3104</v>
      </c>
    </row>
    <row r="73" spans="3:9">
      <c r="C73" s="198"/>
      <c r="D73" s="203" t="s">
        <v>5518</v>
      </c>
      <c r="E73" s="993"/>
      <c r="I73" s="204" t="s">
        <v>3104</v>
      </c>
    </row>
    <row r="74" spans="3:9">
      <c r="C74" s="198"/>
      <c r="D74" s="203" t="s">
        <v>5514</v>
      </c>
      <c r="E74" s="993"/>
      <c r="I74" s="204" t="s">
        <v>6983</v>
      </c>
    </row>
    <row r="75" spans="3:9">
      <c r="C75" s="198"/>
      <c r="D75" s="203" t="s">
        <v>5515</v>
      </c>
      <c r="E75" s="993"/>
      <c r="I75" s="204" t="s">
        <v>6983</v>
      </c>
    </row>
    <row r="76" spans="3:9">
      <c r="C76" s="198"/>
      <c r="D76" s="203" t="s">
        <v>5516</v>
      </c>
      <c r="E76" s="993"/>
      <c r="I76" s="204" t="s">
        <v>6983</v>
      </c>
    </row>
    <row r="77" spans="3:9">
      <c r="C77" s="198"/>
      <c r="D77" s="203" t="s">
        <v>5517</v>
      </c>
      <c r="E77" s="993"/>
      <c r="I77" s="204" t="s">
        <v>6983</v>
      </c>
    </row>
    <row r="78" spans="3:9">
      <c r="C78" s="212"/>
      <c r="D78" s="210" t="s">
        <v>4821</v>
      </c>
      <c r="E78" s="993">
        <f>-'TM 6T'!B898</f>
        <v>0</v>
      </c>
      <c r="I78" s="204" t="s">
        <v>7451</v>
      </c>
    </row>
    <row r="79" spans="3:9">
      <c r="C79" s="212"/>
      <c r="D79" s="210" t="s">
        <v>3057</v>
      </c>
      <c r="E79" s="993"/>
      <c r="I79" s="204" t="s">
        <v>7451</v>
      </c>
    </row>
    <row r="80" spans="3:9" ht="24">
      <c r="C80" s="212"/>
      <c r="D80" s="210" t="s">
        <v>13084</v>
      </c>
      <c r="E80" s="993"/>
      <c r="I80" s="204"/>
    </row>
    <row r="81" spans="3:9">
      <c r="C81" s="198"/>
      <c r="D81" s="203" t="s">
        <v>13018</v>
      </c>
      <c r="E81" s="993"/>
      <c r="I81" s="204" t="s">
        <v>7451</v>
      </c>
    </row>
    <row r="82" spans="3:9">
      <c r="C82" s="198"/>
      <c r="D82" s="203" t="s">
        <v>4819</v>
      </c>
      <c r="E82" s="993"/>
      <c r="I82" s="204" t="s">
        <v>7451</v>
      </c>
    </row>
    <row r="83" spans="3:9">
      <c r="C83" s="212"/>
      <c r="D83" s="210" t="s">
        <v>4820</v>
      </c>
      <c r="E83" s="993"/>
      <c r="I83" s="204" t="s">
        <v>7451</v>
      </c>
    </row>
    <row r="84" spans="3:9">
      <c r="C84" s="212"/>
      <c r="D84" s="210"/>
      <c r="E84" s="993"/>
      <c r="I84" s="204"/>
    </row>
    <row r="85" spans="3:9">
      <c r="C85" s="212"/>
      <c r="D85" s="206" t="s">
        <v>11150</v>
      </c>
      <c r="E85" s="207">
        <f>SUM(E60:E84)</f>
        <v>0</v>
      </c>
      <c r="F85" s="207">
        <f>SUM(F60:F84)</f>
        <v>0</v>
      </c>
      <c r="H85" s="198" t="s">
        <v>10937</v>
      </c>
      <c r="I85" s="204"/>
    </row>
    <row r="86" spans="3:9">
      <c r="C86" s="212"/>
      <c r="D86" s="210"/>
      <c r="E86" s="199">
        <f>E85-F85</f>
        <v>0</v>
      </c>
      <c r="I86" s="204"/>
    </row>
    <row r="87" spans="3:9">
      <c r="C87" s="212"/>
      <c r="D87" s="210"/>
      <c r="E87" s="199"/>
      <c r="I87" s="204"/>
    </row>
    <row r="88" spans="3:9">
      <c r="C88" s="198"/>
      <c r="D88" s="200" t="s">
        <v>11151</v>
      </c>
      <c r="E88" s="201" t="s">
        <v>1365</v>
      </c>
      <c r="F88" s="201" t="s">
        <v>1366</v>
      </c>
      <c r="I88" s="204"/>
    </row>
    <row r="89" spans="3:9">
      <c r="C89" s="198" t="s">
        <v>11152</v>
      </c>
      <c r="D89" s="203" t="s">
        <v>1368</v>
      </c>
      <c r="E89" s="199">
        <f ca="1">TMCF1_TDC+PL!F28</f>
        <v>616877247</v>
      </c>
      <c r="F89" s="199">
        <f ca="1">PL!F28</f>
        <v>616877247</v>
      </c>
      <c r="I89" s="204"/>
    </row>
    <row r="90" spans="3:9">
      <c r="D90" s="205" t="s">
        <v>1369</v>
      </c>
      <c r="E90" s="199"/>
      <c r="I90" s="204"/>
    </row>
    <row r="91" spans="3:9" outlineLevel="1">
      <c r="D91" s="205" t="s">
        <v>1023</v>
      </c>
      <c r="E91" s="199"/>
      <c r="I91" s="204" t="s">
        <v>2202</v>
      </c>
    </row>
    <row r="92" spans="3:9">
      <c r="D92" s="205"/>
      <c r="E92" s="199"/>
      <c r="I92" s="204"/>
    </row>
    <row r="93" spans="3:9">
      <c r="D93" s="206" t="s">
        <v>11153</v>
      </c>
      <c r="E93" s="207">
        <f ca="1">SUM(E89:E92)</f>
        <v>616877247</v>
      </c>
      <c r="F93" s="207">
        <f ca="1">SUM(F89:F92)</f>
        <v>616877247</v>
      </c>
      <c r="H93" s="198" t="s">
        <v>11152</v>
      </c>
      <c r="I93" s="204"/>
    </row>
    <row r="94" spans="3:9">
      <c r="D94" s="205"/>
      <c r="E94" s="199">
        <f ca="1">E93-F93</f>
        <v>0</v>
      </c>
      <c r="I94" s="204"/>
    </row>
    <row r="95" spans="3:9">
      <c r="D95" s="205"/>
      <c r="E95" s="199"/>
      <c r="I95" s="204"/>
    </row>
    <row r="96" spans="3:9">
      <c r="C96" s="198"/>
      <c r="D96" s="200" t="s">
        <v>11154</v>
      </c>
      <c r="E96" s="201" t="s">
        <v>1365</v>
      </c>
      <c r="F96" s="213" t="s">
        <v>11155</v>
      </c>
      <c r="I96" s="204"/>
    </row>
    <row r="97" spans="3:10">
      <c r="C97" s="198" t="s">
        <v>11156</v>
      </c>
      <c r="D97" s="203" t="s">
        <v>1368</v>
      </c>
      <c r="E97" s="199">
        <f ca="1">TMCF1_TDC+-PL!F28</f>
        <v>-616877247</v>
      </c>
      <c r="F97" s="201"/>
      <c r="I97" s="204"/>
    </row>
    <row r="98" spans="3:10">
      <c r="C98" s="198"/>
      <c r="D98" s="205" t="s">
        <v>1369</v>
      </c>
      <c r="E98" s="214">
        <f>E100+E103</f>
        <v>45745592</v>
      </c>
      <c r="F98" s="201"/>
      <c r="I98" s="204"/>
      <c r="J98" s="199"/>
    </row>
    <row r="99" spans="3:10" hidden="1" outlineLevel="1">
      <c r="C99" s="198"/>
      <c r="D99" s="203" t="s">
        <v>1025</v>
      </c>
      <c r="E99" s="199">
        <f>-E91</f>
        <v>0</v>
      </c>
      <c r="I99" s="204"/>
    </row>
    <row r="100" spans="3:10" collapsed="1">
      <c r="C100" s="198"/>
      <c r="D100" s="203" t="s">
        <v>11157</v>
      </c>
      <c r="E100" s="199">
        <f>-(E101-E102-E99)</f>
        <v>45745592</v>
      </c>
      <c r="I100" s="204"/>
    </row>
    <row r="101" spans="3:10">
      <c r="C101" s="198"/>
      <c r="D101" s="215" t="s">
        <v>1026</v>
      </c>
      <c r="E101" s="199">
        <f>-'TM 6T'!B394</f>
        <v>0</v>
      </c>
      <c r="I101" s="204" t="s">
        <v>3234</v>
      </c>
    </row>
    <row r="102" spans="3:10">
      <c r="C102" s="198"/>
      <c r="D102" s="215" t="s">
        <v>1027</v>
      </c>
      <c r="E102" s="199">
        <f>'TM 6T'!B565</f>
        <v>45745592</v>
      </c>
      <c r="I102" s="204" t="s">
        <v>3234</v>
      </c>
    </row>
    <row r="103" spans="3:10">
      <c r="C103" s="198"/>
      <c r="D103" s="203" t="s">
        <v>1024</v>
      </c>
      <c r="E103" s="199"/>
      <c r="I103" s="204" t="s">
        <v>3234</v>
      </c>
    </row>
    <row r="104" spans="3:10">
      <c r="C104" s="198"/>
      <c r="D104" s="206" t="s">
        <v>3385</v>
      </c>
      <c r="E104" s="207">
        <f ca="1">E97+E98</f>
        <v>-571131655</v>
      </c>
      <c r="F104" s="207">
        <f>SUM(F97:F103)</f>
        <v>0</v>
      </c>
      <c r="H104" s="198" t="s">
        <v>11156</v>
      </c>
      <c r="I104" s="204"/>
    </row>
    <row r="105" spans="3:10">
      <c r="C105" s="198"/>
      <c r="D105" s="203"/>
      <c r="E105" s="199">
        <f ca="1">E104-F104</f>
        <v>-571131655</v>
      </c>
      <c r="H105" s="198"/>
      <c r="I105" s="204"/>
    </row>
    <row r="106" spans="3:10">
      <c r="C106" s="198"/>
      <c r="D106" s="203"/>
      <c r="E106" s="199"/>
      <c r="I106" s="204"/>
    </row>
    <row r="107" spans="3:10">
      <c r="C107" s="198"/>
      <c r="D107" s="200" t="s">
        <v>3386</v>
      </c>
      <c r="E107" s="201" t="s">
        <v>1365</v>
      </c>
      <c r="F107" s="213" t="s">
        <v>3387</v>
      </c>
      <c r="I107" s="204"/>
    </row>
    <row r="108" spans="3:10">
      <c r="C108" s="198" t="s">
        <v>3388</v>
      </c>
      <c r="D108" s="203" t="s">
        <v>1368</v>
      </c>
      <c r="E108" s="199"/>
      <c r="F108" s="199">
        <f>-'TM 6T'!F527</f>
        <v>-36565227</v>
      </c>
      <c r="I108" s="204" t="s">
        <v>3234</v>
      </c>
    </row>
    <row r="109" spans="3:10">
      <c r="C109" s="198"/>
      <c r="D109" s="205" t="s">
        <v>1369</v>
      </c>
      <c r="E109" s="199"/>
      <c r="I109" s="204"/>
    </row>
    <row r="110" spans="3:10">
      <c r="C110" s="198"/>
      <c r="D110" s="203" t="str">
        <f>IF(F108&lt;0,"","Thuế TNDN đã nộp trong kỳ")</f>
        <v/>
      </c>
      <c r="E110" s="199"/>
      <c r="I110" s="204" t="s">
        <v>2202</v>
      </c>
    </row>
    <row r="111" spans="3:10">
      <c r="C111" s="198"/>
      <c r="D111" s="203"/>
      <c r="E111" s="199"/>
      <c r="I111" s="204"/>
    </row>
    <row r="112" spans="3:10">
      <c r="C112" s="198"/>
      <c r="D112" s="206" t="s">
        <v>3389</v>
      </c>
      <c r="E112" s="207">
        <f>SUM(E108:E111)</f>
        <v>0</v>
      </c>
      <c r="F112" s="207">
        <f>SUM(F108:F111)</f>
        <v>-36565227</v>
      </c>
      <c r="H112" s="198" t="s">
        <v>3388</v>
      </c>
      <c r="I112" s="204"/>
    </row>
    <row r="113" spans="2:9">
      <c r="C113" s="198"/>
      <c r="D113" s="206"/>
      <c r="E113" s="216">
        <f>E112-F112</f>
        <v>36565227</v>
      </c>
      <c r="F113" s="216"/>
      <c r="H113" s="198"/>
      <c r="I113" s="204"/>
    </row>
    <row r="114" spans="2:9">
      <c r="C114" s="198"/>
      <c r="D114" s="203"/>
      <c r="E114" s="199"/>
      <c r="I114" s="204"/>
    </row>
    <row r="115" spans="2:9">
      <c r="C115" s="198"/>
      <c r="D115" s="200" t="s">
        <v>3382</v>
      </c>
      <c r="E115" s="201" t="s">
        <v>1365</v>
      </c>
      <c r="F115" s="213" t="s">
        <v>3383</v>
      </c>
      <c r="I115" s="204"/>
    </row>
    <row r="116" spans="2:9">
      <c r="B116" s="489">
        <v>15</v>
      </c>
      <c r="C116" s="198" t="s">
        <v>1724</v>
      </c>
      <c r="D116" s="203" t="s">
        <v>1368</v>
      </c>
      <c r="E116" s="199">
        <f ca="1">IF(TMCF1_TDC&gt;=0,TMCF1_TDC,0)</f>
        <v>0</v>
      </c>
      <c r="I116" s="204"/>
    </row>
    <row r="117" spans="2:9">
      <c r="C117" s="198"/>
      <c r="D117" s="205" t="s">
        <v>1369</v>
      </c>
      <c r="E117" s="199"/>
      <c r="I117" s="204"/>
    </row>
    <row r="118" spans="2:9">
      <c r="C118" s="198"/>
      <c r="D118" s="203"/>
      <c r="E118" s="199"/>
      <c r="I118" s="204"/>
    </row>
    <row r="119" spans="2:9" ht="24">
      <c r="C119" s="198"/>
      <c r="D119" s="203" t="s">
        <v>12015</v>
      </c>
      <c r="E119" s="199">
        <f>-E144</f>
        <v>0</v>
      </c>
      <c r="I119" s="204"/>
    </row>
    <row r="120" spans="2:9" ht="24">
      <c r="C120" s="198"/>
      <c r="D120" s="203" t="s">
        <v>12016</v>
      </c>
      <c r="E120" s="199">
        <f>-E145</f>
        <v>0</v>
      </c>
      <c r="I120" s="204"/>
    </row>
    <row r="121" spans="2:9">
      <c r="C121" s="198"/>
      <c r="D121" s="203" t="s">
        <v>12017</v>
      </c>
      <c r="E121" s="199">
        <f>-E146</f>
        <v>0</v>
      </c>
      <c r="I121" s="204"/>
    </row>
    <row r="122" spans="2:9">
      <c r="C122" s="198"/>
      <c r="D122" s="203" t="s">
        <v>3212</v>
      </c>
      <c r="E122" s="199">
        <f>-E147</f>
        <v>0</v>
      </c>
      <c r="I122" s="204"/>
    </row>
    <row r="123" spans="2:9" ht="24">
      <c r="C123" s="198"/>
      <c r="D123" s="203" t="s">
        <v>3213</v>
      </c>
      <c r="E123" s="199">
        <f>-E148</f>
        <v>0</v>
      </c>
      <c r="I123" s="204"/>
    </row>
    <row r="124" spans="2:9" ht="36">
      <c r="C124" s="198"/>
      <c r="D124" s="203" t="s">
        <v>2259</v>
      </c>
      <c r="E124" s="199"/>
      <c r="I124" s="204"/>
    </row>
    <row r="125" spans="2:9">
      <c r="C125" s="198"/>
      <c r="D125" s="203"/>
      <c r="E125" s="199"/>
      <c r="I125" s="204"/>
    </row>
    <row r="126" spans="2:9" ht="24">
      <c r="C126" s="198"/>
      <c r="D126" s="203" t="s">
        <v>6466</v>
      </c>
      <c r="E126" s="199">
        <f>-E149</f>
        <v>0</v>
      </c>
      <c r="I126" s="204"/>
    </row>
    <row r="127" spans="2:9" ht="24">
      <c r="C127" s="198"/>
      <c r="D127" s="203" t="s">
        <v>9334</v>
      </c>
      <c r="E127" s="199">
        <f>-E16</f>
        <v>0</v>
      </c>
      <c r="I127" s="204"/>
    </row>
    <row r="128" spans="2:9">
      <c r="C128" s="198"/>
      <c r="D128" s="203" t="s">
        <v>9335</v>
      </c>
      <c r="E128" s="199"/>
      <c r="I128" s="204"/>
    </row>
    <row r="129" spans="3:9">
      <c r="C129" s="198"/>
      <c r="D129" s="203" t="s">
        <v>9336</v>
      </c>
      <c r="E129" s="199">
        <f>-E19</f>
        <v>0</v>
      </c>
      <c r="I129" s="204"/>
    </row>
    <row r="130" spans="3:9">
      <c r="C130" s="198"/>
      <c r="D130" s="203" t="s">
        <v>9337</v>
      </c>
      <c r="E130" s="199">
        <f>-E20</f>
        <v>0</v>
      </c>
      <c r="I130" s="204"/>
    </row>
    <row r="131" spans="3:9">
      <c r="C131" s="198"/>
      <c r="D131" s="203"/>
      <c r="E131" s="199">
        <f>-E389</f>
        <v>0</v>
      </c>
      <c r="I131" s="204"/>
    </row>
    <row r="132" spans="3:9">
      <c r="C132" s="198"/>
      <c r="D132" s="203"/>
      <c r="E132" s="199"/>
      <c r="I132" s="204"/>
    </row>
    <row r="133" spans="3:9">
      <c r="C133" s="198"/>
      <c r="D133" s="200" t="s">
        <v>2260</v>
      </c>
      <c r="E133" s="207">
        <f ca="1">SUM(E116:E132)</f>
        <v>0</v>
      </c>
      <c r="F133" s="207">
        <f>SUM(F116:F132)</f>
        <v>0</v>
      </c>
      <c r="H133" s="198" t="s">
        <v>3384</v>
      </c>
      <c r="I133" s="204"/>
    </row>
    <row r="134" spans="3:9">
      <c r="C134" s="198"/>
      <c r="D134" s="203"/>
      <c r="E134" s="199">
        <f ca="1">E133-F133</f>
        <v>0</v>
      </c>
      <c r="I134" s="204"/>
    </row>
    <row r="135" spans="3:9">
      <c r="C135" s="198"/>
      <c r="D135" s="203" t="s">
        <v>7208</v>
      </c>
      <c r="E135" s="993">
        <f>CĐKT!H78</f>
        <v>81000000000</v>
      </c>
      <c r="I135" s="204"/>
    </row>
    <row r="136" spans="3:9">
      <c r="C136" s="198"/>
      <c r="D136" s="203" t="s">
        <v>7209</v>
      </c>
      <c r="E136" s="993"/>
      <c r="I136" s="204"/>
    </row>
    <row r="137" spans="3:9">
      <c r="C137" s="198"/>
      <c r="D137" s="203" t="s">
        <v>6798</v>
      </c>
      <c r="E137" s="993"/>
      <c r="I137" s="204"/>
    </row>
    <row r="138" spans="3:9">
      <c r="C138" s="198"/>
      <c r="D138" s="203"/>
      <c r="E138" s="1007">
        <f>SUM(E135:E137)</f>
        <v>81000000000</v>
      </c>
      <c r="I138" s="204"/>
    </row>
    <row r="139" spans="3:9">
      <c r="C139" s="198"/>
      <c r="D139" s="203"/>
      <c r="E139" s="993"/>
      <c r="I139" s="204"/>
    </row>
    <row r="140" spans="3:9">
      <c r="C140" s="198"/>
      <c r="D140" s="203"/>
      <c r="E140" s="199"/>
      <c r="I140" s="204"/>
    </row>
    <row r="141" spans="3:9">
      <c r="C141" s="198"/>
      <c r="D141" s="200" t="s">
        <v>2865</v>
      </c>
      <c r="E141" s="201" t="s">
        <v>1365</v>
      </c>
      <c r="F141" s="213" t="s">
        <v>2866</v>
      </c>
      <c r="I141" s="204"/>
    </row>
    <row r="142" spans="3:9">
      <c r="C142" s="198" t="s">
        <v>1724</v>
      </c>
      <c r="D142" s="203" t="s">
        <v>1368</v>
      </c>
      <c r="E142" s="199">
        <f ca="1">IF(TMCF1_TDC&lt;0,TMCF1_TDC,0)</f>
        <v>-1343774880</v>
      </c>
      <c r="I142" s="204"/>
    </row>
    <row r="143" spans="3:9">
      <c r="C143" s="198"/>
      <c r="D143" s="205" t="s">
        <v>1369</v>
      </c>
      <c r="E143" s="199"/>
      <c r="I143" s="204"/>
    </row>
    <row r="144" spans="3:9">
      <c r="C144" s="198"/>
      <c r="D144" s="203" t="s">
        <v>1028</v>
      </c>
      <c r="E144" s="199"/>
      <c r="I144" s="204" t="s">
        <v>3384</v>
      </c>
    </row>
    <row r="145" spans="3:9">
      <c r="C145" s="198"/>
      <c r="D145" s="203" t="s">
        <v>1029</v>
      </c>
      <c r="E145" s="199"/>
      <c r="I145" s="204" t="s">
        <v>3384</v>
      </c>
    </row>
    <row r="146" spans="3:9">
      <c r="C146" s="198"/>
      <c r="D146" s="203" t="s">
        <v>7493</v>
      </c>
      <c r="E146" s="199"/>
      <c r="I146" s="204" t="s">
        <v>3384</v>
      </c>
    </row>
    <row r="147" spans="3:9">
      <c r="C147" s="198"/>
      <c r="D147" s="203" t="s">
        <v>11962</v>
      </c>
      <c r="E147" s="199"/>
      <c r="I147" s="204" t="s">
        <v>3384</v>
      </c>
    </row>
    <row r="148" spans="3:9">
      <c r="C148" s="198"/>
      <c r="D148" s="203" t="s">
        <v>12363</v>
      </c>
      <c r="E148" s="199"/>
      <c r="I148" s="204" t="s">
        <v>3384</v>
      </c>
    </row>
    <row r="149" spans="3:9">
      <c r="C149" s="198"/>
      <c r="D149" s="203" t="s">
        <v>11963</v>
      </c>
      <c r="E149" s="199"/>
      <c r="I149" s="204" t="s">
        <v>3384</v>
      </c>
    </row>
    <row r="150" spans="3:9">
      <c r="C150" s="198"/>
      <c r="D150" s="203"/>
      <c r="E150" s="199"/>
      <c r="I150" s="204"/>
    </row>
    <row r="151" spans="3:9">
      <c r="C151" s="198"/>
      <c r="D151" s="203"/>
      <c r="E151" s="199"/>
      <c r="I151" s="204"/>
    </row>
    <row r="152" spans="3:9">
      <c r="C152" s="198"/>
      <c r="D152" s="203" t="s">
        <v>5853</v>
      </c>
      <c r="E152" s="199"/>
      <c r="I152" s="204"/>
    </row>
    <row r="153" spans="3:9">
      <c r="C153" s="198"/>
      <c r="D153" s="200" t="s">
        <v>2867</v>
      </c>
      <c r="E153" s="207">
        <f ca="1">SUM(E142:E152)</f>
        <v>-1343774880</v>
      </c>
      <c r="F153" s="207">
        <f>SUM(F142:F152)</f>
        <v>0</v>
      </c>
      <c r="H153" s="198" t="s">
        <v>1724</v>
      </c>
      <c r="I153" s="204"/>
    </row>
    <row r="154" spans="3:9">
      <c r="C154" s="198"/>
      <c r="D154" s="203"/>
      <c r="E154" s="199">
        <f ca="1">E153-F153</f>
        <v>-1343774880</v>
      </c>
      <c r="I154" s="204"/>
    </row>
    <row r="155" spans="3:9">
      <c r="C155" s="198"/>
      <c r="D155" s="203"/>
      <c r="E155" s="199"/>
      <c r="I155" s="204"/>
    </row>
    <row r="156" spans="3:9" ht="24">
      <c r="C156" s="198"/>
      <c r="D156" s="200" t="s">
        <v>2868</v>
      </c>
      <c r="E156" s="201" t="s">
        <v>1365</v>
      </c>
      <c r="F156" s="213" t="s">
        <v>2866</v>
      </c>
      <c r="I156" s="204"/>
    </row>
    <row r="157" spans="3:9">
      <c r="C157" s="198" t="s">
        <v>3994</v>
      </c>
      <c r="D157" s="203" t="s">
        <v>1368</v>
      </c>
      <c r="E157" s="199">
        <f ca="1">TMCF1_TDC</f>
        <v>8080511723</v>
      </c>
      <c r="I157" s="204"/>
    </row>
    <row r="158" spans="3:9">
      <c r="C158" s="198"/>
      <c r="D158" s="205" t="s">
        <v>1369</v>
      </c>
      <c r="E158" s="199"/>
      <c r="I158" s="204"/>
    </row>
    <row r="159" spans="3:9" ht="24" hidden="1" outlineLevel="1">
      <c r="C159" s="198"/>
      <c r="D159" s="203" t="s">
        <v>2869</v>
      </c>
      <c r="E159" s="199"/>
      <c r="I159" s="204"/>
    </row>
    <row r="160" spans="3:9" collapsed="1">
      <c r="C160" s="198"/>
      <c r="D160" s="203" t="s">
        <v>11964</v>
      </c>
      <c r="E160" s="993"/>
      <c r="I160" s="204" t="s">
        <v>3234</v>
      </c>
    </row>
    <row r="161" spans="3:10">
      <c r="C161" s="198"/>
      <c r="D161" s="891" t="s">
        <v>11965</v>
      </c>
      <c r="E161" s="993"/>
      <c r="I161" s="204" t="s">
        <v>11866</v>
      </c>
    </row>
    <row r="162" spans="3:10">
      <c r="C162" s="198"/>
      <c r="D162" s="203" t="s">
        <v>11966</v>
      </c>
      <c r="E162" s="993"/>
      <c r="I162" s="204" t="s">
        <v>11866</v>
      </c>
    </row>
    <row r="163" spans="3:10">
      <c r="C163" s="198"/>
      <c r="D163" s="203" t="s">
        <v>1379</v>
      </c>
      <c r="E163" s="993">
        <f>-E31</f>
        <v>0</v>
      </c>
      <c r="I163" s="204"/>
    </row>
    <row r="164" spans="3:10" ht="24">
      <c r="C164" s="198"/>
      <c r="D164" s="203" t="s">
        <v>1377</v>
      </c>
      <c r="E164" s="993">
        <f>-E64</f>
        <v>0</v>
      </c>
      <c r="I164" s="204"/>
    </row>
    <row r="165" spans="3:10">
      <c r="C165" s="212"/>
      <c r="D165" s="203" t="s">
        <v>13150</v>
      </c>
      <c r="E165" s="993"/>
      <c r="I165" s="204" t="s">
        <v>11866</v>
      </c>
    </row>
    <row r="166" spans="3:10">
      <c r="C166" s="198"/>
      <c r="D166" s="203" t="s">
        <v>12386</v>
      </c>
      <c r="E166" s="993"/>
      <c r="I166" s="204" t="s">
        <v>12753</v>
      </c>
    </row>
    <row r="167" spans="3:10">
      <c r="C167" s="198"/>
      <c r="D167" s="203"/>
      <c r="E167" s="993"/>
      <c r="I167" s="204"/>
    </row>
    <row r="168" spans="3:10">
      <c r="C168" s="198"/>
      <c r="D168" s="203" t="s">
        <v>6802</v>
      </c>
      <c r="E168" s="1028"/>
      <c r="I168" s="204"/>
    </row>
    <row r="169" spans="3:10">
      <c r="C169" s="212"/>
      <c r="D169" s="210"/>
      <c r="E169" s="199"/>
      <c r="I169" s="204"/>
    </row>
    <row r="170" spans="3:10">
      <c r="C170" s="198"/>
      <c r="D170" s="200" t="s">
        <v>10756</v>
      </c>
      <c r="E170" s="207">
        <f ca="1">SUM(E157:E169)</f>
        <v>8080511723</v>
      </c>
      <c r="F170" s="207">
        <f>SUM(F157:F169)</f>
        <v>0</v>
      </c>
      <c r="G170" s="198"/>
      <c r="H170" s="198" t="s">
        <v>3994</v>
      </c>
      <c r="I170" s="204"/>
      <c r="J170" s="199"/>
    </row>
    <row r="171" spans="3:10">
      <c r="C171" s="198"/>
      <c r="D171" s="203"/>
      <c r="E171" s="199">
        <f ca="1">E170-F170</f>
        <v>8080511723</v>
      </c>
      <c r="I171" s="204"/>
      <c r="J171" s="199"/>
    </row>
    <row r="172" spans="3:10">
      <c r="C172" s="198"/>
      <c r="D172" s="203"/>
      <c r="E172" s="199"/>
      <c r="I172" s="204"/>
    </row>
    <row r="173" spans="3:10" ht="24">
      <c r="C173" s="198"/>
      <c r="D173" s="200" t="s">
        <v>10757</v>
      </c>
      <c r="E173" s="217" t="s">
        <v>1365</v>
      </c>
      <c r="F173" s="218" t="s">
        <v>3383</v>
      </c>
      <c r="I173" s="204"/>
    </row>
    <row r="174" spans="3:10">
      <c r="C174" s="198" t="s">
        <v>1329</v>
      </c>
      <c r="D174" s="203" t="s">
        <v>1368</v>
      </c>
      <c r="E174" s="199">
        <f>TMCF1_TDC</f>
        <v>0</v>
      </c>
      <c r="I174" s="204"/>
    </row>
    <row r="175" spans="3:10">
      <c r="C175" s="198"/>
      <c r="D175" s="205" t="s">
        <v>1369</v>
      </c>
      <c r="E175" s="199"/>
      <c r="I175" s="204"/>
    </row>
    <row r="176" spans="3:10">
      <c r="C176" s="212"/>
      <c r="D176" s="210" t="s">
        <v>8100</v>
      </c>
      <c r="E176" s="199"/>
      <c r="I176" s="204"/>
    </row>
    <row r="177" spans="3:9">
      <c r="C177" s="198"/>
      <c r="D177" s="203" t="s">
        <v>6467</v>
      </c>
      <c r="E177" s="199">
        <f>-E63</f>
        <v>0</v>
      </c>
      <c r="I177" s="204"/>
    </row>
    <row r="178" spans="3:9" ht="36">
      <c r="C178" s="198"/>
      <c r="D178" s="219" t="s">
        <v>605</v>
      </c>
      <c r="E178" s="993"/>
      <c r="I178" s="204" t="s">
        <v>11866</v>
      </c>
    </row>
    <row r="179" spans="3:9" ht="36">
      <c r="C179" s="198"/>
      <c r="D179" s="219" t="s">
        <v>1011</v>
      </c>
      <c r="E179" s="993"/>
      <c r="I179" s="204" t="s">
        <v>3234</v>
      </c>
    </row>
    <row r="180" spans="3:9">
      <c r="C180" s="198"/>
      <c r="D180" s="203" t="s">
        <v>4855</v>
      </c>
      <c r="E180" s="993">
        <f>-E65</f>
        <v>0</v>
      </c>
      <c r="I180" s="204"/>
    </row>
    <row r="181" spans="3:9">
      <c r="C181" s="198"/>
      <c r="D181" s="210" t="s">
        <v>1012</v>
      </c>
      <c r="E181" s="993"/>
      <c r="I181" s="204"/>
    </row>
    <row r="182" spans="3:9">
      <c r="C182" s="198"/>
      <c r="D182" s="203" t="s">
        <v>1376</v>
      </c>
      <c r="E182" s="993">
        <f>-E67</f>
        <v>0</v>
      </c>
      <c r="I182" s="204"/>
    </row>
    <row r="183" spans="3:9" ht="36">
      <c r="C183" s="198"/>
      <c r="D183" s="219" t="s">
        <v>1013</v>
      </c>
      <c r="E183" s="993"/>
      <c r="I183" s="204" t="s">
        <v>11866</v>
      </c>
    </row>
    <row r="184" spans="3:9" ht="36">
      <c r="C184" s="198"/>
      <c r="D184" s="219" t="s">
        <v>13549</v>
      </c>
      <c r="E184" s="993"/>
      <c r="I184" s="204" t="s">
        <v>3234</v>
      </c>
    </row>
    <row r="185" spans="3:9">
      <c r="C185" s="198"/>
      <c r="D185" s="203" t="s">
        <v>4854</v>
      </c>
      <c r="E185" s="993">
        <f>-E68</f>
        <v>0</v>
      </c>
      <c r="I185" s="204"/>
    </row>
    <row r="186" spans="3:9">
      <c r="C186" s="198"/>
      <c r="D186" s="203"/>
      <c r="E186" s="993"/>
      <c r="I186" s="204"/>
    </row>
    <row r="187" spans="3:9">
      <c r="C187" s="198"/>
      <c r="D187" s="200" t="s">
        <v>3927</v>
      </c>
      <c r="E187" s="207">
        <f>SUM(E174:E186)</f>
        <v>0</v>
      </c>
      <c r="F187" s="207">
        <f>SUM(F174:F186)</f>
        <v>0</v>
      </c>
      <c r="H187" s="198" t="s">
        <v>1329</v>
      </c>
      <c r="I187" s="204"/>
    </row>
    <row r="188" spans="3:9">
      <c r="C188" s="198"/>
      <c r="D188" s="203"/>
      <c r="E188" s="199">
        <f>E187-F187</f>
        <v>0</v>
      </c>
      <c r="I188" s="204"/>
    </row>
    <row r="189" spans="3:9">
      <c r="C189" s="198"/>
      <c r="D189" s="203"/>
      <c r="E189" s="199"/>
      <c r="I189" s="204"/>
    </row>
    <row r="190" spans="3:9">
      <c r="C190" s="198"/>
      <c r="D190" s="200" t="s">
        <v>13302</v>
      </c>
      <c r="E190" s="217" t="s">
        <v>1365</v>
      </c>
      <c r="F190" s="218" t="s">
        <v>2866</v>
      </c>
      <c r="I190" s="204"/>
    </row>
    <row r="191" spans="3:9">
      <c r="C191" s="198" t="s">
        <v>11868</v>
      </c>
      <c r="D191" s="203" t="s">
        <v>1368</v>
      </c>
      <c r="E191" s="199">
        <f ca="1">IF(TMCF1_TDC&lt;0,TMCF1_TDC,0)</f>
        <v>0</v>
      </c>
      <c r="I191" s="204"/>
    </row>
    <row r="192" spans="3:9">
      <c r="C192" s="198"/>
      <c r="D192" s="205" t="s">
        <v>1369</v>
      </c>
      <c r="E192" s="199"/>
      <c r="I192" s="204"/>
    </row>
    <row r="193" spans="2:9" ht="36">
      <c r="C193" s="198"/>
      <c r="D193" s="219" t="s">
        <v>8902</v>
      </c>
      <c r="E193" s="199"/>
      <c r="I193" s="204" t="s">
        <v>13303</v>
      </c>
    </row>
    <row r="194" spans="2:9" ht="36">
      <c r="C194" s="198"/>
      <c r="D194" s="219" t="s">
        <v>6506</v>
      </c>
      <c r="E194" s="199"/>
      <c r="I194" s="204" t="s">
        <v>13303</v>
      </c>
    </row>
    <row r="195" spans="2:9">
      <c r="C195" s="198"/>
      <c r="D195" s="203" t="s">
        <v>5853</v>
      </c>
      <c r="E195" s="199"/>
      <c r="I195" s="204"/>
    </row>
    <row r="196" spans="2:9">
      <c r="C196" s="198"/>
      <c r="D196" s="200" t="s">
        <v>2197</v>
      </c>
      <c r="E196" s="207">
        <f ca="1">SUM(E191:E195)</f>
        <v>0</v>
      </c>
      <c r="F196" s="207">
        <f>SUM(F191:F195)</f>
        <v>0</v>
      </c>
      <c r="H196" s="198" t="s">
        <v>11868</v>
      </c>
      <c r="I196" s="204"/>
    </row>
    <row r="197" spans="2:9">
      <c r="C197" s="198"/>
      <c r="D197" s="203"/>
      <c r="E197" s="199">
        <f ca="1">E196-F196</f>
        <v>0</v>
      </c>
      <c r="I197" s="204"/>
    </row>
    <row r="198" spans="2:9">
      <c r="C198" s="198"/>
      <c r="D198" s="203"/>
      <c r="E198" s="199"/>
      <c r="I198" s="204"/>
    </row>
    <row r="199" spans="2:9">
      <c r="B199" s="198"/>
      <c r="C199" s="198"/>
      <c r="D199" s="200" t="s">
        <v>2198</v>
      </c>
      <c r="E199" s="217" t="s">
        <v>1365</v>
      </c>
      <c r="F199" s="218" t="s">
        <v>3383</v>
      </c>
      <c r="I199" s="204"/>
    </row>
    <row r="200" spans="2:9">
      <c r="B200" s="198">
        <v>24</v>
      </c>
      <c r="C200" s="198" t="s">
        <v>11868</v>
      </c>
      <c r="D200" s="203" t="s">
        <v>1368</v>
      </c>
      <c r="E200" s="199">
        <f ca="1">IF(TMCF1_TDC&gt;=0,TMCF1_TDC,0)</f>
        <v>0</v>
      </c>
      <c r="I200" s="204"/>
    </row>
    <row r="201" spans="2:9">
      <c r="C201" s="198"/>
      <c r="D201" s="205" t="s">
        <v>1369</v>
      </c>
      <c r="E201" s="199"/>
      <c r="I201" s="204"/>
    </row>
    <row r="202" spans="2:9" ht="36">
      <c r="C202" s="198"/>
      <c r="D202" s="219" t="s">
        <v>4853</v>
      </c>
      <c r="E202" s="199">
        <f>-E193</f>
        <v>0</v>
      </c>
      <c r="I202" s="204"/>
    </row>
    <row r="203" spans="2:9" ht="36">
      <c r="C203" s="198"/>
      <c r="D203" s="219" t="s">
        <v>4852</v>
      </c>
      <c r="E203" s="199">
        <f>-E194</f>
        <v>0</v>
      </c>
      <c r="I203" s="204"/>
    </row>
    <row r="204" spans="2:9">
      <c r="C204" s="198"/>
      <c r="D204" s="219"/>
      <c r="E204" s="199"/>
      <c r="I204" s="204"/>
    </row>
    <row r="205" spans="2:9">
      <c r="C205" s="198"/>
      <c r="D205" s="219"/>
      <c r="E205" s="199"/>
      <c r="I205" s="204"/>
    </row>
    <row r="206" spans="2:9">
      <c r="C206" s="198"/>
      <c r="D206" s="203" t="s">
        <v>5853</v>
      </c>
      <c r="E206" s="199"/>
      <c r="I206" s="204"/>
    </row>
    <row r="207" spans="2:9">
      <c r="C207" s="198"/>
      <c r="D207" s="200" t="s">
        <v>2199</v>
      </c>
      <c r="E207" s="207">
        <f ca="1">SUM(E200:E206)</f>
        <v>0</v>
      </c>
      <c r="F207" s="207">
        <f>SUM(F200:F206)</f>
        <v>0</v>
      </c>
      <c r="H207" s="198" t="s">
        <v>13303</v>
      </c>
      <c r="I207" s="204"/>
    </row>
    <row r="208" spans="2:9">
      <c r="C208" s="198"/>
      <c r="D208" s="203"/>
      <c r="E208" s="199">
        <f ca="1">E207-F207</f>
        <v>0</v>
      </c>
      <c r="I208" s="204"/>
    </row>
    <row r="209" spans="3:9">
      <c r="C209" s="198"/>
      <c r="D209" s="203"/>
      <c r="E209" s="199"/>
      <c r="I209" s="204"/>
    </row>
    <row r="210" spans="3:9">
      <c r="C210" s="198"/>
      <c r="D210" s="200" t="s">
        <v>2200</v>
      </c>
      <c r="E210" s="217" t="s">
        <v>1365</v>
      </c>
      <c r="F210" s="218" t="s">
        <v>2866</v>
      </c>
      <c r="I210" s="204"/>
    </row>
    <row r="211" spans="3:9">
      <c r="C211" s="198" t="s">
        <v>6983</v>
      </c>
      <c r="D211" s="203" t="s">
        <v>1368</v>
      </c>
      <c r="E211" s="199">
        <f ca="1">IF(TMCF1_TDC&lt;0,TMCF1_TDC,0)</f>
        <v>0</v>
      </c>
      <c r="I211" s="204"/>
    </row>
    <row r="212" spans="3:9">
      <c r="C212" s="198"/>
      <c r="D212" s="205" t="s">
        <v>1369</v>
      </c>
      <c r="E212" s="199"/>
      <c r="I212" s="204"/>
    </row>
    <row r="213" spans="3:9">
      <c r="C213" s="198"/>
      <c r="D213" s="220" t="s">
        <v>6507</v>
      </c>
      <c r="E213" s="199">
        <f>-E223</f>
        <v>0</v>
      </c>
      <c r="I213" s="204" t="s">
        <v>3104</v>
      </c>
    </row>
    <row r="214" spans="3:9">
      <c r="C214" s="198"/>
      <c r="D214" s="220" t="s">
        <v>6508</v>
      </c>
      <c r="E214" s="199"/>
      <c r="I214" s="204" t="s">
        <v>3104</v>
      </c>
    </row>
    <row r="215" spans="3:9">
      <c r="C215" s="198"/>
      <c r="D215" s="220" t="s">
        <v>6509</v>
      </c>
      <c r="E215" s="199">
        <f>-E222</f>
        <v>0</v>
      </c>
      <c r="I215" s="204" t="s">
        <v>3104</v>
      </c>
    </row>
    <row r="216" spans="3:9" ht="24">
      <c r="C216" s="198"/>
      <c r="D216" s="203" t="s">
        <v>6510</v>
      </c>
      <c r="E216" s="199">
        <f>-E221</f>
        <v>0</v>
      </c>
      <c r="I216" s="204" t="s">
        <v>3104</v>
      </c>
    </row>
    <row r="217" spans="3:9" ht="24">
      <c r="C217" s="198"/>
      <c r="D217" s="203" t="s">
        <v>13237</v>
      </c>
      <c r="E217" s="199">
        <f>-(E74+E75+E76+E77)</f>
        <v>0</v>
      </c>
      <c r="I217" s="204"/>
    </row>
    <row r="218" spans="3:9">
      <c r="C218" s="198"/>
      <c r="D218" s="203" t="s">
        <v>5853</v>
      </c>
      <c r="E218" s="199"/>
      <c r="I218" s="204"/>
    </row>
    <row r="219" spans="3:9">
      <c r="C219" s="198"/>
      <c r="D219" s="200" t="s">
        <v>2201</v>
      </c>
      <c r="E219" s="207">
        <f ca="1">SUM(E211:E218)</f>
        <v>0</v>
      </c>
      <c r="F219" s="207">
        <f>SUM(F211:F218)</f>
        <v>0</v>
      </c>
      <c r="H219" s="198" t="s">
        <v>6983</v>
      </c>
      <c r="I219" s="204"/>
    </row>
    <row r="220" spans="3:9">
      <c r="C220" s="198"/>
      <c r="D220" s="203"/>
      <c r="E220" s="199">
        <f ca="1">E219-F219</f>
        <v>0</v>
      </c>
      <c r="I220" s="204"/>
    </row>
    <row r="221" spans="3:9">
      <c r="C221" s="198"/>
      <c r="D221" s="203" t="s">
        <v>7515</v>
      </c>
      <c r="E221" s="993"/>
      <c r="I221" s="204"/>
    </row>
    <row r="222" spans="3:9">
      <c r="C222" s="198"/>
      <c r="D222" s="203" t="s">
        <v>7516</v>
      </c>
      <c r="E222" s="993"/>
      <c r="I222" s="204"/>
    </row>
    <row r="223" spans="3:9">
      <c r="C223" s="198"/>
      <c r="D223" s="203" t="s">
        <v>6430</v>
      </c>
      <c r="E223" s="993"/>
      <c r="I223" s="204"/>
    </row>
    <row r="224" spans="3:9">
      <c r="C224" s="198"/>
      <c r="D224" s="203"/>
      <c r="E224" s="993"/>
      <c r="I224" s="204"/>
    </row>
    <row r="225" spans="2:9">
      <c r="C225" s="198"/>
      <c r="D225" s="203"/>
      <c r="E225" s="199"/>
      <c r="I225" s="204"/>
    </row>
    <row r="226" spans="2:9">
      <c r="C226" s="221" t="s">
        <v>2202</v>
      </c>
      <c r="D226" s="200" t="s">
        <v>2203</v>
      </c>
      <c r="E226" s="217" t="s">
        <v>1365</v>
      </c>
      <c r="F226" s="218" t="s">
        <v>3383</v>
      </c>
      <c r="I226" s="204"/>
    </row>
    <row r="227" spans="2:9">
      <c r="B227" s="198" t="s">
        <v>3104</v>
      </c>
      <c r="C227" s="198" t="s">
        <v>6983</v>
      </c>
      <c r="D227" s="203" t="s">
        <v>1368</v>
      </c>
      <c r="E227" s="199">
        <f ca="1">IF(TMCF1_TDC&gt;=0,TMCF1_TDC,0)</f>
        <v>4734301669</v>
      </c>
      <c r="I227" s="204"/>
    </row>
    <row r="228" spans="2:9">
      <c r="C228" s="198"/>
      <c r="D228" s="205" t="s">
        <v>1369</v>
      </c>
      <c r="E228" s="199"/>
      <c r="I228" s="204"/>
    </row>
    <row r="229" spans="2:9">
      <c r="C229" s="198"/>
      <c r="D229" s="220"/>
      <c r="E229" s="199">
        <f>-E218</f>
        <v>0</v>
      </c>
      <c r="I229" s="204"/>
    </row>
    <row r="230" spans="2:9">
      <c r="C230" s="198"/>
      <c r="D230" s="220" t="s">
        <v>12172</v>
      </c>
      <c r="E230" s="199">
        <f>-E213</f>
        <v>0</v>
      </c>
      <c r="I230" s="204"/>
    </row>
    <row r="231" spans="2:9">
      <c r="C231" s="198"/>
      <c r="D231" s="220" t="s">
        <v>13101</v>
      </c>
      <c r="E231" s="199">
        <f>-E214</f>
        <v>0</v>
      </c>
      <c r="I231" s="204"/>
    </row>
    <row r="232" spans="2:9">
      <c r="C232" s="198"/>
      <c r="D232" s="220" t="s">
        <v>2188</v>
      </c>
      <c r="E232" s="199">
        <f>-E215</f>
        <v>0</v>
      </c>
      <c r="I232" s="204"/>
    </row>
    <row r="233" spans="2:9" ht="24">
      <c r="C233" s="198"/>
      <c r="D233" s="203" t="s">
        <v>2189</v>
      </c>
      <c r="E233" s="199">
        <f>-E216</f>
        <v>0</v>
      </c>
      <c r="I233" s="204"/>
    </row>
    <row r="234" spans="2:9" ht="24">
      <c r="C234" s="198"/>
      <c r="D234" s="203" t="s">
        <v>1559</v>
      </c>
      <c r="E234" s="199">
        <f>-(E70+E71+E72+E73)</f>
        <v>0</v>
      </c>
      <c r="I234" s="204"/>
    </row>
    <row r="235" spans="2:9">
      <c r="C235" s="198"/>
      <c r="D235" s="203" t="s">
        <v>5853</v>
      </c>
      <c r="E235" s="199"/>
      <c r="I235" s="204"/>
    </row>
    <row r="236" spans="2:9">
      <c r="C236" s="198"/>
      <c r="D236" s="200" t="s">
        <v>11062</v>
      </c>
      <c r="E236" s="207">
        <f ca="1">SUM(E227:E235)</f>
        <v>4734301669</v>
      </c>
      <c r="F236" s="207">
        <f>SUM(F227:F235)</f>
        <v>0</v>
      </c>
      <c r="H236" s="198" t="s">
        <v>3104</v>
      </c>
      <c r="I236" s="204"/>
    </row>
    <row r="237" spans="2:9">
      <c r="C237" s="198"/>
      <c r="D237" s="203"/>
      <c r="E237" s="199">
        <f ca="1">E236-F236</f>
        <v>4734301669</v>
      </c>
      <c r="I237" s="204"/>
    </row>
    <row r="238" spans="2:9">
      <c r="C238" s="198"/>
      <c r="D238" s="203" t="s">
        <v>7517</v>
      </c>
      <c r="E238" s="993"/>
      <c r="I238" s="204"/>
    </row>
    <row r="239" spans="2:9">
      <c r="C239" s="198"/>
      <c r="D239" s="203" t="s">
        <v>7518</v>
      </c>
      <c r="E239" s="993">
        <f>'TM 6T'!B900</f>
        <v>0</v>
      </c>
      <c r="I239" s="204"/>
    </row>
    <row r="240" spans="2:9">
      <c r="C240" s="198"/>
      <c r="D240" s="203" t="s">
        <v>7519</v>
      </c>
      <c r="E240" s="993">
        <f>PAJE!G53</f>
        <v>0</v>
      </c>
      <c r="I240" s="204"/>
    </row>
    <row r="241" spans="3:9">
      <c r="C241" s="198"/>
      <c r="D241" s="203"/>
      <c r="E241" s="993"/>
      <c r="I241" s="204"/>
    </row>
    <row r="242" spans="3:9">
      <c r="C242" s="198"/>
      <c r="D242" s="203"/>
      <c r="E242" s="993">
        <f ca="1">SUM(E238:E241)-E237</f>
        <v>-4734301669</v>
      </c>
      <c r="I242" s="204"/>
    </row>
    <row r="243" spans="3:9">
      <c r="C243" s="198"/>
      <c r="D243" s="200" t="s">
        <v>11063</v>
      </c>
      <c r="E243" s="199"/>
      <c r="I243" s="204"/>
    </row>
    <row r="244" spans="3:9">
      <c r="C244" s="198" t="s">
        <v>7451</v>
      </c>
      <c r="D244" s="203" t="s">
        <v>1368</v>
      </c>
      <c r="E244" s="199">
        <f>TMCF1_TDC</f>
        <v>0</v>
      </c>
      <c r="I244" s="204"/>
    </row>
    <row r="245" spans="3:9">
      <c r="C245" s="198"/>
      <c r="D245" s="205" t="s">
        <v>1369</v>
      </c>
      <c r="E245" s="199"/>
      <c r="I245" s="204"/>
    </row>
    <row r="246" spans="3:9">
      <c r="C246" s="198"/>
      <c r="D246" s="203" t="s">
        <v>6468</v>
      </c>
      <c r="E246" s="993">
        <f>-E78</f>
        <v>0</v>
      </c>
      <c r="I246" s="204"/>
    </row>
    <row r="247" spans="3:9" ht="24">
      <c r="C247" s="198"/>
      <c r="D247" s="219" t="s">
        <v>9877</v>
      </c>
      <c r="E247" s="993"/>
      <c r="I247" s="204" t="s">
        <v>11866</v>
      </c>
    </row>
    <row r="248" spans="3:9">
      <c r="C248" s="198"/>
      <c r="D248" s="203" t="s">
        <v>6469</v>
      </c>
      <c r="E248" s="993">
        <f>-E83</f>
        <v>0</v>
      </c>
      <c r="I248" s="204"/>
    </row>
    <row r="249" spans="3:9" ht="24">
      <c r="C249" s="198"/>
      <c r="D249" s="219" t="s">
        <v>80</v>
      </c>
      <c r="E249" s="993"/>
      <c r="I249" s="204" t="s">
        <v>11866</v>
      </c>
    </row>
    <row r="250" spans="3:9">
      <c r="C250" s="198"/>
      <c r="D250" s="203" t="s">
        <v>6470</v>
      </c>
      <c r="E250" s="993">
        <f>-E79</f>
        <v>0</v>
      </c>
      <c r="I250" s="204"/>
    </row>
    <row r="251" spans="3:9">
      <c r="C251" s="198"/>
      <c r="D251" s="203" t="s">
        <v>6471</v>
      </c>
      <c r="E251" s="993">
        <f>(-E81)+(-E82)</f>
        <v>0</v>
      </c>
      <c r="I251" s="204"/>
    </row>
    <row r="252" spans="3:9">
      <c r="C252" s="198"/>
      <c r="D252" s="203" t="s">
        <v>7207</v>
      </c>
      <c r="E252" s="993"/>
      <c r="I252" s="204"/>
    </row>
    <row r="253" spans="3:9">
      <c r="C253" s="198"/>
      <c r="D253" s="200" t="s">
        <v>11064</v>
      </c>
      <c r="E253" s="207">
        <f>SUM(E244:E252)</f>
        <v>0</v>
      </c>
      <c r="F253" s="207">
        <f>SUM(F244:F252)</f>
        <v>0</v>
      </c>
      <c r="H253" s="198" t="s">
        <v>7451</v>
      </c>
      <c r="I253" s="204"/>
    </row>
    <row r="254" spans="3:9">
      <c r="C254" s="198"/>
      <c r="D254" s="203"/>
      <c r="E254" s="199">
        <f>E253-F253</f>
        <v>0</v>
      </c>
      <c r="I254" s="204"/>
    </row>
    <row r="255" spans="3:9">
      <c r="C255" s="198"/>
      <c r="D255" s="203"/>
      <c r="E255" s="199"/>
      <c r="I255" s="204"/>
    </row>
    <row r="256" spans="3:9">
      <c r="C256" s="198"/>
      <c r="D256" s="892" t="s">
        <v>11435</v>
      </c>
      <c r="E256" s="199"/>
      <c r="I256" s="204"/>
    </row>
    <row r="257" spans="2:9">
      <c r="C257" s="198" t="s">
        <v>12753</v>
      </c>
      <c r="D257" s="203" t="s">
        <v>1368</v>
      </c>
      <c r="E257" s="199">
        <f ca="1">IF(TMCF1_TDC&gt;=0,TMCF1_TDC,0)</f>
        <v>0</v>
      </c>
      <c r="I257" s="204"/>
    </row>
    <row r="258" spans="2:9">
      <c r="C258" s="198"/>
      <c r="D258" s="205" t="s">
        <v>1369</v>
      </c>
      <c r="E258" s="199">
        <f>SUM(E259:E264)</f>
        <v>0</v>
      </c>
      <c r="I258" s="204"/>
    </row>
    <row r="259" spans="2:9">
      <c r="C259" s="198"/>
      <c r="D259" s="222" t="s">
        <v>13145</v>
      </c>
      <c r="E259" s="199"/>
      <c r="I259" s="204" t="s">
        <v>2202</v>
      </c>
    </row>
    <row r="260" spans="2:9">
      <c r="C260" s="198"/>
      <c r="D260" s="700" t="s">
        <v>13146</v>
      </c>
      <c r="E260" s="199"/>
      <c r="I260" s="204" t="s">
        <v>2202</v>
      </c>
    </row>
    <row r="261" spans="2:9">
      <c r="C261" s="198"/>
      <c r="D261" s="700" t="s">
        <v>13147</v>
      </c>
      <c r="E261" s="199"/>
      <c r="I261" s="204" t="s">
        <v>2202</v>
      </c>
    </row>
    <row r="262" spans="2:9">
      <c r="C262" s="198"/>
      <c r="D262" s="700" t="s">
        <v>12386</v>
      </c>
      <c r="E262" s="199">
        <f>-E166</f>
        <v>0</v>
      </c>
      <c r="I262" s="204" t="s">
        <v>3994</v>
      </c>
    </row>
    <row r="263" spans="2:9">
      <c r="C263" s="198"/>
      <c r="D263" s="203" t="s">
        <v>11502</v>
      </c>
      <c r="E263" s="199"/>
      <c r="I263" s="204"/>
    </row>
    <row r="264" spans="2:9">
      <c r="C264" s="198"/>
      <c r="D264" s="203" t="s">
        <v>6801</v>
      </c>
      <c r="E264" s="199"/>
      <c r="I264" s="204"/>
    </row>
    <row r="265" spans="2:9">
      <c r="C265" s="198"/>
      <c r="D265" s="200" t="s">
        <v>7947</v>
      </c>
      <c r="E265" s="207">
        <f ca="1">SUM(E257:E258)</f>
        <v>0</v>
      </c>
      <c r="F265" s="207">
        <f>SUM(F257:F264)</f>
        <v>0</v>
      </c>
      <c r="H265" s="198" t="s">
        <v>12753</v>
      </c>
      <c r="I265" s="204"/>
    </row>
    <row r="266" spans="2:9">
      <c r="C266" s="198"/>
      <c r="D266" s="203"/>
      <c r="E266" s="199">
        <f ca="1">E265-F265</f>
        <v>0</v>
      </c>
      <c r="I266" s="204"/>
    </row>
    <row r="267" spans="2:9">
      <c r="C267" s="198"/>
      <c r="D267" s="203"/>
      <c r="E267" s="199"/>
      <c r="I267" s="204"/>
    </row>
    <row r="268" spans="2:9" ht="24">
      <c r="C268" s="198"/>
      <c r="D268" s="200" t="s">
        <v>6386</v>
      </c>
      <c r="E268" s="199"/>
      <c r="I268" s="204"/>
    </row>
    <row r="269" spans="2:9">
      <c r="B269" s="198" t="s">
        <v>7075</v>
      </c>
      <c r="C269" s="198" t="s">
        <v>12753</v>
      </c>
      <c r="D269" s="203" t="s">
        <v>1368</v>
      </c>
      <c r="E269" s="199">
        <f ca="1">IF(TMCF1_TDC&lt;0,TMCF1_TDC,0)</f>
        <v>0</v>
      </c>
      <c r="I269" s="204"/>
    </row>
    <row r="270" spans="2:9">
      <c r="C270" s="198"/>
      <c r="D270" s="205" t="s">
        <v>1369</v>
      </c>
      <c r="E270" s="199"/>
      <c r="I270" s="204"/>
    </row>
    <row r="271" spans="2:9">
      <c r="C271" s="198"/>
      <c r="D271" s="222" t="s">
        <v>10967</v>
      </c>
      <c r="E271" s="199"/>
      <c r="I271" s="204"/>
    </row>
    <row r="272" spans="2:9">
      <c r="C272" s="198" t="s">
        <v>7075</v>
      </c>
      <c r="D272" s="222" t="s">
        <v>10968</v>
      </c>
      <c r="E272" s="199">
        <f ca="1">TMCF1_TDC</f>
        <v>0</v>
      </c>
      <c r="I272" s="204"/>
    </row>
    <row r="273" spans="2:9">
      <c r="C273" s="198"/>
      <c r="D273" s="203"/>
      <c r="E273" s="199"/>
      <c r="I273" s="204"/>
    </row>
    <row r="274" spans="2:9">
      <c r="C274" s="198"/>
      <c r="D274" s="200" t="s">
        <v>10969</v>
      </c>
      <c r="E274" s="207">
        <f ca="1">SUM(E269:E273)</f>
        <v>0</v>
      </c>
      <c r="F274" s="207">
        <f>SUM(F269:F273)</f>
        <v>0</v>
      </c>
      <c r="H274" s="198" t="s">
        <v>7075</v>
      </c>
      <c r="I274" s="204"/>
    </row>
    <row r="275" spans="2:9">
      <c r="C275" s="198"/>
      <c r="D275" s="203"/>
      <c r="E275" s="199">
        <f ca="1">E274-F274</f>
        <v>0</v>
      </c>
      <c r="I275" s="204"/>
    </row>
    <row r="276" spans="2:9">
      <c r="C276" s="198"/>
      <c r="D276" s="203"/>
      <c r="E276" s="199"/>
      <c r="I276" s="204"/>
    </row>
    <row r="277" spans="2:9">
      <c r="C277" s="198"/>
      <c r="D277" s="200" t="s">
        <v>8806</v>
      </c>
      <c r="E277" s="199"/>
      <c r="I277" s="204"/>
    </row>
    <row r="278" spans="2:9">
      <c r="C278" s="198" t="s">
        <v>3230</v>
      </c>
      <c r="D278" s="203" t="s">
        <v>1368</v>
      </c>
      <c r="E278" s="199">
        <f ca="1">IF(TMCF1_TDC&gt;=0,TMCF1_TDC,0)</f>
        <v>0</v>
      </c>
      <c r="F278" s="199">
        <f>'TM 6T'!D478</f>
        <v>39545267541</v>
      </c>
      <c r="I278" s="204"/>
    </row>
    <row r="279" spans="2:9">
      <c r="C279" s="198"/>
      <c r="D279" s="222" t="s">
        <v>1369</v>
      </c>
      <c r="E279" s="199"/>
      <c r="F279" s="199">
        <f>'TM 6T'!D699</f>
        <v>5532075506</v>
      </c>
      <c r="I279" s="204"/>
    </row>
    <row r="280" spans="2:9">
      <c r="C280" s="223"/>
      <c r="D280" s="222" t="s">
        <v>12170</v>
      </c>
      <c r="E280" s="199">
        <f>-E289</f>
        <v>44551912073</v>
      </c>
      <c r="I280" s="204"/>
    </row>
    <row r="281" spans="2:9">
      <c r="C281" s="223"/>
      <c r="D281" s="222" t="s">
        <v>12171</v>
      </c>
      <c r="E281" s="199">
        <f>-E290</f>
        <v>2884523762</v>
      </c>
      <c r="I281" s="204"/>
    </row>
    <row r="282" spans="2:9" ht="24">
      <c r="C282" s="223"/>
      <c r="D282" s="222" t="s">
        <v>6546</v>
      </c>
      <c r="E282" s="199">
        <f>-E54</f>
        <v>0</v>
      </c>
      <c r="I282" s="204"/>
    </row>
    <row r="283" spans="2:9">
      <c r="C283" s="198"/>
      <c r="D283" s="200" t="s">
        <v>8807</v>
      </c>
      <c r="E283" s="207">
        <f ca="1">SUM(E278:E282)</f>
        <v>47436435835</v>
      </c>
      <c r="F283" s="207">
        <f>SUM(F278:F282)</f>
        <v>45077343047</v>
      </c>
      <c r="H283" s="198" t="s">
        <v>3230</v>
      </c>
      <c r="I283" s="204"/>
    </row>
    <row r="284" spans="2:9">
      <c r="C284" s="198"/>
      <c r="D284" s="203"/>
      <c r="E284" s="199">
        <f ca="1">E283-F283</f>
        <v>2359092788</v>
      </c>
      <c r="I284" s="204"/>
    </row>
    <row r="285" spans="2:9">
      <c r="C285" s="198"/>
      <c r="D285" s="203"/>
      <c r="E285" s="199"/>
      <c r="I285" s="204"/>
    </row>
    <row r="286" spans="2:9">
      <c r="C286" s="198"/>
      <c r="D286" s="200" t="s">
        <v>8808</v>
      </c>
      <c r="E286" s="199"/>
      <c r="I286" s="204"/>
    </row>
    <row r="287" spans="2:9">
      <c r="B287" s="198" t="s">
        <v>8809</v>
      </c>
      <c r="C287" s="198" t="s">
        <v>3230</v>
      </c>
      <c r="D287" s="203" t="s">
        <v>1368</v>
      </c>
      <c r="E287" s="199">
        <f ca="1">IF(TMCF1_TDC&lt;0,TMCF1_TDC,0)</f>
        <v>-3980331665</v>
      </c>
      <c r="I287" s="204"/>
    </row>
    <row r="288" spans="2:9">
      <c r="C288" s="198"/>
      <c r="D288" s="222" t="s">
        <v>1369</v>
      </c>
      <c r="E288" s="199"/>
      <c r="I288" s="204"/>
    </row>
    <row r="289" spans="3:9">
      <c r="C289" s="223"/>
      <c r="D289" s="222" t="s">
        <v>13148</v>
      </c>
      <c r="E289" s="199">
        <f>-'TM 6T'!J478</f>
        <v>-44551912073</v>
      </c>
      <c r="I289" s="204" t="s">
        <v>3230</v>
      </c>
    </row>
    <row r="290" spans="3:9">
      <c r="C290" s="223"/>
      <c r="D290" s="222" t="s">
        <v>13149</v>
      </c>
      <c r="E290" s="199">
        <f>-'TM 6T'!H699</f>
        <v>-2884523762</v>
      </c>
      <c r="I290" s="204" t="s">
        <v>3230</v>
      </c>
    </row>
    <row r="291" spans="3:9">
      <c r="C291" s="223"/>
      <c r="D291" s="222"/>
      <c r="E291" s="199"/>
      <c r="I291" s="204"/>
    </row>
    <row r="292" spans="3:9">
      <c r="C292" s="212"/>
      <c r="D292" s="224" t="s">
        <v>8810</v>
      </c>
      <c r="E292" s="199"/>
      <c r="I292" s="204"/>
    </row>
    <row r="293" spans="3:9">
      <c r="C293" s="223"/>
      <c r="D293" s="222" t="s">
        <v>8903</v>
      </c>
      <c r="E293" s="199"/>
      <c r="I293" s="204" t="s">
        <v>2202</v>
      </c>
    </row>
    <row r="294" spans="3:9">
      <c r="C294" s="223"/>
      <c r="D294" s="222" t="s">
        <v>8297</v>
      </c>
      <c r="E294" s="199"/>
      <c r="I294" s="204" t="s">
        <v>2202</v>
      </c>
    </row>
    <row r="295" spans="3:9">
      <c r="C295" s="223"/>
      <c r="D295" s="222"/>
      <c r="E295" s="199"/>
      <c r="I295" s="204"/>
    </row>
    <row r="296" spans="3:9">
      <c r="C296" s="198"/>
      <c r="D296" s="225" t="s">
        <v>11532</v>
      </c>
      <c r="E296" s="207">
        <f ca="1">SUM(E287:E295)</f>
        <v>-51416767500</v>
      </c>
      <c r="F296" s="207">
        <f>SUM(F287:F295)</f>
        <v>0</v>
      </c>
      <c r="H296" s="198" t="s">
        <v>8809</v>
      </c>
      <c r="I296" s="204"/>
    </row>
    <row r="297" spans="3:9">
      <c r="C297" s="198"/>
      <c r="D297" s="203"/>
      <c r="E297" s="199">
        <f ca="1">E296-F296</f>
        <v>-51416767500</v>
      </c>
      <c r="I297" s="204"/>
    </row>
    <row r="298" spans="3:9">
      <c r="C298" s="198"/>
      <c r="D298" s="203"/>
      <c r="E298" s="199"/>
      <c r="I298" s="204"/>
    </row>
    <row r="299" spans="3:9">
      <c r="C299" s="198"/>
      <c r="D299" s="200" t="s">
        <v>11533</v>
      </c>
      <c r="E299" s="199"/>
      <c r="I299" s="204"/>
    </row>
    <row r="300" spans="3:9">
      <c r="C300" s="198" t="s">
        <v>11534</v>
      </c>
      <c r="D300" s="203" t="s">
        <v>1368</v>
      </c>
      <c r="E300" s="199">
        <f>TMCF1_TDC</f>
        <v>0</v>
      </c>
      <c r="I300" s="204"/>
    </row>
    <row r="301" spans="3:9">
      <c r="C301" s="198"/>
      <c r="D301" s="205" t="s">
        <v>1369</v>
      </c>
      <c r="E301" s="199"/>
      <c r="I301" s="204"/>
    </row>
    <row r="302" spans="3:9">
      <c r="C302" s="223"/>
      <c r="D302" s="222" t="s">
        <v>6547</v>
      </c>
      <c r="E302" s="199">
        <f>-E293</f>
        <v>0</v>
      </c>
      <c r="I302" s="204"/>
    </row>
    <row r="303" spans="3:9">
      <c r="C303" s="223"/>
      <c r="D303" s="222" t="s">
        <v>9666</v>
      </c>
      <c r="E303" s="199">
        <f>-E294</f>
        <v>0</v>
      </c>
      <c r="I303" s="204"/>
    </row>
    <row r="304" spans="3:9">
      <c r="C304" s="223"/>
      <c r="D304" s="222"/>
      <c r="E304" s="199"/>
      <c r="I304" s="204"/>
    </row>
    <row r="305" spans="3:9">
      <c r="C305" s="198"/>
      <c r="D305" s="225" t="s">
        <v>12180</v>
      </c>
      <c r="E305" s="207">
        <f>SUM(E300:E304)</f>
        <v>0</v>
      </c>
      <c r="F305" s="207">
        <f>SUM(F300:F304)</f>
        <v>0</v>
      </c>
      <c r="H305" s="198" t="s">
        <v>11534</v>
      </c>
      <c r="I305" s="204"/>
    </row>
    <row r="306" spans="3:9">
      <c r="C306" s="198"/>
      <c r="D306" s="203"/>
      <c r="E306" s="199">
        <f>E305-F305</f>
        <v>0</v>
      </c>
      <c r="I306" s="204"/>
    </row>
    <row r="307" spans="3:9">
      <c r="C307" s="198"/>
      <c r="D307" s="203"/>
      <c r="E307" s="199"/>
      <c r="I307" s="204"/>
    </row>
    <row r="308" spans="3:9">
      <c r="C308" s="198"/>
      <c r="D308" s="200" t="s">
        <v>2636</v>
      </c>
      <c r="E308" s="199"/>
      <c r="I308" s="204"/>
    </row>
    <row r="309" spans="3:9">
      <c r="C309" s="198" t="s">
        <v>2637</v>
      </c>
      <c r="D309" s="203" t="s">
        <v>1368</v>
      </c>
      <c r="E309" s="199">
        <f>TMCF1_TDC</f>
        <v>0</v>
      </c>
      <c r="I309" s="204"/>
    </row>
    <row r="310" spans="3:9">
      <c r="C310" s="198"/>
      <c r="D310" s="205" t="s">
        <v>1369</v>
      </c>
      <c r="E310" s="199"/>
      <c r="I310" s="204"/>
    </row>
    <row r="311" spans="3:9">
      <c r="C311" s="198"/>
      <c r="D311" s="203" t="s">
        <v>6699</v>
      </c>
      <c r="E311" s="199"/>
      <c r="I311" s="204" t="s">
        <v>3234</v>
      </c>
    </row>
    <row r="312" spans="3:9">
      <c r="C312" s="198"/>
      <c r="D312" s="203"/>
      <c r="E312" s="199"/>
      <c r="I312" s="204"/>
    </row>
    <row r="313" spans="3:9">
      <c r="C313" s="198"/>
      <c r="D313" s="203"/>
      <c r="E313" s="199"/>
      <c r="I313" s="204"/>
    </row>
    <row r="314" spans="3:9">
      <c r="C314" s="198"/>
      <c r="D314" s="200" t="s">
        <v>6700</v>
      </c>
      <c r="E314" s="207">
        <f>SUM(E309:E313)</f>
        <v>0</v>
      </c>
      <c r="F314" s="207">
        <f>SUM(F309:F313)</f>
        <v>0</v>
      </c>
      <c r="H314" s="198" t="s">
        <v>2637</v>
      </c>
      <c r="I314" s="204"/>
    </row>
    <row r="315" spans="3:9">
      <c r="C315" s="198"/>
      <c r="D315" s="203"/>
      <c r="E315" s="199">
        <f>E314-F314</f>
        <v>0</v>
      </c>
      <c r="F315" s="189"/>
      <c r="I315" s="204"/>
    </row>
    <row r="316" spans="3:9">
      <c r="C316" s="198"/>
      <c r="D316" s="203"/>
      <c r="E316" s="199"/>
      <c r="F316" s="189"/>
      <c r="I316" s="204"/>
    </row>
    <row r="317" spans="3:9">
      <c r="C317" s="198"/>
      <c r="D317" s="200" t="s">
        <v>6009</v>
      </c>
      <c r="E317" s="199"/>
      <c r="I317" s="204"/>
    </row>
    <row r="318" spans="3:9">
      <c r="C318" s="198" t="s">
        <v>10931</v>
      </c>
      <c r="D318" s="203" t="s">
        <v>1368</v>
      </c>
      <c r="E318" s="199">
        <f>TMCF1_TDC</f>
        <v>0</v>
      </c>
      <c r="I318" s="204"/>
    </row>
    <row r="319" spans="3:9" ht="24">
      <c r="D319" s="203" t="s">
        <v>6010</v>
      </c>
      <c r="E319" s="222"/>
      <c r="I319" s="204"/>
    </row>
    <row r="320" spans="3:9">
      <c r="D320" s="200" t="s">
        <v>6011</v>
      </c>
      <c r="E320" s="207">
        <f>SUM(E318:E319)</f>
        <v>0</v>
      </c>
      <c r="F320" s="207">
        <f>SUM(F318:F319)</f>
        <v>0</v>
      </c>
      <c r="H320" s="198" t="s">
        <v>10931</v>
      </c>
      <c r="I320" s="204"/>
    </row>
    <row r="321" spans="3:9">
      <c r="D321" s="205"/>
      <c r="E321" s="199">
        <f>E320-F320</f>
        <v>0</v>
      </c>
      <c r="I321" s="204"/>
    </row>
    <row r="322" spans="3:9">
      <c r="D322" s="205"/>
      <c r="E322" s="199"/>
      <c r="I322" s="204"/>
    </row>
    <row r="323" spans="3:9">
      <c r="C323" s="198"/>
      <c r="D323" s="200" t="s">
        <v>6012</v>
      </c>
      <c r="E323" s="199"/>
      <c r="I323" s="204"/>
    </row>
    <row r="324" spans="3:9" hidden="1" outlineLevel="1">
      <c r="C324" s="212"/>
      <c r="D324" s="210" t="s">
        <v>12487</v>
      </c>
      <c r="E324" s="199"/>
      <c r="I324" s="204"/>
    </row>
    <row r="325" spans="3:9" hidden="1" outlineLevel="1">
      <c r="C325" s="226"/>
      <c r="D325" s="211" t="s">
        <v>6013</v>
      </c>
      <c r="E325" s="199"/>
      <c r="I325" s="204"/>
    </row>
    <row r="326" spans="3:9" hidden="1" outlineLevel="1">
      <c r="C326" s="212"/>
      <c r="D326" s="210" t="s">
        <v>3832</v>
      </c>
      <c r="E326" s="199"/>
      <c r="I326" s="204"/>
    </row>
    <row r="327" spans="3:9" hidden="1" outlineLevel="1">
      <c r="C327" s="212"/>
      <c r="D327" s="210" t="s">
        <v>2490</v>
      </c>
      <c r="E327" s="199"/>
      <c r="I327" s="204"/>
    </row>
    <row r="328" spans="3:9" hidden="1" outlineLevel="1">
      <c r="C328" s="212"/>
      <c r="D328" s="210" t="s">
        <v>6014</v>
      </c>
      <c r="E328" s="199"/>
      <c r="I328" s="204"/>
    </row>
    <row r="329" spans="3:9" hidden="1" outlineLevel="1">
      <c r="C329" s="212"/>
      <c r="D329" s="210" t="s">
        <v>12992</v>
      </c>
      <c r="E329" s="199"/>
      <c r="I329" s="204"/>
    </row>
    <row r="330" spans="3:9" hidden="1" outlineLevel="1">
      <c r="C330" s="212"/>
      <c r="D330" s="210" t="s">
        <v>12340</v>
      </c>
      <c r="E330" s="199"/>
      <c r="I330" s="204"/>
    </row>
    <row r="331" spans="3:9" hidden="1" outlineLevel="1">
      <c r="C331" s="212"/>
      <c r="D331" s="210" t="s">
        <v>1728</v>
      </c>
      <c r="E331" s="199"/>
      <c r="I331" s="204"/>
    </row>
    <row r="332" spans="3:9" hidden="1" outlineLevel="1">
      <c r="C332" s="226"/>
      <c r="D332" s="211" t="s">
        <v>4028</v>
      </c>
      <c r="E332" s="199"/>
      <c r="I332" s="204"/>
    </row>
    <row r="333" spans="3:9" hidden="1" outlineLevel="1">
      <c r="C333" s="212"/>
      <c r="D333" s="227" t="s">
        <v>3221</v>
      </c>
      <c r="E333" s="199"/>
      <c r="I333" s="204"/>
    </row>
    <row r="334" spans="3:9" hidden="1" outlineLevel="1">
      <c r="C334" s="212"/>
      <c r="D334" s="227" t="s">
        <v>4029</v>
      </c>
      <c r="E334" s="199"/>
      <c r="I334" s="204"/>
    </row>
    <row r="335" spans="3:9" hidden="1" outlineLevel="1">
      <c r="C335" s="212"/>
      <c r="D335" s="210" t="s">
        <v>4030</v>
      </c>
      <c r="E335" s="199"/>
      <c r="I335" s="204"/>
    </row>
    <row r="336" spans="3:9" hidden="1" outlineLevel="1">
      <c r="C336" s="212"/>
      <c r="D336" s="210" t="s">
        <v>4031</v>
      </c>
      <c r="E336" s="199"/>
      <c r="I336" s="204"/>
    </row>
    <row r="337" spans="3:9" hidden="1" outlineLevel="1">
      <c r="C337" s="212"/>
      <c r="D337" s="210"/>
      <c r="E337" s="199"/>
      <c r="I337" s="204"/>
    </row>
    <row r="338" spans="3:9" collapsed="1">
      <c r="C338" s="198" t="s">
        <v>11866</v>
      </c>
      <c r="D338" s="203" t="s">
        <v>1368</v>
      </c>
      <c r="E338" s="199">
        <f ca="1">TMCF1_TDC</f>
        <v>-10758399896</v>
      </c>
      <c r="I338" s="204"/>
    </row>
    <row r="339" spans="3:9">
      <c r="C339" s="198"/>
      <c r="D339" s="200" t="s">
        <v>2178</v>
      </c>
      <c r="E339" s="199"/>
      <c r="I339" s="204"/>
    </row>
    <row r="340" spans="3:9">
      <c r="C340" s="212"/>
      <c r="D340" s="210" t="s">
        <v>5060</v>
      </c>
      <c r="E340" s="199"/>
      <c r="I340" s="204"/>
    </row>
    <row r="341" spans="3:9" ht="24">
      <c r="C341" s="198"/>
      <c r="D341" s="219" t="s">
        <v>9260</v>
      </c>
      <c r="E341" s="199">
        <f>-E178</f>
        <v>0</v>
      </c>
      <c r="I341" s="204"/>
    </row>
    <row r="342" spans="3:9" ht="24">
      <c r="C342" s="212"/>
      <c r="D342" s="203" t="s">
        <v>9261</v>
      </c>
      <c r="E342" s="199">
        <f>-E161</f>
        <v>0</v>
      </c>
      <c r="I342" s="204"/>
    </row>
    <row r="343" spans="3:9">
      <c r="C343" s="212"/>
      <c r="D343" s="203" t="s">
        <v>1378</v>
      </c>
      <c r="E343" s="199">
        <f>-E162</f>
        <v>0</v>
      </c>
      <c r="I343" s="204"/>
    </row>
    <row r="344" spans="3:9">
      <c r="C344" s="212"/>
      <c r="D344" s="210" t="s">
        <v>5061</v>
      </c>
      <c r="E344" s="199"/>
      <c r="I344" s="204"/>
    </row>
    <row r="345" spans="3:9" ht="24">
      <c r="C345" s="198"/>
      <c r="D345" s="219" t="s">
        <v>9262</v>
      </c>
      <c r="E345" s="199">
        <f>-E183</f>
        <v>0</v>
      </c>
      <c r="I345" s="204"/>
    </row>
    <row r="346" spans="3:9">
      <c r="C346" s="212"/>
      <c r="D346" s="210" t="s">
        <v>5062</v>
      </c>
      <c r="E346" s="199"/>
      <c r="I346" s="204"/>
    </row>
    <row r="347" spans="3:9" ht="24">
      <c r="C347" s="198"/>
      <c r="D347" s="219" t="s">
        <v>9263</v>
      </c>
      <c r="E347" s="199">
        <f>-E247-E252</f>
        <v>0</v>
      </c>
      <c r="I347" s="204"/>
    </row>
    <row r="348" spans="3:9">
      <c r="C348" s="198"/>
      <c r="D348" s="210" t="s">
        <v>5063</v>
      </c>
      <c r="E348" s="199"/>
      <c r="I348" s="204"/>
    </row>
    <row r="349" spans="3:9" ht="24">
      <c r="C349" s="198"/>
      <c r="D349" s="219" t="s">
        <v>12387</v>
      </c>
      <c r="E349" s="199">
        <f>-E249</f>
        <v>0</v>
      </c>
      <c r="I349" s="204"/>
    </row>
    <row r="350" spans="3:9">
      <c r="C350" s="212"/>
      <c r="D350" s="210" t="s">
        <v>5064</v>
      </c>
      <c r="E350" s="199"/>
      <c r="I350" s="204"/>
    </row>
    <row r="351" spans="3:9" ht="24">
      <c r="C351" s="198"/>
      <c r="D351" s="219" t="s">
        <v>2169</v>
      </c>
      <c r="E351" s="199"/>
      <c r="I351" s="204"/>
    </row>
    <row r="352" spans="3:9">
      <c r="C352" s="212"/>
      <c r="D352" s="210" t="s">
        <v>6541</v>
      </c>
      <c r="E352" s="199">
        <f>-E165</f>
        <v>0</v>
      </c>
      <c r="I352" s="204"/>
    </row>
    <row r="353" spans="3:9">
      <c r="C353" s="212"/>
      <c r="D353" s="210" t="s">
        <v>9259</v>
      </c>
      <c r="E353" s="199">
        <f>-E52</f>
        <v>0</v>
      </c>
      <c r="I353" s="204"/>
    </row>
    <row r="354" spans="3:9">
      <c r="C354" s="212"/>
      <c r="D354" s="210" t="s">
        <v>8109</v>
      </c>
      <c r="E354" s="199"/>
      <c r="I354" s="204"/>
    </row>
    <row r="355" spans="3:9">
      <c r="C355" s="212"/>
      <c r="D355" s="210" t="s">
        <v>6799</v>
      </c>
      <c r="E355" s="199"/>
      <c r="I355" s="204"/>
    </row>
    <row r="356" spans="3:9">
      <c r="C356" s="198"/>
      <c r="D356" s="203"/>
      <c r="E356" s="199"/>
      <c r="I356" s="204"/>
    </row>
    <row r="357" spans="3:9">
      <c r="C357" s="198"/>
      <c r="D357" s="200" t="s">
        <v>2170</v>
      </c>
      <c r="E357" s="207">
        <f ca="1">SUM(E324:E356)</f>
        <v>-10758399896</v>
      </c>
      <c r="F357" s="207">
        <f>SUM(F324:F356)</f>
        <v>0</v>
      </c>
      <c r="H357" s="198" t="s">
        <v>11866</v>
      </c>
      <c r="I357" s="204"/>
    </row>
    <row r="358" spans="3:9">
      <c r="C358" s="198"/>
      <c r="D358" s="203"/>
      <c r="E358" s="199">
        <f ca="1">E357-F357</f>
        <v>-10758399896</v>
      </c>
      <c r="I358" s="204"/>
    </row>
    <row r="359" spans="3:9">
      <c r="C359" s="198"/>
      <c r="D359" s="203"/>
      <c r="E359" s="199"/>
      <c r="I359" s="204"/>
    </row>
    <row r="360" spans="3:9">
      <c r="C360" s="198"/>
      <c r="D360" s="200" t="s">
        <v>2171</v>
      </c>
      <c r="E360" s="199"/>
      <c r="I360" s="204"/>
    </row>
    <row r="361" spans="3:9">
      <c r="C361" s="198"/>
      <c r="D361" s="203" t="s">
        <v>10972</v>
      </c>
      <c r="E361" s="199"/>
      <c r="I361" s="204"/>
    </row>
    <row r="362" spans="3:9">
      <c r="C362" s="198" t="s">
        <v>10973</v>
      </c>
      <c r="D362" s="203" t="s">
        <v>1368</v>
      </c>
      <c r="E362" s="199">
        <f ca="1">TMCF1_TDC</f>
        <v>-16987267589</v>
      </c>
      <c r="I362" s="204"/>
    </row>
    <row r="363" spans="3:9">
      <c r="C363" s="198"/>
      <c r="D363" s="205" t="s">
        <v>1369</v>
      </c>
      <c r="E363" s="199"/>
      <c r="I363" s="204"/>
    </row>
    <row r="364" spans="3:9">
      <c r="C364" s="198"/>
      <c r="D364" s="200" t="s">
        <v>2172</v>
      </c>
      <c r="E364" s="207">
        <f ca="1">SUM(E362:E363)</f>
        <v>-16987267589</v>
      </c>
      <c r="F364" s="207">
        <f>SUM(F362:F363)</f>
        <v>0</v>
      </c>
      <c r="H364" s="198" t="s">
        <v>10973</v>
      </c>
      <c r="I364" s="204"/>
    </row>
    <row r="365" spans="3:9">
      <c r="C365" s="198"/>
      <c r="D365" s="200"/>
      <c r="E365" s="216">
        <f ca="1">E364-F364</f>
        <v>-16987267589</v>
      </c>
      <c r="F365" s="216"/>
      <c r="H365" s="198"/>
      <c r="I365" s="204"/>
    </row>
    <row r="366" spans="3:9">
      <c r="C366" s="198"/>
      <c r="D366" s="228"/>
      <c r="E366" s="199"/>
      <c r="I366" s="204"/>
    </row>
    <row r="367" spans="3:9">
      <c r="C367" s="198"/>
      <c r="D367" s="200" t="s">
        <v>2173</v>
      </c>
      <c r="E367" s="199"/>
      <c r="I367" s="204"/>
    </row>
    <row r="368" spans="3:9" hidden="1" outlineLevel="2">
      <c r="C368" s="212"/>
      <c r="D368" s="210" t="s">
        <v>2174</v>
      </c>
      <c r="E368" s="199"/>
      <c r="I368" s="204"/>
    </row>
    <row r="369" spans="3:9" hidden="1" outlineLevel="2">
      <c r="C369" s="226"/>
      <c r="D369" s="211" t="s">
        <v>2175</v>
      </c>
      <c r="E369" s="199"/>
      <c r="I369" s="204"/>
    </row>
    <row r="370" spans="3:9" hidden="1" outlineLevel="2">
      <c r="C370" s="226"/>
      <c r="D370" s="211" t="s">
        <v>2176</v>
      </c>
      <c r="E370" s="199"/>
      <c r="I370" s="204"/>
    </row>
    <row r="371" spans="3:9" hidden="1" outlineLevel="2">
      <c r="C371" s="198"/>
      <c r="D371" s="220"/>
      <c r="E371" s="199"/>
      <c r="I371" s="204"/>
    </row>
    <row r="372" spans="3:9" collapsed="1">
      <c r="C372" s="198" t="s">
        <v>3234</v>
      </c>
      <c r="D372" s="203" t="s">
        <v>1368</v>
      </c>
      <c r="E372" s="199">
        <f ca="1">TMCF1_TDC</f>
        <v>2016671732</v>
      </c>
      <c r="I372" s="204"/>
    </row>
    <row r="373" spans="3:9">
      <c r="C373" s="198"/>
      <c r="D373" s="200" t="s">
        <v>2178</v>
      </c>
      <c r="E373" s="199"/>
      <c r="I373" s="204"/>
    </row>
    <row r="374" spans="3:9">
      <c r="C374" s="212"/>
      <c r="D374" s="210" t="s">
        <v>8110</v>
      </c>
      <c r="E374" s="199">
        <f>-E112</f>
        <v>0</v>
      </c>
      <c r="I374" s="204"/>
    </row>
    <row r="375" spans="3:9">
      <c r="C375" s="212"/>
      <c r="D375" s="210" t="s">
        <v>8111</v>
      </c>
      <c r="E375" s="199">
        <f ca="1">-(E104+E93)</f>
        <v>-45745592</v>
      </c>
      <c r="I375" s="204"/>
    </row>
    <row r="376" spans="3:9">
      <c r="C376" s="212"/>
      <c r="D376" s="210" t="s">
        <v>10998</v>
      </c>
      <c r="E376" s="199"/>
      <c r="I376" s="204"/>
    </row>
    <row r="377" spans="3:9">
      <c r="C377" s="212"/>
      <c r="D377" s="210" t="s">
        <v>10153</v>
      </c>
      <c r="E377" s="199"/>
      <c r="I377" s="204"/>
    </row>
    <row r="378" spans="3:9">
      <c r="C378" s="212"/>
      <c r="D378" s="210" t="s">
        <v>10154</v>
      </c>
      <c r="E378" s="199"/>
      <c r="I378" s="204"/>
    </row>
    <row r="379" spans="3:9" ht="24">
      <c r="C379" s="198"/>
      <c r="D379" s="219" t="s">
        <v>8112</v>
      </c>
      <c r="E379" s="199">
        <f>-E179</f>
        <v>0</v>
      </c>
      <c r="I379" s="204"/>
    </row>
    <row r="380" spans="3:9" ht="24">
      <c r="C380" s="212"/>
      <c r="D380" s="203" t="s">
        <v>7352</v>
      </c>
      <c r="E380" s="199">
        <f>-E160</f>
        <v>0</v>
      </c>
      <c r="I380" s="204"/>
    </row>
    <row r="381" spans="3:9">
      <c r="C381" s="212"/>
      <c r="D381" s="210" t="s">
        <v>10155</v>
      </c>
      <c r="E381" s="199"/>
      <c r="I381" s="204"/>
    </row>
    <row r="382" spans="3:9" ht="24">
      <c r="C382" s="198"/>
      <c r="D382" s="219" t="s">
        <v>3354</v>
      </c>
      <c r="E382" s="199">
        <f>-E184</f>
        <v>0</v>
      </c>
      <c r="I382" s="204"/>
    </row>
    <row r="383" spans="3:9">
      <c r="C383" s="212"/>
      <c r="D383" s="210" t="s">
        <v>353</v>
      </c>
      <c r="E383" s="199"/>
      <c r="I383" s="204"/>
    </row>
    <row r="384" spans="3:9" ht="24">
      <c r="C384" s="198"/>
      <c r="D384" s="219" t="s">
        <v>354</v>
      </c>
      <c r="E384" s="199"/>
      <c r="I384" s="204"/>
    </row>
    <row r="385" spans="3:9">
      <c r="C385" s="212"/>
      <c r="D385" s="210" t="s">
        <v>3355</v>
      </c>
      <c r="E385" s="199">
        <f>-E18</f>
        <v>0</v>
      </c>
      <c r="I385" s="204"/>
    </row>
    <row r="386" spans="3:9">
      <c r="C386" s="212"/>
      <c r="D386" s="210" t="s">
        <v>3356</v>
      </c>
      <c r="E386" s="199">
        <f>-E53</f>
        <v>0</v>
      </c>
      <c r="I386" s="204"/>
    </row>
    <row r="387" spans="3:9">
      <c r="C387" s="212"/>
      <c r="D387" s="210" t="s">
        <v>13927</v>
      </c>
      <c r="E387" s="199">
        <f>-E21</f>
        <v>0</v>
      </c>
      <c r="I387" s="204"/>
    </row>
    <row r="388" spans="3:9" ht="24">
      <c r="C388" s="212"/>
      <c r="D388" s="210" t="s">
        <v>4386</v>
      </c>
      <c r="E388" s="199">
        <f>-E311</f>
        <v>0</v>
      </c>
      <c r="I388" s="204"/>
    </row>
    <row r="389" spans="3:9">
      <c r="C389" s="212"/>
      <c r="D389" s="210"/>
      <c r="E389" s="199"/>
      <c r="I389" s="204"/>
    </row>
    <row r="390" spans="3:9">
      <c r="C390" s="212"/>
      <c r="D390" s="210"/>
      <c r="E390" s="199">
        <f>-E319</f>
        <v>0</v>
      </c>
      <c r="I390" s="204"/>
    </row>
    <row r="391" spans="3:9">
      <c r="C391" s="212"/>
      <c r="D391" s="210"/>
      <c r="E391" s="199"/>
      <c r="I391" s="204"/>
    </row>
    <row r="392" spans="3:9">
      <c r="C392" s="198"/>
      <c r="D392" s="200" t="s">
        <v>6492</v>
      </c>
      <c r="E392" s="207">
        <f ca="1">SUM(E372:E391)</f>
        <v>1970926140</v>
      </c>
      <c r="F392" s="207">
        <f>SUM(F372:F391)</f>
        <v>0</v>
      </c>
      <c r="H392" s="198" t="s">
        <v>3234</v>
      </c>
      <c r="I392" s="204"/>
    </row>
    <row r="393" spans="3:9">
      <c r="C393" s="198"/>
      <c r="D393" s="203"/>
      <c r="E393" s="199">
        <f ca="1">E392-F392</f>
        <v>1970926140</v>
      </c>
      <c r="I393" s="204"/>
    </row>
    <row r="394" spans="3:9">
      <c r="C394" s="198"/>
      <c r="D394" s="203"/>
      <c r="E394" s="199"/>
      <c r="I394" s="204"/>
    </row>
    <row r="395" spans="3:9">
      <c r="C395" s="198"/>
      <c r="D395" s="200" t="s">
        <v>3497</v>
      </c>
      <c r="E395" s="199"/>
      <c r="I395" s="204"/>
    </row>
    <row r="396" spans="3:9">
      <c r="C396" s="198" t="s">
        <v>3831</v>
      </c>
      <c r="D396" s="203" t="s">
        <v>1368</v>
      </c>
      <c r="E396" s="199">
        <f ca="1">TMCF1_TDC</f>
        <v>-109904144</v>
      </c>
      <c r="I396" s="204"/>
    </row>
    <row r="397" spans="3:9">
      <c r="C397" s="198"/>
      <c r="D397" s="205" t="s">
        <v>1369</v>
      </c>
      <c r="E397" s="199"/>
      <c r="I397" s="204"/>
    </row>
    <row r="398" spans="3:9">
      <c r="D398" s="205"/>
      <c r="E398" s="199"/>
      <c r="I398" s="204"/>
    </row>
    <row r="399" spans="3:9">
      <c r="D399" s="200" t="s">
        <v>3498</v>
      </c>
      <c r="E399" s="207">
        <f ca="1">SUM(E396:E398)</f>
        <v>-109904144</v>
      </c>
      <c r="F399" s="207">
        <f>SUM(F396:F398)</f>
        <v>0</v>
      </c>
      <c r="H399" s="198" t="s">
        <v>3831</v>
      </c>
      <c r="I399" s="204"/>
    </row>
    <row r="400" spans="3:9">
      <c r="D400" s="205"/>
      <c r="E400" s="199">
        <f ca="1">E399-F399</f>
        <v>-109904144</v>
      </c>
      <c r="I400" s="204"/>
    </row>
    <row r="401" spans="4:9">
      <c r="D401" s="205"/>
      <c r="E401" s="199"/>
      <c r="I401" s="204"/>
    </row>
    <row r="402" spans="4:9">
      <c r="E402" s="199"/>
      <c r="I402" s="204"/>
    </row>
    <row r="403" spans="4:9">
      <c r="E403" s="199"/>
      <c r="I403" s="204"/>
    </row>
    <row r="404" spans="4:9">
      <c r="E404" s="199"/>
      <c r="I404" s="204"/>
    </row>
    <row r="405" spans="4:9">
      <c r="E405" s="199"/>
      <c r="I405" s="204"/>
    </row>
    <row r="406" spans="4:9">
      <c r="E406" s="199"/>
      <c r="I406" s="204"/>
    </row>
    <row r="407" spans="4:9">
      <c r="I407" s="204"/>
    </row>
    <row r="408" spans="4:9">
      <c r="I408" s="204"/>
    </row>
    <row r="409" spans="4:9">
      <c r="I409" s="204"/>
    </row>
    <row r="410" spans="4:9">
      <c r="I410" s="204"/>
    </row>
    <row r="411" spans="4:9">
      <c r="I411" s="204"/>
    </row>
    <row r="412" spans="4:9">
      <c r="I412" s="204"/>
    </row>
  </sheetData>
  <autoFilter ref="A12:J400"/>
  <phoneticPr fontId="53" type="noConversion"/>
  <conditionalFormatting sqref="E14:E421">
    <cfRule type="expression" dxfId="2" priority="1" stopIfTrue="1">
      <formula>IF($I14&lt;&gt;"",TRUE,FALSE)</formula>
    </cfRule>
    <cfRule type="expression" dxfId="1" priority="2" stopIfTrue="1">
      <formula>IF($H14&lt;&gt;"",TRUE,FALSE)</formula>
    </cfRule>
  </conditionalFormatting>
  <conditionalFormatting sqref="F14:F421">
    <cfRule type="expression" dxfId="0" priority="3" stopIfTrue="1">
      <formula>IF($H14&lt;&gt;"",TRUE,FALSE)</formula>
    </cfRule>
  </conditionalFormatting>
  <pageMargins left="0.75" right="0.75" top="1" bottom="1" header="0.5" footer="0.5"/>
  <pageSetup paperSize="9" orientation="portrait" draft="1" r:id="rId1"/>
  <headerFooter alignWithMargins="0"/>
  <legacyDrawing r:id="rId2"/>
</worksheet>
</file>

<file path=xl/worksheets/sheet18.xml><?xml version="1.0" encoding="utf-8"?>
<worksheet xmlns="http://schemas.openxmlformats.org/spreadsheetml/2006/main" xmlns:r="http://schemas.openxmlformats.org/officeDocument/2006/relationships">
  <sheetPr codeName="Sheet12"/>
  <dimension ref="A1:Q151"/>
  <sheetViews>
    <sheetView topLeftCell="A10" workbookViewId="0">
      <selection activeCell="C26" sqref="C26"/>
    </sheetView>
  </sheetViews>
  <sheetFormatPr defaultRowHeight="17.100000000000001" customHeight="1"/>
  <cols>
    <col min="1" max="1" width="2.85546875" style="794" customWidth="1"/>
    <col min="2" max="2" width="45.7109375" style="794" customWidth="1"/>
    <col min="3" max="3" width="19.28515625" style="794" customWidth="1"/>
    <col min="4" max="4" width="4.7109375" style="794" customWidth="1"/>
    <col min="5" max="5" width="19.28515625" style="794" customWidth="1"/>
    <col min="6" max="6" width="12.5703125" style="794" bestFit="1" customWidth="1"/>
    <col min="7" max="7" width="15.5703125" style="794" customWidth="1"/>
    <col min="8" max="8" width="14.28515625" style="794" bestFit="1" customWidth="1"/>
    <col min="9" max="16384" width="9.140625" style="794"/>
  </cols>
  <sheetData>
    <row r="1" spans="1:17" ht="17.100000000000001" customHeight="1">
      <c r="A1" s="921" t="s">
        <v>2965</v>
      </c>
      <c r="B1" s="790"/>
      <c r="C1" s="791"/>
      <c r="D1" s="771"/>
      <c r="E1" s="791"/>
      <c r="F1" s="791"/>
      <c r="G1" s="791"/>
      <c r="H1" s="771"/>
      <c r="I1" s="771"/>
      <c r="J1" s="771"/>
      <c r="K1" s="792"/>
      <c r="L1" s="771"/>
      <c r="M1" s="771"/>
      <c r="N1" s="771"/>
      <c r="O1" s="793"/>
      <c r="P1" s="793"/>
      <c r="Q1" s="793"/>
    </row>
    <row r="2" spans="1:17" ht="17.100000000000001" customHeight="1">
      <c r="A2" s="966" t="s">
        <v>3542</v>
      </c>
      <c r="B2" s="780"/>
      <c r="C2" s="774"/>
      <c r="D2" s="773"/>
      <c r="E2" s="774"/>
      <c r="F2" s="774"/>
      <c r="G2" s="774"/>
      <c r="H2" s="773"/>
      <c r="I2" s="773"/>
      <c r="J2" s="773"/>
      <c r="K2" s="770"/>
      <c r="L2" s="773"/>
      <c r="M2" s="773"/>
      <c r="N2" s="773"/>
      <c r="O2" s="775"/>
      <c r="P2" s="775"/>
      <c r="Q2" s="775"/>
    </row>
    <row r="3" spans="1:17" ht="17.100000000000001" customHeight="1">
      <c r="A3" s="966" t="s">
        <v>2966</v>
      </c>
      <c r="B3" s="780"/>
      <c r="C3" s="774"/>
      <c r="D3" s="773"/>
      <c r="E3" s="774"/>
      <c r="F3" s="774"/>
      <c r="G3" s="774"/>
      <c r="H3" s="773"/>
      <c r="I3" s="773"/>
      <c r="J3" s="773"/>
      <c r="K3" s="770"/>
      <c r="L3" s="773"/>
      <c r="M3" s="773"/>
      <c r="N3" s="773"/>
      <c r="O3" s="775"/>
      <c r="P3" s="775"/>
      <c r="Q3" s="775"/>
    </row>
    <row r="4" spans="1:17" ht="17.100000000000001" customHeight="1" thickBot="1">
      <c r="A4" s="967" t="s">
        <v>2967</v>
      </c>
      <c r="B4" s="796"/>
      <c r="C4" s="776"/>
      <c r="D4" s="795"/>
      <c r="E4" s="776"/>
      <c r="F4" s="776"/>
      <c r="G4" s="776"/>
      <c r="H4" s="795"/>
      <c r="I4" s="795"/>
      <c r="J4" s="795"/>
      <c r="K4" s="795"/>
      <c r="L4" s="773"/>
      <c r="M4" s="773"/>
      <c r="N4" s="773"/>
      <c r="O4" s="775"/>
      <c r="P4" s="775"/>
      <c r="Q4" s="775"/>
    </row>
    <row r="5" spans="1:17" ht="17.100000000000001" customHeight="1">
      <c r="A5" s="797"/>
      <c r="B5" s="797"/>
      <c r="C5" s="798"/>
      <c r="D5" s="797"/>
      <c r="E5" s="798"/>
      <c r="F5" s="797"/>
      <c r="G5" s="797"/>
      <c r="H5" s="797"/>
      <c r="I5" s="797"/>
      <c r="J5" s="797"/>
      <c r="K5" s="797"/>
      <c r="L5" s="797"/>
      <c r="M5" s="797"/>
      <c r="N5" s="797"/>
      <c r="O5" s="799"/>
      <c r="P5" s="799"/>
      <c r="Q5" s="799"/>
    </row>
    <row r="6" spans="1:17" ht="17.100000000000001" customHeight="1">
      <c r="A6" s="800">
        <v>4</v>
      </c>
      <c r="B6" s="801" t="s">
        <v>1501</v>
      </c>
      <c r="C6" s="798"/>
      <c r="D6" s="797"/>
      <c r="E6" s="798"/>
      <c r="F6" s="797"/>
      <c r="G6" s="797"/>
      <c r="H6" s="797"/>
      <c r="I6" s="797"/>
      <c r="J6" s="797"/>
      <c r="K6" s="797"/>
      <c r="L6" s="797"/>
      <c r="M6" s="797"/>
      <c r="N6" s="797"/>
      <c r="O6" s="799"/>
      <c r="P6" s="799"/>
      <c r="Q6" s="799"/>
    </row>
    <row r="7" spans="1:17" ht="17.100000000000001" customHeight="1">
      <c r="A7" s="797"/>
      <c r="B7" s="797" t="s">
        <v>1502</v>
      </c>
      <c r="C7" s="802"/>
      <c r="D7" s="772"/>
      <c r="E7" s="802"/>
      <c r="F7" s="797"/>
      <c r="G7" s="797"/>
      <c r="H7" s="797"/>
      <c r="I7" s="797"/>
      <c r="J7" s="797"/>
      <c r="K7" s="797"/>
      <c r="L7" s="797"/>
      <c r="M7" s="797"/>
      <c r="N7" s="797"/>
      <c r="O7" s="799"/>
      <c r="P7" s="799"/>
      <c r="Q7" s="799"/>
    </row>
    <row r="8" spans="1:17" ht="17.100000000000001" customHeight="1">
      <c r="A8" s="797"/>
      <c r="B8" s="781"/>
      <c r="C8" s="2137"/>
      <c r="D8" s="2137"/>
      <c r="E8" s="2137"/>
      <c r="F8" s="797"/>
      <c r="G8" s="797"/>
      <c r="H8" s="797"/>
      <c r="I8" s="797"/>
      <c r="J8" s="797"/>
      <c r="K8" s="797"/>
      <c r="L8" s="797"/>
      <c r="M8" s="797"/>
      <c r="N8" s="797"/>
      <c r="O8" s="799"/>
      <c r="P8" s="799"/>
      <c r="Q8" s="799"/>
    </row>
    <row r="9" spans="1:17" ht="17.100000000000001" customHeight="1" thickBot="1">
      <c r="A9" s="797"/>
      <c r="B9" s="778"/>
      <c r="C9" s="769" t="s">
        <v>5543</v>
      </c>
      <c r="D9" s="782"/>
      <c r="E9" s="769" t="s">
        <v>5544</v>
      </c>
      <c r="F9" s="797"/>
      <c r="G9" s="797"/>
      <c r="H9" s="797"/>
      <c r="I9" s="797"/>
      <c r="J9" s="797"/>
      <c r="K9" s="797"/>
      <c r="L9" s="797"/>
      <c r="M9" s="797"/>
      <c r="N9" s="797"/>
      <c r="O9" s="799"/>
      <c r="P9" s="799"/>
      <c r="Q9" s="799"/>
    </row>
    <row r="10" spans="1:17" ht="17.100000000000001" customHeight="1">
      <c r="A10" s="797"/>
      <c r="B10" s="1113" t="s">
        <v>12555</v>
      </c>
      <c r="C10" s="1118"/>
      <c r="D10" s="1119"/>
      <c r="E10" s="1118"/>
      <c r="F10" s="797"/>
      <c r="G10" s="797"/>
      <c r="H10" s="797"/>
      <c r="I10" s="797"/>
      <c r="J10" s="797"/>
      <c r="K10" s="797"/>
      <c r="L10" s="797"/>
      <c r="M10" s="797"/>
      <c r="N10" s="797"/>
      <c r="O10" s="799"/>
      <c r="P10" s="799"/>
      <c r="Q10" s="799"/>
    </row>
    <row r="11" spans="1:17" ht="17.100000000000001" customHeight="1">
      <c r="A11" s="797"/>
      <c r="B11" s="1120" t="s">
        <v>4563</v>
      </c>
      <c r="C11" s="1110">
        <v>44000000000</v>
      </c>
      <c r="D11" s="1121"/>
      <c r="E11" s="1110">
        <v>5000000000</v>
      </c>
      <c r="F11" s="797"/>
      <c r="G11" s="797"/>
      <c r="H11" s="797"/>
      <c r="I11" s="797"/>
      <c r="J11" s="797"/>
      <c r="K11" s="797"/>
      <c r="L11" s="797"/>
      <c r="M11" s="797"/>
      <c r="N11" s="797"/>
      <c r="O11" s="799"/>
      <c r="P11" s="799"/>
      <c r="Q11" s="799"/>
    </row>
    <row r="12" spans="1:17" ht="17.100000000000001" customHeight="1">
      <c r="A12" s="797"/>
      <c r="B12" s="1120" t="s">
        <v>14270</v>
      </c>
      <c r="C12" s="1110">
        <v>6500000000</v>
      </c>
      <c r="D12" s="1121"/>
      <c r="E12" s="1110">
        <v>640653434</v>
      </c>
      <c r="F12" s="797"/>
      <c r="G12" s="797"/>
      <c r="H12" s="797"/>
      <c r="I12" s="797"/>
      <c r="J12" s="797"/>
      <c r="K12" s="797"/>
      <c r="L12" s="797"/>
      <c r="M12" s="797"/>
      <c r="N12" s="797"/>
      <c r="O12" s="799"/>
      <c r="P12" s="799"/>
      <c r="Q12" s="799"/>
    </row>
    <row r="13" spans="1:17" ht="17.100000000000001" customHeight="1">
      <c r="A13" s="797"/>
      <c r="B13" s="1120" t="s">
        <v>14271</v>
      </c>
      <c r="C13" s="1114">
        <v>0</v>
      </c>
      <c r="D13" s="1121"/>
      <c r="E13" s="1110">
        <v>161338667</v>
      </c>
      <c r="F13" s="797"/>
      <c r="G13" s="797"/>
      <c r="H13" s="797"/>
      <c r="I13" s="797"/>
      <c r="J13" s="797"/>
      <c r="K13" s="797"/>
      <c r="L13" s="797"/>
      <c r="M13" s="797"/>
      <c r="N13" s="797"/>
      <c r="O13" s="799"/>
      <c r="P13" s="799"/>
      <c r="Q13" s="799"/>
    </row>
    <row r="14" spans="1:17" ht="17.100000000000001" customHeight="1">
      <c r="A14" s="797"/>
      <c r="B14" s="1120" t="s">
        <v>14351</v>
      </c>
      <c r="C14" s="1112">
        <v>0</v>
      </c>
      <c r="D14" s="1121"/>
      <c r="E14" s="1110">
        <v>4361290</v>
      </c>
      <c r="F14" s="797"/>
      <c r="G14" s="797"/>
      <c r="H14" s="797"/>
      <c r="I14" s="797"/>
      <c r="J14" s="797"/>
      <c r="K14" s="797"/>
      <c r="L14" s="797"/>
      <c r="M14" s="797"/>
      <c r="N14" s="797"/>
      <c r="O14" s="799"/>
      <c r="P14" s="799"/>
      <c r="Q14" s="799"/>
    </row>
    <row r="15" spans="1:17" ht="17.100000000000001" hidden="1" customHeight="1">
      <c r="A15" s="797"/>
      <c r="B15" s="1120"/>
      <c r="C15" s="1112"/>
      <c r="D15" s="1121"/>
      <c r="E15" s="1110"/>
      <c r="F15" s="797"/>
      <c r="G15" s="797"/>
      <c r="H15" s="797"/>
      <c r="I15" s="797"/>
      <c r="J15" s="797"/>
      <c r="K15" s="797"/>
      <c r="L15" s="797"/>
      <c r="M15" s="797"/>
      <c r="N15" s="797"/>
      <c r="O15" s="799"/>
      <c r="P15" s="799"/>
      <c r="Q15" s="799"/>
    </row>
    <row r="16" spans="1:17" ht="17.100000000000001" hidden="1" customHeight="1">
      <c r="A16" s="797"/>
      <c r="B16" s="1113" t="s">
        <v>4564</v>
      </c>
      <c r="C16" s="1112"/>
      <c r="D16" s="1121"/>
      <c r="E16" s="1110"/>
      <c r="F16" s="797"/>
      <c r="G16" s="797"/>
      <c r="H16" s="797"/>
      <c r="I16" s="797"/>
      <c r="J16" s="797"/>
      <c r="K16" s="797"/>
      <c r="L16" s="797"/>
      <c r="M16" s="797"/>
      <c r="N16" s="797"/>
      <c r="O16" s="799"/>
      <c r="P16" s="799"/>
      <c r="Q16" s="799"/>
    </row>
    <row r="17" spans="1:17" ht="17.100000000000001" hidden="1" customHeight="1">
      <c r="A17" s="797"/>
      <c r="B17" s="1120" t="s">
        <v>4563</v>
      </c>
      <c r="C17" s="1112"/>
      <c r="D17" s="1121"/>
      <c r="E17" s="1110"/>
      <c r="F17" s="797"/>
      <c r="G17" s="797"/>
      <c r="H17" s="797"/>
      <c r="I17" s="797"/>
      <c r="J17" s="797"/>
      <c r="K17" s="797"/>
      <c r="L17" s="797"/>
      <c r="M17" s="797"/>
      <c r="N17" s="797"/>
      <c r="O17" s="799"/>
      <c r="P17" s="799"/>
      <c r="Q17" s="799"/>
    </row>
    <row r="18" spans="1:17" ht="17.100000000000001" hidden="1" customHeight="1">
      <c r="A18" s="797"/>
      <c r="B18" s="803"/>
      <c r="C18" s="788"/>
      <c r="D18" s="789"/>
      <c r="E18" s="788"/>
      <c r="F18" s="797"/>
      <c r="G18" s="797"/>
      <c r="H18" s="797"/>
      <c r="I18" s="797"/>
      <c r="J18" s="797"/>
      <c r="K18" s="797"/>
      <c r="L18" s="797"/>
      <c r="M18" s="797"/>
      <c r="N18" s="797"/>
      <c r="O18" s="799"/>
      <c r="P18" s="799"/>
      <c r="Q18" s="799"/>
    </row>
    <row r="19" spans="1:17" ht="17.100000000000001" hidden="1" customHeight="1">
      <c r="A19" s="797"/>
      <c r="B19" s="779"/>
      <c r="C19" s="783"/>
      <c r="D19" s="784"/>
      <c r="E19" s="783"/>
      <c r="F19" s="797"/>
      <c r="G19" s="797"/>
      <c r="H19" s="797"/>
      <c r="I19" s="797"/>
      <c r="J19" s="797"/>
      <c r="K19" s="797"/>
      <c r="L19" s="797"/>
      <c r="M19" s="797"/>
      <c r="N19" s="797"/>
      <c r="O19" s="799"/>
      <c r="P19" s="799"/>
      <c r="Q19" s="799"/>
    </row>
    <row r="20" spans="1:17" ht="17.100000000000001" hidden="1" customHeight="1">
      <c r="A20" s="797"/>
      <c r="B20" s="777"/>
      <c r="C20" s="783"/>
      <c r="D20" s="784"/>
      <c r="E20" s="783"/>
      <c r="F20" s="797"/>
      <c r="G20" s="797"/>
      <c r="H20" s="797"/>
      <c r="I20" s="797"/>
      <c r="J20" s="797"/>
      <c r="K20" s="797"/>
      <c r="L20" s="797"/>
      <c r="M20" s="797"/>
      <c r="N20" s="797"/>
      <c r="O20" s="799"/>
      <c r="P20" s="799"/>
      <c r="Q20" s="799"/>
    </row>
    <row r="21" spans="1:17" ht="17.100000000000001" customHeight="1">
      <c r="A21" s="797"/>
      <c r="B21" s="777"/>
      <c r="C21" s="783"/>
      <c r="D21" s="784"/>
      <c r="E21" s="783"/>
      <c r="F21" s="797"/>
      <c r="G21" s="797"/>
      <c r="H21" s="797"/>
      <c r="I21" s="797"/>
      <c r="J21" s="797"/>
      <c r="K21" s="797"/>
      <c r="L21" s="797"/>
      <c r="M21" s="797"/>
      <c r="N21" s="797"/>
      <c r="O21" s="799"/>
      <c r="P21" s="799"/>
      <c r="Q21" s="799"/>
    </row>
    <row r="22" spans="1:17" ht="17.100000000000001" customHeight="1">
      <c r="A22" s="797"/>
      <c r="B22" s="797" t="s">
        <v>14350</v>
      </c>
      <c r="C22" s="802"/>
      <c r="D22" s="772"/>
      <c r="E22" s="802"/>
      <c r="F22" s="797"/>
      <c r="G22" s="797"/>
      <c r="H22" s="797"/>
      <c r="I22" s="797"/>
      <c r="J22" s="797"/>
      <c r="K22" s="797"/>
      <c r="L22" s="797"/>
      <c r="M22" s="797"/>
      <c r="N22" s="797"/>
      <c r="O22" s="799"/>
      <c r="P22" s="799"/>
      <c r="Q22" s="799"/>
    </row>
    <row r="23" spans="1:17" ht="17.100000000000001" customHeight="1">
      <c r="A23" s="797"/>
      <c r="B23" s="778"/>
      <c r="C23" s="769" t="s">
        <v>4526</v>
      </c>
      <c r="D23" s="782"/>
      <c r="E23" s="769" t="s">
        <v>4021</v>
      </c>
      <c r="F23" s="797"/>
      <c r="G23" s="797"/>
      <c r="H23" s="797"/>
      <c r="I23" s="797"/>
      <c r="J23" s="797"/>
      <c r="K23" s="797"/>
      <c r="L23" s="797"/>
      <c r="M23" s="797"/>
      <c r="N23" s="797"/>
      <c r="O23" s="799"/>
      <c r="P23" s="799"/>
      <c r="Q23" s="799"/>
    </row>
    <row r="24" spans="1:17" ht="17.100000000000001" customHeight="1">
      <c r="A24" s="797"/>
      <c r="B24" s="777" t="s">
        <v>12555</v>
      </c>
      <c r="C24" s="783">
        <v>227381389232</v>
      </c>
      <c r="D24" s="784"/>
      <c r="E24" s="1110">
        <v>189881389232</v>
      </c>
      <c r="F24" s="797"/>
      <c r="G24" s="1651"/>
      <c r="H24" s="798"/>
      <c r="I24" s="797"/>
      <c r="J24" s="797"/>
      <c r="K24" s="797"/>
      <c r="L24" s="797"/>
      <c r="M24" s="797"/>
      <c r="N24" s="797"/>
      <c r="O24" s="799"/>
      <c r="P24" s="799"/>
      <c r="Q24" s="799"/>
    </row>
    <row r="25" spans="1:17" ht="17.100000000000001" customHeight="1">
      <c r="A25" s="797"/>
      <c r="B25" s="777" t="s">
        <v>4564</v>
      </c>
      <c r="C25" s="786">
        <v>0</v>
      </c>
      <c r="D25" s="784"/>
      <c r="E25" s="786">
        <v>10000000000</v>
      </c>
      <c r="F25" s="797"/>
      <c r="G25" s="797"/>
      <c r="H25" s="797"/>
      <c r="I25" s="797"/>
      <c r="J25" s="797"/>
      <c r="K25" s="797"/>
      <c r="L25" s="797"/>
      <c r="M25" s="797"/>
      <c r="N25" s="797"/>
      <c r="O25" s="799"/>
      <c r="P25" s="799"/>
      <c r="Q25" s="799"/>
    </row>
    <row r="26" spans="1:17" ht="17.100000000000001" customHeight="1" thickBot="1">
      <c r="A26" s="797"/>
      <c r="B26" s="778" t="s">
        <v>4527</v>
      </c>
      <c r="C26" s="785">
        <f>SUM(C24:C25)</f>
        <v>227381389232</v>
      </c>
      <c r="D26" s="782"/>
      <c r="E26" s="785">
        <f>SUM(E24:E25)</f>
        <v>199881389232</v>
      </c>
      <c r="F26" s="797"/>
      <c r="G26" s="797"/>
      <c r="H26" s="797"/>
      <c r="I26" s="797"/>
      <c r="J26" s="797"/>
      <c r="K26" s="797"/>
      <c r="L26" s="797"/>
      <c r="M26" s="797"/>
      <c r="N26" s="797"/>
      <c r="O26" s="799"/>
      <c r="P26" s="799"/>
      <c r="Q26" s="799"/>
    </row>
    <row r="27" spans="1:17" ht="17.100000000000001" customHeight="1" thickTop="1">
      <c r="A27" s="797"/>
      <c r="B27" s="777"/>
      <c r="C27" s="783"/>
      <c r="D27" s="784"/>
      <c r="E27" s="783"/>
      <c r="F27" s="797"/>
      <c r="G27" s="797"/>
      <c r="H27" s="797"/>
      <c r="I27" s="797"/>
      <c r="J27" s="797"/>
      <c r="K27" s="797"/>
      <c r="L27" s="797"/>
      <c r="M27" s="797"/>
      <c r="N27" s="797"/>
      <c r="O27" s="799"/>
      <c r="P27" s="799"/>
      <c r="Q27" s="799"/>
    </row>
    <row r="28" spans="1:17" ht="17.100000000000001" hidden="1" customHeight="1">
      <c r="A28" s="797"/>
      <c r="B28" s="777" t="s">
        <v>12555</v>
      </c>
      <c r="C28" s="783"/>
      <c r="D28" s="784"/>
      <c r="E28" s="783"/>
      <c r="F28" s="797"/>
      <c r="G28" s="797"/>
      <c r="H28" s="797"/>
      <c r="I28" s="797"/>
      <c r="J28" s="797"/>
      <c r="K28" s="797"/>
      <c r="L28" s="797"/>
      <c r="M28" s="797"/>
      <c r="N28" s="797"/>
      <c r="O28" s="799"/>
      <c r="P28" s="799"/>
      <c r="Q28" s="799"/>
    </row>
    <row r="29" spans="1:17" ht="17.100000000000001" hidden="1" customHeight="1">
      <c r="A29" s="797"/>
      <c r="B29" s="777" t="s">
        <v>1639</v>
      </c>
      <c r="C29" s="783"/>
      <c r="D29" s="784"/>
      <c r="E29" s="783"/>
      <c r="F29" s="797"/>
      <c r="G29" s="797"/>
      <c r="H29" s="797"/>
      <c r="I29" s="797"/>
      <c r="J29" s="797"/>
      <c r="K29" s="797"/>
      <c r="L29" s="797"/>
      <c r="M29" s="797"/>
      <c r="N29" s="797"/>
      <c r="O29" s="799"/>
      <c r="P29" s="799"/>
      <c r="Q29" s="799"/>
    </row>
    <row r="30" spans="1:17" ht="17.100000000000001" hidden="1" customHeight="1">
      <c r="A30" s="797"/>
      <c r="B30" s="777" t="s">
        <v>1640</v>
      </c>
      <c r="C30" s="786"/>
      <c r="D30" s="784"/>
      <c r="E30" s="786"/>
      <c r="F30" s="797"/>
      <c r="G30" s="797"/>
      <c r="H30" s="797"/>
      <c r="I30" s="797"/>
      <c r="J30" s="797"/>
      <c r="K30" s="797"/>
      <c r="L30" s="797"/>
      <c r="M30" s="797"/>
      <c r="N30" s="797"/>
      <c r="O30" s="799"/>
      <c r="P30" s="799"/>
      <c r="Q30" s="799"/>
    </row>
    <row r="31" spans="1:17" ht="17.100000000000001" hidden="1" customHeight="1" thickBot="1">
      <c r="A31" s="797"/>
      <c r="B31" s="778" t="s">
        <v>4528</v>
      </c>
      <c r="C31" s="785">
        <f>SUM(C28:C30)</f>
        <v>0</v>
      </c>
      <c r="D31" s="782"/>
      <c r="E31" s="785">
        <f>SUM(E28:E30)</f>
        <v>0</v>
      </c>
      <c r="F31" s="797"/>
      <c r="G31" s="797"/>
      <c r="H31" s="797"/>
      <c r="I31" s="797"/>
      <c r="J31" s="797"/>
      <c r="K31" s="797"/>
      <c r="L31" s="797"/>
      <c r="M31" s="797"/>
      <c r="N31" s="797"/>
      <c r="O31" s="799"/>
      <c r="P31" s="799"/>
      <c r="Q31" s="799"/>
    </row>
    <row r="32" spans="1:17" ht="17.100000000000001" hidden="1" customHeight="1" thickTop="1">
      <c r="A32" s="797"/>
      <c r="B32" s="797"/>
      <c r="C32" s="798"/>
      <c r="D32" s="797"/>
      <c r="E32" s="798"/>
      <c r="F32" s="797"/>
      <c r="G32" s="797"/>
      <c r="H32" s="797"/>
      <c r="I32" s="797"/>
      <c r="J32" s="797"/>
      <c r="K32" s="797"/>
      <c r="L32" s="797"/>
      <c r="M32" s="797"/>
      <c r="N32" s="797"/>
      <c r="O32" s="799"/>
      <c r="P32" s="799"/>
      <c r="Q32" s="799"/>
    </row>
    <row r="33" spans="1:17" ht="17.100000000000001" customHeight="1">
      <c r="A33" s="797"/>
      <c r="B33" s="797"/>
      <c r="C33" s="798"/>
      <c r="D33" s="797"/>
      <c r="E33" s="798"/>
      <c r="F33" s="797"/>
      <c r="G33" s="797"/>
      <c r="H33" s="797"/>
      <c r="I33" s="797"/>
      <c r="J33" s="797"/>
      <c r="K33" s="797"/>
      <c r="L33" s="797"/>
      <c r="M33" s="797"/>
      <c r="N33" s="797"/>
      <c r="O33" s="799"/>
      <c r="P33" s="799"/>
      <c r="Q33" s="799"/>
    </row>
    <row r="34" spans="1:17" ht="17.100000000000001" hidden="1" customHeight="1">
      <c r="A34" s="797"/>
      <c r="B34" s="797" t="s">
        <v>3454</v>
      </c>
      <c r="C34" s="802"/>
      <c r="D34" s="772"/>
      <c r="E34" s="802"/>
      <c r="F34" s="797"/>
      <c r="G34" s="797"/>
      <c r="H34" s="797"/>
      <c r="I34" s="797"/>
      <c r="J34" s="797"/>
      <c r="K34" s="797"/>
      <c r="L34" s="797"/>
      <c r="M34" s="797"/>
      <c r="N34" s="797"/>
      <c r="O34" s="799"/>
      <c r="P34" s="799"/>
      <c r="Q34" s="799"/>
    </row>
    <row r="35" spans="1:17" ht="17.100000000000001" hidden="1" customHeight="1">
      <c r="A35" s="797"/>
      <c r="B35" s="777"/>
      <c r="C35" s="2137"/>
      <c r="D35" s="2137"/>
      <c r="E35" s="2137"/>
      <c r="F35" s="797"/>
      <c r="G35" s="797"/>
      <c r="H35" s="797"/>
      <c r="I35" s="797"/>
      <c r="J35" s="797"/>
      <c r="K35" s="797"/>
      <c r="L35" s="797"/>
      <c r="M35" s="797"/>
      <c r="N35" s="797"/>
      <c r="O35" s="799"/>
      <c r="P35" s="799"/>
      <c r="Q35" s="799"/>
    </row>
    <row r="36" spans="1:17" ht="17.100000000000001" hidden="1" customHeight="1">
      <c r="A36" s="797"/>
      <c r="B36" s="777"/>
      <c r="C36" s="769" t="s">
        <v>5543</v>
      </c>
      <c r="D36" s="782"/>
      <c r="E36" s="769" t="s">
        <v>5544</v>
      </c>
      <c r="F36" s="797"/>
      <c r="G36" s="797"/>
      <c r="H36" s="797"/>
      <c r="I36" s="797"/>
      <c r="J36" s="797"/>
      <c r="K36" s="797"/>
      <c r="L36" s="797"/>
      <c r="M36" s="797"/>
      <c r="N36" s="797"/>
      <c r="O36" s="799"/>
      <c r="P36" s="799"/>
      <c r="Q36" s="799"/>
    </row>
    <row r="37" spans="1:17" ht="17.100000000000001" hidden="1" customHeight="1">
      <c r="A37" s="797"/>
      <c r="B37" s="777" t="s">
        <v>3455</v>
      </c>
      <c r="C37" s="783"/>
      <c r="D37" s="784"/>
      <c r="E37" s="783">
        <v>429629445</v>
      </c>
      <c r="F37" s="797"/>
      <c r="G37" s="797"/>
      <c r="H37" s="797"/>
      <c r="I37" s="797"/>
      <c r="J37" s="797"/>
      <c r="K37" s="797"/>
      <c r="L37" s="797"/>
      <c r="M37" s="797"/>
      <c r="N37" s="797"/>
      <c r="O37" s="799"/>
      <c r="P37" s="799"/>
      <c r="Q37" s="799"/>
    </row>
    <row r="38" spans="1:17" ht="17.100000000000001" hidden="1" customHeight="1">
      <c r="A38" s="797"/>
      <c r="B38" s="777" t="s">
        <v>3456</v>
      </c>
      <c r="C38" s="783"/>
      <c r="D38" s="784"/>
      <c r="E38" s="783"/>
      <c r="F38" s="797"/>
      <c r="G38" s="797"/>
      <c r="H38" s="797"/>
      <c r="I38" s="797"/>
      <c r="J38" s="797"/>
      <c r="K38" s="797"/>
      <c r="L38" s="797"/>
      <c r="M38" s="797"/>
      <c r="N38" s="797"/>
      <c r="O38" s="799"/>
      <c r="P38" s="799"/>
      <c r="Q38" s="799"/>
    </row>
    <row r="39" spans="1:17" ht="17.100000000000001" hidden="1" customHeight="1">
      <c r="A39" s="797"/>
      <c r="B39" s="777" t="s">
        <v>3457</v>
      </c>
      <c r="C39" s="783"/>
      <c r="D39" s="784"/>
      <c r="E39" s="783"/>
      <c r="F39" s="797"/>
      <c r="G39" s="797"/>
      <c r="H39" s="797"/>
      <c r="I39" s="797"/>
      <c r="J39" s="797"/>
      <c r="K39" s="797"/>
      <c r="L39" s="797"/>
      <c r="M39" s="797"/>
      <c r="N39" s="797"/>
      <c r="O39" s="799"/>
      <c r="P39" s="799"/>
      <c r="Q39" s="799"/>
    </row>
    <row r="40" spans="1:17" ht="17.100000000000001" hidden="1" customHeight="1">
      <c r="A40" s="797"/>
      <c r="B40" s="779" t="s">
        <v>2920</v>
      </c>
      <c r="C40" s="786"/>
      <c r="D40" s="784"/>
      <c r="E40" s="786"/>
      <c r="F40" s="797"/>
      <c r="G40" s="797"/>
      <c r="H40" s="797"/>
      <c r="I40" s="797"/>
      <c r="J40" s="797"/>
      <c r="K40" s="797"/>
      <c r="L40" s="797"/>
      <c r="M40" s="797"/>
      <c r="N40" s="797"/>
      <c r="O40" s="799"/>
      <c r="P40" s="799"/>
      <c r="Q40" s="799"/>
    </row>
    <row r="41" spans="1:17" ht="17.100000000000001" hidden="1" customHeight="1" thickBot="1">
      <c r="A41" s="797"/>
      <c r="B41" s="778" t="s">
        <v>4031</v>
      </c>
      <c r="C41" s="785">
        <f>SUM(C37:C40)</f>
        <v>0</v>
      </c>
      <c r="D41" s="782"/>
      <c r="E41" s="785">
        <f>SUM(E37:E40)</f>
        <v>429629445</v>
      </c>
      <c r="F41" s="797"/>
      <c r="G41" s="797"/>
      <c r="H41" s="797"/>
      <c r="I41" s="797"/>
      <c r="J41" s="797"/>
      <c r="K41" s="797"/>
      <c r="L41" s="797"/>
      <c r="M41" s="797"/>
      <c r="N41" s="797"/>
      <c r="O41" s="799"/>
      <c r="P41" s="799"/>
      <c r="Q41" s="799"/>
    </row>
    <row r="42" spans="1:17" ht="17.100000000000001" hidden="1" customHeight="1" thickTop="1">
      <c r="A42" s="797"/>
      <c r="B42" s="797"/>
      <c r="C42" s="798"/>
      <c r="D42" s="797"/>
      <c r="E42" s="798"/>
      <c r="F42" s="797"/>
      <c r="G42" s="797"/>
      <c r="H42" s="797"/>
      <c r="I42" s="797"/>
      <c r="J42" s="797"/>
      <c r="K42" s="797"/>
      <c r="L42" s="797"/>
      <c r="M42" s="797"/>
      <c r="N42" s="797"/>
      <c r="O42" s="799"/>
      <c r="P42" s="799"/>
      <c r="Q42" s="799"/>
    </row>
    <row r="43" spans="1:17" ht="17.100000000000001" hidden="1" customHeight="1">
      <c r="A43" s="797"/>
      <c r="B43" s="797"/>
      <c r="C43" s="798"/>
      <c r="D43" s="797"/>
      <c r="E43" s="798"/>
      <c r="F43" s="797"/>
      <c r="G43" s="797"/>
      <c r="H43" s="797"/>
      <c r="I43" s="797"/>
      <c r="J43" s="797"/>
      <c r="K43" s="797"/>
      <c r="L43" s="797"/>
      <c r="M43" s="797"/>
      <c r="N43" s="797"/>
      <c r="O43" s="799"/>
      <c r="P43" s="799"/>
      <c r="Q43" s="799"/>
    </row>
    <row r="44" spans="1:17" ht="17.100000000000001" customHeight="1">
      <c r="A44" s="797"/>
      <c r="B44" s="797" t="s">
        <v>3458</v>
      </c>
      <c r="C44" s="802"/>
      <c r="D44" s="772"/>
      <c r="E44" s="802"/>
      <c r="F44" s="797"/>
      <c r="G44" s="797"/>
      <c r="H44" s="797"/>
      <c r="I44" s="797"/>
      <c r="J44" s="797"/>
      <c r="K44" s="797"/>
      <c r="L44" s="797"/>
      <c r="M44" s="797"/>
      <c r="N44" s="797"/>
      <c r="O44" s="799"/>
      <c r="P44" s="799"/>
      <c r="Q44" s="799"/>
    </row>
    <row r="45" spans="1:17" ht="17.100000000000001" customHeight="1">
      <c r="A45" s="797"/>
      <c r="B45" s="804" t="s">
        <v>3459</v>
      </c>
      <c r="C45" s="787"/>
      <c r="D45" s="787"/>
      <c r="E45" s="787" t="s">
        <v>3460</v>
      </c>
      <c r="F45" s="797"/>
      <c r="G45" s="797"/>
      <c r="H45" s="797"/>
      <c r="I45" s="797"/>
      <c r="J45" s="797"/>
      <c r="K45" s="797"/>
      <c r="L45" s="797"/>
      <c r="M45" s="797"/>
      <c r="N45" s="797"/>
      <c r="O45" s="799"/>
      <c r="P45" s="799"/>
      <c r="Q45" s="799"/>
    </row>
    <row r="46" spans="1:17" ht="15">
      <c r="A46" s="797"/>
      <c r="B46" s="1003"/>
      <c r="C46" s="805"/>
      <c r="D46" s="797"/>
      <c r="E46" s="805"/>
      <c r="F46" s="797"/>
      <c r="G46" s="797"/>
      <c r="H46" s="797"/>
      <c r="I46" s="797"/>
      <c r="J46" s="797"/>
      <c r="K46" s="797"/>
      <c r="L46" s="797"/>
      <c r="M46" s="797"/>
      <c r="N46" s="797"/>
      <c r="O46" s="799"/>
      <c r="P46" s="799"/>
      <c r="Q46" s="799"/>
    </row>
    <row r="47" spans="1:17" ht="17.100000000000001" customHeight="1">
      <c r="A47" s="797"/>
      <c r="B47" s="1004"/>
      <c r="C47" s="805"/>
      <c r="D47" s="797"/>
      <c r="E47" s="805"/>
      <c r="F47" s="797"/>
      <c r="G47" s="797"/>
      <c r="H47" s="797"/>
      <c r="I47" s="797"/>
      <c r="J47" s="797"/>
      <c r="K47" s="797"/>
      <c r="L47" s="797"/>
      <c r="M47" s="797"/>
      <c r="N47" s="797"/>
      <c r="O47" s="799"/>
      <c r="P47" s="799"/>
      <c r="Q47" s="799"/>
    </row>
    <row r="48" spans="1:17" ht="17.100000000000001" customHeight="1">
      <c r="A48" s="797"/>
      <c r="B48" s="1004" t="s">
        <v>3550</v>
      </c>
      <c r="C48" s="805"/>
      <c r="D48" s="797"/>
      <c r="E48" s="805" t="s">
        <v>7199</v>
      </c>
      <c r="F48" s="797"/>
      <c r="G48" s="797"/>
      <c r="H48" s="797"/>
      <c r="I48" s="797"/>
      <c r="J48" s="797"/>
      <c r="K48" s="797"/>
      <c r="L48" s="797"/>
      <c r="M48" s="797"/>
      <c r="N48" s="797"/>
      <c r="O48" s="799"/>
      <c r="P48" s="799"/>
      <c r="Q48" s="799"/>
    </row>
    <row r="49" spans="1:17" ht="15">
      <c r="A49" s="797"/>
      <c r="B49" s="1004" t="s">
        <v>7200</v>
      </c>
      <c r="C49" s="805"/>
      <c r="D49" s="797"/>
      <c r="E49" s="805" t="s">
        <v>12115</v>
      </c>
      <c r="F49" s="797"/>
      <c r="G49" s="797"/>
      <c r="H49" s="797"/>
      <c r="I49" s="797"/>
      <c r="J49" s="797"/>
      <c r="K49" s="797"/>
      <c r="L49" s="797"/>
      <c r="M49" s="797"/>
      <c r="N49" s="797"/>
      <c r="O49" s="799"/>
      <c r="P49" s="799"/>
      <c r="Q49" s="799"/>
    </row>
    <row r="50" spans="1:17" ht="17.100000000000001" customHeight="1">
      <c r="A50" s="797"/>
      <c r="B50" s="1004" t="s">
        <v>8007</v>
      </c>
      <c r="C50" s="805"/>
      <c r="D50" s="797"/>
      <c r="E50" s="805" t="s">
        <v>12115</v>
      </c>
      <c r="F50" s="797"/>
      <c r="G50" s="797"/>
      <c r="H50" s="797"/>
      <c r="I50" s="797"/>
      <c r="J50" s="797"/>
      <c r="K50" s="797"/>
      <c r="L50" s="797"/>
      <c r="M50" s="797"/>
      <c r="N50" s="797"/>
      <c r="O50" s="799"/>
      <c r="P50" s="799"/>
      <c r="Q50" s="799"/>
    </row>
    <row r="51" spans="1:17" ht="17.100000000000001" customHeight="1">
      <c r="A51" s="797"/>
      <c r="B51" s="797"/>
      <c r="C51" s="798"/>
      <c r="D51" s="797"/>
      <c r="E51" s="798"/>
      <c r="F51" s="797"/>
      <c r="G51" s="797"/>
      <c r="H51" s="797"/>
      <c r="I51" s="797"/>
      <c r="J51" s="797"/>
      <c r="K51" s="797"/>
      <c r="L51" s="797"/>
      <c r="M51" s="797"/>
      <c r="N51" s="797"/>
      <c r="O51" s="799"/>
      <c r="P51" s="799"/>
      <c r="Q51" s="799"/>
    </row>
    <row r="52" spans="1:17" ht="17.100000000000001" customHeight="1">
      <c r="A52" s="797"/>
      <c r="B52" s="797"/>
      <c r="C52" s="798"/>
      <c r="D52" s="797"/>
      <c r="E52" s="798"/>
      <c r="F52" s="797"/>
      <c r="G52" s="797"/>
      <c r="H52" s="797"/>
      <c r="I52" s="797"/>
      <c r="J52" s="797"/>
      <c r="K52" s="797"/>
      <c r="L52" s="797"/>
      <c r="M52" s="797"/>
      <c r="N52" s="797"/>
      <c r="O52" s="799"/>
      <c r="P52" s="799"/>
      <c r="Q52" s="799"/>
    </row>
    <row r="53" spans="1:17" ht="17.100000000000001" customHeight="1">
      <c r="A53" s="797"/>
      <c r="B53" s="797" t="s">
        <v>9070</v>
      </c>
      <c r="C53" s="802"/>
      <c r="D53" s="772"/>
      <c r="E53" s="802"/>
      <c r="F53" s="797"/>
      <c r="G53" s="797"/>
      <c r="H53" s="797"/>
      <c r="I53" s="797"/>
      <c r="J53" s="797"/>
      <c r="K53" s="797"/>
      <c r="L53" s="797"/>
      <c r="M53" s="797"/>
      <c r="N53" s="797"/>
      <c r="O53" s="799"/>
      <c r="P53" s="799"/>
      <c r="Q53" s="799"/>
    </row>
    <row r="54" spans="1:17" ht="17.100000000000001" customHeight="1">
      <c r="A54" s="797"/>
      <c r="B54" s="781"/>
      <c r="C54" s="2137"/>
      <c r="D54" s="2137"/>
      <c r="E54" s="2137"/>
      <c r="F54" s="797"/>
      <c r="G54" s="797"/>
      <c r="H54" s="797"/>
      <c r="I54" s="797"/>
      <c r="J54" s="797"/>
      <c r="K54" s="797"/>
      <c r="L54" s="797"/>
      <c r="M54" s="797"/>
      <c r="N54" s="797"/>
      <c r="O54" s="799"/>
      <c r="P54" s="799"/>
      <c r="Q54" s="799"/>
    </row>
    <row r="55" spans="1:17" ht="17.100000000000001" customHeight="1">
      <c r="A55" s="797"/>
      <c r="B55" s="778"/>
      <c r="C55" s="769" t="s">
        <v>5543</v>
      </c>
      <c r="D55" s="782"/>
      <c r="E55" s="769" t="s">
        <v>5544</v>
      </c>
      <c r="F55" s="797"/>
      <c r="G55" s="797"/>
      <c r="H55" s="797"/>
      <c r="I55" s="797"/>
      <c r="J55" s="797"/>
      <c r="K55" s="797"/>
      <c r="L55" s="797"/>
      <c r="M55" s="797"/>
      <c r="N55" s="797"/>
      <c r="O55" s="799"/>
      <c r="P55" s="799"/>
      <c r="Q55" s="799"/>
    </row>
    <row r="56" spans="1:17" ht="15">
      <c r="A56" s="797"/>
      <c r="B56" s="1652" t="s">
        <v>7200</v>
      </c>
      <c r="C56" s="783"/>
      <c r="D56" s="784"/>
      <c r="E56" s="783"/>
      <c r="F56" s="797"/>
      <c r="G56" s="797"/>
      <c r="H56" s="797"/>
      <c r="I56" s="797"/>
      <c r="J56" s="797"/>
      <c r="K56" s="797"/>
      <c r="L56" s="797"/>
      <c r="M56" s="797"/>
      <c r="N56" s="797"/>
      <c r="O56" s="799"/>
      <c r="P56" s="799"/>
      <c r="Q56" s="799"/>
    </row>
    <row r="57" spans="1:17" ht="17.100000000000001" customHeight="1">
      <c r="A57" s="797"/>
      <c r="B57" s="777" t="s">
        <v>14271</v>
      </c>
      <c r="C57" s="783">
        <v>0</v>
      </c>
      <c r="D57" s="777"/>
      <c r="E57" s="783">
        <v>71600000</v>
      </c>
      <c r="F57" s="797"/>
      <c r="G57" s="797"/>
      <c r="H57" s="797"/>
      <c r="I57" s="797"/>
      <c r="J57" s="797"/>
      <c r="K57" s="797"/>
      <c r="L57" s="797"/>
      <c r="M57" s="797"/>
      <c r="N57" s="797"/>
      <c r="O57" s="799"/>
      <c r="P57" s="799"/>
      <c r="Q57" s="799"/>
    </row>
    <row r="58" spans="1:17" ht="17.100000000000001" customHeight="1">
      <c r="A58" s="797"/>
      <c r="B58" s="777" t="s">
        <v>14235</v>
      </c>
      <c r="C58" s="783">
        <v>0</v>
      </c>
      <c r="D58" s="784"/>
      <c r="E58" s="783">
        <v>144000000</v>
      </c>
      <c r="F58" s="797"/>
      <c r="G58" s="797"/>
      <c r="H58" s="797"/>
      <c r="I58" s="797"/>
      <c r="J58" s="797"/>
      <c r="K58" s="797"/>
      <c r="L58" s="797"/>
      <c r="M58" s="797"/>
      <c r="N58" s="797"/>
      <c r="O58" s="799"/>
      <c r="P58" s="799"/>
      <c r="Q58" s="799"/>
    </row>
    <row r="59" spans="1:17" ht="17.100000000000001" customHeight="1">
      <c r="A59" s="797"/>
      <c r="B59" s="777"/>
      <c r="C59" s="783"/>
      <c r="D59" s="784"/>
      <c r="E59" s="783"/>
      <c r="F59" s="797"/>
      <c r="G59" s="797"/>
      <c r="H59" s="797"/>
      <c r="I59" s="797"/>
      <c r="J59" s="797"/>
      <c r="K59" s="797"/>
      <c r="L59" s="797"/>
      <c r="M59" s="797"/>
      <c r="N59" s="797"/>
      <c r="O59" s="799"/>
      <c r="P59" s="799"/>
      <c r="Q59" s="799"/>
    </row>
    <row r="60" spans="1:17" ht="17.100000000000001" customHeight="1">
      <c r="A60" s="797"/>
      <c r="B60" s="777"/>
      <c r="C60" s="783"/>
      <c r="D60" s="784"/>
      <c r="E60" s="783"/>
      <c r="F60" s="797"/>
      <c r="G60" s="797"/>
      <c r="H60" s="797"/>
      <c r="I60" s="797"/>
      <c r="J60" s="797"/>
      <c r="K60" s="797"/>
      <c r="L60" s="797"/>
      <c r="M60" s="797"/>
      <c r="N60" s="797"/>
      <c r="O60" s="799"/>
      <c r="P60" s="799"/>
      <c r="Q60" s="799"/>
    </row>
    <row r="61" spans="1:17" ht="17.100000000000001" customHeight="1">
      <c r="A61" s="797"/>
      <c r="B61" s="2138" t="s">
        <v>14352</v>
      </c>
      <c r="C61" s="2138"/>
      <c r="D61" s="2138"/>
      <c r="E61" s="2138"/>
      <c r="F61" s="797"/>
      <c r="G61" s="797"/>
      <c r="H61" s="797"/>
      <c r="I61" s="797"/>
      <c r="J61" s="797"/>
      <c r="K61" s="797"/>
      <c r="L61" s="797"/>
      <c r="M61" s="797"/>
      <c r="N61" s="797"/>
      <c r="O61" s="799"/>
      <c r="P61" s="799"/>
      <c r="Q61" s="799"/>
    </row>
    <row r="62" spans="1:17" ht="15">
      <c r="A62" s="797"/>
      <c r="B62" s="1126"/>
      <c r="C62" s="769" t="s">
        <v>2947</v>
      </c>
      <c r="D62" s="784"/>
      <c r="E62" s="769" t="s">
        <v>4021</v>
      </c>
      <c r="F62" s="797"/>
      <c r="G62" s="797"/>
      <c r="H62" s="797"/>
      <c r="I62" s="797"/>
      <c r="J62" s="797"/>
      <c r="K62" s="797"/>
      <c r="L62" s="797"/>
      <c r="M62" s="797"/>
      <c r="N62" s="797"/>
      <c r="O62" s="799"/>
      <c r="P62" s="799"/>
      <c r="Q62" s="799"/>
    </row>
    <row r="63" spans="1:17" ht="17.100000000000001" customHeight="1">
      <c r="A63" s="797"/>
      <c r="B63" s="1652" t="s">
        <v>7200</v>
      </c>
      <c r="C63" s="783"/>
      <c r="D63" s="784"/>
      <c r="E63" s="783"/>
      <c r="F63" s="797"/>
      <c r="G63" s="797"/>
      <c r="H63" s="797"/>
      <c r="I63" s="797"/>
      <c r="J63" s="797"/>
      <c r="K63" s="797"/>
      <c r="L63" s="797"/>
      <c r="M63" s="797"/>
      <c r="N63" s="797"/>
      <c r="O63" s="799"/>
      <c r="P63" s="799"/>
      <c r="Q63" s="799"/>
    </row>
    <row r="64" spans="1:17" ht="17.100000000000001" customHeight="1">
      <c r="A64" s="797"/>
      <c r="B64" s="1005" t="s">
        <v>7201</v>
      </c>
      <c r="C64" s="783">
        <v>600000000</v>
      </c>
      <c r="D64" s="784"/>
      <c r="E64" s="783">
        <v>600000000</v>
      </c>
      <c r="F64" s="798">
        <f>PAJE!I52+PAJE!I51</f>
        <v>0</v>
      </c>
      <c r="G64" s="797"/>
      <c r="H64" s="797"/>
      <c r="I64" s="797"/>
      <c r="J64" s="797"/>
      <c r="K64" s="797"/>
      <c r="L64" s="797"/>
      <c r="M64" s="797"/>
      <c r="N64" s="797"/>
      <c r="O64" s="799"/>
      <c r="P64" s="799"/>
      <c r="Q64" s="799"/>
    </row>
    <row r="65" spans="1:17" ht="17.100000000000001" customHeight="1">
      <c r="A65" s="797"/>
      <c r="B65" s="1005" t="s">
        <v>7202</v>
      </c>
      <c r="C65" s="783">
        <v>72800000</v>
      </c>
      <c r="D65" s="784"/>
      <c r="E65" s="783">
        <v>72800000</v>
      </c>
      <c r="F65" s="797"/>
      <c r="G65" s="797"/>
      <c r="H65" s="797"/>
      <c r="I65" s="797"/>
      <c r="J65" s="797"/>
      <c r="K65" s="797"/>
      <c r="L65" s="797"/>
      <c r="M65" s="797"/>
      <c r="N65" s="797"/>
      <c r="O65" s="799"/>
      <c r="P65" s="799"/>
      <c r="Q65" s="799"/>
    </row>
    <row r="66" spans="1:17" ht="32.25" customHeight="1">
      <c r="A66" s="797"/>
      <c r="B66" s="1428" t="s">
        <v>14353</v>
      </c>
      <c r="C66" s="783"/>
      <c r="D66" s="784"/>
      <c r="E66" s="783"/>
      <c r="F66" s="797"/>
      <c r="G66" s="797"/>
      <c r="H66" s="797"/>
      <c r="I66" s="797"/>
      <c r="J66" s="797"/>
      <c r="K66" s="797"/>
      <c r="L66" s="797"/>
      <c r="M66" s="797"/>
      <c r="N66" s="797"/>
      <c r="O66" s="799"/>
      <c r="P66" s="799"/>
      <c r="Q66" s="799"/>
    </row>
    <row r="67" spans="1:17" ht="17.100000000000001" customHeight="1">
      <c r="A67" s="797"/>
      <c r="B67" s="1005" t="s">
        <v>14354</v>
      </c>
      <c r="C67" s="783">
        <v>90000000000</v>
      </c>
      <c r="D67" s="784"/>
      <c r="E67" s="783">
        <v>90000000000</v>
      </c>
      <c r="F67" s="797"/>
      <c r="G67" s="797"/>
      <c r="H67" s="797"/>
      <c r="I67" s="797"/>
      <c r="J67" s="797"/>
      <c r="K67" s="797"/>
      <c r="L67" s="797"/>
      <c r="M67" s="797"/>
      <c r="N67" s="797"/>
      <c r="O67" s="799"/>
      <c r="P67" s="799"/>
      <c r="Q67" s="799"/>
    </row>
    <row r="68" spans="1:17" ht="17.100000000000001" customHeight="1">
      <c r="A68" s="797"/>
      <c r="B68" s="778" t="s">
        <v>14355</v>
      </c>
      <c r="C68" s="1331">
        <f>C64+C65+C67</f>
        <v>90672800000</v>
      </c>
      <c r="D68" s="784"/>
      <c r="E68" s="1331">
        <f>E64+E65+E67</f>
        <v>90672800000</v>
      </c>
      <c r="F68" s="797"/>
      <c r="G68" s="797"/>
      <c r="H68" s="797"/>
      <c r="I68" s="797"/>
      <c r="J68" s="797"/>
      <c r="K68" s="797"/>
      <c r="L68" s="797"/>
      <c r="M68" s="797"/>
      <c r="N68" s="797"/>
      <c r="O68" s="799"/>
      <c r="P68" s="799"/>
      <c r="Q68" s="799"/>
    </row>
    <row r="69" spans="1:17" ht="17.100000000000001" customHeight="1">
      <c r="A69" s="797"/>
      <c r="B69" s="777"/>
      <c r="C69" s="783"/>
      <c r="D69" s="784"/>
      <c r="E69" s="783"/>
      <c r="F69" s="797"/>
      <c r="G69" s="797"/>
      <c r="H69" s="797"/>
      <c r="I69" s="797"/>
      <c r="J69" s="797"/>
      <c r="K69" s="797"/>
      <c r="L69" s="797"/>
      <c r="M69" s="797"/>
      <c r="N69" s="797"/>
      <c r="O69" s="799"/>
      <c r="P69" s="799"/>
      <c r="Q69" s="799"/>
    </row>
    <row r="70" spans="1:17" ht="17.100000000000001" customHeight="1">
      <c r="A70" s="797"/>
      <c r="B70" s="777"/>
      <c r="C70" s="783"/>
      <c r="D70" s="784"/>
      <c r="E70" s="783"/>
      <c r="F70" s="797"/>
      <c r="G70" s="797"/>
      <c r="H70" s="797"/>
      <c r="I70" s="797"/>
      <c r="J70" s="797"/>
      <c r="K70" s="797"/>
      <c r="L70" s="797"/>
      <c r="M70" s="797"/>
      <c r="N70" s="797"/>
      <c r="O70" s="799"/>
      <c r="P70" s="799"/>
      <c r="Q70" s="799"/>
    </row>
    <row r="71" spans="1:17" ht="15">
      <c r="A71" s="797"/>
      <c r="B71" s="1126"/>
      <c r="C71" s="783"/>
      <c r="D71" s="784"/>
      <c r="E71" s="783"/>
      <c r="F71" s="797"/>
      <c r="G71" s="797"/>
      <c r="H71" s="797"/>
      <c r="I71" s="797"/>
      <c r="J71" s="797"/>
      <c r="K71" s="797"/>
      <c r="L71" s="797"/>
      <c r="M71" s="797"/>
      <c r="N71" s="797"/>
      <c r="O71" s="799"/>
      <c r="P71" s="799"/>
      <c r="Q71" s="799"/>
    </row>
    <row r="72" spans="1:17" ht="15">
      <c r="A72" s="797"/>
      <c r="B72" s="1005"/>
      <c r="C72" s="783"/>
      <c r="D72" s="784"/>
      <c r="E72" s="783"/>
      <c r="F72" s="797"/>
      <c r="G72" s="797"/>
      <c r="H72" s="797"/>
      <c r="I72" s="797"/>
      <c r="J72" s="797"/>
      <c r="K72" s="797"/>
      <c r="L72" s="797"/>
      <c r="M72" s="797"/>
      <c r="N72" s="797"/>
      <c r="O72" s="799"/>
      <c r="P72" s="799"/>
      <c r="Q72" s="799"/>
    </row>
    <row r="73" spans="1:17" ht="17.100000000000001" customHeight="1">
      <c r="A73" s="797"/>
      <c r="B73" s="777"/>
      <c r="C73" s="783"/>
      <c r="D73" s="784"/>
      <c r="E73" s="783"/>
      <c r="F73" s="797"/>
      <c r="G73" s="797"/>
      <c r="H73" s="797"/>
      <c r="I73" s="797"/>
      <c r="J73" s="797"/>
      <c r="K73" s="797"/>
      <c r="L73" s="797"/>
      <c r="M73" s="797"/>
      <c r="N73" s="797"/>
      <c r="O73" s="799"/>
      <c r="P73" s="799"/>
      <c r="Q73" s="799"/>
    </row>
    <row r="74" spans="1:17" ht="17.100000000000001" customHeight="1">
      <c r="A74" s="797"/>
      <c r="B74" s="777"/>
      <c r="C74" s="783"/>
      <c r="D74" s="784"/>
      <c r="E74" s="783"/>
      <c r="F74" s="797"/>
      <c r="G74" s="797"/>
      <c r="H74" s="797"/>
      <c r="I74" s="797"/>
      <c r="J74" s="797"/>
      <c r="K74" s="797"/>
      <c r="L74" s="797"/>
      <c r="M74" s="797"/>
      <c r="N74" s="797"/>
      <c r="O74" s="799"/>
      <c r="P74" s="799"/>
      <c r="Q74" s="799"/>
    </row>
    <row r="75" spans="1:17" ht="17.100000000000001" customHeight="1">
      <c r="A75" s="797"/>
      <c r="B75" s="1005"/>
      <c r="C75" s="783"/>
      <c r="D75" s="784"/>
      <c r="E75" s="783"/>
      <c r="F75" s="797"/>
      <c r="G75" s="797"/>
      <c r="H75" s="797"/>
      <c r="I75" s="797"/>
      <c r="J75" s="797"/>
      <c r="K75" s="797"/>
      <c r="L75" s="797"/>
      <c r="M75" s="797"/>
      <c r="N75" s="797"/>
      <c r="O75" s="799"/>
      <c r="P75" s="799"/>
      <c r="Q75" s="799"/>
    </row>
    <row r="76" spans="1:17" ht="17.100000000000001" customHeight="1">
      <c r="A76" s="797"/>
      <c r="B76" s="777"/>
      <c r="C76" s="783"/>
      <c r="D76" s="784"/>
      <c r="E76" s="783"/>
      <c r="F76" s="797"/>
      <c r="G76" s="797"/>
      <c r="H76" s="797"/>
      <c r="I76" s="797"/>
      <c r="J76" s="797"/>
      <c r="K76" s="797"/>
      <c r="L76" s="797"/>
      <c r="M76" s="797"/>
      <c r="N76" s="797"/>
      <c r="O76" s="799"/>
      <c r="P76" s="799"/>
      <c r="Q76" s="799"/>
    </row>
    <row r="77" spans="1:17" ht="17.100000000000001" customHeight="1">
      <c r="A77" s="797"/>
      <c r="B77" s="777"/>
      <c r="C77" s="783"/>
      <c r="D77" s="784"/>
      <c r="E77" s="783"/>
      <c r="F77" s="797"/>
      <c r="G77" s="797"/>
      <c r="H77" s="797"/>
      <c r="I77" s="797"/>
      <c r="J77" s="797"/>
      <c r="K77" s="797"/>
      <c r="L77" s="797"/>
      <c r="M77" s="797"/>
      <c r="N77" s="797"/>
      <c r="O77" s="799"/>
      <c r="P77" s="799"/>
      <c r="Q77" s="799"/>
    </row>
    <row r="78" spans="1:17" ht="15">
      <c r="A78" s="797"/>
      <c r="B78" s="1126"/>
      <c r="C78" s="783"/>
      <c r="D78" s="784"/>
      <c r="E78" s="783"/>
      <c r="F78" s="797"/>
      <c r="G78" s="797"/>
      <c r="H78" s="797"/>
      <c r="I78" s="797"/>
      <c r="J78" s="797"/>
      <c r="K78" s="797"/>
      <c r="L78" s="797"/>
      <c r="M78" s="797"/>
      <c r="N78" s="797"/>
      <c r="O78" s="799"/>
      <c r="P78" s="799"/>
      <c r="Q78" s="799"/>
    </row>
    <row r="79" spans="1:17" ht="17.100000000000001" customHeight="1">
      <c r="A79" s="797"/>
      <c r="B79" s="797"/>
      <c r="C79" s="798"/>
      <c r="D79" s="797"/>
      <c r="E79" s="798"/>
      <c r="F79" s="797"/>
      <c r="G79" s="797"/>
      <c r="H79" s="797"/>
      <c r="I79" s="797"/>
      <c r="J79" s="797"/>
      <c r="K79" s="797"/>
      <c r="L79" s="797"/>
      <c r="M79" s="797"/>
      <c r="N79" s="797"/>
      <c r="O79" s="799"/>
      <c r="P79" s="799"/>
      <c r="Q79" s="799"/>
    </row>
    <row r="80" spans="1:17" ht="17.100000000000001" customHeight="1">
      <c r="A80" s="797"/>
      <c r="B80" s="797"/>
      <c r="C80" s="798"/>
      <c r="D80" s="797"/>
      <c r="E80" s="798"/>
      <c r="F80" s="797"/>
      <c r="G80" s="797"/>
      <c r="H80" s="797"/>
      <c r="I80" s="797"/>
      <c r="J80" s="797"/>
      <c r="K80" s="797"/>
      <c r="L80" s="797"/>
      <c r="M80" s="797"/>
      <c r="N80" s="797"/>
      <c r="O80" s="799"/>
      <c r="P80" s="799"/>
      <c r="Q80" s="799"/>
    </row>
    <row r="81" spans="1:17" ht="17.100000000000001" customHeight="1">
      <c r="A81" s="797"/>
      <c r="B81" s="797"/>
      <c r="C81" s="798"/>
      <c r="D81" s="797"/>
      <c r="E81" s="798"/>
      <c r="F81" s="797"/>
      <c r="G81" s="797"/>
      <c r="H81" s="797"/>
      <c r="I81" s="797"/>
      <c r="J81" s="797"/>
      <c r="K81" s="797"/>
      <c r="L81" s="797"/>
      <c r="M81" s="797"/>
      <c r="N81" s="797"/>
      <c r="O81" s="799"/>
      <c r="P81" s="799"/>
      <c r="Q81" s="799"/>
    </row>
    <row r="82" spans="1:17" ht="17.100000000000001" customHeight="1">
      <c r="A82" s="797"/>
      <c r="B82" s="797"/>
      <c r="C82" s="798"/>
      <c r="D82" s="797"/>
      <c r="E82" s="798"/>
      <c r="F82" s="797"/>
      <c r="G82" s="797"/>
      <c r="H82" s="797"/>
      <c r="I82" s="797"/>
      <c r="J82" s="797"/>
      <c r="K82" s="797"/>
      <c r="L82" s="797"/>
      <c r="M82" s="797"/>
      <c r="N82" s="797"/>
      <c r="O82" s="799"/>
      <c r="P82" s="799"/>
      <c r="Q82" s="799"/>
    </row>
    <row r="83" spans="1:17" ht="17.100000000000001" customHeight="1">
      <c r="A83" s="797"/>
      <c r="B83" s="797"/>
      <c r="C83" s="798"/>
      <c r="D83" s="797"/>
      <c r="E83" s="798"/>
      <c r="F83" s="797"/>
      <c r="G83" s="797"/>
      <c r="H83" s="797"/>
      <c r="I83" s="797"/>
      <c r="J83" s="797"/>
      <c r="K83" s="797"/>
      <c r="L83" s="797"/>
      <c r="M83" s="797"/>
      <c r="N83" s="797"/>
      <c r="O83" s="799"/>
      <c r="P83" s="799"/>
      <c r="Q83" s="799"/>
    </row>
    <row r="84" spans="1:17" ht="17.100000000000001" customHeight="1">
      <c r="A84" s="797"/>
      <c r="B84" s="797"/>
      <c r="C84" s="798"/>
      <c r="D84" s="797"/>
      <c r="E84" s="798"/>
      <c r="F84" s="797"/>
      <c r="G84" s="797"/>
      <c r="H84" s="797"/>
      <c r="I84" s="797"/>
      <c r="J84" s="797"/>
      <c r="K84" s="797"/>
      <c r="L84" s="797"/>
      <c r="M84" s="797"/>
      <c r="N84" s="797"/>
      <c r="O84" s="799"/>
      <c r="P84" s="799"/>
      <c r="Q84" s="799"/>
    </row>
    <row r="85" spans="1:17" ht="17.100000000000001" customHeight="1">
      <c r="A85" s="797"/>
      <c r="B85" s="797"/>
      <c r="C85" s="798"/>
      <c r="D85" s="797"/>
      <c r="E85" s="798"/>
      <c r="F85" s="797"/>
      <c r="G85" s="797"/>
      <c r="H85" s="797"/>
      <c r="I85" s="797"/>
      <c r="J85" s="797"/>
      <c r="K85" s="797"/>
      <c r="L85" s="797"/>
      <c r="M85" s="797"/>
      <c r="N85" s="797"/>
      <c r="O85" s="799"/>
      <c r="P85" s="799"/>
      <c r="Q85" s="799"/>
    </row>
    <row r="86" spans="1:17" ht="17.100000000000001" customHeight="1">
      <c r="A86" s="797"/>
      <c r="B86" s="1126"/>
      <c r="C86" s="798"/>
      <c r="D86" s="797"/>
      <c r="E86" s="798"/>
      <c r="F86" s="797"/>
      <c r="G86" s="797"/>
      <c r="H86" s="797"/>
      <c r="I86" s="797"/>
      <c r="J86" s="797"/>
      <c r="K86" s="797"/>
      <c r="L86" s="797"/>
      <c r="M86" s="797"/>
      <c r="N86" s="797"/>
      <c r="O86" s="799"/>
      <c r="P86" s="799"/>
      <c r="Q86" s="799"/>
    </row>
    <row r="87" spans="1:17" ht="17.100000000000001" customHeight="1">
      <c r="A87" s="797"/>
      <c r="B87" s="797"/>
      <c r="C87" s="798"/>
      <c r="D87" s="797"/>
      <c r="E87" s="798"/>
      <c r="F87" s="797"/>
      <c r="G87" s="797"/>
      <c r="H87" s="797"/>
      <c r="I87" s="797"/>
      <c r="J87" s="797"/>
      <c r="K87" s="797"/>
      <c r="L87" s="797"/>
      <c r="M87" s="797"/>
      <c r="N87" s="797"/>
      <c r="O87" s="799"/>
      <c r="P87" s="799"/>
      <c r="Q87" s="799"/>
    </row>
    <row r="88" spans="1:17" ht="17.100000000000001" customHeight="1">
      <c r="A88" s="797"/>
      <c r="B88" s="797"/>
      <c r="C88" s="798"/>
      <c r="D88" s="797"/>
      <c r="E88" s="798"/>
      <c r="F88" s="797"/>
      <c r="G88" s="797"/>
      <c r="H88" s="797"/>
      <c r="I88" s="797"/>
      <c r="J88" s="797"/>
      <c r="K88" s="797"/>
      <c r="L88" s="797"/>
      <c r="M88" s="797"/>
      <c r="N88" s="797"/>
      <c r="O88" s="799"/>
      <c r="P88" s="799"/>
      <c r="Q88" s="799"/>
    </row>
    <row r="89" spans="1:17" ht="17.100000000000001" customHeight="1">
      <c r="A89" s="797"/>
      <c r="B89" s="797"/>
      <c r="C89" s="798"/>
      <c r="D89" s="797"/>
      <c r="E89" s="798"/>
      <c r="F89" s="797"/>
      <c r="G89" s="797"/>
      <c r="H89" s="797"/>
      <c r="I89" s="797"/>
      <c r="J89" s="797"/>
      <c r="K89" s="797"/>
      <c r="L89" s="797"/>
      <c r="M89" s="797"/>
      <c r="N89" s="797"/>
      <c r="O89" s="799"/>
      <c r="P89" s="799"/>
      <c r="Q89" s="799"/>
    </row>
    <row r="90" spans="1:17" ht="17.100000000000001" customHeight="1">
      <c r="A90" s="797"/>
      <c r="B90" s="797"/>
      <c r="C90" s="1122"/>
      <c r="D90" s="1123"/>
      <c r="E90" s="1122"/>
      <c r="F90" s="797"/>
      <c r="G90" s="797"/>
      <c r="H90" s="797"/>
      <c r="I90" s="797"/>
      <c r="J90" s="797"/>
      <c r="K90" s="797"/>
      <c r="L90" s="797"/>
      <c r="M90" s="797"/>
      <c r="N90" s="797"/>
      <c r="O90" s="799"/>
      <c r="P90" s="799"/>
      <c r="Q90" s="799"/>
    </row>
    <row r="91" spans="1:17" ht="17.100000000000001" customHeight="1">
      <c r="A91" s="797"/>
      <c r="B91" s="777"/>
      <c r="C91" s="786"/>
      <c r="D91" s="784"/>
      <c r="E91" s="786"/>
      <c r="F91" s="797"/>
      <c r="G91" s="797"/>
      <c r="H91" s="797"/>
      <c r="I91" s="797"/>
      <c r="J91" s="797"/>
      <c r="K91" s="797"/>
      <c r="L91" s="797"/>
      <c r="M91" s="797"/>
      <c r="N91" s="797"/>
      <c r="O91" s="799"/>
      <c r="P91" s="799"/>
      <c r="Q91" s="799"/>
    </row>
    <row r="92" spans="1:17" ht="15">
      <c r="A92" s="797"/>
      <c r="B92" s="777"/>
      <c r="C92" s="783"/>
      <c r="D92" s="784"/>
      <c r="E92" s="783"/>
      <c r="F92" s="797"/>
      <c r="G92" s="797"/>
      <c r="H92" s="797"/>
      <c r="I92" s="797"/>
      <c r="J92" s="797"/>
      <c r="K92" s="797"/>
      <c r="L92" s="797"/>
      <c r="M92" s="797"/>
      <c r="N92" s="797"/>
      <c r="O92" s="799"/>
      <c r="P92" s="799"/>
      <c r="Q92" s="799"/>
    </row>
    <row r="93" spans="1:17" ht="17.100000000000001" customHeight="1">
      <c r="A93" s="797"/>
      <c r="B93" s="1005"/>
      <c r="C93" s="783"/>
      <c r="D93" s="784"/>
      <c r="E93" s="783"/>
      <c r="F93" s="797"/>
      <c r="G93" s="797"/>
      <c r="H93" s="797"/>
      <c r="I93" s="797"/>
      <c r="J93" s="797"/>
      <c r="K93" s="797"/>
      <c r="L93" s="797"/>
      <c r="M93" s="797"/>
      <c r="N93" s="797"/>
      <c r="O93" s="799"/>
      <c r="P93" s="799"/>
      <c r="Q93" s="799"/>
    </row>
    <row r="94" spans="1:17" ht="17.100000000000001" customHeight="1">
      <c r="A94" s="797"/>
      <c r="B94" s="777"/>
      <c r="C94" s="783"/>
      <c r="D94" s="784"/>
      <c r="E94" s="783"/>
      <c r="F94" s="797"/>
      <c r="G94" s="797"/>
      <c r="H94" s="797"/>
      <c r="I94" s="797"/>
      <c r="J94" s="797"/>
      <c r="K94" s="797"/>
      <c r="L94" s="797"/>
      <c r="M94" s="797"/>
      <c r="N94" s="797"/>
      <c r="O94" s="799"/>
      <c r="P94" s="799"/>
      <c r="Q94" s="799"/>
    </row>
    <row r="95" spans="1:17" ht="15">
      <c r="A95" s="797"/>
      <c r="B95" s="1126"/>
      <c r="C95" s="783"/>
      <c r="D95" s="784"/>
      <c r="E95" s="783"/>
      <c r="F95" s="797"/>
      <c r="G95" s="797"/>
      <c r="H95" s="797"/>
      <c r="I95" s="797"/>
      <c r="J95" s="797"/>
      <c r="K95" s="797"/>
      <c r="L95" s="797"/>
      <c r="M95" s="797"/>
      <c r="N95" s="797"/>
      <c r="O95" s="799"/>
      <c r="P95" s="799"/>
      <c r="Q95" s="799"/>
    </row>
    <row r="96" spans="1:17" ht="15">
      <c r="A96" s="797"/>
      <c r="B96" s="1005"/>
      <c r="C96" s="783"/>
      <c r="D96" s="784"/>
      <c r="E96" s="783"/>
      <c r="F96" s="797"/>
      <c r="G96" s="797"/>
      <c r="H96" s="797"/>
      <c r="I96" s="797"/>
      <c r="J96" s="797"/>
      <c r="K96" s="797"/>
      <c r="L96" s="797"/>
      <c r="M96" s="797"/>
      <c r="N96" s="797"/>
      <c r="O96" s="799"/>
      <c r="P96" s="799"/>
      <c r="Q96" s="799"/>
    </row>
    <row r="97" spans="1:17" ht="17.100000000000001" customHeight="1">
      <c r="A97" s="797"/>
      <c r="B97" s="1005"/>
      <c r="C97" s="783"/>
      <c r="D97" s="784"/>
      <c r="E97" s="783"/>
      <c r="F97" s="797"/>
      <c r="G97" s="797"/>
      <c r="H97" s="797"/>
      <c r="I97" s="797"/>
      <c r="J97" s="797"/>
      <c r="K97" s="797"/>
      <c r="L97" s="797"/>
      <c r="M97" s="797"/>
      <c r="N97" s="797"/>
      <c r="O97" s="799"/>
      <c r="P97" s="799"/>
      <c r="Q97" s="799"/>
    </row>
    <row r="98" spans="1:17" ht="15">
      <c r="A98" s="797"/>
      <c r="B98" s="1126"/>
      <c r="C98" s="783"/>
      <c r="D98" s="784"/>
      <c r="E98" s="783"/>
      <c r="F98" s="797"/>
      <c r="G98" s="797"/>
      <c r="H98" s="797"/>
      <c r="I98" s="797"/>
      <c r="J98" s="797"/>
      <c r="K98" s="797"/>
      <c r="L98" s="797"/>
      <c r="M98" s="797"/>
      <c r="N98" s="797"/>
      <c r="O98" s="799"/>
      <c r="P98" s="799"/>
      <c r="Q98" s="799"/>
    </row>
    <row r="99" spans="1:17" ht="17.100000000000001" customHeight="1">
      <c r="A99" s="797"/>
      <c r="B99" s="1005"/>
      <c r="C99" s="783"/>
      <c r="D99" s="784"/>
      <c r="E99" s="783"/>
      <c r="F99" s="797"/>
      <c r="G99" s="797"/>
      <c r="H99" s="797"/>
      <c r="I99" s="797"/>
      <c r="J99" s="797"/>
      <c r="K99" s="797"/>
      <c r="L99" s="797"/>
      <c r="M99" s="797"/>
      <c r="N99" s="797"/>
      <c r="O99" s="799"/>
      <c r="P99" s="799"/>
      <c r="Q99" s="799"/>
    </row>
    <row r="100" spans="1:17" ht="17.100000000000001" customHeight="1">
      <c r="A100" s="797"/>
      <c r="B100" s="1005"/>
      <c r="C100" s="783"/>
      <c r="D100" s="784"/>
      <c r="E100" s="783"/>
      <c r="F100" s="798">
        <f>C100-E100-C74</f>
        <v>0</v>
      </c>
      <c r="G100" s="797"/>
      <c r="H100" s="797"/>
      <c r="I100" s="797"/>
      <c r="J100" s="797"/>
      <c r="K100" s="797"/>
      <c r="L100" s="797"/>
      <c r="M100" s="797"/>
      <c r="N100" s="797"/>
      <c r="O100" s="799"/>
      <c r="P100" s="799"/>
      <c r="Q100" s="799"/>
    </row>
    <row r="101" spans="1:17" ht="17.100000000000001" customHeight="1">
      <c r="A101" s="797"/>
      <c r="B101" s="1005"/>
      <c r="C101" s="783"/>
      <c r="D101" s="784"/>
      <c r="E101" s="783"/>
      <c r="F101" s="798"/>
      <c r="G101" s="797"/>
      <c r="H101" s="797"/>
      <c r="I101" s="797"/>
      <c r="J101" s="797"/>
      <c r="K101" s="797"/>
      <c r="L101" s="797"/>
      <c r="M101" s="797"/>
      <c r="N101" s="797"/>
      <c r="O101" s="799"/>
      <c r="P101" s="799"/>
      <c r="Q101" s="799"/>
    </row>
    <row r="102" spans="1:17" ht="15">
      <c r="A102" s="797"/>
      <c r="B102" s="1126"/>
      <c r="C102" s="783"/>
      <c r="D102" s="784"/>
      <c r="E102" s="783"/>
      <c r="F102" s="798"/>
      <c r="G102" s="797"/>
      <c r="H102" s="797"/>
      <c r="I102" s="797"/>
      <c r="J102" s="797"/>
      <c r="K102" s="797"/>
      <c r="L102" s="797"/>
      <c r="M102" s="797"/>
      <c r="N102" s="797"/>
      <c r="O102" s="799"/>
      <c r="P102" s="799"/>
      <c r="Q102" s="799"/>
    </row>
    <row r="103" spans="1:17" ht="17.100000000000001" customHeight="1">
      <c r="A103" s="797"/>
      <c r="B103" s="1005"/>
      <c r="C103" s="783"/>
      <c r="D103" s="784"/>
      <c r="E103" s="783"/>
      <c r="F103" s="798"/>
      <c r="G103" s="797"/>
      <c r="H103" s="797"/>
      <c r="I103" s="797"/>
      <c r="J103" s="797"/>
      <c r="K103" s="797"/>
      <c r="L103" s="797"/>
      <c r="M103" s="797"/>
      <c r="N103" s="797"/>
      <c r="O103" s="799"/>
      <c r="P103" s="799"/>
      <c r="Q103" s="799"/>
    </row>
    <row r="104" spans="1:17" ht="17.100000000000001" customHeight="1">
      <c r="A104" s="797"/>
      <c r="B104" s="1005"/>
      <c r="C104" s="783"/>
      <c r="D104" s="784"/>
      <c r="E104" s="783"/>
      <c r="F104" s="798"/>
      <c r="G104" s="797"/>
      <c r="H104" s="797"/>
      <c r="I104" s="797"/>
      <c r="J104" s="797"/>
      <c r="K104" s="797"/>
      <c r="L104" s="797"/>
      <c r="M104" s="797"/>
      <c r="N104" s="797"/>
      <c r="O104" s="799"/>
      <c r="P104" s="799"/>
      <c r="Q104" s="799"/>
    </row>
    <row r="105" spans="1:17" ht="17.100000000000001" customHeight="1">
      <c r="A105" s="797"/>
      <c r="B105" s="1124"/>
      <c r="C105" s="1124"/>
      <c r="D105" s="1124"/>
      <c r="E105" s="1124"/>
      <c r="F105" s="797"/>
      <c r="G105" s="797"/>
      <c r="H105" s="797"/>
      <c r="I105" s="797"/>
      <c r="J105" s="797"/>
      <c r="K105" s="797"/>
      <c r="L105" s="797"/>
      <c r="M105" s="797"/>
      <c r="N105" s="797"/>
      <c r="O105" s="799"/>
      <c r="P105" s="799"/>
      <c r="Q105" s="799"/>
    </row>
    <row r="106" spans="1:17" ht="17.100000000000001" customHeight="1">
      <c r="A106" s="797"/>
      <c r="B106" s="777"/>
      <c r="C106" s="783"/>
      <c r="D106" s="784"/>
      <c r="E106" s="783"/>
      <c r="F106" s="797"/>
      <c r="G106" s="797"/>
      <c r="H106" s="797"/>
      <c r="I106" s="797"/>
      <c r="J106" s="797"/>
      <c r="K106" s="797"/>
      <c r="L106" s="797"/>
      <c r="M106" s="797"/>
      <c r="N106" s="797"/>
      <c r="O106" s="799"/>
      <c r="P106" s="799"/>
      <c r="Q106" s="799"/>
    </row>
    <row r="107" spans="1:17" ht="17.100000000000001" customHeight="1">
      <c r="A107" s="797"/>
      <c r="B107" s="1005"/>
      <c r="C107" s="783"/>
      <c r="D107" s="784"/>
      <c r="E107" s="783"/>
      <c r="F107" s="797"/>
      <c r="G107" s="797"/>
      <c r="H107" s="797"/>
      <c r="I107" s="797"/>
      <c r="J107" s="797"/>
      <c r="K107" s="797"/>
      <c r="L107" s="797"/>
      <c r="M107" s="797"/>
      <c r="N107" s="797"/>
      <c r="O107" s="799"/>
      <c r="P107" s="799"/>
      <c r="Q107" s="799"/>
    </row>
    <row r="108" spans="1:17" ht="17.100000000000001" customHeight="1">
      <c r="A108" s="797"/>
      <c r="B108" s="777"/>
      <c r="C108" s="786"/>
      <c r="D108" s="784"/>
      <c r="E108" s="786"/>
      <c r="F108" s="797"/>
      <c r="G108" s="797"/>
      <c r="H108" s="797"/>
      <c r="I108" s="797"/>
      <c r="J108" s="797"/>
      <c r="K108" s="797"/>
      <c r="L108" s="797"/>
      <c r="M108" s="797"/>
      <c r="N108" s="797"/>
      <c r="O108" s="799"/>
      <c r="P108" s="799"/>
      <c r="Q108" s="799"/>
    </row>
    <row r="109" spans="1:17" ht="17.100000000000001" customHeight="1" thickBot="1">
      <c r="A109" s="797"/>
      <c r="B109" s="777"/>
      <c r="C109" s="1125"/>
      <c r="D109" s="784"/>
      <c r="E109" s="1125"/>
      <c r="F109" s="798">
        <f>E109-17899404781</f>
        <v>-17899404781</v>
      </c>
      <c r="G109" s="797"/>
      <c r="H109" s="797"/>
      <c r="I109" s="797"/>
      <c r="J109" s="797"/>
      <c r="K109" s="797"/>
      <c r="L109" s="797"/>
      <c r="M109" s="797"/>
      <c r="N109" s="797"/>
      <c r="O109" s="799"/>
      <c r="P109" s="799"/>
      <c r="Q109" s="799"/>
    </row>
    <row r="110" spans="1:17" ht="17.100000000000001" customHeight="1" thickTop="1">
      <c r="A110" s="797"/>
      <c r="B110" s="777"/>
      <c r="C110" s="783"/>
      <c r="D110" s="784"/>
      <c r="E110" s="783"/>
      <c r="F110" s="797"/>
      <c r="G110" s="797"/>
      <c r="H110" s="797"/>
      <c r="I110" s="797"/>
      <c r="J110" s="797"/>
      <c r="K110" s="797"/>
      <c r="L110" s="797"/>
      <c r="M110" s="797"/>
      <c r="N110" s="797"/>
      <c r="O110" s="799"/>
      <c r="P110" s="799"/>
      <c r="Q110" s="799"/>
    </row>
    <row r="111" spans="1:17" ht="15">
      <c r="A111" s="797"/>
      <c r="B111" s="777"/>
      <c r="C111" s="783"/>
      <c r="D111" s="784"/>
      <c r="E111" s="783"/>
      <c r="F111" s="797"/>
      <c r="G111" s="797"/>
      <c r="H111" s="797"/>
      <c r="I111" s="797"/>
      <c r="J111" s="797"/>
      <c r="K111" s="797"/>
      <c r="L111" s="797"/>
      <c r="M111" s="797"/>
      <c r="N111" s="797"/>
      <c r="O111" s="799"/>
      <c r="P111" s="799"/>
      <c r="Q111" s="799"/>
    </row>
    <row r="112" spans="1:17" ht="17.100000000000001" customHeight="1">
      <c r="A112" s="797"/>
      <c r="B112" s="1005"/>
      <c r="C112" s="783"/>
      <c r="D112" s="784"/>
      <c r="E112" s="783"/>
      <c r="F112" s="797"/>
      <c r="G112" s="797"/>
      <c r="H112" s="797"/>
      <c r="I112" s="797"/>
      <c r="J112" s="797"/>
      <c r="K112" s="797"/>
      <c r="L112" s="797"/>
      <c r="M112" s="797"/>
      <c r="N112" s="797"/>
      <c r="O112" s="799"/>
      <c r="P112" s="799"/>
      <c r="Q112" s="799"/>
    </row>
    <row r="113" spans="1:17" ht="17.100000000000001" customHeight="1">
      <c r="A113" s="797"/>
      <c r="B113" s="777"/>
      <c r="C113" s="783"/>
      <c r="D113" s="784"/>
      <c r="E113" s="783"/>
      <c r="F113" s="797"/>
      <c r="G113" s="797"/>
      <c r="H113" s="797"/>
      <c r="I113" s="797"/>
      <c r="J113" s="797"/>
      <c r="K113" s="797"/>
      <c r="L113" s="797"/>
      <c r="M113" s="797"/>
      <c r="N113" s="797"/>
      <c r="O113" s="799"/>
      <c r="P113" s="799"/>
      <c r="Q113" s="799"/>
    </row>
    <row r="114" spans="1:17" ht="17.100000000000001" customHeight="1">
      <c r="A114" s="797"/>
      <c r="B114" s="777"/>
      <c r="C114" s="783"/>
      <c r="D114" s="784"/>
      <c r="E114" s="783"/>
      <c r="F114" s="797"/>
      <c r="G114" s="797"/>
      <c r="H114" s="797"/>
      <c r="I114" s="797"/>
      <c r="J114" s="797"/>
      <c r="K114" s="797"/>
      <c r="L114" s="797"/>
      <c r="M114" s="797"/>
      <c r="N114" s="797"/>
      <c r="O114" s="799"/>
      <c r="P114" s="799"/>
      <c r="Q114" s="799"/>
    </row>
    <row r="115" spans="1:17" ht="15">
      <c r="A115" s="797"/>
      <c r="B115" s="777"/>
      <c r="C115" s="783"/>
      <c r="D115" s="784"/>
      <c r="E115" s="783"/>
      <c r="F115" s="797"/>
      <c r="G115" s="797"/>
      <c r="H115" s="797"/>
      <c r="I115" s="797"/>
      <c r="J115" s="797"/>
      <c r="K115" s="797"/>
      <c r="L115" s="797"/>
      <c r="M115" s="797"/>
      <c r="N115" s="797"/>
      <c r="O115" s="799"/>
      <c r="P115" s="799"/>
      <c r="Q115" s="799"/>
    </row>
    <row r="116" spans="1:17" ht="17.100000000000001" customHeight="1">
      <c r="A116" s="797"/>
      <c r="B116" s="1005"/>
      <c r="C116" s="783"/>
      <c r="D116" s="784"/>
      <c r="E116" s="783"/>
      <c r="F116" s="797"/>
      <c r="G116" s="797"/>
      <c r="H116" s="797"/>
      <c r="I116" s="797"/>
      <c r="J116" s="797"/>
      <c r="K116" s="797"/>
      <c r="L116" s="797"/>
      <c r="M116" s="797"/>
      <c r="N116" s="797"/>
      <c r="O116" s="799"/>
      <c r="P116" s="799"/>
      <c r="Q116" s="799"/>
    </row>
    <row r="117" spans="1:17" ht="17.100000000000001" customHeight="1">
      <c r="A117" s="797"/>
      <c r="B117" s="1005"/>
      <c r="C117" s="783"/>
      <c r="D117" s="784"/>
      <c r="E117" s="783"/>
      <c r="F117" s="797"/>
      <c r="G117" s="797"/>
      <c r="H117" s="797"/>
      <c r="I117" s="797"/>
      <c r="J117" s="797"/>
      <c r="K117" s="797"/>
      <c r="L117" s="797"/>
      <c r="M117" s="797"/>
      <c r="N117" s="797"/>
      <c r="O117" s="799"/>
      <c r="P117" s="799"/>
      <c r="Q117" s="799"/>
    </row>
    <row r="118" spans="1:17" ht="15">
      <c r="A118" s="797"/>
      <c r="B118" s="1126"/>
      <c r="C118" s="783"/>
      <c r="D118" s="784"/>
      <c r="E118" s="783"/>
      <c r="F118" s="797"/>
      <c r="G118" s="797"/>
      <c r="H118" s="797"/>
      <c r="I118" s="797"/>
      <c r="J118" s="797"/>
      <c r="K118" s="797"/>
      <c r="L118" s="797"/>
      <c r="M118" s="797"/>
      <c r="N118" s="797"/>
      <c r="O118" s="799"/>
      <c r="P118" s="799"/>
      <c r="Q118" s="799"/>
    </row>
    <row r="119" spans="1:17" ht="17.100000000000001" customHeight="1">
      <c r="A119" s="797"/>
      <c r="B119" s="1005"/>
      <c r="C119" s="783"/>
      <c r="D119" s="784"/>
      <c r="E119" s="783"/>
      <c r="F119" s="797"/>
      <c r="G119" s="797"/>
      <c r="H119" s="797"/>
      <c r="I119" s="797"/>
      <c r="J119" s="797"/>
      <c r="K119" s="797"/>
      <c r="L119" s="797"/>
      <c r="M119" s="797"/>
      <c r="N119" s="797"/>
      <c r="O119" s="799"/>
      <c r="P119" s="799"/>
      <c r="Q119" s="799"/>
    </row>
    <row r="120" spans="1:17" ht="17.100000000000001" customHeight="1">
      <c r="A120" s="797"/>
      <c r="B120" s="777"/>
      <c r="C120" s="783"/>
      <c r="D120" s="784"/>
      <c r="E120" s="783"/>
      <c r="F120" s="797"/>
      <c r="G120" s="797"/>
      <c r="H120" s="797"/>
      <c r="I120" s="797"/>
      <c r="J120" s="797"/>
      <c r="K120" s="797"/>
      <c r="L120" s="797"/>
      <c r="M120" s="797"/>
      <c r="N120" s="797"/>
      <c r="O120" s="799"/>
      <c r="P120" s="799"/>
      <c r="Q120" s="799"/>
    </row>
    <row r="121" spans="1:17" ht="15">
      <c r="A121" s="797"/>
      <c r="B121" s="1126"/>
      <c r="C121" s="783"/>
      <c r="D121" s="784"/>
      <c r="E121" s="783"/>
      <c r="F121" s="797"/>
      <c r="G121" s="797"/>
      <c r="H121" s="797"/>
      <c r="I121" s="797"/>
      <c r="J121" s="797"/>
      <c r="K121" s="797"/>
      <c r="L121" s="797"/>
      <c r="M121" s="797"/>
      <c r="N121" s="797"/>
      <c r="O121" s="799"/>
      <c r="P121" s="799"/>
      <c r="Q121" s="799"/>
    </row>
    <row r="122" spans="1:17" ht="17.100000000000001" customHeight="1">
      <c r="A122" s="797"/>
      <c r="B122" s="1005"/>
      <c r="C122" s="783"/>
      <c r="D122" s="784"/>
      <c r="E122" s="783"/>
      <c r="F122" s="797"/>
      <c r="G122" s="797"/>
      <c r="H122" s="797"/>
      <c r="I122" s="797"/>
      <c r="J122" s="797"/>
      <c r="K122" s="797"/>
      <c r="L122" s="797"/>
      <c r="M122" s="797"/>
      <c r="N122" s="797"/>
      <c r="O122" s="799"/>
      <c r="P122" s="799"/>
      <c r="Q122" s="799"/>
    </row>
    <row r="123" spans="1:17" ht="17.100000000000001" customHeight="1">
      <c r="A123" s="797"/>
      <c r="B123" s="777"/>
      <c r="C123" s="786"/>
      <c r="D123" s="784"/>
      <c r="E123" s="786"/>
      <c r="F123" s="797"/>
      <c r="G123" s="797"/>
      <c r="H123" s="797"/>
      <c r="I123" s="797"/>
      <c r="J123" s="797"/>
      <c r="K123" s="797"/>
      <c r="L123" s="797"/>
      <c r="M123" s="797"/>
      <c r="N123" s="797"/>
      <c r="O123" s="799"/>
      <c r="P123" s="799"/>
      <c r="Q123" s="799"/>
    </row>
    <row r="124" spans="1:17" ht="17.100000000000001" customHeight="1" thickBot="1">
      <c r="A124" s="797"/>
      <c r="B124" s="777"/>
      <c r="C124" s="1125"/>
      <c r="D124" s="784"/>
      <c r="E124" s="1125"/>
      <c r="F124" s="797"/>
      <c r="G124" s="797"/>
      <c r="H124" s="797"/>
      <c r="I124" s="797"/>
      <c r="J124" s="797"/>
      <c r="K124" s="797"/>
      <c r="L124" s="797"/>
      <c r="M124" s="797"/>
      <c r="N124" s="797"/>
      <c r="O124" s="799"/>
      <c r="P124" s="799"/>
      <c r="Q124" s="799"/>
    </row>
    <row r="125" spans="1:17" ht="17.100000000000001" customHeight="1" thickTop="1">
      <c r="A125" s="797"/>
      <c r="B125" s="797"/>
      <c r="C125" s="798"/>
      <c r="D125" s="797"/>
      <c r="E125" s="798"/>
      <c r="F125" s="797"/>
      <c r="G125" s="797"/>
      <c r="H125" s="797"/>
      <c r="I125" s="797"/>
      <c r="J125" s="797"/>
      <c r="K125" s="797"/>
      <c r="L125" s="797"/>
      <c r="M125" s="797"/>
      <c r="N125" s="797"/>
      <c r="O125" s="799"/>
      <c r="P125" s="799"/>
      <c r="Q125" s="799"/>
    </row>
    <row r="126" spans="1:17" ht="17.100000000000001" customHeight="1">
      <c r="A126" s="799"/>
      <c r="B126" s="799"/>
      <c r="C126" s="806"/>
      <c r="D126" s="799"/>
      <c r="E126" s="806"/>
      <c r="F126" s="799"/>
      <c r="G126" s="799"/>
      <c r="H126" s="799"/>
      <c r="I126" s="799"/>
      <c r="J126" s="799"/>
      <c r="K126" s="799"/>
      <c r="L126" s="799"/>
      <c r="M126" s="799"/>
      <c r="N126" s="799"/>
      <c r="O126" s="799"/>
      <c r="P126" s="799"/>
      <c r="Q126" s="799"/>
    </row>
    <row r="127" spans="1:17" ht="17.100000000000001" customHeight="1">
      <c r="A127" s="799"/>
      <c r="B127" s="799"/>
      <c r="C127" s="806"/>
      <c r="D127" s="799"/>
      <c r="E127" s="806"/>
      <c r="F127" s="799"/>
      <c r="G127" s="799"/>
      <c r="H127" s="799"/>
      <c r="I127" s="799"/>
      <c r="J127" s="799"/>
      <c r="K127" s="799"/>
      <c r="L127" s="799"/>
      <c r="M127" s="799"/>
      <c r="N127" s="799"/>
      <c r="O127" s="799"/>
      <c r="P127" s="799"/>
      <c r="Q127" s="799"/>
    </row>
    <row r="128" spans="1:17" ht="17.100000000000001" customHeight="1">
      <c r="A128" s="799"/>
      <c r="B128" s="799"/>
      <c r="C128" s="806"/>
      <c r="D128" s="799"/>
      <c r="E128" s="806"/>
      <c r="F128" s="799"/>
      <c r="G128" s="799"/>
      <c r="H128" s="799"/>
      <c r="I128" s="799"/>
      <c r="J128" s="799"/>
      <c r="K128" s="799"/>
      <c r="L128" s="799"/>
      <c r="M128" s="799"/>
      <c r="N128" s="799"/>
      <c r="O128" s="799"/>
      <c r="P128" s="799"/>
      <c r="Q128" s="799"/>
    </row>
    <row r="129" spans="1:17" ht="17.100000000000001" customHeight="1">
      <c r="A129" s="799"/>
      <c r="B129" s="799"/>
      <c r="C129" s="806"/>
      <c r="D129" s="799"/>
      <c r="E129" s="806"/>
      <c r="F129" s="799"/>
      <c r="G129" s="799"/>
      <c r="H129" s="799"/>
      <c r="I129" s="799"/>
      <c r="J129" s="799"/>
      <c r="K129" s="799"/>
      <c r="L129" s="799"/>
      <c r="M129" s="799"/>
      <c r="N129" s="799"/>
      <c r="O129" s="799"/>
      <c r="P129" s="799"/>
      <c r="Q129" s="799"/>
    </row>
    <row r="130" spans="1:17" ht="17.100000000000001" customHeight="1">
      <c r="A130" s="799"/>
      <c r="B130" s="799"/>
      <c r="C130" s="806"/>
      <c r="D130" s="799"/>
      <c r="E130" s="806"/>
      <c r="F130" s="799"/>
      <c r="G130" s="799"/>
      <c r="H130" s="799"/>
      <c r="I130" s="799"/>
      <c r="J130" s="799"/>
      <c r="K130" s="799"/>
      <c r="L130" s="799"/>
      <c r="M130" s="799"/>
      <c r="N130" s="799"/>
      <c r="O130" s="799"/>
      <c r="P130" s="799"/>
      <c r="Q130" s="799"/>
    </row>
    <row r="131" spans="1:17" ht="17.100000000000001" customHeight="1">
      <c r="A131" s="799"/>
      <c r="B131" s="799"/>
      <c r="C131" s="806"/>
      <c r="D131" s="799"/>
      <c r="E131" s="806"/>
      <c r="F131" s="799"/>
      <c r="G131" s="799"/>
      <c r="H131" s="799"/>
      <c r="I131" s="799"/>
      <c r="J131" s="799"/>
      <c r="K131" s="799"/>
      <c r="L131" s="799"/>
      <c r="M131" s="799"/>
      <c r="N131" s="799"/>
      <c r="O131" s="799"/>
      <c r="P131" s="799"/>
      <c r="Q131" s="799"/>
    </row>
    <row r="132" spans="1:17" ht="17.100000000000001" customHeight="1">
      <c r="B132" s="1124"/>
      <c r="C132" s="806"/>
      <c r="D132" s="806"/>
      <c r="E132" s="806"/>
    </row>
    <row r="133" spans="1:17" ht="17.100000000000001" customHeight="1">
      <c r="B133" s="1124"/>
      <c r="C133" s="806"/>
      <c r="D133" s="806"/>
      <c r="E133" s="806"/>
    </row>
    <row r="134" spans="1:17" ht="17.100000000000001" customHeight="1">
      <c r="B134" s="1124"/>
      <c r="C134" s="806"/>
      <c r="D134" s="806"/>
      <c r="E134" s="806"/>
    </row>
    <row r="135" spans="1:17" ht="17.100000000000001" customHeight="1">
      <c r="B135" s="1124"/>
      <c r="C135" s="806"/>
      <c r="D135" s="806"/>
      <c r="E135" s="806"/>
    </row>
    <row r="136" spans="1:17" ht="17.100000000000001" customHeight="1">
      <c r="B136" s="1124"/>
      <c r="C136" s="806"/>
      <c r="D136" s="806"/>
      <c r="E136" s="806"/>
    </row>
    <row r="137" spans="1:17" ht="17.100000000000001" customHeight="1">
      <c r="B137" s="1124"/>
      <c r="C137" s="806"/>
      <c r="D137" s="806"/>
      <c r="E137" s="806"/>
    </row>
    <row r="138" spans="1:17" ht="17.100000000000001" customHeight="1">
      <c r="B138" s="1124"/>
      <c r="C138" s="806"/>
      <c r="D138" s="806"/>
      <c r="E138" s="806"/>
    </row>
    <row r="139" spans="1:17" ht="17.100000000000001" customHeight="1">
      <c r="B139" s="1124"/>
      <c r="C139" s="806"/>
      <c r="D139" s="806"/>
      <c r="E139" s="806"/>
    </row>
    <row r="140" spans="1:17" ht="17.100000000000001" customHeight="1">
      <c r="B140" s="1124"/>
      <c r="C140" s="806"/>
      <c r="D140" s="806"/>
      <c r="E140" s="806"/>
    </row>
    <row r="141" spans="1:17" ht="17.100000000000001" customHeight="1">
      <c r="B141" s="1124"/>
      <c r="C141" s="1124"/>
      <c r="D141" s="1124"/>
      <c r="E141" s="1124"/>
    </row>
    <row r="142" spans="1:17" ht="17.100000000000001" customHeight="1">
      <c r="B142" s="1124"/>
      <c r="C142" s="1124"/>
      <c r="D142" s="1124"/>
      <c r="E142" s="1124"/>
    </row>
    <row r="143" spans="1:17" ht="17.100000000000001" customHeight="1">
      <c r="B143" s="1124"/>
      <c r="C143" s="1124"/>
      <c r="D143" s="1124"/>
      <c r="E143" s="1124"/>
    </row>
    <row r="144" spans="1:17" ht="17.100000000000001" customHeight="1">
      <c r="B144" s="1124"/>
      <c r="C144" s="1124"/>
      <c r="D144" s="1124"/>
      <c r="E144" s="1124"/>
    </row>
    <row r="145" spans="2:5" ht="17.100000000000001" customHeight="1">
      <c r="B145" s="1124"/>
      <c r="C145" s="1124"/>
      <c r="D145" s="1124"/>
      <c r="E145" s="1124"/>
    </row>
    <row r="146" spans="2:5" ht="17.100000000000001" customHeight="1">
      <c r="B146" s="1124"/>
      <c r="C146" s="1124"/>
      <c r="D146" s="1124"/>
      <c r="E146" s="1124"/>
    </row>
    <row r="147" spans="2:5" ht="17.100000000000001" customHeight="1">
      <c r="B147" s="1124"/>
      <c r="C147" s="1124"/>
      <c r="D147" s="1124"/>
      <c r="E147" s="1124"/>
    </row>
    <row r="148" spans="2:5" ht="17.100000000000001" customHeight="1">
      <c r="B148" s="1124"/>
      <c r="C148" s="1124"/>
      <c r="D148" s="1124"/>
      <c r="E148" s="1124"/>
    </row>
    <row r="149" spans="2:5" ht="17.100000000000001" customHeight="1">
      <c r="B149" s="1124"/>
      <c r="C149" s="1124"/>
      <c r="D149" s="1124"/>
      <c r="E149" s="1124"/>
    </row>
    <row r="150" spans="2:5" ht="17.100000000000001" customHeight="1">
      <c r="B150" s="1124"/>
      <c r="C150" s="1124"/>
      <c r="D150" s="1124"/>
      <c r="E150" s="1124"/>
    </row>
    <row r="151" spans="2:5" ht="17.100000000000001" customHeight="1">
      <c r="B151" s="1124"/>
      <c r="C151" s="1124"/>
      <c r="D151" s="1124"/>
      <c r="E151" s="1124"/>
    </row>
  </sheetData>
  <mergeCells count="4">
    <mergeCell ref="C8:E8"/>
    <mergeCell ref="C35:E35"/>
    <mergeCell ref="C54:E54"/>
    <mergeCell ref="B61:E61"/>
  </mergeCells>
  <phoneticPr fontId="53"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Sheet8">
    <pageSetUpPr autoPageBreaks="0"/>
  </sheetPr>
  <dimension ref="A1:Q237"/>
  <sheetViews>
    <sheetView topLeftCell="A182" zoomScale="85" workbookViewId="0">
      <selection activeCell="H228" sqref="H228"/>
    </sheetView>
  </sheetViews>
  <sheetFormatPr defaultRowHeight="15" customHeight="1" outlineLevelRow="2" outlineLevelCol="1"/>
  <cols>
    <col min="1" max="1" width="3.28515625" style="260" customWidth="1"/>
    <col min="2" max="2" width="24.5703125" style="260" customWidth="1"/>
    <col min="3" max="3" width="16.7109375" style="260" customWidth="1"/>
    <col min="4" max="4" width="4.7109375" style="260" customWidth="1"/>
    <col min="5" max="5" width="6.7109375" style="253" customWidth="1"/>
    <col min="6" max="6" width="16" style="300" customWidth="1"/>
    <col min="7" max="7" width="1.42578125" style="300" customWidth="1"/>
    <col min="8" max="8" width="16" style="300" customWidth="1"/>
    <col min="9" max="9" width="17" style="300" customWidth="1" outlineLevel="1"/>
    <col min="10" max="10" width="3.85546875" style="274" bestFit="1" customWidth="1"/>
    <col min="11" max="11" width="17.140625" style="280" customWidth="1"/>
    <col min="12" max="12" width="4.28515625" style="280" customWidth="1"/>
    <col min="13" max="13" width="9.140625" style="280"/>
    <col min="14" max="14" width="8.85546875" style="280" customWidth="1"/>
    <col min="15" max="16" width="9.140625" style="280"/>
    <col min="17" max="17" width="0" style="280" hidden="1" customWidth="1"/>
    <col min="18" max="16384" width="9.140625" style="280"/>
  </cols>
  <sheetData>
    <row r="1" spans="1:12" s="248" customFormat="1" ht="17.100000000000001" customHeight="1">
      <c r="A1" s="324" t="s">
        <v>3010</v>
      </c>
      <c r="B1" s="244"/>
      <c r="C1" s="244"/>
      <c r="D1" s="244"/>
      <c r="E1" s="244"/>
      <c r="F1" s="244"/>
      <c r="G1" s="244"/>
      <c r="H1" s="245"/>
      <c r="I1" s="246"/>
      <c r="J1" s="247"/>
      <c r="K1" s="739"/>
      <c r="L1" s="738">
        <v>2</v>
      </c>
    </row>
    <row r="2" spans="1:12" s="253" customFormat="1" ht="16.350000000000001" customHeight="1">
      <c r="A2" s="250" t="s">
        <v>8255</v>
      </c>
      <c r="B2" s="250"/>
      <c r="C2" s="250"/>
      <c r="D2" s="250"/>
      <c r="E2" s="250"/>
      <c r="F2" s="250"/>
      <c r="G2" s="250"/>
      <c r="H2" s="251"/>
      <c r="I2" s="252"/>
      <c r="J2" s="307"/>
    </row>
    <row r="3" spans="1:12" s="253" customFormat="1" ht="15" customHeight="1">
      <c r="A3" s="250" t="s">
        <v>2635</v>
      </c>
      <c r="B3" s="250"/>
      <c r="C3" s="250"/>
      <c r="D3" s="250"/>
      <c r="E3" s="250"/>
      <c r="F3" s="250"/>
      <c r="G3" s="250"/>
      <c r="H3" s="251"/>
      <c r="I3" s="252"/>
      <c r="J3" s="307"/>
    </row>
    <row r="4" spans="1:12" s="253" customFormat="1" ht="16.350000000000001" customHeight="1">
      <c r="A4" s="250" t="s">
        <v>11100</v>
      </c>
      <c r="B4" s="250"/>
      <c r="C4" s="250"/>
      <c r="D4" s="250"/>
      <c r="E4" s="250"/>
      <c r="F4" s="250"/>
      <c r="G4" s="250"/>
      <c r="H4" s="250"/>
      <c r="I4" s="252"/>
      <c r="J4" s="307"/>
    </row>
    <row r="5" spans="1:12" s="253" customFormat="1" ht="5.0999999999999996" customHeight="1" thickBot="1">
      <c r="A5" s="283"/>
      <c r="B5" s="301"/>
      <c r="C5" s="301"/>
      <c r="D5" s="301"/>
      <c r="E5" s="301"/>
      <c r="F5" s="301"/>
      <c r="G5" s="301"/>
      <c r="H5" s="301"/>
      <c r="I5" s="252"/>
      <c r="J5" s="307"/>
    </row>
    <row r="6" spans="1:12" s="260" customFormat="1" ht="15" customHeight="1">
      <c r="A6" s="256"/>
      <c r="B6" s="257"/>
      <c r="C6" s="257"/>
      <c r="D6" s="257"/>
      <c r="E6" s="258"/>
      <c r="F6" s="257"/>
      <c r="G6" s="257"/>
      <c r="H6" s="257"/>
      <c r="I6" s="259"/>
      <c r="J6" s="264"/>
    </row>
    <row r="7" spans="1:12" s="265" customFormat="1" ht="21.95" customHeight="1">
      <c r="A7" s="261" t="s">
        <v>6079</v>
      </c>
      <c r="B7" s="256"/>
      <c r="C7" s="256"/>
      <c r="D7" s="256"/>
      <c r="E7" s="262"/>
      <c r="F7" s="256"/>
      <c r="G7" s="256"/>
      <c r="H7" s="256"/>
      <c r="I7" s="263"/>
      <c r="J7" s="264"/>
    </row>
    <row r="8" spans="1:12" s="265" customFormat="1" ht="15" customHeight="1">
      <c r="A8" s="262" t="str">
        <f>Menu!B6</f>
        <v>Quý IV của năm tài chính kết thúc ngày 31 tháng 12 năm 2015</v>
      </c>
      <c r="B8" s="256"/>
      <c r="C8" s="256"/>
      <c r="D8" s="256"/>
      <c r="E8" s="262"/>
      <c r="F8" s="256"/>
      <c r="G8" s="256"/>
      <c r="H8" s="256"/>
      <c r="I8" s="263"/>
      <c r="J8" s="264"/>
    </row>
    <row r="9" spans="1:12" s="265" customFormat="1" ht="6" customHeight="1">
      <c r="A9" s="266"/>
      <c r="B9" s="266"/>
      <c r="C9" s="266"/>
      <c r="D9" s="266"/>
      <c r="E9" s="267"/>
      <c r="F9" s="266"/>
      <c r="G9" s="266"/>
      <c r="H9" s="266"/>
      <c r="I9" s="263"/>
      <c r="J9" s="264"/>
    </row>
    <row r="10" spans="1:12" s="260" customFormat="1" ht="15" customHeight="1">
      <c r="A10" s="249"/>
      <c r="B10" s="249"/>
      <c r="C10" s="249"/>
      <c r="D10" s="249"/>
      <c r="E10" s="250"/>
      <c r="F10" s="249"/>
      <c r="G10" s="249"/>
      <c r="H10" s="251" t="s">
        <v>10912</v>
      </c>
      <c r="I10" s="259"/>
      <c r="J10" s="264"/>
    </row>
    <row r="11" spans="1:12" s="260" customFormat="1" ht="6" customHeight="1">
      <c r="A11" s="249"/>
      <c r="B11" s="249"/>
      <c r="C11" s="249"/>
      <c r="D11" s="249"/>
      <c r="E11" s="250"/>
      <c r="F11" s="249"/>
      <c r="G11" s="249"/>
      <c r="H11" s="249"/>
      <c r="I11" s="259"/>
      <c r="J11" s="264"/>
    </row>
    <row r="12" spans="1:12" s="174" customFormat="1" ht="27.95" customHeight="1">
      <c r="A12" s="171" t="s">
        <v>6084</v>
      </c>
      <c r="B12" s="172"/>
      <c r="C12" s="172"/>
      <c r="D12" s="176" t="s">
        <v>6085</v>
      </c>
      <c r="E12" s="177" t="s">
        <v>6086</v>
      </c>
      <c r="F12" s="178" t="s">
        <v>4020</v>
      </c>
      <c r="G12" s="179"/>
      <c r="H12" s="178" t="s">
        <v>4021</v>
      </c>
      <c r="I12" s="180" t="s">
        <v>4022</v>
      </c>
      <c r="J12" s="181" t="s">
        <v>4023</v>
      </c>
      <c r="K12" s="182"/>
    </row>
    <row r="13" spans="1:12" s="274" customFormat="1" ht="15" customHeight="1">
      <c r="A13" s="266"/>
      <c r="B13" s="266"/>
      <c r="C13" s="266"/>
      <c r="D13" s="269"/>
      <c r="E13" s="270"/>
      <c r="F13" s="271"/>
      <c r="G13" s="271"/>
      <c r="H13" s="271"/>
      <c r="I13" s="272"/>
      <c r="J13" s="273"/>
    </row>
    <row r="14" spans="1:12" s="274" customFormat="1" ht="15" customHeight="1">
      <c r="A14" s="266" t="s">
        <v>529</v>
      </c>
      <c r="B14" s="266" t="s">
        <v>530</v>
      </c>
      <c r="C14" s="266"/>
      <c r="D14" s="269">
        <v>100</v>
      </c>
      <c r="E14" s="270"/>
      <c r="F14" s="271">
        <v>0</v>
      </c>
      <c r="G14" s="271"/>
      <c r="H14" s="271">
        <v>0</v>
      </c>
      <c r="I14" s="272"/>
      <c r="J14" s="273"/>
      <c r="K14" s="299"/>
    </row>
    <row r="15" spans="1:12" s="274" customFormat="1" ht="12" customHeight="1">
      <c r="A15" s="266"/>
      <c r="B15" s="266"/>
      <c r="C15" s="266"/>
      <c r="D15" s="269"/>
      <c r="E15" s="270"/>
      <c r="F15" s="271"/>
      <c r="G15" s="271"/>
      <c r="H15" s="271"/>
      <c r="I15" s="272"/>
      <c r="J15" s="273"/>
    </row>
    <row r="16" spans="1:12" s="274" customFormat="1" ht="15" customHeight="1">
      <c r="A16" s="266" t="s">
        <v>531</v>
      </c>
      <c r="B16" s="266" t="s">
        <v>532</v>
      </c>
      <c r="C16" s="266"/>
      <c r="D16" s="269">
        <v>110</v>
      </c>
      <c r="E16" s="270" t="s">
        <v>4024</v>
      </c>
      <c r="F16" s="271">
        <v>0</v>
      </c>
      <c r="G16" s="271"/>
      <c r="H16" s="271">
        <v>0</v>
      </c>
      <c r="I16" s="272"/>
      <c r="J16" s="273" t="s">
        <v>2843</v>
      </c>
    </row>
    <row r="17" spans="1:12" ht="15" customHeight="1">
      <c r="A17" s="275" t="s">
        <v>533</v>
      </c>
      <c r="B17" s="249" t="s">
        <v>534</v>
      </c>
      <c r="C17" s="249"/>
      <c r="D17" s="276">
        <v>111</v>
      </c>
      <c r="E17" s="277"/>
      <c r="F17" s="278">
        <v>0</v>
      </c>
      <c r="G17" s="271"/>
      <c r="H17" s="278">
        <v>0</v>
      </c>
      <c r="I17" s="279"/>
      <c r="J17" s="273"/>
      <c r="K17" s="300"/>
      <c r="L17" s="281"/>
    </row>
    <row r="18" spans="1:12" ht="15" customHeight="1">
      <c r="A18" s="275" t="s">
        <v>661</v>
      </c>
      <c r="B18" s="249" t="s">
        <v>656</v>
      </c>
      <c r="C18" s="249"/>
      <c r="D18" s="276">
        <v>112</v>
      </c>
      <c r="E18" s="277"/>
      <c r="F18" s="278">
        <v>0</v>
      </c>
      <c r="G18" s="271"/>
      <c r="H18" s="278">
        <v>0</v>
      </c>
      <c r="I18" s="279"/>
      <c r="J18" s="273"/>
      <c r="L18" s="281"/>
    </row>
    <row r="19" spans="1:12" ht="12" customHeight="1">
      <c r="A19" s="275"/>
      <c r="B19" s="249"/>
      <c r="C19" s="249"/>
      <c r="D19" s="276"/>
      <c r="E19" s="277"/>
      <c r="F19" s="278"/>
      <c r="G19" s="271"/>
      <c r="H19" s="278"/>
      <c r="I19" s="279"/>
      <c r="J19" s="273"/>
    </row>
    <row r="20" spans="1:12" s="274" customFormat="1" ht="15" customHeight="1">
      <c r="A20" s="266" t="s">
        <v>657</v>
      </c>
      <c r="B20" s="266" t="s">
        <v>10531</v>
      </c>
      <c r="C20" s="266"/>
      <c r="D20" s="269">
        <v>120</v>
      </c>
      <c r="E20" s="277"/>
      <c r="F20" s="271">
        <v>0</v>
      </c>
      <c r="G20" s="271"/>
      <c r="H20" s="271">
        <v>0</v>
      </c>
      <c r="I20" s="272"/>
      <c r="J20" s="273"/>
    </row>
    <row r="21" spans="1:12" ht="15" customHeight="1">
      <c r="A21" s="275" t="s">
        <v>533</v>
      </c>
      <c r="B21" s="249" t="s">
        <v>10532</v>
      </c>
      <c r="C21" s="249"/>
      <c r="D21" s="276">
        <v>121</v>
      </c>
      <c r="E21" s="277"/>
      <c r="F21" s="278">
        <v>0</v>
      </c>
      <c r="G21" s="271"/>
      <c r="H21" s="278">
        <v>0</v>
      </c>
      <c r="I21" s="279"/>
      <c r="J21" s="273" t="s">
        <v>2843</v>
      </c>
    </row>
    <row r="22" spans="1:12" ht="15" customHeight="1">
      <c r="A22" s="275" t="s">
        <v>661</v>
      </c>
      <c r="B22" s="249" t="s">
        <v>11872</v>
      </c>
      <c r="C22" s="249"/>
      <c r="D22" s="276">
        <v>129</v>
      </c>
      <c r="E22" s="277"/>
      <c r="F22" s="278">
        <v>0</v>
      </c>
      <c r="G22" s="271"/>
      <c r="H22" s="278">
        <v>0</v>
      </c>
      <c r="I22" s="279"/>
      <c r="J22" s="273" t="s">
        <v>2843</v>
      </c>
    </row>
    <row r="23" spans="1:12" ht="12" customHeight="1">
      <c r="A23" s="275"/>
      <c r="B23" s="249"/>
      <c r="C23" s="249"/>
      <c r="D23" s="276"/>
      <c r="E23" s="277"/>
      <c r="F23" s="278"/>
      <c r="G23" s="271"/>
      <c r="H23" s="278"/>
      <c r="I23" s="279"/>
      <c r="J23" s="273"/>
    </row>
    <row r="24" spans="1:12" s="274" customFormat="1" ht="15" customHeight="1">
      <c r="A24" s="266" t="s">
        <v>11874</v>
      </c>
      <c r="B24" s="266" t="s">
        <v>12487</v>
      </c>
      <c r="C24" s="266"/>
      <c r="D24" s="269">
        <v>130</v>
      </c>
      <c r="E24" s="277"/>
      <c r="F24" s="271">
        <v>0</v>
      </c>
      <c r="G24" s="271"/>
      <c r="H24" s="271">
        <v>0</v>
      </c>
      <c r="I24" s="272"/>
      <c r="J24" s="273"/>
    </row>
    <row r="25" spans="1:12" ht="15" customHeight="1">
      <c r="A25" s="275" t="s">
        <v>533</v>
      </c>
      <c r="B25" s="249" t="s">
        <v>12488</v>
      </c>
      <c r="C25" s="249"/>
      <c r="D25" s="276">
        <v>131</v>
      </c>
      <c r="E25" s="277"/>
      <c r="F25" s="278">
        <v>0</v>
      </c>
      <c r="G25" s="271"/>
      <c r="H25" s="278">
        <v>0</v>
      </c>
      <c r="I25" s="279"/>
      <c r="J25" s="273" t="s">
        <v>2843</v>
      </c>
    </row>
    <row r="26" spans="1:12" ht="15" customHeight="1">
      <c r="A26" s="275" t="s">
        <v>661</v>
      </c>
      <c r="B26" s="249" t="s">
        <v>12489</v>
      </c>
      <c r="C26" s="249"/>
      <c r="D26" s="276">
        <v>132</v>
      </c>
      <c r="E26" s="277"/>
      <c r="F26" s="278">
        <v>0</v>
      </c>
      <c r="G26" s="271"/>
      <c r="H26" s="278">
        <v>0</v>
      </c>
      <c r="I26" s="279"/>
      <c r="J26" s="273" t="s">
        <v>2843</v>
      </c>
    </row>
    <row r="27" spans="1:12" ht="15" customHeight="1">
      <c r="A27" s="275" t="s">
        <v>12490</v>
      </c>
      <c r="B27" s="249" t="s">
        <v>13293</v>
      </c>
      <c r="C27" s="249"/>
      <c r="D27" s="276">
        <v>133</v>
      </c>
      <c r="E27" s="277"/>
      <c r="F27" s="278">
        <v>0</v>
      </c>
      <c r="G27" s="271"/>
      <c r="H27" s="278">
        <v>0</v>
      </c>
      <c r="I27" s="279"/>
      <c r="J27" s="273" t="s">
        <v>2843</v>
      </c>
    </row>
    <row r="28" spans="1:12" ht="15" customHeight="1">
      <c r="A28" s="275" t="s">
        <v>13294</v>
      </c>
      <c r="B28" s="249" t="s">
        <v>13295</v>
      </c>
      <c r="C28" s="249"/>
      <c r="D28" s="276">
        <v>134</v>
      </c>
      <c r="E28" s="277"/>
      <c r="F28" s="278">
        <v>0</v>
      </c>
      <c r="G28" s="271"/>
      <c r="H28" s="278">
        <v>0</v>
      </c>
      <c r="I28" s="279"/>
      <c r="J28" s="273" t="s">
        <v>2843</v>
      </c>
    </row>
    <row r="29" spans="1:12" ht="15" customHeight="1">
      <c r="A29" s="275" t="s">
        <v>13296</v>
      </c>
      <c r="B29" s="249" t="s">
        <v>13297</v>
      </c>
      <c r="C29" s="249"/>
      <c r="D29" s="276" t="s">
        <v>13298</v>
      </c>
      <c r="E29" s="277"/>
      <c r="F29" s="278">
        <v>0</v>
      </c>
      <c r="G29" s="271"/>
      <c r="H29" s="278">
        <v>0</v>
      </c>
      <c r="I29" s="279"/>
      <c r="J29" s="273" t="s">
        <v>2843</v>
      </c>
    </row>
    <row r="30" spans="1:12" ht="15" customHeight="1">
      <c r="A30" s="275" t="s">
        <v>13301</v>
      </c>
      <c r="B30" s="249" t="s">
        <v>10970</v>
      </c>
      <c r="C30" s="249"/>
      <c r="D30" s="276">
        <v>139</v>
      </c>
      <c r="E30" s="277"/>
      <c r="F30" s="278">
        <v>0</v>
      </c>
      <c r="G30" s="271"/>
      <c r="H30" s="278">
        <v>0</v>
      </c>
      <c r="I30" s="279"/>
      <c r="J30" s="273" t="s">
        <v>2843</v>
      </c>
    </row>
    <row r="31" spans="1:12" ht="12" customHeight="1">
      <c r="A31" s="275"/>
      <c r="B31" s="249"/>
      <c r="C31" s="249"/>
      <c r="D31" s="276"/>
      <c r="E31" s="277"/>
      <c r="F31" s="278"/>
      <c r="G31" s="271"/>
      <c r="H31" s="278"/>
      <c r="I31" s="279"/>
      <c r="J31" s="273"/>
    </row>
    <row r="32" spans="1:12" s="274" customFormat="1" ht="15" customHeight="1">
      <c r="A32" s="266" t="s">
        <v>10971</v>
      </c>
      <c r="B32" s="266" t="s">
        <v>10972</v>
      </c>
      <c r="C32" s="266"/>
      <c r="D32" s="269">
        <v>140</v>
      </c>
      <c r="E32" s="277"/>
      <c r="F32" s="271">
        <v>0</v>
      </c>
      <c r="G32" s="271"/>
      <c r="H32" s="271">
        <v>0</v>
      </c>
      <c r="I32" s="272"/>
      <c r="J32" s="273"/>
    </row>
    <row r="33" spans="1:10" ht="15" customHeight="1">
      <c r="A33" s="275" t="s">
        <v>533</v>
      </c>
      <c r="B33" s="249" t="s">
        <v>10972</v>
      </c>
      <c r="C33" s="249"/>
      <c r="D33" s="276">
        <v>141</v>
      </c>
      <c r="E33" s="277"/>
      <c r="F33" s="278">
        <v>0</v>
      </c>
      <c r="G33" s="271"/>
      <c r="H33" s="278">
        <v>0</v>
      </c>
      <c r="I33" s="279"/>
      <c r="J33" s="273" t="s">
        <v>2843</v>
      </c>
    </row>
    <row r="34" spans="1:10" ht="15" customHeight="1">
      <c r="A34" s="275" t="s">
        <v>661</v>
      </c>
      <c r="B34" s="249" t="s">
        <v>3827</v>
      </c>
      <c r="C34" s="249"/>
      <c r="D34" s="276">
        <v>149</v>
      </c>
      <c r="E34" s="277"/>
      <c r="F34" s="278">
        <v>0</v>
      </c>
      <c r="G34" s="271"/>
      <c r="H34" s="278">
        <v>0</v>
      </c>
      <c r="I34" s="279"/>
      <c r="J34" s="273" t="s">
        <v>2843</v>
      </c>
    </row>
    <row r="35" spans="1:10" ht="12" customHeight="1">
      <c r="A35" s="275"/>
      <c r="B35" s="249"/>
      <c r="C35" s="249"/>
      <c r="D35" s="276"/>
      <c r="E35" s="277"/>
      <c r="F35" s="278"/>
      <c r="G35" s="271"/>
      <c r="H35" s="278"/>
      <c r="I35" s="279"/>
      <c r="J35" s="273"/>
    </row>
    <row r="36" spans="1:10" s="274" customFormat="1" ht="15" customHeight="1">
      <c r="A36" s="266" t="s">
        <v>3828</v>
      </c>
      <c r="B36" s="266" t="s">
        <v>3829</v>
      </c>
      <c r="C36" s="266"/>
      <c r="D36" s="269">
        <v>150</v>
      </c>
      <c r="E36" s="277"/>
      <c r="F36" s="271">
        <v>0</v>
      </c>
      <c r="G36" s="271"/>
      <c r="H36" s="271">
        <v>0</v>
      </c>
      <c r="I36" s="272"/>
      <c r="J36" s="273"/>
    </row>
    <row r="37" spans="1:10" ht="15" customHeight="1">
      <c r="A37" s="275" t="s">
        <v>533</v>
      </c>
      <c r="B37" s="249" t="s">
        <v>3830</v>
      </c>
      <c r="C37" s="249"/>
      <c r="D37" s="276">
        <v>151</v>
      </c>
      <c r="E37" s="277"/>
      <c r="F37" s="278">
        <v>0</v>
      </c>
      <c r="G37" s="271"/>
      <c r="H37" s="278">
        <v>0</v>
      </c>
      <c r="I37" s="279"/>
      <c r="J37" s="273" t="s">
        <v>2843</v>
      </c>
    </row>
    <row r="38" spans="1:10" ht="15" customHeight="1">
      <c r="A38" s="275" t="s">
        <v>661</v>
      </c>
      <c r="B38" s="249" t="s">
        <v>3832</v>
      </c>
      <c r="C38" s="249"/>
      <c r="D38" s="276">
        <v>152</v>
      </c>
      <c r="E38" s="277"/>
      <c r="F38" s="278">
        <v>0</v>
      </c>
      <c r="G38" s="271"/>
      <c r="H38" s="278">
        <v>0</v>
      </c>
      <c r="I38" s="279"/>
      <c r="J38" s="273" t="s">
        <v>2843</v>
      </c>
    </row>
    <row r="39" spans="1:10" ht="15" customHeight="1">
      <c r="A39" s="275" t="s">
        <v>12490</v>
      </c>
      <c r="B39" s="249" t="s">
        <v>2490</v>
      </c>
      <c r="C39" s="249"/>
      <c r="D39" s="276" t="s">
        <v>2491</v>
      </c>
      <c r="E39" s="277"/>
      <c r="F39" s="278">
        <v>0</v>
      </c>
      <c r="G39" s="271"/>
      <c r="H39" s="278">
        <v>0</v>
      </c>
      <c r="I39" s="279"/>
      <c r="J39" s="273" t="s">
        <v>2843</v>
      </c>
    </row>
    <row r="40" spans="1:10" ht="15" customHeight="1">
      <c r="A40" s="275" t="s">
        <v>13294</v>
      </c>
      <c r="B40" s="249" t="s">
        <v>3829</v>
      </c>
      <c r="C40" s="249"/>
      <c r="D40" s="276">
        <v>158</v>
      </c>
      <c r="E40" s="277"/>
      <c r="F40" s="278">
        <v>0</v>
      </c>
      <c r="G40" s="271"/>
      <c r="H40" s="278">
        <v>0</v>
      </c>
      <c r="I40" s="279"/>
      <c r="J40" s="273" t="s">
        <v>2843</v>
      </c>
    </row>
    <row r="41" spans="1:10" ht="15" customHeight="1">
      <c r="A41" s="275"/>
      <c r="B41" s="249"/>
      <c r="C41" s="249"/>
      <c r="D41" s="276"/>
      <c r="E41" s="277"/>
      <c r="F41" s="278"/>
      <c r="G41" s="271"/>
      <c r="H41" s="278"/>
      <c r="I41" s="279"/>
      <c r="J41" s="273"/>
    </row>
    <row r="42" spans="1:10" ht="15" customHeight="1">
      <c r="A42" s="249"/>
      <c r="B42" s="249"/>
      <c r="C42" s="249"/>
      <c r="D42" s="276"/>
      <c r="E42" s="277"/>
      <c r="F42" s="278"/>
      <c r="G42" s="271"/>
      <c r="H42" s="278"/>
      <c r="I42" s="279"/>
      <c r="J42" s="273"/>
    </row>
    <row r="43" spans="1:10" s="253" customFormat="1" ht="16.350000000000001" customHeight="1">
      <c r="A43" s="249" t="str">
        <f>Menu!B5</f>
        <v>Quý IV của năm tài chính kết thúc ngày 31 tháng 12 năm 2015</v>
      </c>
      <c r="B43" s="250"/>
      <c r="C43" s="250"/>
      <c r="D43" s="250"/>
      <c r="E43" s="277"/>
      <c r="F43" s="250"/>
      <c r="G43" s="271"/>
      <c r="H43" s="250"/>
      <c r="I43" s="252"/>
      <c r="J43" s="307"/>
    </row>
    <row r="44" spans="1:10" ht="16.350000000000001" customHeight="1">
      <c r="A44" s="266" t="s">
        <v>5539</v>
      </c>
      <c r="B44" s="249"/>
      <c r="C44" s="249"/>
      <c r="D44" s="276"/>
      <c r="E44" s="277"/>
      <c r="F44" s="278"/>
      <c r="G44" s="250"/>
      <c r="H44" s="278"/>
      <c r="I44" s="279"/>
      <c r="J44" s="273"/>
    </row>
    <row r="45" spans="1:10" s="253" customFormat="1" ht="5.0999999999999996" customHeight="1" thickBot="1">
      <c r="A45" s="254"/>
      <c r="B45" s="255"/>
      <c r="C45" s="255"/>
      <c r="D45" s="255"/>
      <c r="E45" s="255"/>
      <c r="F45" s="255"/>
      <c r="G45" s="255"/>
      <c r="H45" s="255"/>
      <c r="I45" s="252"/>
      <c r="J45" s="307"/>
    </row>
    <row r="46" spans="1:10" ht="9.9499999999999993" customHeight="1">
      <c r="A46" s="266"/>
      <c r="B46" s="249"/>
      <c r="C46" s="249"/>
      <c r="D46" s="276"/>
      <c r="E46" s="277"/>
      <c r="F46" s="278"/>
      <c r="G46" s="250"/>
      <c r="H46" s="278"/>
      <c r="I46" s="284"/>
      <c r="J46" s="273"/>
    </row>
    <row r="47" spans="1:10" s="185" customFormat="1" ht="27.95" customHeight="1">
      <c r="A47" s="171" t="s">
        <v>6084</v>
      </c>
      <c r="B47" s="172"/>
      <c r="C47" s="172"/>
      <c r="D47" s="176" t="s">
        <v>6085</v>
      </c>
      <c r="E47" s="177" t="s">
        <v>6086</v>
      </c>
      <c r="F47" s="178" t="s">
        <v>4020</v>
      </c>
      <c r="G47" s="183"/>
      <c r="H47" s="178" t="s">
        <v>4021</v>
      </c>
      <c r="I47" s="180" t="s">
        <v>4022</v>
      </c>
      <c r="J47" s="184"/>
    </row>
    <row r="48" spans="1:10" ht="15" customHeight="1">
      <c r="A48" s="249"/>
      <c r="B48" s="249"/>
      <c r="C48" s="249"/>
      <c r="D48" s="276"/>
      <c r="E48" s="277"/>
      <c r="F48" s="285"/>
      <c r="G48" s="271"/>
      <c r="H48" s="285"/>
      <c r="I48" s="284"/>
      <c r="J48" s="273"/>
    </row>
    <row r="49" spans="1:11" ht="15" customHeight="1">
      <c r="A49" s="266" t="s">
        <v>1726</v>
      </c>
      <c r="B49" s="266" t="s">
        <v>1727</v>
      </c>
      <c r="C49" s="266"/>
      <c r="D49" s="269">
        <v>200</v>
      </c>
      <c r="E49" s="270"/>
      <c r="F49" s="271">
        <v>0</v>
      </c>
      <c r="G49" s="271"/>
      <c r="H49" s="271">
        <v>0</v>
      </c>
      <c r="I49" s="272"/>
      <c r="J49" s="273"/>
      <c r="K49" s="300"/>
    </row>
    <row r="50" spans="1:11" ht="12" customHeight="1">
      <c r="A50" s="266"/>
      <c r="B50" s="266"/>
      <c r="C50" s="266"/>
      <c r="D50" s="269"/>
      <c r="E50" s="270"/>
      <c r="F50" s="271"/>
      <c r="G50" s="271"/>
      <c r="H50" s="271"/>
      <c r="I50" s="272"/>
      <c r="J50" s="273"/>
    </row>
    <row r="51" spans="1:11" ht="15" customHeight="1">
      <c r="A51" s="266" t="s">
        <v>531</v>
      </c>
      <c r="B51" s="266" t="s">
        <v>1728</v>
      </c>
      <c r="C51" s="266"/>
      <c r="D51" s="269">
        <v>210</v>
      </c>
      <c r="E51" s="270"/>
      <c r="F51" s="271">
        <v>0</v>
      </c>
      <c r="G51" s="271"/>
      <c r="H51" s="271">
        <v>0</v>
      </c>
      <c r="I51" s="272"/>
      <c r="J51" s="273"/>
    </row>
    <row r="52" spans="1:11" ht="15" customHeight="1">
      <c r="A52" s="275" t="s">
        <v>533</v>
      </c>
      <c r="B52" s="249" t="s">
        <v>1729</v>
      </c>
      <c r="C52" s="249"/>
      <c r="D52" s="276">
        <v>211</v>
      </c>
      <c r="E52" s="277"/>
      <c r="F52" s="278">
        <v>0</v>
      </c>
      <c r="G52" s="271"/>
      <c r="H52" s="278">
        <v>0</v>
      </c>
      <c r="I52" s="279"/>
      <c r="J52" s="273" t="s">
        <v>2843</v>
      </c>
    </row>
    <row r="53" spans="1:11" ht="15" customHeight="1">
      <c r="A53" s="275" t="s">
        <v>661</v>
      </c>
      <c r="B53" s="249" t="s">
        <v>8603</v>
      </c>
      <c r="C53" s="249"/>
      <c r="D53" s="276">
        <v>212</v>
      </c>
      <c r="E53" s="277"/>
      <c r="F53" s="278">
        <v>0</v>
      </c>
      <c r="G53" s="271"/>
      <c r="H53" s="278">
        <v>0</v>
      </c>
      <c r="I53" s="279"/>
      <c r="J53" s="273" t="s">
        <v>2843</v>
      </c>
    </row>
    <row r="54" spans="1:11" ht="15" customHeight="1">
      <c r="A54" s="275" t="s">
        <v>12490</v>
      </c>
      <c r="B54" s="249" t="s">
        <v>7585</v>
      </c>
      <c r="C54" s="249"/>
      <c r="D54" s="276">
        <v>213</v>
      </c>
      <c r="E54" s="277"/>
      <c r="F54" s="278">
        <v>0</v>
      </c>
      <c r="G54" s="271"/>
      <c r="H54" s="278">
        <v>0</v>
      </c>
      <c r="I54" s="279"/>
      <c r="J54" s="273" t="s">
        <v>2843</v>
      </c>
    </row>
    <row r="55" spans="1:11" ht="15" customHeight="1">
      <c r="A55" s="275" t="s">
        <v>13294</v>
      </c>
      <c r="B55" s="249" t="s">
        <v>7586</v>
      </c>
      <c r="C55" s="249"/>
      <c r="D55" s="276" t="s">
        <v>7587</v>
      </c>
      <c r="E55" s="277"/>
      <c r="F55" s="278">
        <v>0</v>
      </c>
      <c r="G55" s="271"/>
      <c r="H55" s="278">
        <v>0</v>
      </c>
      <c r="I55" s="279"/>
      <c r="J55" s="273" t="s">
        <v>2843</v>
      </c>
    </row>
    <row r="56" spans="1:11" ht="15" customHeight="1">
      <c r="A56" s="275" t="s">
        <v>13296</v>
      </c>
      <c r="B56" s="249" t="s">
        <v>3989</v>
      </c>
      <c r="C56" s="249"/>
      <c r="D56" s="276">
        <v>219</v>
      </c>
      <c r="E56" s="277"/>
      <c r="F56" s="278">
        <v>0</v>
      </c>
      <c r="G56" s="271"/>
      <c r="H56" s="278">
        <v>0</v>
      </c>
      <c r="I56" s="279"/>
      <c r="J56" s="273" t="s">
        <v>2843</v>
      </c>
    </row>
    <row r="57" spans="1:11" ht="12" customHeight="1">
      <c r="A57" s="249"/>
      <c r="B57" s="249"/>
      <c r="C57" s="249"/>
      <c r="D57" s="276"/>
      <c r="E57" s="277"/>
      <c r="F57" s="285"/>
      <c r="G57" s="271"/>
      <c r="H57" s="285"/>
      <c r="I57" s="284"/>
      <c r="J57" s="273"/>
    </row>
    <row r="58" spans="1:11" ht="15" customHeight="1">
      <c r="A58" s="266" t="s">
        <v>657</v>
      </c>
      <c r="B58" s="266" t="s">
        <v>3990</v>
      </c>
      <c r="C58" s="266"/>
      <c r="D58" s="269" t="s">
        <v>3991</v>
      </c>
      <c r="E58" s="270"/>
      <c r="F58" s="271">
        <v>0</v>
      </c>
      <c r="G58" s="271"/>
      <c r="H58" s="271">
        <v>0</v>
      </c>
      <c r="I58" s="272"/>
      <c r="J58" s="273"/>
    </row>
    <row r="59" spans="1:11" ht="15" customHeight="1">
      <c r="A59" s="275" t="s">
        <v>533</v>
      </c>
      <c r="B59" s="249" t="s">
        <v>3992</v>
      </c>
      <c r="C59" s="249"/>
      <c r="D59" s="276">
        <v>221</v>
      </c>
      <c r="E59" s="277"/>
      <c r="F59" s="278">
        <v>0</v>
      </c>
      <c r="G59" s="271"/>
      <c r="H59" s="278">
        <v>0</v>
      </c>
      <c r="I59" s="279"/>
      <c r="J59" s="273" t="s">
        <v>2843</v>
      </c>
    </row>
    <row r="60" spans="1:11" ht="15" customHeight="1">
      <c r="A60" s="286"/>
      <c r="B60" s="286" t="s">
        <v>5540</v>
      </c>
      <c r="C60" s="286"/>
      <c r="D60" s="287">
        <v>222</v>
      </c>
      <c r="E60" s="288"/>
      <c r="F60" s="289">
        <v>0</v>
      </c>
      <c r="G60" s="271"/>
      <c r="H60" s="289">
        <v>0</v>
      </c>
      <c r="I60" s="290"/>
      <c r="J60" s="273"/>
    </row>
    <row r="61" spans="1:11" ht="15" customHeight="1">
      <c r="A61" s="286"/>
      <c r="B61" s="286" t="s">
        <v>5541</v>
      </c>
      <c r="C61" s="286"/>
      <c r="D61" s="287">
        <v>223</v>
      </c>
      <c r="E61" s="288"/>
      <c r="F61" s="289">
        <v>0</v>
      </c>
      <c r="G61" s="271"/>
      <c r="H61" s="289">
        <v>0</v>
      </c>
      <c r="I61" s="290"/>
      <c r="J61" s="273"/>
    </row>
    <row r="62" spans="1:11" ht="15" customHeight="1">
      <c r="A62" s="275" t="s">
        <v>661</v>
      </c>
      <c r="B62" s="249" t="s">
        <v>5939</v>
      </c>
      <c r="C62" s="249"/>
      <c r="D62" s="276">
        <v>224</v>
      </c>
      <c r="E62" s="277"/>
      <c r="F62" s="278">
        <v>0</v>
      </c>
      <c r="G62" s="271"/>
      <c r="H62" s="278">
        <v>0</v>
      </c>
      <c r="I62" s="279"/>
      <c r="J62" s="273" t="s">
        <v>2843</v>
      </c>
    </row>
    <row r="63" spans="1:11" ht="15" customHeight="1">
      <c r="A63" s="286"/>
      <c r="B63" s="286" t="s">
        <v>5540</v>
      </c>
      <c r="C63" s="286"/>
      <c r="D63" s="287">
        <v>225</v>
      </c>
      <c r="E63" s="288"/>
      <c r="F63" s="289">
        <v>0</v>
      </c>
      <c r="G63" s="271"/>
      <c r="H63" s="289">
        <v>0</v>
      </c>
      <c r="I63" s="290"/>
      <c r="J63" s="273"/>
    </row>
    <row r="64" spans="1:11" ht="15" customHeight="1">
      <c r="A64" s="286"/>
      <c r="B64" s="286" t="s">
        <v>5541</v>
      </c>
      <c r="C64" s="286"/>
      <c r="D64" s="287">
        <v>226</v>
      </c>
      <c r="E64" s="288"/>
      <c r="F64" s="289">
        <v>0</v>
      </c>
      <c r="G64" s="271"/>
      <c r="H64" s="289">
        <v>0</v>
      </c>
      <c r="I64" s="290"/>
      <c r="J64" s="273"/>
    </row>
    <row r="65" spans="1:10" ht="15" customHeight="1">
      <c r="A65" s="275" t="s">
        <v>12490</v>
      </c>
      <c r="B65" s="249" t="s">
        <v>5942</v>
      </c>
      <c r="C65" s="249"/>
      <c r="D65" s="276">
        <v>227</v>
      </c>
      <c r="E65" s="277"/>
      <c r="F65" s="278">
        <v>0</v>
      </c>
      <c r="G65" s="271"/>
      <c r="H65" s="278">
        <v>0</v>
      </c>
      <c r="I65" s="279"/>
      <c r="J65" s="273" t="s">
        <v>2843</v>
      </c>
    </row>
    <row r="66" spans="1:10" ht="15" customHeight="1">
      <c r="A66" s="286"/>
      <c r="B66" s="286" t="s">
        <v>5540</v>
      </c>
      <c r="C66" s="286"/>
      <c r="D66" s="287">
        <v>228</v>
      </c>
      <c r="E66" s="288"/>
      <c r="F66" s="289">
        <v>0</v>
      </c>
      <c r="G66" s="271"/>
      <c r="H66" s="289">
        <v>0</v>
      </c>
      <c r="I66" s="290"/>
      <c r="J66" s="273"/>
    </row>
    <row r="67" spans="1:10" ht="15" customHeight="1">
      <c r="A67" s="286"/>
      <c r="B67" s="286" t="s">
        <v>5541</v>
      </c>
      <c r="C67" s="286"/>
      <c r="D67" s="287">
        <v>229</v>
      </c>
      <c r="E67" s="288"/>
      <c r="F67" s="289">
        <v>0</v>
      </c>
      <c r="G67" s="271"/>
      <c r="H67" s="289">
        <v>0</v>
      </c>
      <c r="I67" s="290"/>
      <c r="J67" s="273"/>
    </row>
    <row r="68" spans="1:10" ht="15" customHeight="1">
      <c r="A68" s="275" t="s">
        <v>13294</v>
      </c>
      <c r="B68" s="249" t="s">
        <v>5945</v>
      </c>
      <c r="C68" s="249"/>
      <c r="D68" s="276">
        <v>230</v>
      </c>
      <c r="E68" s="277"/>
      <c r="F68" s="278">
        <v>0</v>
      </c>
      <c r="G68" s="271"/>
      <c r="H68" s="278">
        <v>0</v>
      </c>
      <c r="I68" s="279"/>
      <c r="J68" s="273" t="s">
        <v>2843</v>
      </c>
    </row>
    <row r="69" spans="1:10" ht="12" customHeight="1">
      <c r="A69" s="249"/>
      <c r="B69" s="249"/>
      <c r="C69" s="249"/>
      <c r="D69" s="276"/>
      <c r="E69" s="277"/>
      <c r="F69" s="278"/>
      <c r="G69" s="271"/>
      <c r="H69" s="278"/>
      <c r="I69" s="279"/>
      <c r="J69" s="273"/>
    </row>
    <row r="70" spans="1:10" ht="15" customHeight="1">
      <c r="A70" s="266" t="s">
        <v>11874</v>
      </c>
      <c r="B70" s="266" t="s">
        <v>5949</v>
      </c>
      <c r="C70" s="266"/>
      <c r="D70" s="269">
        <v>240</v>
      </c>
      <c r="E70" s="270"/>
      <c r="F70" s="271">
        <v>0</v>
      </c>
      <c r="G70" s="271"/>
      <c r="H70" s="271">
        <v>0</v>
      </c>
      <c r="I70" s="272"/>
      <c r="J70" s="273" t="s">
        <v>2843</v>
      </c>
    </row>
    <row r="71" spans="1:10" ht="15" customHeight="1">
      <c r="A71" s="249"/>
      <c r="B71" s="249" t="s">
        <v>5540</v>
      </c>
      <c r="C71" s="249"/>
      <c r="D71" s="276">
        <v>241</v>
      </c>
      <c r="E71" s="277"/>
      <c r="F71" s="278">
        <v>0</v>
      </c>
      <c r="G71" s="271"/>
      <c r="H71" s="278">
        <v>0</v>
      </c>
      <c r="I71" s="279"/>
      <c r="J71" s="273"/>
    </row>
    <row r="72" spans="1:10" ht="15" customHeight="1">
      <c r="A72" s="249"/>
      <c r="B72" s="249" t="s">
        <v>5541</v>
      </c>
      <c r="C72" s="249"/>
      <c r="D72" s="276">
        <v>242</v>
      </c>
      <c r="E72" s="277"/>
      <c r="F72" s="278">
        <v>0</v>
      </c>
      <c r="G72" s="271"/>
      <c r="H72" s="278">
        <v>0</v>
      </c>
      <c r="I72" s="279"/>
      <c r="J72" s="273"/>
    </row>
    <row r="73" spans="1:10" ht="12" customHeight="1">
      <c r="A73" s="249"/>
      <c r="B73" s="249"/>
      <c r="C73" s="249"/>
      <c r="D73" s="276"/>
      <c r="E73" s="277"/>
      <c r="F73" s="278"/>
      <c r="G73" s="271"/>
      <c r="H73" s="278"/>
      <c r="I73" s="279"/>
      <c r="J73" s="273"/>
    </row>
    <row r="74" spans="1:10" ht="15" customHeight="1">
      <c r="A74" s="266" t="s">
        <v>10971</v>
      </c>
      <c r="B74" s="266" t="s">
        <v>6981</v>
      </c>
      <c r="C74" s="266"/>
      <c r="D74" s="269">
        <v>250</v>
      </c>
      <c r="E74" s="270"/>
      <c r="F74" s="271">
        <v>0</v>
      </c>
      <c r="G74" s="271"/>
      <c r="H74" s="271">
        <v>0</v>
      </c>
      <c r="I74" s="272"/>
      <c r="J74" s="273"/>
    </row>
    <row r="75" spans="1:10" ht="15" customHeight="1">
      <c r="A75" s="275" t="s">
        <v>533</v>
      </c>
      <c r="B75" s="249" t="s">
        <v>6982</v>
      </c>
      <c r="C75" s="249"/>
      <c r="D75" s="276">
        <v>251</v>
      </c>
      <c r="E75" s="277"/>
      <c r="F75" s="278">
        <v>0</v>
      </c>
      <c r="G75" s="271"/>
      <c r="H75" s="278">
        <v>0</v>
      </c>
      <c r="I75" s="279"/>
      <c r="J75" s="273" t="s">
        <v>2843</v>
      </c>
    </row>
    <row r="76" spans="1:10" ht="15" customHeight="1">
      <c r="A76" s="275" t="s">
        <v>661</v>
      </c>
      <c r="B76" s="249" t="s">
        <v>6984</v>
      </c>
      <c r="C76" s="249"/>
      <c r="D76" s="276">
        <v>252</v>
      </c>
      <c r="E76" s="277"/>
      <c r="F76" s="278">
        <v>0</v>
      </c>
      <c r="G76" s="271"/>
      <c r="H76" s="278">
        <v>0</v>
      </c>
      <c r="I76" s="279"/>
      <c r="J76" s="273" t="s">
        <v>2843</v>
      </c>
    </row>
    <row r="77" spans="1:10" ht="15" customHeight="1">
      <c r="A77" s="275" t="s">
        <v>12490</v>
      </c>
      <c r="B77" s="249" t="s">
        <v>6987</v>
      </c>
      <c r="C77" s="249"/>
      <c r="D77" s="276">
        <v>258</v>
      </c>
      <c r="E77" s="277"/>
      <c r="F77" s="278">
        <v>0</v>
      </c>
      <c r="G77" s="271"/>
      <c r="H77" s="278">
        <v>0</v>
      </c>
      <c r="I77" s="279"/>
      <c r="J77" s="273" t="s">
        <v>2843</v>
      </c>
    </row>
    <row r="78" spans="1:10" ht="15" customHeight="1">
      <c r="A78" s="275" t="s">
        <v>13294</v>
      </c>
      <c r="B78" s="249" t="s">
        <v>4413</v>
      </c>
      <c r="C78" s="249"/>
      <c r="D78" s="276">
        <v>259</v>
      </c>
      <c r="E78" s="277"/>
      <c r="F78" s="278">
        <v>0</v>
      </c>
      <c r="G78" s="271"/>
      <c r="H78" s="278">
        <v>0</v>
      </c>
      <c r="I78" s="279"/>
      <c r="J78" s="273" t="s">
        <v>2843</v>
      </c>
    </row>
    <row r="79" spans="1:10" ht="12" customHeight="1">
      <c r="A79" s="249"/>
      <c r="B79" s="249"/>
      <c r="C79" s="249"/>
      <c r="D79" s="276"/>
      <c r="E79" s="277"/>
      <c r="F79" s="278"/>
      <c r="G79" s="271"/>
      <c r="H79" s="278"/>
      <c r="I79" s="279"/>
      <c r="J79" s="273"/>
    </row>
    <row r="80" spans="1:10" ht="15" customHeight="1">
      <c r="A80" s="266" t="s">
        <v>3828</v>
      </c>
      <c r="B80" s="266" t="s">
        <v>4414</v>
      </c>
      <c r="C80" s="266"/>
      <c r="D80" s="269">
        <v>260</v>
      </c>
      <c r="E80" s="270"/>
      <c r="F80" s="271">
        <v>0</v>
      </c>
      <c r="G80" s="271"/>
      <c r="H80" s="271">
        <v>0</v>
      </c>
      <c r="I80" s="272"/>
      <c r="J80" s="273"/>
    </row>
    <row r="81" spans="1:10" ht="15" customHeight="1">
      <c r="A81" s="275" t="s">
        <v>533</v>
      </c>
      <c r="B81" s="249" t="s">
        <v>3220</v>
      </c>
      <c r="C81" s="249"/>
      <c r="D81" s="276">
        <v>261</v>
      </c>
      <c r="E81" s="277"/>
      <c r="F81" s="278">
        <v>0</v>
      </c>
      <c r="G81" s="271"/>
      <c r="H81" s="278">
        <v>0</v>
      </c>
      <c r="I81" s="279"/>
      <c r="J81" s="273" t="s">
        <v>2843</v>
      </c>
    </row>
    <row r="82" spans="1:10" ht="15" customHeight="1">
      <c r="A82" s="275" t="s">
        <v>661</v>
      </c>
      <c r="B82" s="249" t="s">
        <v>3221</v>
      </c>
      <c r="C82" s="249"/>
      <c r="D82" s="276">
        <v>262</v>
      </c>
      <c r="E82" s="277"/>
      <c r="F82" s="278">
        <v>0</v>
      </c>
      <c r="G82" s="271"/>
      <c r="H82" s="278">
        <v>0</v>
      </c>
      <c r="I82" s="279"/>
      <c r="J82" s="273" t="s">
        <v>2843</v>
      </c>
    </row>
    <row r="83" spans="1:10" ht="15" customHeight="1">
      <c r="A83" s="275" t="s">
        <v>12490</v>
      </c>
      <c r="B83" s="249" t="s">
        <v>4414</v>
      </c>
      <c r="C83" s="249"/>
      <c r="D83" s="276">
        <v>268</v>
      </c>
      <c r="E83" s="277"/>
      <c r="F83" s="278">
        <v>0</v>
      </c>
      <c r="G83" s="271"/>
      <c r="H83" s="278">
        <v>0</v>
      </c>
      <c r="I83" s="279"/>
      <c r="J83" s="273" t="s">
        <v>2843</v>
      </c>
    </row>
    <row r="84" spans="1:10" ht="12" hidden="1" customHeight="1" outlineLevel="1">
      <c r="A84" s="275"/>
      <c r="B84" s="249"/>
      <c r="C84" s="249"/>
      <c r="D84" s="276"/>
      <c r="E84" s="277"/>
      <c r="F84" s="278"/>
      <c r="G84" s="271"/>
      <c r="H84" s="278"/>
      <c r="I84" s="279"/>
      <c r="J84" s="273"/>
    </row>
    <row r="85" spans="1:10" ht="15" hidden="1" customHeight="1" outlineLevel="1">
      <c r="A85" s="291" t="s">
        <v>3222</v>
      </c>
      <c r="B85" s="266" t="s">
        <v>3223</v>
      </c>
      <c r="C85" s="249"/>
      <c r="D85" s="269" t="s">
        <v>3224</v>
      </c>
      <c r="E85" s="277"/>
      <c r="F85" s="271">
        <v>0</v>
      </c>
      <c r="G85" s="271"/>
      <c r="H85" s="271">
        <v>0</v>
      </c>
      <c r="I85" s="272"/>
      <c r="J85" s="273"/>
    </row>
    <row r="86" spans="1:10" ht="12" customHeight="1" collapsed="1">
      <c r="A86" s="249"/>
      <c r="B86" s="249"/>
      <c r="C86" s="249"/>
      <c r="D86" s="276"/>
      <c r="E86" s="277"/>
      <c r="F86" s="278"/>
      <c r="G86" s="271"/>
      <c r="H86" s="278"/>
      <c r="I86" s="279"/>
      <c r="J86" s="273"/>
    </row>
    <row r="87" spans="1:10" ht="17.100000000000001" customHeight="1" thickBot="1">
      <c r="A87" s="266"/>
      <c r="B87" s="266" t="s">
        <v>3225</v>
      </c>
      <c r="C87" s="266"/>
      <c r="D87" s="269">
        <v>270</v>
      </c>
      <c r="E87" s="270"/>
      <c r="F87" s="292">
        <v>0</v>
      </c>
      <c r="G87" s="271"/>
      <c r="H87" s="292">
        <v>0</v>
      </c>
      <c r="I87" s="293"/>
      <c r="J87" s="273"/>
    </row>
    <row r="88" spans="1:10" ht="15" customHeight="1" thickTop="1">
      <c r="A88" s="249"/>
      <c r="B88" s="249"/>
      <c r="C88" s="249"/>
      <c r="D88" s="276"/>
      <c r="E88" s="277"/>
      <c r="F88" s="278"/>
      <c r="G88" s="271"/>
      <c r="H88" s="278"/>
      <c r="I88" s="279"/>
      <c r="J88" s="273"/>
    </row>
    <row r="89" spans="1:10" ht="15" customHeight="1">
      <c r="A89" s="249"/>
      <c r="B89" s="249"/>
      <c r="C89" s="249"/>
      <c r="D89" s="276"/>
      <c r="E89" s="277"/>
      <c r="F89" s="278"/>
      <c r="G89" s="271"/>
      <c r="H89" s="278"/>
      <c r="I89" s="279"/>
      <c r="J89" s="273"/>
    </row>
    <row r="90" spans="1:10" s="253" customFormat="1" ht="16.350000000000001" customHeight="1">
      <c r="A90" s="249" t="str">
        <f>Menu!B5</f>
        <v>Quý IV của năm tài chính kết thúc ngày 31 tháng 12 năm 2015</v>
      </c>
      <c r="B90" s="250"/>
      <c r="C90" s="250"/>
      <c r="D90" s="250"/>
      <c r="E90" s="250"/>
      <c r="F90" s="250"/>
      <c r="G90" s="271"/>
      <c r="H90" s="250"/>
      <c r="I90" s="252"/>
      <c r="J90" s="307"/>
    </row>
    <row r="91" spans="1:10" ht="16.350000000000001" customHeight="1">
      <c r="A91" s="266" t="s">
        <v>5542</v>
      </c>
      <c r="B91" s="249"/>
      <c r="C91" s="249"/>
      <c r="D91" s="276"/>
      <c r="E91" s="277"/>
      <c r="F91" s="278"/>
      <c r="G91" s="278"/>
      <c r="H91" s="278"/>
      <c r="I91" s="279"/>
      <c r="J91" s="273"/>
    </row>
    <row r="92" spans="1:10" s="253" customFormat="1" ht="5.0999999999999996" customHeight="1" thickBot="1">
      <c r="A92" s="283"/>
      <c r="B92" s="301"/>
      <c r="C92" s="301"/>
      <c r="D92" s="301"/>
      <c r="E92" s="301"/>
      <c r="F92" s="301"/>
      <c r="G92" s="301"/>
      <c r="H92" s="301"/>
      <c r="I92" s="252"/>
      <c r="J92" s="307"/>
    </row>
    <row r="93" spans="1:10" ht="9.9499999999999993" customHeight="1">
      <c r="A93" s="302"/>
      <c r="B93" s="303"/>
      <c r="C93" s="303"/>
      <c r="D93" s="304"/>
      <c r="E93" s="305"/>
      <c r="F93" s="306"/>
      <c r="G93" s="306"/>
      <c r="H93" s="306"/>
      <c r="I93" s="279"/>
      <c r="J93" s="273"/>
    </row>
    <row r="94" spans="1:10" s="185" customFormat="1" ht="27.95" customHeight="1">
      <c r="A94" s="171" t="s">
        <v>3226</v>
      </c>
      <c r="B94" s="172"/>
      <c r="C94" s="172"/>
      <c r="D94" s="176" t="s">
        <v>6085</v>
      </c>
      <c r="E94" s="177" t="s">
        <v>6086</v>
      </c>
      <c r="F94" s="178" t="s">
        <v>4020</v>
      </c>
      <c r="G94" s="183"/>
      <c r="H94" s="178" t="s">
        <v>4021</v>
      </c>
      <c r="I94" s="180" t="s">
        <v>4022</v>
      </c>
      <c r="J94" s="184"/>
    </row>
    <row r="95" spans="1:10" ht="12" customHeight="1">
      <c r="A95" s="266"/>
      <c r="B95" s="266"/>
      <c r="C95" s="266"/>
      <c r="D95" s="269"/>
      <c r="E95" s="270"/>
      <c r="F95" s="271"/>
      <c r="G95" s="271"/>
      <c r="H95" s="271"/>
      <c r="I95" s="272"/>
      <c r="J95" s="273"/>
    </row>
    <row r="96" spans="1:10" ht="15" customHeight="1">
      <c r="A96" s="266" t="s">
        <v>529</v>
      </c>
      <c r="B96" s="266" t="s">
        <v>3227</v>
      </c>
      <c r="C96" s="266"/>
      <c r="D96" s="269">
        <v>300</v>
      </c>
      <c r="E96" s="270"/>
      <c r="F96" s="271">
        <v>0</v>
      </c>
      <c r="G96" s="271"/>
      <c r="H96" s="271">
        <v>0</v>
      </c>
      <c r="I96" s="272"/>
      <c r="J96" s="273"/>
    </row>
    <row r="97" spans="1:10" ht="12" customHeight="1">
      <c r="A97" s="266"/>
      <c r="B97" s="266"/>
      <c r="C97" s="266"/>
      <c r="D97" s="269"/>
      <c r="E97" s="270"/>
      <c r="F97" s="271"/>
      <c r="G97" s="271"/>
      <c r="H97" s="271"/>
      <c r="I97" s="272"/>
      <c r="J97" s="273"/>
    </row>
    <row r="98" spans="1:10" ht="14.45" customHeight="1">
      <c r="A98" s="266" t="s">
        <v>531</v>
      </c>
      <c r="B98" s="266" t="s">
        <v>3228</v>
      </c>
      <c r="C98" s="266"/>
      <c r="D98" s="269">
        <v>310</v>
      </c>
      <c r="E98" s="270"/>
      <c r="F98" s="271">
        <v>0</v>
      </c>
      <c r="G98" s="271"/>
      <c r="H98" s="271">
        <v>0</v>
      </c>
      <c r="I98" s="272"/>
      <c r="J98" s="273"/>
    </row>
    <row r="99" spans="1:10" ht="14.45" customHeight="1">
      <c r="A99" s="275" t="s">
        <v>533</v>
      </c>
      <c r="B99" s="249" t="s">
        <v>3229</v>
      </c>
      <c r="C99" s="249"/>
      <c r="D99" s="276">
        <v>311</v>
      </c>
      <c r="E99" s="277"/>
      <c r="F99" s="278">
        <v>0</v>
      </c>
      <c r="G99" s="271"/>
      <c r="H99" s="278">
        <v>0</v>
      </c>
      <c r="I99" s="279"/>
      <c r="J99" s="273" t="s">
        <v>2843</v>
      </c>
    </row>
    <row r="100" spans="1:10" ht="14.45" customHeight="1">
      <c r="A100" s="275" t="s">
        <v>661</v>
      </c>
      <c r="B100" s="249" t="s">
        <v>3233</v>
      </c>
      <c r="C100" s="249"/>
      <c r="D100" s="276">
        <v>312</v>
      </c>
      <c r="E100" s="277"/>
      <c r="F100" s="278">
        <v>0</v>
      </c>
      <c r="G100" s="271"/>
      <c r="H100" s="278">
        <v>0</v>
      </c>
      <c r="I100" s="279"/>
      <c r="J100" s="273" t="s">
        <v>2843</v>
      </c>
    </row>
    <row r="101" spans="1:10" ht="14.45" customHeight="1">
      <c r="A101" s="275" t="s">
        <v>12490</v>
      </c>
      <c r="B101" s="249" t="s">
        <v>3235</v>
      </c>
      <c r="C101" s="249"/>
      <c r="D101" s="276">
        <v>313</v>
      </c>
      <c r="E101" s="277"/>
      <c r="F101" s="278">
        <v>0</v>
      </c>
      <c r="G101" s="271"/>
      <c r="H101" s="278">
        <v>0</v>
      </c>
      <c r="I101" s="279"/>
      <c r="J101" s="273" t="s">
        <v>2843</v>
      </c>
    </row>
    <row r="102" spans="1:10" ht="14.45" customHeight="1">
      <c r="A102" s="275" t="s">
        <v>13294</v>
      </c>
      <c r="B102" s="249" t="s">
        <v>12252</v>
      </c>
      <c r="C102" s="249"/>
      <c r="D102" s="276">
        <v>314</v>
      </c>
      <c r="E102" s="277"/>
      <c r="F102" s="278">
        <v>0</v>
      </c>
      <c r="G102" s="271"/>
      <c r="H102" s="278">
        <v>0</v>
      </c>
      <c r="I102" s="279"/>
      <c r="J102" s="273" t="s">
        <v>2843</v>
      </c>
    </row>
    <row r="103" spans="1:10" ht="14.45" customHeight="1">
      <c r="A103" s="275" t="s">
        <v>13296</v>
      </c>
      <c r="B103" s="249" t="s">
        <v>11922</v>
      </c>
      <c r="C103" s="249"/>
      <c r="D103" s="276">
        <v>315</v>
      </c>
      <c r="E103" s="277"/>
      <c r="F103" s="278">
        <v>0</v>
      </c>
      <c r="G103" s="271"/>
      <c r="H103" s="278">
        <v>0</v>
      </c>
      <c r="I103" s="279"/>
      <c r="J103" s="273" t="s">
        <v>2843</v>
      </c>
    </row>
    <row r="104" spans="1:10" ht="14.45" customHeight="1">
      <c r="A104" s="275" t="s">
        <v>13301</v>
      </c>
      <c r="B104" s="249" t="s">
        <v>11923</v>
      </c>
      <c r="C104" s="249"/>
      <c r="D104" s="276">
        <v>316</v>
      </c>
      <c r="E104" s="277"/>
      <c r="F104" s="278">
        <v>0</v>
      </c>
      <c r="G104" s="271"/>
      <c r="H104" s="278">
        <v>0</v>
      </c>
      <c r="I104" s="279"/>
      <c r="J104" s="273" t="s">
        <v>2843</v>
      </c>
    </row>
    <row r="105" spans="1:10" ht="14.45" customHeight="1">
      <c r="A105" s="275" t="s">
        <v>11924</v>
      </c>
      <c r="B105" s="249" t="s">
        <v>11925</v>
      </c>
      <c r="C105" s="249"/>
      <c r="D105" s="276">
        <v>317</v>
      </c>
      <c r="E105" s="277"/>
      <c r="F105" s="278">
        <v>0</v>
      </c>
      <c r="G105" s="271"/>
      <c r="H105" s="278">
        <v>0</v>
      </c>
      <c r="I105" s="279"/>
      <c r="J105" s="273" t="s">
        <v>2843</v>
      </c>
    </row>
    <row r="106" spans="1:10" ht="14.45" customHeight="1">
      <c r="A106" s="275" t="s">
        <v>7588</v>
      </c>
      <c r="B106" s="249" t="s">
        <v>12123</v>
      </c>
      <c r="C106" s="249"/>
      <c r="D106" s="276">
        <v>318</v>
      </c>
      <c r="E106" s="277"/>
      <c r="F106" s="278">
        <v>0</v>
      </c>
      <c r="G106" s="271"/>
      <c r="H106" s="278">
        <v>0</v>
      </c>
      <c r="I106" s="279"/>
      <c r="J106" s="273" t="s">
        <v>2843</v>
      </c>
    </row>
    <row r="107" spans="1:10" ht="14.45" customHeight="1">
      <c r="A107" s="275" t="s">
        <v>12124</v>
      </c>
      <c r="B107" s="249" t="s">
        <v>12125</v>
      </c>
      <c r="C107" s="249"/>
      <c r="D107" s="276">
        <v>319</v>
      </c>
      <c r="E107" s="277"/>
      <c r="F107" s="278">
        <v>0</v>
      </c>
      <c r="G107" s="271"/>
      <c r="H107" s="278">
        <v>0</v>
      </c>
      <c r="I107" s="279"/>
      <c r="J107" s="273" t="s">
        <v>2843</v>
      </c>
    </row>
    <row r="108" spans="1:10" ht="14.45" customHeight="1">
      <c r="A108" s="249" t="s">
        <v>9019</v>
      </c>
      <c r="B108" s="249" t="s">
        <v>9020</v>
      </c>
      <c r="C108" s="249"/>
      <c r="D108" s="276" t="s">
        <v>9021</v>
      </c>
      <c r="E108" s="277"/>
      <c r="F108" s="278">
        <v>0</v>
      </c>
      <c r="G108" s="271"/>
      <c r="H108" s="278">
        <v>0</v>
      </c>
      <c r="I108" s="279"/>
      <c r="J108" s="273" t="s">
        <v>2843</v>
      </c>
    </row>
    <row r="109" spans="1:10" ht="12" customHeight="1">
      <c r="A109" s="275"/>
      <c r="B109" s="249"/>
      <c r="C109" s="249"/>
      <c r="D109" s="276"/>
      <c r="E109" s="277"/>
      <c r="F109" s="278"/>
      <c r="G109" s="271"/>
      <c r="H109" s="278"/>
      <c r="I109" s="279"/>
      <c r="J109" s="273"/>
    </row>
    <row r="110" spans="1:10" ht="14.45" customHeight="1">
      <c r="A110" s="266" t="s">
        <v>657</v>
      </c>
      <c r="B110" s="266" t="s">
        <v>9022</v>
      </c>
      <c r="C110" s="266"/>
      <c r="D110" s="269" t="s">
        <v>9023</v>
      </c>
      <c r="E110" s="270"/>
      <c r="F110" s="271">
        <v>0</v>
      </c>
      <c r="G110" s="271"/>
      <c r="H110" s="271">
        <v>0</v>
      </c>
      <c r="I110" s="272"/>
      <c r="J110" s="273"/>
    </row>
    <row r="111" spans="1:10" ht="14.45" customHeight="1">
      <c r="A111" s="275" t="s">
        <v>533</v>
      </c>
      <c r="B111" s="249" t="s">
        <v>9024</v>
      </c>
      <c r="C111" s="249"/>
      <c r="D111" s="276" t="s">
        <v>9025</v>
      </c>
      <c r="E111" s="277"/>
      <c r="F111" s="278">
        <v>0</v>
      </c>
      <c r="G111" s="271"/>
      <c r="H111" s="278">
        <v>0</v>
      </c>
      <c r="I111" s="279"/>
      <c r="J111" s="273" t="s">
        <v>2843</v>
      </c>
    </row>
    <row r="112" spans="1:10" ht="14.45" customHeight="1">
      <c r="A112" s="275" t="s">
        <v>661</v>
      </c>
      <c r="B112" s="249" t="s">
        <v>9026</v>
      </c>
      <c r="C112" s="249"/>
      <c r="D112" s="276" t="s">
        <v>9027</v>
      </c>
      <c r="E112" s="277"/>
      <c r="F112" s="278">
        <v>0</v>
      </c>
      <c r="G112" s="271"/>
      <c r="H112" s="278">
        <v>0</v>
      </c>
      <c r="I112" s="279"/>
      <c r="J112" s="273" t="s">
        <v>2843</v>
      </c>
    </row>
    <row r="113" spans="1:10" ht="14.45" customHeight="1">
      <c r="A113" s="275" t="s">
        <v>12490</v>
      </c>
      <c r="B113" s="249" t="s">
        <v>9028</v>
      </c>
      <c r="C113" s="249"/>
      <c r="D113" s="276" t="s">
        <v>12733</v>
      </c>
      <c r="E113" s="277"/>
      <c r="F113" s="278">
        <v>0</v>
      </c>
      <c r="G113" s="271"/>
      <c r="H113" s="278">
        <v>0</v>
      </c>
      <c r="I113" s="279"/>
      <c r="J113" s="273" t="s">
        <v>2843</v>
      </c>
    </row>
    <row r="114" spans="1:10" ht="14.45" customHeight="1">
      <c r="A114" s="275" t="s">
        <v>13294</v>
      </c>
      <c r="B114" s="249" t="s">
        <v>12736</v>
      </c>
      <c r="C114" s="249"/>
      <c r="D114" s="276" t="s">
        <v>12737</v>
      </c>
      <c r="E114" s="277"/>
      <c r="F114" s="278">
        <v>0</v>
      </c>
      <c r="G114" s="271"/>
      <c r="H114" s="278">
        <v>0</v>
      </c>
      <c r="I114" s="279"/>
      <c r="J114" s="273" t="s">
        <v>2843</v>
      </c>
    </row>
    <row r="115" spans="1:10" ht="14.45" customHeight="1">
      <c r="A115" s="275" t="s">
        <v>13296</v>
      </c>
      <c r="B115" s="249" t="s">
        <v>12744</v>
      </c>
      <c r="C115" s="249"/>
      <c r="D115" s="276" t="s">
        <v>12745</v>
      </c>
      <c r="E115" s="277"/>
      <c r="F115" s="278">
        <v>0</v>
      </c>
      <c r="G115" s="271"/>
      <c r="H115" s="278">
        <v>0</v>
      </c>
      <c r="I115" s="279"/>
      <c r="J115" s="273" t="s">
        <v>2843</v>
      </c>
    </row>
    <row r="116" spans="1:10" ht="14.45" customHeight="1">
      <c r="A116" s="249" t="s">
        <v>13301</v>
      </c>
      <c r="B116" s="249" t="s">
        <v>12746</v>
      </c>
      <c r="C116" s="249"/>
      <c r="D116" s="276" t="s">
        <v>12747</v>
      </c>
      <c r="E116" s="277"/>
      <c r="F116" s="278">
        <v>0</v>
      </c>
      <c r="G116" s="271"/>
      <c r="H116" s="278">
        <v>0</v>
      </c>
      <c r="I116" s="279"/>
      <c r="J116" s="273" t="s">
        <v>2843</v>
      </c>
    </row>
    <row r="117" spans="1:10" ht="14.45" customHeight="1">
      <c r="A117" s="249" t="s">
        <v>11924</v>
      </c>
      <c r="B117" s="249" t="s">
        <v>12748</v>
      </c>
      <c r="C117" s="249"/>
      <c r="D117" s="276" t="s">
        <v>12749</v>
      </c>
      <c r="E117" s="277"/>
      <c r="F117" s="278">
        <v>0</v>
      </c>
      <c r="G117" s="271"/>
      <c r="H117" s="278">
        <v>0</v>
      </c>
      <c r="I117" s="279"/>
      <c r="J117" s="273" t="s">
        <v>2843</v>
      </c>
    </row>
    <row r="118" spans="1:10" ht="12" customHeight="1">
      <c r="A118" s="275"/>
      <c r="B118" s="249"/>
      <c r="C118" s="249"/>
      <c r="D118" s="276"/>
      <c r="E118" s="277"/>
      <c r="F118" s="278"/>
      <c r="G118" s="271"/>
      <c r="H118" s="278"/>
      <c r="I118" s="279"/>
      <c r="J118" s="273"/>
    </row>
    <row r="119" spans="1:10" ht="15" customHeight="1">
      <c r="A119" s="266" t="s">
        <v>1726</v>
      </c>
      <c r="B119" s="266" t="s">
        <v>12750</v>
      </c>
      <c r="C119" s="266"/>
      <c r="D119" s="269">
        <v>400</v>
      </c>
      <c r="E119" s="270"/>
      <c r="F119" s="271">
        <v>0</v>
      </c>
      <c r="G119" s="271"/>
      <c r="H119" s="271">
        <v>0</v>
      </c>
      <c r="I119" s="272"/>
      <c r="J119" s="273"/>
    </row>
    <row r="120" spans="1:10" ht="12" customHeight="1">
      <c r="A120" s="266"/>
      <c r="B120" s="266"/>
      <c r="C120" s="266"/>
      <c r="D120" s="269"/>
      <c r="E120" s="270"/>
      <c r="F120" s="271"/>
      <c r="G120" s="271"/>
      <c r="H120" s="271"/>
      <c r="I120" s="272"/>
      <c r="J120" s="273"/>
    </row>
    <row r="121" spans="1:10" ht="14.45" customHeight="1">
      <c r="A121" s="266" t="s">
        <v>531</v>
      </c>
      <c r="B121" s="266" t="s">
        <v>12751</v>
      </c>
      <c r="C121" s="266"/>
      <c r="D121" s="269">
        <v>410</v>
      </c>
      <c r="E121" s="270"/>
      <c r="F121" s="271">
        <v>0</v>
      </c>
      <c r="G121" s="271"/>
      <c r="H121" s="271">
        <v>0</v>
      </c>
      <c r="I121" s="272"/>
      <c r="J121" s="273"/>
    </row>
    <row r="122" spans="1:10" ht="14.45" customHeight="1">
      <c r="A122" s="275" t="s">
        <v>533</v>
      </c>
      <c r="B122" s="249" t="s">
        <v>12752</v>
      </c>
      <c r="C122" s="249"/>
      <c r="D122" s="276">
        <v>411</v>
      </c>
      <c r="E122" s="277"/>
      <c r="F122" s="278">
        <v>0</v>
      </c>
      <c r="G122" s="271"/>
      <c r="H122" s="278">
        <v>0</v>
      </c>
      <c r="I122" s="279"/>
      <c r="J122" s="273" t="s">
        <v>2843</v>
      </c>
    </row>
    <row r="123" spans="1:10" ht="14.45" customHeight="1">
      <c r="A123" s="275" t="s">
        <v>661</v>
      </c>
      <c r="B123" s="249" t="s">
        <v>12754</v>
      </c>
      <c r="C123" s="249"/>
      <c r="D123" s="276">
        <v>412</v>
      </c>
      <c r="E123" s="277"/>
      <c r="F123" s="278">
        <v>0</v>
      </c>
      <c r="G123" s="271"/>
      <c r="H123" s="278">
        <v>0</v>
      </c>
      <c r="I123" s="279"/>
      <c r="J123" s="273" t="s">
        <v>2843</v>
      </c>
    </row>
    <row r="124" spans="1:10" ht="14.45" customHeight="1">
      <c r="A124" s="275" t="s">
        <v>12490</v>
      </c>
      <c r="B124" s="249" t="s">
        <v>12755</v>
      </c>
      <c r="C124" s="249"/>
      <c r="D124" s="276">
        <v>413</v>
      </c>
      <c r="E124" s="277"/>
      <c r="F124" s="278">
        <v>0</v>
      </c>
      <c r="G124" s="271"/>
      <c r="H124" s="278">
        <v>0</v>
      </c>
      <c r="I124" s="279"/>
      <c r="J124" s="273" t="s">
        <v>2843</v>
      </c>
    </row>
    <row r="125" spans="1:10" ht="14.45" customHeight="1">
      <c r="A125" s="275" t="s">
        <v>13294</v>
      </c>
      <c r="B125" s="249" t="s">
        <v>7074</v>
      </c>
      <c r="C125" s="249"/>
      <c r="D125" s="276">
        <v>414</v>
      </c>
      <c r="E125" s="277"/>
      <c r="F125" s="278">
        <v>0</v>
      </c>
      <c r="G125" s="271"/>
      <c r="H125" s="278">
        <v>0</v>
      </c>
      <c r="I125" s="279"/>
      <c r="J125" s="273" t="s">
        <v>2843</v>
      </c>
    </row>
    <row r="126" spans="1:10" ht="14.45" customHeight="1">
      <c r="A126" s="275" t="s">
        <v>13296</v>
      </c>
      <c r="B126" s="249" t="s">
        <v>410</v>
      </c>
      <c r="C126" s="249"/>
      <c r="D126" s="276">
        <v>415</v>
      </c>
      <c r="E126" s="277"/>
      <c r="F126" s="278">
        <v>0</v>
      </c>
      <c r="G126" s="271"/>
      <c r="H126" s="278">
        <v>0</v>
      </c>
      <c r="I126" s="279"/>
      <c r="J126" s="273" t="s">
        <v>2843</v>
      </c>
    </row>
    <row r="127" spans="1:10" ht="14.45" customHeight="1">
      <c r="A127" s="275" t="s">
        <v>13301</v>
      </c>
      <c r="B127" s="249" t="s">
        <v>6452</v>
      </c>
      <c r="C127" s="249"/>
      <c r="D127" s="276">
        <v>416</v>
      </c>
      <c r="E127" s="277"/>
      <c r="F127" s="278">
        <v>0</v>
      </c>
      <c r="G127" s="271"/>
      <c r="H127" s="278">
        <v>0</v>
      </c>
      <c r="I127" s="279"/>
      <c r="J127" s="273" t="s">
        <v>2843</v>
      </c>
    </row>
    <row r="128" spans="1:10" ht="14.45" customHeight="1">
      <c r="A128" s="275" t="s">
        <v>11924</v>
      </c>
      <c r="B128" s="249" t="s">
        <v>2731</v>
      </c>
      <c r="C128" s="249"/>
      <c r="D128" s="276">
        <v>417</v>
      </c>
      <c r="E128" s="277"/>
      <c r="F128" s="278">
        <v>0</v>
      </c>
      <c r="G128" s="271"/>
      <c r="H128" s="278">
        <v>0</v>
      </c>
      <c r="I128" s="279"/>
      <c r="J128" s="273" t="s">
        <v>2843</v>
      </c>
    </row>
    <row r="129" spans="1:10" ht="14.45" customHeight="1">
      <c r="A129" s="275" t="s">
        <v>7588</v>
      </c>
      <c r="B129" s="249" t="s">
        <v>2732</v>
      </c>
      <c r="C129" s="249"/>
      <c r="D129" s="276">
        <v>418</v>
      </c>
      <c r="E129" s="277"/>
      <c r="F129" s="278">
        <v>0</v>
      </c>
      <c r="G129" s="271"/>
      <c r="H129" s="278">
        <v>0</v>
      </c>
      <c r="I129" s="279"/>
      <c r="J129" s="273" t="s">
        <v>2843</v>
      </c>
    </row>
    <row r="130" spans="1:10" ht="14.45" customHeight="1">
      <c r="A130" s="275" t="s">
        <v>12124</v>
      </c>
      <c r="B130" s="249" t="s">
        <v>7078</v>
      </c>
      <c r="C130" s="249"/>
      <c r="D130" s="276">
        <v>419</v>
      </c>
      <c r="E130" s="277"/>
      <c r="F130" s="278">
        <v>0</v>
      </c>
      <c r="G130" s="271"/>
      <c r="H130" s="278">
        <v>0</v>
      </c>
      <c r="I130" s="279"/>
      <c r="J130" s="273" t="s">
        <v>2843</v>
      </c>
    </row>
    <row r="131" spans="1:10" ht="14.45" customHeight="1">
      <c r="A131" s="249" t="s">
        <v>9019</v>
      </c>
      <c r="B131" s="249" t="s">
        <v>7079</v>
      </c>
      <c r="C131" s="249"/>
      <c r="D131" s="276" t="s">
        <v>7080</v>
      </c>
      <c r="E131" s="277"/>
      <c r="F131" s="278">
        <v>0</v>
      </c>
      <c r="G131" s="271"/>
      <c r="H131" s="278">
        <v>0</v>
      </c>
      <c r="I131" s="279"/>
      <c r="J131" s="273" t="s">
        <v>2843</v>
      </c>
    </row>
    <row r="132" spans="1:10" ht="14.45" customHeight="1">
      <c r="A132" s="249" t="s">
        <v>6105</v>
      </c>
      <c r="B132" s="249" t="s">
        <v>6106</v>
      </c>
      <c r="C132" s="249"/>
      <c r="D132" s="276" t="s">
        <v>6107</v>
      </c>
      <c r="E132" s="277"/>
      <c r="F132" s="278">
        <v>0</v>
      </c>
      <c r="G132" s="271"/>
      <c r="H132" s="278">
        <v>0</v>
      </c>
      <c r="I132" s="279"/>
      <c r="J132" s="273" t="s">
        <v>2843</v>
      </c>
    </row>
    <row r="133" spans="1:10" ht="12" customHeight="1">
      <c r="A133" s="275"/>
      <c r="B133" s="249"/>
      <c r="C133" s="249"/>
      <c r="D133" s="276"/>
      <c r="E133" s="277"/>
      <c r="F133" s="278"/>
      <c r="G133" s="271"/>
      <c r="H133" s="278"/>
      <c r="I133" s="279"/>
      <c r="J133" s="273"/>
    </row>
    <row r="134" spans="1:10" ht="14.45" customHeight="1">
      <c r="A134" s="266" t="s">
        <v>657</v>
      </c>
      <c r="B134" s="266" t="s">
        <v>6108</v>
      </c>
      <c r="C134" s="266"/>
      <c r="D134" s="269" t="s">
        <v>6109</v>
      </c>
      <c r="E134" s="270"/>
      <c r="F134" s="271">
        <v>0</v>
      </c>
      <c r="G134" s="271"/>
      <c r="H134" s="271">
        <v>0</v>
      </c>
      <c r="I134" s="272"/>
      <c r="J134" s="273"/>
    </row>
    <row r="135" spans="1:10" ht="14.45" customHeight="1">
      <c r="A135" s="275" t="s">
        <v>533</v>
      </c>
      <c r="B135" s="249" t="s">
        <v>11619</v>
      </c>
      <c r="C135" s="249"/>
      <c r="D135" s="276" t="s">
        <v>11167</v>
      </c>
      <c r="E135" s="277"/>
      <c r="F135" s="278">
        <v>0</v>
      </c>
      <c r="G135" s="271"/>
      <c r="H135" s="278">
        <v>0</v>
      </c>
      <c r="I135" s="279"/>
      <c r="J135" s="273" t="s">
        <v>2843</v>
      </c>
    </row>
    <row r="136" spans="1:10" ht="14.45" customHeight="1">
      <c r="A136" s="275" t="s">
        <v>661</v>
      </c>
      <c r="B136" s="249" t="s">
        <v>11171</v>
      </c>
      <c r="C136" s="249"/>
      <c r="D136" s="276" t="s">
        <v>11172</v>
      </c>
      <c r="E136" s="277"/>
      <c r="F136" s="278">
        <v>0</v>
      </c>
      <c r="G136" s="271"/>
      <c r="H136" s="278">
        <v>0</v>
      </c>
      <c r="I136" s="279"/>
      <c r="J136" s="273" t="s">
        <v>2843</v>
      </c>
    </row>
    <row r="137" spans="1:10" ht="14.45" customHeight="1">
      <c r="A137" s="275" t="s">
        <v>12490</v>
      </c>
      <c r="B137" s="249" t="s">
        <v>1309</v>
      </c>
      <c r="C137" s="249"/>
      <c r="D137" s="276" t="s">
        <v>1310</v>
      </c>
      <c r="E137" s="277"/>
      <c r="F137" s="278">
        <v>0</v>
      </c>
      <c r="G137" s="271"/>
      <c r="H137" s="278">
        <v>0</v>
      </c>
      <c r="I137" s="279"/>
      <c r="J137" s="273" t="s">
        <v>2843</v>
      </c>
    </row>
    <row r="138" spans="1:10" ht="12" hidden="1" customHeight="1" outlineLevel="1">
      <c r="A138" s="275"/>
      <c r="B138" s="249"/>
      <c r="C138" s="249"/>
      <c r="D138" s="276"/>
      <c r="E138" s="277"/>
      <c r="F138" s="278"/>
      <c r="G138" s="271"/>
      <c r="H138" s="278"/>
      <c r="I138" s="279"/>
      <c r="J138" s="273"/>
    </row>
    <row r="139" spans="1:10" ht="15" hidden="1" customHeight="1" outlineLevel="1">
      <c r="A139" s="266" t="s">
        <v>4500</v>
      </c>
      <c r="B139" s="266" t="s">
        <v>4501</v>
      </c>
      <c r="C139" s="266"/>
      <c r="D139" s="269" t="s">
        <v>4502</v>
      </c>
      <c r="E139" s="270"/>
      <c r="F139" s="271">
        <v>0</v>
      </c>
      <c r="G139" s="271"/>
      <c r="H139" s="271">
        <v>0</v>
      </c>
      <c r="I139" s="272"/>
      <c r="J139" s="273"/>
    </row>
    <row r="140" spans="1:10" ht="12" customHeight="1" collapsed="1">
      <c r="A140" s="275"/>
      <c r="B140" s="249"/>
      <c r="C140" s="249"/>
      <c r="D140" s="276"/>
      <c r="E140" s="277"/>
      <c r="F140" s="278"/>
      <c r="G140" s="271"/>
      <c r="H140" s="278"/>
      <c r="I140" s="279"/>
      <c r="J140" s="273"/>
    </row>
    <row r="141" spans="1:10" ht="17.100000000000001" customHeight="1" thickBot="1">
      <c r="A141" s="266"/>
      <c r="B141" s="266" t="s">
        <v>4503</v>
      </c>
      <c r="C141" s="266"/>
      <c r="D141" s="269" t="s">
        <v>4504</v>
      </c>
      <c r="E141" s="270"/>
      <c r="F141" s="292">
        <v>0</v>
      </c>
      <c r="G141" s="271"/>
      <c r="H141" s="292">
        <v>0</v>
      </c>
      <c r="I141" s="293"/>
      <c r="J141" s="273"/>
    </row>
    <row r="142" spans="1:10" s="253" customFormat="1" ht="16.350000000000001" customHeight="1" thickTop="1">
      <c r="A142" s="249" t="str">
        <f>Menu!B5</f>
        <v>Quý IV của năm tài chính kết thúc ngày 31 tháng 12 năm 2015</v>
      </c>
      <c r="B142" s="250"/>
      <c r="C142" s="250"/>
      <c r="D142" s="250"/>
      <c r="E142" s="250"/>
      <c r="F142" s="294">
        <v>0</v>
      </c>
      <c r="G142" s="250"/>
      <c r="H142" s="294">
        <v>0</v>
      </c>
      <c r="I142" s="252"/>
      <c r="J142" s="307"/>
    </row>
    <row r="143" spans="1:10" ht="16.350000000000001" customHeight="1">
      <c r="A143" s="266" t="s">
        <v>5539</v>
      </c>
      <c r="B143" s="249"/>
      <c r="C143" s="249"/>
      <c r="D143" s="276"/>
      <c r="E143" s="277"/>
      <c r="F143" s="278"/>
      <c r="G143" s="278"/>
      <c r="H143" s="278"/>
      <c r="I143" s="279"/>
      <c r="J143" s="273"/>
    </row>
    <row r="144" spans="1:10" s="253" customFormat="1" ht="5.0999999999999996" customHeight="1" thickBot="1">
      <c r="A144" s="254"/>
      <c r="B144" s="255"/>
      <c r="C144" s="255"/>
      <c r="D144" s="255"/>
      <c r="E144" s="255"/>
      <c r="F144" s="255"/>
      <c r="G144" s="255"/>
      <c r="H144" s="255"/>
      <c r="I144" s="252"/>
      <c r="J144" s="307"/>
    </row>
    <row r="145" spans="1:17" ht="15" customHeight="1">
      <c r="A145" s="266"/>
      <c r="B145" s="249"/>
      <c r="C145" s="249"/>
      <c r="D145" s="276"/>
      <c r="E145" s="277"/>
      <c r="F145" s="278"/>
      <c r="G145" s="278"/>
      <c r="H145" s="278"/>
      <c r="I145" s="279"/>
      <c r="J145" s="273"/>
    </row>
    <row r="146" spans="1:17" ht="21.95" customHeight="1">
      <c r="A146" s="261" t="s">
        <v>12468</v>
      </c>
      <c r="B146" s="256"/>
      <c r="C146" s="256"/>
      <c r="D146" s="256"/>
      <c r="E146" s="256"/>
      <c r="F146" s="295"/>
      <c r="G146" s="295"/>
      <c r="H146" s="295"/>
      <c r="I146" s="272"/>
      <c r="J146" s="273"/>
    </row>
    <row r="147" spans="1:17" ht="15" customHeight="1">
      <c r="A147" s="249"/>
      <c r="B147" s="249"/>
      <c r="C147" s="249"/>
      <c r="D147" s="276"/>
      <c r="E147" s="277"/>
      <c r="F147" s="278"/>
      <c r="G147" s="278"/>
      <c r="H147" s="278"/>
      <c r="I147" s="279"/>
      <c r="J147" s="273"/>
    </row>
    <row r="148" spans="1:17" s="185" customFormat="1" ht="27.95" customHeight="1">
      <c r="A148" s="171" t="s">
        <v>12469</v>
      </c>
      <c r="B148" s="172"/>
      <c r="C148" s="172"/>
      <c r="D148" s="176"/>
      <c r="E148" s="177" t="s">
        <v>6086</v>
      </c>
      <c r="F148" s="178" t="s">
        <v>4020</v>
      </c>
      <c r="G148" s="179"/>
      <c r="H148" s="178" t="s">
        <v>4021</v>
      </c>
      <c r="I148" s="180" t="s">
        <v>4022</v>
      </c>
      <c r="J148" s="184"/>
    </row>
    <row r="149" spans="1:17" ht="15" customHeight="1">
      <c r="A149" s="266"/>
      <c r="B149" s="266"/>
      <c r="C149" s="266"/>
      <c r="D149" s="269"/>
      <c r="E149" s="277"/>
      <c r="F149" s="278"/>
      <c r="G149" s="278"/>
      <c r="H149" s="278"/>
      <c r="I149" s="279"/>
      <c r="J149" s="273"/>
    </row>
    <row r="150" spans="1:17" ht="15" customHeight="1">
      <c r="A150" s="275" t="s">
        <v>533</v>
      </c>
      <c r="B150" s="249" t="s">
        <v>12470</v>
      </c>
      <c r="C150" s="249"/>
      <c r="D150" s="276"/>
      <c r="E150" s="277"/>
      <c r="F150" s="278">
        <v>0</v>
      </c>
      <c r="G150" s="278"/>
      <c r="H150" s="278">
        <v>0</v>
      </c>
      <c r="I150" s="279"/>
      <c r="J150" s="273" t="s">
        <v>2843</v>
      </c>
      <c r="Q150" s="280" t="s">
        <v>12235</v>
      </c>
    </row>
    <row r="151" spans="1:17" ht="15" customHeight="1">
      <c r="A151" s="275" t="s">
        <v>661</v>
      </c>
      <c r="B151" s="249" t="s">
        <v>7810</v>
      </c>
      <c r="C151" s="249"/>
      <c r="D151" s="276"/>
      <c r="E151" s="277"/>
      <c r="F151" s="278">
        <v>0</v>
      </c>
      <c r="G151" s="278"/>
      <c r="H151" s="278">
        <v>0</v>
      </c>
      <c r="I151" s="279"/>
      <c r="J151" s="273" t="s">
        <v>2843</v>
      </c>
      <c r="Q151" s="280" t="s">
        <v>12236</v>
      </c>
    </row>
    <row r="152" spans="1:17" ht="15" customHeight="1">
      <c r="A152" s="275" t="s">
        <v>12490</v>
      </c>
      <c r="B152" s="249" t="s">
        <v>11858</v>
      </c>
      <c r="C152" s="249"/>
      <c r="D152" s="276"/>
      <c r="E152" s="277"/>
      <c r="F152" s="278">
        <v>0</v>
      </c>
      <c r="G152" s="278"/>
      <c r="H152" s="278">
        <v>0</v>
      </c>
      <c r="I152" s="279"/>
      <c r="J152" s="273" t="s">
        <v>2843</v>
      </c>
      <c r="Q152" s="280" t="s">
        <v>12237</v>
      </c>
    </row>
    <row r="153" spans="1:17" ht="15" customHeight="1">
      <c r="A153" s="275" t="s">
        <v>13294</v>
      </c>
      <c r="B153" s="249" t="s">
        <v>11859</v>
      </c>
      <c r="C153" s="249"/>
      <c r="D153" s="276"/>
      <c r="E153" s="277"/>
      <c r="F153" s="278">
        <v>0</v>
      </c>
      <c r="G153" s="278"/>
      <c r="H153" s="278">
        <v>0</v>
      </c>
      <c r="I153" s="279"/>
      <c r="J153" s="273" t="s">
        <v>2843</v>
      </c>
      <c r="Q153" s="280" t="s">
        <v>12238</v>
      </c>
    </row>
    <row r="154" spans="1:17" ht="15" customHeight="1">
      <c r="A154" s="275" t="s">
        <v>13296</v>
      </c>
      <c r="B154" s="249" t="s">
        <v>11860</v>
      </c>
      <c r="C154" s="249"/>
      <c r="D154" s="276"/>
      <c r="E154" s="277"/>
      <c r="F154" s="278"/>
      <c r="G154" s="278"/>
      <c r="H154" s="278"/>
      <c r="I154" s="279"/>
      <c r="J154" s="273"/>
    </row>
    <row r="155" spans="1:17" ht="15" customHeight="1">
      <c r="A155" s="275"/>
      <c r="B155" s="249" t="s">
        <v>11861</v>
      </c>
      <c r="C155" s="249"/>
      <c r="D155" s="276"/>
      <c r="E155" s="277"/>
      <c r="F155" s="557">
        <v>0</v>
      </c>
      <c r="G155" s="557"/>
      <c r="H155" s="557">
        <v>0</v>
      </c>
      <c r="I155" s="279"/>
      <c r="J155" s="273"/>
      <c r="Q155" s="280" t="s">
        <v>12239</v>
      </c>
    </row>
    <row r="156" spans="1:17" ht="15" customHeight="1">
      <c r="A156" s="275"/>
      <c r="B156" s="249" t="s">
        <v>11862</v>
      </c>
      <c r="C156" s="249"/>
      <c r="D156" s="276"/>
      <c r="E156" s="277"/>
      <c r="F156" s="557">
        <v>0</v>
      </c>
      <c r="G156" s="557"/>
      <c r="H156" s="557">
        <v>0</v>
      </c>
      <c r="I156" s="279"/>
      <c r="J156" s="273"/>
      <c r="Q156" s="280" t="s">
        <v>12240</v>
      </c>
    </row>
    <row r="157" spans="1:17" ht="15" customHeight="1">
      <c r="A157" s="275"/>
      <c r="B157" s="249" t="s">
        <v>11863</v>
      </c>
      <c r="C157" s="249"/>
      <c r="D157" s="276"/>
      <c r="E157" s="277"/>
      <c r="F157" s="557">
        <v>0</v>
      </c>
      <c r="G157" s="557"/>
      <c r="H157" s="557">
        <v>0</v>
      </c>
      <c r="I157" s="279"/>
      <c r="J157" s="273"/>
      <c r="Q157" s="280" t="s">
        <v>12241</v>
      </c>
    </row>
    <row r="158" spans="1:17" ht="15" customHeight="1">
      <c r="A158" s="275"/>
      <c r="B158" s="249" t="s">
        <v>5849</v>
      </c>
      <c r="C158" s="249"/>
      <c r="D158" s="276"/>
      <c r="E158" s="277"/>
      <c r="F158" s="557">
        <v>0</v>
      </c>
      <c r="G158" s="557"/>
      <c r="H158" s="557">
        <v>0</v>
      </c>
      <c r="I158" s="279"/>
      <c r="J158" s="273"/>
      <c r="Q158" s="280" t="s">
        <v>12242</v>
      </c>
    </row>
    <row r="159" spans="1:17" ht="15" customHeight="1">
      <c r="A159" s="275"/>
      <c r="B159" s="249" t="s">
        <v>5850</v>
      </c>
      <c r="C159" s="249"/>
      <c r="D159" s="276"/>
      <c r="E159" s="277"/>
      <c r="F159" s="557">
        <v>0</v>
      </c>
      <c r="G159" s="557"/>
      <c r="H159" s="557">
        <v>0</v>
      </c>
      <c r="I159" s="279"/>
      <c r="J159" s="273"/>
      <c r="Q159" s="280" t="s">
        <v>12243</v>
      </c>
    </row>
    <row r="160" spans="1:17" ht="15" customHeight="1">
      <c r="A160" s="275"/>
      <c r="B160" s="249" t="s">
        <v>5851</v>
      </c>
      <c r="C160" s="249"/>
      <c r="D160" s="276"/>
      <c r="E160" s="277"/>
      <c r="F160" s="557">
        <v>0</v>
      </c>
      <c r="G160" s="557"/>
      <c r="H160" s="557">
        <v>0</v>
      </c>
      <c r="I160" s="279"/>
      <c r="J160" s="273"/>
      <c r="Q160" s="280" t="s">
        <v>2072</v>
      </c>
    </row>
    <row r="161" spans="1:17" ht="15" customHeight="1">
      <c r="A161" s="275"/>
      <c r="B161" s="249" t="s">
        <v>5852</v>
      </c>
      <c r="C161" s="249"/>
      <c r="D161" s="276"/>
      <c r="E161" s="277"/>
      <c r="F161" s="557">
        <v>0</v>
      </c>
      <c r="G161" s="557"/>
      <c r="H161" s="557">
        <v>0</v>
      </c>
      <c r="I161" s="279"/>
      <c r="J161" s="273"/>
      <c r="Q161" s="280" t="s">
        <v>2073</v>
      </c>
    </row>
    <row r="162" spans="1:17" ht="15" customHeight="1">
      <c r="A162" s="275"/>
      <c r="B162" s="249" t="s">
        <v>5853</v>
      </c>
      <c r="C162" s="249"/>
      <c r="D162" s="276"/>
      <c r="E162" s="277"/>
      <c r="F162" s="557">
        <v>0</v>
      </c>
      <c r="G162" s="557"/>
      <c r="H162" s="557">
        <v>0</v>
      </c>
      <c r="I162" s="279"/>
      <c r="J162" s="273"/>
      <c r="Q162" s="280" t="s">
        <v>2075</v>
      </c>
    </row>
    <row r="163" spans="1:17" ht="15" customHeight="1">
      <c r="A163" s="275" t="s">
        <v>13301</v>
      </c>
      <c r="B163" s="249" t="s">
        <v>3245</v>
      </c>
      <c r="C163" s="249"/>
      <c r="D163" s="276"/>
      <c r="E163" s="277"/>
      <c r="F163" s="278">
        <v>0</v>
      </c>
      <c r="G163" s="278"/>
      <c r="H163" s="278">
        <v>0</v>
      </c>
      <c r="I163" s="279"/>
      <c r="J163" s="273" t="s">
        <v>2843</v>
      </c>
      <c r="Q163" s="280" t="s">
        <v>2074</v>
      </c>
    </row>
    <row r="164" spans="1:17" ht="15" customHeight="1">
      <c r="A164" s="249"/>
      <c r="B164" s="249"/>
      <c r="C164" s="249"/>
      <c r="D164" s="249"/>
      <c r="E164" s="250"/>
      <c r="F164" s="278"/>
      <c r="G164" s="278"/>
      <c r="H164" s="278"/>
      <c r="I164" s="279"/>
      <c r="J164" s="273"/>
    </row>
    <row r="165" spans="1:17" ht="15" customHeight="1">
      <c r="A165" s="249"/>
      <c r="B165" s="249"/>
      <c r="C165" s="249"/>
      <c r="D165" s="249"/>
      <c r="E165" s="250"/>
      <c r="F165" s="278"/>
      <c r="G165" s="278"/>
      <c r="H165" s="278"/>
      <c r="I165" s="279"/>
      <c r="J165" s="273"/>
    </row>
    <row r="166" spans="1:17" s="260" customFormat="1" ht="15" customHeight="1">
      <c r="A166" s="250"/>
      <c r="B166" s="250"/>
      <c r="C166" s="250"/>
      <c r="D166" s="250"/>
      <c r="E166" s="250"/>
      <c r="F166" s="258" t="s">
        <v>5276</v>
      </c>
      <c r="G166" s="258"/>
      <c r="H166" s="258"/>
      <c r="I166" s="296"/>
      <c r="J166" s="264"/>
    </row>
    <row r="167" spans="1:17" s="260" customFormat="1" ht="20.100000000000001" customHeight="1">
      <c r="A167" s="262" t="str">
        <f>Menu!A12</f>
        <v>Người lập biểu</v>
      </c>
      <c r="B167" s="262"/>
      <c r="C167" s="262" t="str">
        <f>Menu!A13</f>
        <v>Kế toán trưởng</v>
      </c>
      <c r="D167" s="258"/>
      <c r="E167" s="262"/>
      <c r="F167" s="256" t="str">
        <f>Menu!A14</f>
        <v>Tổng Giám đốc</v>
      </c>
      <c r="G167" s="258"/>
      <c r="H167" s="262"/>
      <c r="I167" s="263"/>
      <c r="J167" s="264"/>
    </row>
    <row r="168" spans="1:17" s="260" customFormat="1" ht="12" customHeight="1">
      <c r="A168" s="258"/>
      <c r="B168" s="258"/>
      <c r="C168" s="258"/>
      <c r="D168" s="258"/>
      <c r="E168" s="258"/>
      <c r="F168" s="258"/>
      <c r="G168" s="258"/>
      <c r="H168" s="258"/>
      <c r="I168" s="259"/>
      <c r="J168" s="264"/>
    </row>
    <row r="169" spans="1:17" s="260" customFormat="1" ht="12" customHeight="1">
      <c r="A169" s="258"/>
      <c r="B169" s="258"/>
      <c r="C169" s="258"/>
      <c r="D169" s="258"/>
      <c r="E169" s="258"/>
      <c r="F169" s="258"/>
      <c r="G169" s="258"/>
      <c r="H169" s="258"/>
      <c r="I169" s="259"/>
      <c r="J169" s="264"/>
    </row>
    <row r="170" spans="1:17" s="260" customFormat="1" ht="12" customHeight="1">
      <c r="A170" s="258"/>
      <c r="B170" s="258"/>
      <c r="C170" s="258"/>
      <c r="D170" s="258"/>
      <c r="E170" s="258"/>
      <c r="F170" s="258"/>
      <c r="G170" s="258"/>
      <c r="H170" s="258"/>
      <c r="I170" s="259"/>
      <c r="J170" s="264"/>
    </row>
    <row r="171" spans="1:17" s="260" customFormat="1" ht="12" customHeight="1">
      <c r="A171" s="258"/>
      <c r="B171" s="258"/>
      <c r="C171" s="258"/>
      <c r="D171" s="258"/>
      <c r="E171" s="258"/>
      <c r="F171" s="258"/>
      <c r="G171" s="258"/>
      <c r="H171" s="258"/>
      <c r="I171" s="259"/>
      <c r="J171" s="264"/>
    </row>
    <row r="172" spans="1:17" s="260" customFormat="1" ht="12" customHeight="1">
      <c r="A172" s="258"/>
      <c r="B172" s="258"/>
      <c r="C172" s="258"/>
      <c r="D172" s="258"/>
      <c r="E172" s="258"/>
      <c r="F172" s="258"/>
      <c r="G172" s="258"/>
      <c r="H172" s="258"/>
      <c r="I172" s="259"/>
      <c r="J172" s="264"/>
    </row>
    <row r="173" spans="1:17" s="260" customFormat="1" ht="15" customHeight="1">
      <c r="A173" s="258" t="s">
        <v>3246</v>
      </c>
      <c r="B173" s="258"/>
      <c r="C173" s="258" t="s">
        <v>3247</v>
      </c>
      <c r="D173" s="258"/>
      <c r="E173" s="258"/>
      <c r="F173" s="258" t="s">
        <v>3246</v>
      </c>
      <c r="G173" s="258"/>
      <c r="H173" s="258"/>
      <c r="I173" s="259"/>
      <c r="J173" s="264"/>
    </row>
    <row r="174" spans="1:17" s="260" customFormat="1" ht="20.100000000000001" customHeight="1">
      <c r="A174" s="262" t="str">
        <f>Menu!B12</f>
        <v>Đường Lan Phương</v>
      </c>
      <c r="B174" s="262"/>
      <c r="C174" s="262" t="str">
        <f>Menu!B13</f>
        <v>Vương Thị Ánh Duyên</v>
      </c>
      <c r="D174" s="258"/>
      <c r="E174" s="262"/>
      <c r="F174" s="262" t="str">
        <f>Menu!B14</f>
        <v>Đường Đức Hóa</v>
      </c>
      <c r="G174" s="258"/>
      <c r="H174" s="262"/>
      <c r="I174" s="297"/>
      <c r="J174" s="264"/>
    </row>
    <row r="175" spans="1:17" ht="15" customHeight="1">
      <c r="A175" s="250" t="str">
        <f>Menu!B5</f>
        <v>Quý IV của năm tài chính kết thúc ngày 31 tháng 12 năm 2015</v>
      </c>
      <c r="B175" s="250"/>
      <c r="C175" s="250"/>
      <c r="D175" s="250"/>
      <c r="E175" s="250"/>
      <c r="F175" s="250"/>
      <c r="G175" s="250"/>
      <c r="H175" s="250"/>
      <c r="I175" s="299"/>
    </row>
    <row r="176" spans="1:17" ht="5.0999999999999996" customHeight="1" thickBot="1">
      <c r="A176" s="283"/>
      <c r="B176" s="301"/>
      <c r="C176" s="301"/>
      <c r="D176" s="301"/>
      <c r="E176" s="301"/>
      <c r="F176" s="301"/>
      <c r="G176" s="301"/>
      <c r="H176" s="301"/>
    </row>
    <row r="177" spans="1:12" s="260" customFormat="1" ht="15" customHeight="1">
      <c r="A177" s="256"/>
      <c r="B177" s="257"/>
      <c r="C177" s="257"/>
      <c r="D177" s="257"/>
      <c r="E177" s="258"/>
      <c r="F177" s="257"/>
      <c r="G177" s="257"/>
      <c r="H177" s="257"/>
      <c r="I177" s="259"/>
      <c r="J177" s="264"/>
    </row>
    <row r="178" spans="1:12" s="265" customFormat="1" ht="21.95" customHeight="1">
      <c r="A178" s="261" t="s">
        <v>3248</v>
      </c>
      <c r="B178" s="256"/>
      <c r="C178" s="256"/>
      <c r="D178" s="256"/>
      <c r="E178" s="262"/>
      <c r="F178" s="256"/>
      <c r="G178" s="256"/>
      <c r="H178" s="256"/>
      <c r="I178" s="263"/>
      <c r="J178" s="264"/>
    </row>
    <row r="179" spans="1:12" s="265" customFormat="1" ht="15" customHeight="1">
      <c r="A179" s="262" t="str">
        <f>Menu!B7</f>
        <v>Quý IV của năm tài chính kết thúc ngày 31 tháng 12 năm 2015</v>
      </c>
      <c r="B179" s="256"/>
      <c r="C179" s="256"/>
      <c r="D179" s="256"/>
      <c r="E179" s="262"/>
      <c r="F179" s="256"/>
      <c r="G179" s="256"/>
      <c r="H179" s="256"/>
      <c r="I179" s="263"/>
      <c r="J179" s="264"/>
    </row>
    <row r="180" spans="1:12" s="265" customFormat="1" ht="6" customHeight="1">
      <c r="A180" s="266"/>
      <c r="B180" s="266"/>
      <c r="C180" s="266"/>
      <c r="D180" s="266"/>
      <c r="E180" s="267"/>
      <c r="F180" s="266"/>
      <c r="G180" s="266"/>
      <c r="H180" s="266"/>
      <c r="I180" s="263"/>
      <c r="J180" s="264"/>
    </row>
    <row r="181" spans="1:12" s="260" customFormat="1" ht="15" customHeight="1">
      <c r="A181" s="249"/>
      <c r="B181" s="249"/>
      <c r="C181" s="249"/>
      <c r="D181" s="249"/>
      <c r="E181" s="250"/>
      <c r="F181" s="249"/>
      <c r="G181" s="249"/>
      <c r="H181" s="268" t="s">
        <v>10912</v>
      </c>
      <c r="I181" s="259"/>
      <c r="J181" s="264"/>
    </row>
    <row r="182" spans="1:12" s="260" customFormat="1" ht="6" customHeight="1">
      <c r="A182" s="249"/>
      <c r="B182" s="249"/>
      <c r="C182" s="249"/>
      <c r="D182" s="249"/>
      <c r="E182" s="250"/>
      <c r="F182" s="249"/>
      <c r="G182" s="249"/>
      <c r="H182" s="249"/>
      <c r="I182" s="259"/>
      <c r="J182" s="264"/>
    </row>
    <row r="183" spans="1:12" s="174" customFormat="1" ht="27.95" customHeight="1">
      <c r="A183" s="171" t="s">
        <v>12469</v>
      </c>
      <c r="B183" s="172"/>
      <c r="C183" s="172"/>
      <c r="D183" s="176" t="s">
        <v>6085</v>
      </c>
      <c r="E183" s="177" t="s">
        <v>950</v>
      </c>
      <c r="F183" s="178" t="s">
        <v>5543</v>
      </c>
      <c r="G183" s="179"/>
      <c r="H183" s="178" t="s">
        <v>5544</v>
      </c>
      <c r="I183" s="180" t="s">
        <v>5545</v>
      </c>
      <c r="J183" s="181" t="s">
        <v>4023</v>
      </c>
      <c r="K183" s="182"/>
    </row>
    <row r="184" spans="1:12" s="260" customFormat="1" ht="15" customHeight="1">
      <c r="A184" s="266"/>
      <c r="B184" s="266"/>
      <c r="C184" s="266"/>
      <c r="D184" s="269"/>
      <c r="E184" s="269"/>
      <c r="F184" s="266" t="s">
        <v>3411</v>
      </c>
      <c r="G184" s="266"/>
      <c r="H184" s="266" t="s">
        <v>3411</v>
      </c>
      <c r="I184" s="263"/>
      <c r="J184" s="264"/>
    </row>
    <row r="185" spans="1:12" s="274" customFormat="1" ht="15" customHeight="1">
      <c r="A185" s="308" t="s">
        <v>533</v>
      </c>
      <c r="B185" s="309" t="s">
        <v>951</v>
      </c>
      <c r="C185" s="309"/>
      <c r="D185" s="310" t="s">
        <v>10488</v>
      </c>
      <c r="E185" s="311" t="s">
        <v>5546</v>
      </c>
      <c r="F185" s="271">
        <v>0</v>
      </c>
      <c r="G185" s="271"/>
      <c r="H185" s="271">
        <v>0</v>
      </c>
      <c r="I185" s="272"/>
      <c r="J185" s="273" t="s">
        <v>2843</v>
      </c>
      <c r="L185" s="312"/>
    </row>
    <row r="186" spans="1:12" s="274" customFormat="1" ht="6.95" customHeight="1">
      <c r="A186" s="308"/>
      <c r="B186" s="309"/>
      <c r="C186" s="309"/>
      <c r="D186" s="310"/>
      <c r="E186" s="311"/>
      <c r="F186" s="271"/>
      <c r="G186" s="271"/>
      <c r="H186" s="271"/>
      <c r="I186" s="272"/>
      <c r="J186" s="273"/>
    </row>
    <row r="187" spans="1:12" s="274" customFormat="1" ht="15" customHeight="1">
      <c r="A187" s="308" t="s">
        <v>661</v>
      </c>
      <c r="B187" s="309" t="s">
        <v>953</v>
      </c>
      <c r="C187" s="309"/>
      <c r="D187" s="310" t="s">
        <v>11379</v>
      </c>
      <c r="E187" s="311"/>
      <c r="F187" s="271">
        <v>0</v>
      </c>
      <c r="G187" s="271"/>
      <c r="H187" s="271">
        <v>0</v>
      </c>
      <c r="I187" s="272"/>
      <c r="J187" s="273" t="s">
        <v>2843</v>
      </c>
    </row>
    <row r="188" spans="1:12" s="274" customFormat="1" ht="6.95" customHeight="1">
      <c r="A188" s="308"/>
      <c r="B188" s="309"/>
      <c r="C188" s="309"/>
      <c r="D188" s="310"/>
      <c r="E188" s="311"/>
      <c r="F188" s="271"/>
      <c r="G188" s="271"/>
      <c r="H188" s="271"/>
      <c r="I188" s="272"/>
      <c r="J188" s="273"/>
    </row>
    <row r="189" spans="1:12" s="274" customFormat="1" ht="15" customHeight="1">
      <c r="A189" s="308" t="s">
        <v>12490</v>
      </c>
      <c r="B189" s="309" t="s">
        <v>12025</v>
      </c>
      <c r="C189" s="309"/>
      <c r="D189" s="311">
        <v>10</v>
      </c>
      <c r="E189" s="311"/>
      <c r="F189" s="271">
        <v>0</v>
      </c>
      <c r="G189" s="271"/>
      <c r="H189" s="271">
        <v>0</v>
      </c>
      <c r="I189" s="272"/>
      <c r="J189" s="273"/>
    </row>
    <row r="190" spans="1:12" s="274" customFormat="1" ht="6.95" customHeight="1">
      <c r="A190" s="308"/>
      <c r="B190" s="309"/>
      <c r="C190" s="309"/>
      <c r="D190" s="311"/>
      <c r="E190" s="311"/>
      <c r="F190" s="271"/>
      <c r="G190" s="271"/>
      <c r="H190" s="271"/>
      <c r="I190" s="272"/>
      <c r="J190" s="273"/>
    </row>
    <row r="191" spans="1:12" s="274" customFormat="1" ht="15" customHeight="1">
      <c r="A191" s="308" t="s">
        <v>13294</v>
      </c>
      <c r="B191" s="309" t="s">
        <v>12026</v>
      </c>
      <c r="C191" s="309"/>
      <c r="D191" s="311">
        <v>11</v>
      </c>
      <c r="E191" s="311"/>
      <c r="F191" s="271">
        <v>0</v>
      </c>
      <c r="G191" s="271"/>
      <c r="H191" s="271">
        <v>0</v>
      </c>
      <c r="I191" s="272"/>
      <c r="J191" s="273" t="s">
        <v>2843</v>
      </c>
    </row>
    <row r="192" spans="1:12" s="274" customFormat="1" ht="6.95" customHeight="1">
      <c r="A192" s="308"/>
      <c r="B192" s="309"/>
      <c r="C192" s="309"/>
      <c r="D192" s="311"/>
      <c r="E192" s="311"/>
      <c r="F192" s="271"/>
      <c r="G192" s="271"/>
      <c r="H192" s="271"/>
      <c r="I192" s="272"/>
      <c r="J192" s="273"/>
    </row>
    <row r="193" spans="1:10" s="274" customFormat="1" ht="15" customHeight="1">
      <c r="A193" s="308" t="s">
        <v>13296</v>
      </c>
      <c r="B193" s="309" t="s">
        <v>10329</v>
      </c>
      <c r="C193" s="309"/>
      <c r="D193" s="311">
        <v>20</v>
      </c>
      <c r="E193" s="311"/>
      <c r="F193" s="271">
        <v>0</v>
      </c>
      <c r="G193" s="271"/>
      <c r="H193" s="271">
        <v>0</v>
      </c>
      <c r="I193" s="272"/>
      <c r="J193" s="273"/>
    </row>
    <row r="194" spans="1:10" s="274" customFormat="1" ht="6.95" customHeight="1">
      <c r="A194" s="308"/>
      <c r="B194" s="309"/>
      <c r="C194" s="309"/>
      <c r="D194" s="311"/>
      <c r="E194" s="311"/>
      <c r="F194" s="271"/>
      <c r="G194" s="271"/>
      <c r="H194" s="271"/>
      <c r="I194" s="272"/>
      <c r="J194" s="273"/>
    </row>
    <row r="195" spans="1:10" s="274" customFormat="1" ht="15" customHeight="1">
      <c r="A195" s="308" t="s">
        <v>13301</v>
      </c>
      <c r="B195" s="309" t="s">
        <v>10330</v>
      </c>
      <c r="C195" s="309"/>
      <c r="D195" s="311">
        <v>21</v>
      </c>
      <c r="E195" s="311"/>
      <c r="F195" s="271">
        <v>0</v>
      </c>
      <c r="G195" s="271"/>
      <c r="H195" s="271">
        <v>0</v>
      </c>
      <c r="I195" s="272"/>
      <c r="J195" s="273" t="s">
        <v>2843</v>
      </c>
    </row>
    <row r="196" spans="1:10" s="274" customFormat="1" ht="6.95" customHeight="1">
      <c r="A196" s="308"/>
      <c r="B196" s="309"/>
      <c r="C196" s="309"/>
      <c r="D196" s="311"/>
      <c r="E196" s="311"/>
      <c r="F196" s="271"/>
      <c r="G196" s="271"/>
      <c r="H196" s="271"/>
      <c r="I196" s="272"/>
      <c r="J196" s="273"/>
    </row>
    <row r="197" spans="1:10" s="274" customFormat="1" ht="15" customHeight="1">
      <c r="A197" s="308" t="s">
        <v>11924</v>
      </c>
      <c r="B197" s="309" t="s">
        <v>10331</v>
      </c>
      <c r="C197" s="309"/>
      <c r="D197" s="311">
        <v>22</v>
      </c>
      <c r="E197" s="311"/>
      <c r="F197" s="271">
        <v>0</v>
      </c>
      <c r="G197" s="271"/>
      <c r="H197" s="271">
        <v>0</v>
      </c>
      <c r="I197" s="272"/>
      <c r="J197" s="273" t="s">
        <v>2843</v>
      </c>
    </row>
    <row r="198" spans="1:10" ht="15" customHeight="1">
      <c r="A198" s="285"/>
      <c r="B198" s="285" t="s">
        <v>10332</v>
      </c>
      <c r="C198" s="285"/>
      <c r="D198" s="313">
        <v>23</v>
      </c>
      <c r="E198" s="313"/>
      <c r="F198" s="278">
        <v>0</v>
      </c>
      <c r="G198" s="271"/>
      <c r="H198" s="278">
        <v>0</v>
      </c>
      <c r="I198" s="279"/>
      <c r="J198" s="273"/>
    </row>
    <row r="199" spans="1:10" ht="6.95" customHeight="1">
      <c r="A199" s="285"/>
      <c r="B199" s="285"/>
      <c r="C199" s="285"/>
      <c r="D199" s="313"/>
      <c r="E199" s="313"/>
      <c r="F199" s="278"/>
      <c r="G199" s="271"/>
      <c r="H199" s="278"/>
      <c r="I199" s="279"/>
      <c r="J199" s="273"/>
    </row>
    <row r="200" spans="1:10" s="274" customFormat="1" ht="15" customHeight="1">
      <c r="A200" s="308" t="s">
        <v>7588</v>
      </c>
      <c r="B200" s="309" t="s">
        <v>10333</v>
      </c>
      <c r="C200" s="309"/>
      <c r="D200" s="311">
        <v>24</v>
      </c>
      <c r="E200" s="311"/>
      <c r="F200" s="271">
        <v>0</v>
      </c>
      <c r="G200" s="271"/>
      <c r="H200" s="271">
        <v>0</v>
      </c>
      <c r="I200" s="272"/>
      <c r="J200" s="273" t="s">
        <v>2843</v>
      </c>
    </row>
    <row r="201" spans="1:10" s="274" customFormat="1" ht="6.95" customHeight="1">
      <c r="A201" s="308"/>
      <c r="B201" s="309"/>
      <c r="C201" s="309"/>
      <c r="D201" s="311"/>
      <c r="E201" s="311"/>
      <c r="F201" s="271"/>
      <c r="G201" s="271"/>
      <c r="H201" s="271"/>
      <c r="I201" s="272"/>
      <c r="J201" s="273"/>
    </row>
    <row r="202" spans="1:10" s="274" customFormat="1" ht="15" customHeight="1">
      <c r="A202" s="308" t="s">
        <v>12124</v>
      </c>
      <c r="B202" s="309" t="s">
        <v>8748</v>
      </c>
      <c r="C202" s="309"/>
      <c r="D202" s="311">
        <v>25</v>
      </c>
      <c r="E202" s="311"/>
      <c r="F202" s="271">
        <v>0</v>
      </c>
      <c r="G202" s="271"/>
      <c r="H202" s="271">
        <v>0</v>
      </c>
      <c r="I202" s="272"/>
      <c r="J202" s="273" t="s">
        <v>2843</v>
      </c>
    </row>
    <row r="203" spans="1:10" s="274" customFormat="1" ht="6.95" customHeight="1">
      <c r="A203" s="308"/>
      <c r="B203" s="309"/>
      <c r="C203" s="309"/>
      <c r="D203" s="311"/>
      <c r="E203" s="311"/>
      <c r="F203" s="271"/>
      <c r="G203" s="271"/>
      <c r="H203" s="271"/>
      <c r="I203" s="272"/>
      <c r="J203" s="273"/>
    </row>
    <row r="204" spans="1:10" s="274" customFormat="1" ht="15" customHeight="1">
      <c r="A204" s="308" t="s">
        <v>9019</v>
      </c>
      <c r="B204" s="309" t="s">
        <v>13762</v>
      </c>
      <c r="C204" s="309"/>
      <c r="D204" s="311">
        <v>30</v>
      </c>
      <c r="E204" s="311"/>
      <c r="F204" s="271">
        <v>0</v>
      </c>
      <c r="G204" s="271"/>
      <c r="H204" s="271">
        <v>0</v>
      </c>
      <c r="I204" s="272"/>
      <c r="J204" s="273"/>
    </row>
    <row r="205" spans="1:10" s="274" customFormat="1" ht="6.95" customHeight="1">
      <c r="A205" s="308"/>
      <c r="B205" s="309"/>
      <c r="C205" s="309"/>
      <c r="D205" s="311"/>
      <c r="E205" s="311"/>
      <c r="F205" s="271"/>
      <c r="G205" s="271"/>
      <c r="H205" s="271"/>
      <c r="I205" s="272"/>
      <c r="J205" s="273"/>
    </row>
    <row r="206" spans="1:10" s="274" customFormat="1" ht="15" customHeight="1">
      <c r="A206" s="308" t="s">
        <v>6105</v>
      </c>
      <c r="B206" s="309" t="s">
        <v>12446</v>
      </c>
      <c r="C206" s="309"/>
      <c r="D206" s="311">
        <v>31</v>
      </c>
      <c r="E206" s="311"/>
      <c r="F206" s="271">
        <v>0</v>
      </c>
      <c r="G206" s="271"/>
      <c r="H206" s="271">
        <v>0</v>
      </c>
      <c r="I206" s="272"/>
      <c r="J206" s="273" t="s">
        <v>2843</v>
      </c>
    </row>
    <row r="207" spans="1:10" s="274" customFormat="1" ht="6.95" customHeight="1">
      <c r="A207" s="308"/>
      <c r="B207" s="309"/>
      <c r="C207" s="309"/>
      <c r="D207" s="311"/>
      <c r="E207" s="311"/>
      <c r="F207" s="271"/>
      <c r="G207" s="271"/>
      <c r="H207" s="271"/>
      <c r="I207" s="272"/>
      <c r="J207" s="273"/>
    </row>
    <row r="208" spans="1:10" s="274" customFormat="1" ht="15" customHeight="1">
      <c r="A208" s="308" t="s">
        <v>12447</v>
      </c>
      <c r="B208" s="309" t="s">
        <v>12448</v>
      </c>
      <c r="C208" s="309"/>
      <c r="D208" s="311">
        <v>32</v>
      </c>
      <c r="E208" s="311"/>
      <c r="F208" s="271">
        <v>0</v>
      </c>
      <c r="G208" s="271"/>
      <c r="H208" s="271">
        <v>0</v>
      </c>
      <c r="I208" s="272"/>
      <c r="J208" s="273" t="s">
        <v>2843</v>
      </c>
    </row>
    <row r="209" spans="1:10" s="274" customFormat="1" ht="6.95" customHeight="1">
      <c r="A209" s="308"/>
      <c r="B209" s="309"/>
      <c r="C209" s="309"/>
      <c r="D209" s="311"/>
      <c r="E209" s="311"/>
      <c r="F209" s="271"/>
      <c r="G209" s="271"/>
      <c r="H209" s="271"/>
      <c r="I209" s="272"/>
      <c r="J209" s="273"/>
    </row>
    <row r="210" spans="1:10" s="274" customFormat="1" ht="15" customHeight="1">
      <c r="A210" s="308" t="s">
        <v>12449</v>
      </c>
      <c r="B210" s="309" t="s">
        <v>10941</v>
      </c>
      <c r="C210" s="309"/>
      <c r="D210" s="311">
        <v>40</v>
      </c>
      <c r="E210" s="311"/>
      <c r="F210" s="271">
        <v>0</v>
      </c>
      <c r="G210" s="271"/>
      <c r="H210" s="271">
        <v>0</v>
      </c>
      <c r="I210" s="272"/>
      <c r="J210" s="273"/>
    </row>
    <row r="211" spans="1:10" s="274" customFormat="1" ht="6.95" hidden="1" customHeight="1" outlineLevel="1">
      <c r="A211" s="308"/>
      <c r="B211" s="309"/>
      <c r="C211" s="309"/>
      <c r="D211" s="311"/>
      <c r="E211" s="311"/>
      <c r="F211" s="271"/>
      <c r="G211" s="271"/>
      <c r="H211" s="271"/>
      <c r="I211" s="272"/>
      <c r="J211" s="273"/>
    </row>
    <row r="212" spans="1:10" s="274" customFormat="1" ht="15" hidden="1" customHeight="1" outlineLevel="1">
      <c r="A212" s="308" t="s">
        <v>10942</v>
      </c>
      <c r="B212" s="309" t="s">
        <v>3623</v>
      </c>
      <c r="C212" s="309"/>
      <c r="D212" s="311">
        <v>45</v>
      </c>
      <c r="E212" s="311"/>
      <c r="F212" s="271">
        <v>0</v>
      </c>
      <c r="G212" s="271"/>
      <c r="H212" s="271">
        <v>0</v>
      </c>
      <c r="I212" s="272"/>
      <c r="J212" s="273"/>
    </row>
    <row r="213" spans="1:10" s="274" customFormat="1" ht="6.95" customHeight="1" collapsed="1">
      <c r="A213" s="308"/>
      <c r="B213" s="309"/>
      <c r="C213" s="309"/>
      <c r="D213" s="311"/>
      <c r="E213" s="311"/>
      <c r="F213" s="271"/>
      <c r="G213" s="271"/>
      <c r="H213" s="271"/>
      <c r="I213" s="272"/>
      <c r="J213" s="273"/>
    </row>
    <row r="214" spans="1:10" s="274" customFormat="1" ht="15" customHeight="1">
      <c r="A214" s="308" t="s">
        <v>10942</v>
      </c>
      <c r="B214" s="309" t="s">
        <v>7764</v>
      </c>
      <c r="C214" s="309"/>
      <c r="D214" s="311">
        <v>50</v>
      </c>
      <c r="E214" s="311"/>
      <c r="F214" s="271">
        <v>0</v>
      </c>
      <c r="G214" s="271"/>
      <c r="H214" s="271">
        <v>0</v>
      </c>
      <c r="I214" s="272"/>
      <c r="J214" s="273"/>
    </row>
    <row r="215" spans="1:10" s="274" customFormat="1" ht="6.95" customHeight="1">
      <c r="A215" s="308"/>
      <c r="B215" s="309"/>
      <c r="C215" s="309"/>
      <c r="D215" s="311"/>
      <c r="E215" s="311"/>
      <c r="F215" s="271"/>
      <c r="G215" s="271"/>
      <c r="H215" s="271"/>
      <c r="I215" s="272"/>
      <c r="J215" s="273"/>
    </row>
    <row r="216" spans="1:10" s="274" customFormat="1" ht="15" customHeight="1">
      <c r="A216" s="308" t="s">
        <v>7765</v>
      </c>
      <c r="B216" s="309" t="s">
        <v>8169</v>
      </c>
      <c r="C216" s="309"/>
      <c r="D216" s="311">
        <v>51</v>
      </c>
      <c r="E216" s="311"/>
      <c r="F216" s="271">
        <v>0</v>
      </c>
      <c r="G216" s="271"/>
      <c r="H216" s="271">
        <v>0</v>
      </c>
      <c r="I216" s="272"/>
      <c r="J216" s="273" t="s">
        <v>2843</v>
      </c>
    </row>
    <row r="217" spans="1:10" s="274" customFormat="1" ht="6.95" customHeight="1">
      <c r="A217" s="308"/>
      <c r="B217" s="309"/>
      <c r="C217" s="309"/>
      <c r="D217" s="311"/>
      <c r="E217" s="311"/>
      <c r="F217" s="271"/>
      <c r="G217" s="271"/>
      <c r="H217" s="271"/>
      <c r="I217" s="272"/>
      <c r="J217" s="273"/>
    </row>
    <row r="218" spans="1:10" s="274" customFormat="1" ht="15" customHeight="1">
      <c r="A218" s="308" t="s">
        <v>404</v>
      </c>
      <c r="B218" s="309" t="s">
        <v>405</v>
      </c>
      <c r="C218" s="309"/>
      <c r="D218" s="311">
        <v>52</v>
      </c>
      <c r="E218" s="311"/>
      <c r="F218" s="271">
        <v>0</v>
      </c>
      <c r="G218" s="271"/>
      <c r="H218" s="271">
        <v>0</v>
      </c>
      <c r="I218" s="272"/>
      <c r="J218" s="273" t="s">
        <v>2843</v>
      </c>
    </row>
    <row r="219" spans="1:10" s="274" customFormat="1" ht="6.95" customHeight="1">
      <c r="A219" s="308"/>
      <c r="B219" s="309"/>
      <c r="C219" s="309"/>
      <c r="D219" s="311"/>
      <c r="E219" s="311"/>
      <c r="F219" s="271"/>
      <c r="G219" s="271"/>
      <c r="H219" s="271"/>
      <c r="I219" s="314"/>
      <c r="J219" s="273"/>
    </row>
    <row r="220" spans="1:10" s="274" customFormat="1" ht="15" customHeight="1" thickBot="1">
      <c r="A220" s="308" t="s">
        <v>406</v>
      </c>
      <c r="B220" s="309" t="s">
        <v>407</v>
      </c>
      <c r="C220" s="309"/>
      <c r="D220" s="311">
        <v>60</v>
      </c>
      <c r="E220" s="311"/>
      <c r="F220" s="292">
        <v>0</v>
      </c>
      <c r="G220" s="271"/>
      <c r="H220" s="292">
        <v>0</v>
      </c>
      <c r="I220" s="315"/>
      <c r="J220" s="273"/>
    </row>
    <row r="221" spans="1:10" s="274" customFormat="1" ht="6.95" customHeight="1" outlineLevel="1" thickTop="1">
      <c r="A221" s="309"/>
      <c r="B221" s="309"/>
      <c r="C221" s="309"/>
      <c r="D221" s="309"/>
      <c r="E221" s="309"/>
      <c r="F221" s="271"/>
      <c r="G221" s="271"/>
      <c r="H221" s="271"/>
      <c r="I221" s="272"/>
      <c r="J221" s="273"/>
    </row>
    <row r="222" spans="1:10" s="322" customFormat="1" ht="15" hidden="1" customHeight="1" outlineLevel="2">
      <c r="A222" s="316" t="s">
        <v>6007</v>
      </c>
      <c r="B222" s="317" t="s">
        <v>6005</v>
      </c>
      <c r="C222" s="317"/>
      <c r="D222" s="318">
        <v>61</v>
      </c>
      <c r="E222" s="318"/>
      <c r="F222" s="319">
        <v>0</v>
      </c>
      <c r="G222" s="319"/>
      <c r="H222" s="319">
        <v>0</v>
      </c>
      <c r="I222" s="320"/>
      <c r="J222" s="321"/>
    </row>
    <row r="223" spans="1:10" s="322" customFormat="1" ht="6.95" hidden="1" customHeight="1" outlineLevel="2">
      <c r="A223" s="317"/>
      <c r="B223" s="317"/>
      <c r="C223" s="317"/>
      <c r="D223" s="318"/>
      <c r="E223" s="317"/>
      <c r="F223" s="319"/>
      <c r="G223" s="319"/>
      <c r="H223" s="319"/>
      <c r="I223" s="320"/>
      <c r="J223" s="321"/>
    </row>
    <row r="224" spans="1:10" s="322" customFormat="1" ht="15" hidden="1" customHeight="1" outlineLevel="2">
      <c r="A224" s="316" t="s">
        <v>6008</v>
      </c>
      <c r="B224" s="317" t="s">
        <v>6006</v>
      </c>
      <c r="C224" s="317"/>
      <c r="D224" s="318">
        <v>62</v>
      </c>
      <c r="E224" s="318"/>
      <c r="F224" s="319">
        <v>0</v>
      </c>
      <c r="G224" s="319"/>
      <c r="H224" s="319">
        <v>0</v>
      </c>
      <c r="I224" s="320"/>
      <c r="J224" s="321"/>
    </row>
    <row r="225" spans="1:10" ht="6.95" hidden="1" customHeight="1" outlineLevel="2">
      <c r="A225" s="308"/>
      <c r="B225" s="309"/>
      <c r="C225" s="309"/>
      <c r="D225" s="311"/>
      <c r="E225" s="285"/>
      <c r="F225" s="278"/>
      <c r="G225" s="278"/>
      <c r="H225" s="278"/>
      <c r="I225" s="282"/>
      <c r="J225" s="273"/>
    </row>
    <row r="226" spans="1:10" s="274" customFormat="1" ht="15" customHeight="1" outlineLevel="1" collapsed="1" thickBot="1">
      <c r="A226" s="308" t="s">
        <v>408</v>
      </c>
      <c r="B226" s="309" t="s">
        <v>409</v>
      </c>
      <c r="C226" s="309"/>
      <c r="D226" s="311">
        <v>70</v>
      </c>
      <c r="E226" s="311"/>
      <c r="F226" s="323">
        <v>0</v>
      </c>
      <c r="G226" s="271"/>
      <c r="H226" s="323">
        <v>0</v>
      </c>
      <c r="I226" s="298"/>
      <c r="J226" s="273" t="s">
        <v>2843</v>
      </c>
    </row>
    <row r="227" spans="1:10" s="274" customFormat="1" ht="15" customHeight="1" thickTop="1">
      <c r="A227" s="308"/>
      <c r="B227" s="309"/>
      <c r="C227" s="309"/>
      <c r="D227" s="311"/>
      <c r="E227" s="311"/>
      <c r="F227" s="271"/>
      <c r="G227" s="271"/>
      <c r="H227" s="271"/>
      <c r="I227" s="272"/>
      <c r="J227" s="273"/>
    </row>
    <row r="228" spans="1:10" ht="15" customHeight="1">
      <c r="A228" s="308"/>
      <c r="B228" s="309"/>
      <c r="C228" s="309"/>
      <c r="D228" s="311"/>
      <c r="E228" s="285"/>
      <c r="F228" s="278"/>
      <c r="G228" s="278"/>
      <c r="H228" s="278"/>
      <c r="I228" s="284"/>
      <c r="J228" s="273"/>
    </row>
    <row r="229" spans="1:10" s="260" customFormat="1" ht="15" customHeight="1">
      <c r="A229" s="249"/>
      <c r="B229" s="249"/>
      <c r="C229" s="249"/>
      <c r="D229" s="249"/>
      <c r="E229" s="250"/>
      <c r="F229" s="257" t="str">
        <f>Menu!B9</f>
        <v>Lập ngày 04 tháng 02 năm 2016</v>
      </c>
      <c r="G229" s="257"/>
      <c r="H229" s="257"/>
      <c r="I229" s="296"/>
      <c r="J229" s="264"/>
    </row>
    <row r="230" spans="1:10" s="260" customFormat="1" ht="20.100000000000001" customHeight="1">
      <c r="A230" s="262" t="str">
        <f>Menu!A12</f>
        <v>Người lập biểu</v>
      </c>
      <c r="B230" s="262"/>
      <c r="C230" s="262" t="str">
        <f>Menu!A13</f>
        <v>Kế toán trưởng</v>
      </c>
      <c r="D230" s="258"/>
      <c r="E230" s="262"/>
      <c r="F230" s="262" t="str">
        <f>Menu!A14</f>
        <v>Tổng Giám đốc</v>
      </c>
      <c r="G230" s="258"/>
      <c r="H230" s="262"/>
      <c r="I230" s="263"/>
      <c r="J230" s="264"/>
    </row>
    <row r="231" spans="1:10" s="260" customFormat="1" ht="12" customHeight="1">
      <c r="A231" s="258"/>
      <c r="B231" s="258"/>
      <c r="C231" s="258"/>
      <c r="D231" s="258"/>
      <c r="E231" s="258"/>
      <c r="F231" s="258"/>
      <c r="G231" s="258"/>
      <c r="H231" s="258"/>
      <c r="I231" s="259"/>
      <c r="J231" s="264"/>
    </row>
    <row r="232" spans="1:10" s="260" customFormat="1" ht="12" customHeight="1">
      <c r="A232" s="258"/>
      <c r="B232" s="258"/>
      <c r="C232" s="258"/>
      <c r="D232" s="258"/>
      <c r="E232" s="258"/>
      <c r="F232" s="258"/>
      <c r="G232" s="258"/>
      <c r="H232" s="258"/>
      <c r="I232" s="259"/>
      <c r="J232" s="264"/>
    </row>
    <row r="233" spans="1:10" s="260" customFormat="1" ht="12" customHeight="1">
      <c r="A233" s="258"/>
      <c r="B233" s="258"/>
      <c r="C233" s="258"/>
      <c r="D233" s="258"/>
      <c r="E233" s="258"/>
      <c r="F233" s="258"/>
      <c r="G233" s="258"/>
      <c r="H233" s="258"/>
      <c r="I233" s="259"/>
      <c r="J233" s="264"/>
    </row>
    <row r="234" spans="1:10" s="260" customFormat="1" ht="12" customHeight="1">
      <c r="A234" s="258"/>
      <c r="B234" s="258"/>
      <c r="C234" s="258"/>
      <c r="D234" s="258"/>
      <c r="E234" s="258"/>
      <c r="F234" s="258"/>
      <c r="G234" s="258"/>
      <c r="H234" s="258"/>
      <c r="I234" s="259"/>
      <c r="J234" s="264"/>
    </row>
    <row r="235" spans="1:10" s="260" customFormat="1" ht="12" customHeight="1">
      <c r="A235" s="258"/>
      <c r="B235" s="258"/>
      <c r="C235" s="258"/>
      <c r="D235" s="258"/>
      <c r="E235" s="258"/>
      <c r="F235" s="258"/>
      <c r="G235" s="258"/>
      <c r="H235" s="258"/>
      <c r="I235" s="259"/>
      <c r="J235" s="264"/>
    </row>
    <row r="236" spans="1:10" s="260" customFormat="1" ht="15" customHeight="1">
      <c r="A236" s="258" t="s">
        <v>3246</v>
      </c>
      <c r="B236" s="258"/>
      <c r="C236" s="258" t="s">
        <v>3247</v>
      </c>
      <c r="D236" s="258"/>
      <c r="E236" s="258"/>
      <c r="F236" s="258" t="s">
        <v>3246</v>
      </c>
      <c r="G236" s="258"/>
      <c r="H236" s="258"/>
      <c r="I236" s="259"/>
      <c r="J236" s="264"/>
    </row>
    <row r="237" spans="1:10" s="260" customFormat="1" ht="20.100000000000001" customHeight="1">
      <c r="A237" s="262" t="str">
        <f>Menu!B12</f>
        <v>Đường Lan Phương</v>
      </c>
      <c r="B237" s="262"/>
      <c r="C237" s="262" t="str">
        <f>Menu!B13</f>
        <v>Vương Thị Ánh Duyên</v>
      </c>
      <c r="D237" s="258"/>
      <c r="E237" s="262"/>
      <c r="F237" s="262" t="str">
        <f>Menu!B14</f>
        <v>Đường Đức Hóa</v>
      </c>
      <c r="G237" s="258"/>
      <c r="H237" s="262"/>
      <c r="I237" s="297"/>
      <c r="J237" s="264"/>
    </row>
  </sheetData>
  <phoneticPr fontId="53" type="noConversion"/>
  <dataValidations count="1">
    <dataValidation type="list" allowBlank="1" showInputMessage="1" showErrorMessage="1" sqref="J185:J226 J14:J163">
      <formula1>bsxn</formula1>
    </dataValidation>
  </dataValidations>
  <pageMargins left="0.94488188976377963" right="0.43307086614173229" top="0.39370078740157483" bottom="0.94488188976377963" header="0" footer="0.62992125984251968"/>
  <pageSetup paperSize="9" orientation="portrait" r:id="rId1"/>
  <headerFooter alignWithMargins="0">
    <oddFooter xml:space="preserve">&amp;L&amp;"Times New Roman,Italic"&amp;9Báo cáo này phải được đọc cùng với Bản thuyết minh Báo cáo tài chính&amp;R&amp;"Times New Roman,Regular"&amp;11&amp;P </oddFooter>
  </headerFooter>
  <rowBreaks count="4" manualBreakCount="4">
    <brk id="42" max="7" man="1"/>
    <brk id="89" max="7" man="1"/>
    <brk id="141" max="7" man="1"/>
    <brk id="174" max="7" man="1"/>
  </rowBreaks>
  <legacyDrawing r:id="rId2"/>
</worksheet>
</file>

<file path=xl/worksheets/sheet2.xml><?xml version="1.0" encoding="utf-8"?>
<worksheet xmlns="http://schemas.openxmlformats.org/spreadsheetml/2006/main" xmlns:r="http://schemas.openxmlformats.org/officeDocument/2006/relationships">
  <sheetPr codeName="Sheet5">
    <tabColor indexed="14"/>
  </sheetPr>
  <dimension ref="A1:AM139"/>
  <sheetViews>
    <sheetView showGridLines="0" workbookViewId="0">
      <pane ySplit="10" topLeftCell="A22" activePane="bottomLeft" state="frozen"/>
      <selection activeCell="B10" sqref="B10"/>
      <selection pane="bottomLeft" activeCell="G29" sqref="G29"/>
    </sheetView>
  </sheetViews>
  <sheetFormatPr defaultRowHeight="12.75"/>
  <cols>
    <col min="1" max="1" width="2.7109375" style="107" customWidth="1"/>
    <col min="2" max="2" width="21.85546875" style="107" customWidth="1"/>
    <col min="3" max="3" width="4.5703125" style="105" customWidth="1"/>
    <col min="4" max="4" width="7.28515625" style="106" bestFit="1" customWidth="1"/>
    <col min="5" max="5" width="8.5703125" style="106" customWidth="1"/>
    <col min="6" max="6" width="15.85546875" style="106" customWidth="1"/>
    <col min="7" max="7" width="13.7109375" style="106" customWidth="1"/>
    <col min="8" max="8" width="12.7109375" style="106" customWidth="1"/>
    <col min="9" max="9" width="12.85546875" style="106" customWidth="1"/>
    <col min="10" max="10" width="19.85546875" style="107" customWidth="1"/>
    <col min="11" max="11" width="4.42578125" style="107" customWidth="1"/>
    <col min="12" max="12" width="3.42578125" style="107" customWidth="1"/>
    <col min="13" max="13" width="24.140625" style="107" customWidth="1"/>
    <col min="14" max="14" width="2.42578125" style="107" customWidth="1"/>
    <col min="15" max="15" width="3.140625" style="107" customWidth="1"/>
    <col min="16" max="16" width="25.5703125" style="107" customWidth="1"/>
    <col min="17" max="17" width="5.85546875" style="107" customWidth="1"/>
    <col min="18" max="18" width="8.42578125" style="107" customWidth="1"/>
    <col min="19" max="19" width="8.140625" style="107" customWidth="1"/>
    <col min="20" max="21" width="14.28515625" style="107" customWidth="1"/>
    <col min="22" max="23" width="15.5703125" style="107" customWidth="1"/>
    <col min="24" max="24" width="26.7109375" style="107" customWidth="1"/>
    <col min="25" max="25" width="4.42578125" style="107" customWidth="1"/>
    <col min="26" max="26" width="3.42578125" style="107" customWidth="1"/>
    <col min="27" max="27" width="9.140625" style="107"/>
    <col min="28" max="29" width="7" style="107" customWidth="1"/>
    <col min="30" max="30" width="4.42578125" style="107" bestFit="1" customWidth="1"/>
    <col min="31" max="31" width="3.42578125" style="107" bestFit="1" customWidth="1"/>
    <col min="32" max="16384" width="9.140625" style="107"/>
  </cols>
  <sheetData>
    <row r="1" spans="1:39" ht="16.5" customHeight="1" thickBot="1">
      <c r="A1" s="104" t="s">
        <v>6056</v>
      </c>
      <c r="B1" s="104"/>
      <c r="H1" s="733"/>
      <c r="I1" s="734"/>
      <c r="J1" s="734"/>
      <c r="M1" s="108"/>
      <c r="O1" s="718" t="s">
        <v>11657</v>
      </c>
      <c r="P1" s="704"/>
      <c r="Q1" s="704"/>
      <c r="R1" s="704"/>
      <c r="S1" s="704"/>
      <c r="T1" s="704"/>
      <c r="U1" s="704"/>
      <c r="V1" s="704"/>
      <c r="W1" s="704"/>
      <c r="X1" s="704"/>
      <c r="Y1" s="704"/>
      <c r="Z1" s="704"/>
      <c r="AB1" s="713"/>
      <c r="AC1" s="713"/>
      <c r="AD1" s="705"/>
      <c r="AE1" s="723"/>
      <c r="AF1" s="713"/>
      <c r="AG1" s="713"/>
      <c r="AH1" s="713"/>
      <c r="AI1" s="713"/>
      <c r="AJ1" s="713"/>
      <c r="AK1" s="713"/>
      <c r="AL1" s="713"/>
      <c r="AM1" s="713"/>
    </row>
    <row r="2" spans="1:39" ht="13.5" customHeight="1">
      <c r="A2" s="104"/>
      <c r="B2" s="104"/>
      <c r="H2" s="733"/>
      <c r="I2" s="733"/>
      <c r="J2" s="734"/>
      <c r="M2" s="108"/>
      <c r="O2" s="703"/>
      <c r="P2" s="704"/>
      <c r="Q2" s="116"/>
      <c r="R2" s="156"/>
      <c r="S2" s="737"/>
      <c r="T2" s="737" t="s">
        <v>47</v>
      </c>
      <c r="U2" s="737">
        <v>1288</v>
      </c>
      <c r="V2" s="156" t="s">
        <v>6449</v>
      </c>
      <c r="W2" s="735">
        <v>5532190000</v>
      </c>
      <c r="X2" s="715"/>
      <c r="Y2" s="704"/>
      <c r="Z2" s="704"/>
      <c r="AB2" s="705"/>
      <c r="AC2" s="705"/>
      <c r="AD2" s="722"/>
      <c r="AE2" s="722"/>
      <c r="AF2" s="705"/>
      <c r="AG2" s="705"/>
      <c r="AH2" s="705"/>
      <c r="AI2" s="705"/>
      <c r="AJ2" s="705"/>
      <c r="AK2" s="705"/>
      <c r="AL2" s="705"/>
      <c r="AM2" s="705"/>
    </row>
    <row r="3" spans="1:39" ht="13.5" thickBot="1">
      <c r="M3" s="108"/>
      <c r="V3" s="156" t="s">
        <v>6083</v>
      </c>
      <c r="W3" s="736">
        <v>0</v>
      </c>
      <c r="AF3" s="105"/>
      <c r="AG3" s="105"/>
      <c r="AH3" s="105"/>
      <c r="AI3" s="105"/>
      <c r="AL3" s="105"/>
      <c r="AM3" s="105"/>
    </row>
    <row r="4" spans="1:39" ht="13.5" thickTop="1">
      <c r="A4" s="109" t="str">
        <f>"Client: " &amp; Menu!$B$2</f>
        <v>Client: CÔNG TY CỔ PHẦN TẬP ĐOÀN ĐẠI CHÂU</v>
      </c>
      <c r="B4" s="110"/>
      <c r="C4" s="111"/>
      <c r="D4" s="112"/>
      <c r="E4" s="113"/>
      <c r="F4" s="114" t="str">
        <f>"Prepared by: " &amp;Menu!$M$2</f>
        <v>Prepared by: NKH</v>
      </c>
      <c r="G4" s="115"/>
      <c r="H4" s="2090" t="str">
        <f>"Date: " &amp;TEXT(Menu!$M$7,"dd/mm/yyyy")</f>
        <v>Date: 14/02/2011</v>
      </c>
      <c r="I4" s="2091"/>
      <c r="K4" s="116"/>
      <c r="M4" s="108"/>
      <c r="V4" s="156" t="s">
        <v>48</v>
      </c>
      <c r="W4" s="736">
        <v>5532190000</v>
      </c>
      <c r="AF4" s="105"/>
      <c r="AG4" s="105"/>
      <c r="AH4" s="105"/>
      <c r="AI4" s="105"/>
      <c r="AL4" s="105"/>
      <c r="AM4" s="105"/>
    </row>
    <row r="5" spans="1:39">
      <c r="A5" s="117" t="str">
        <f>"Period ended: " &amp;TEXT(Menu!$M$6,"dd/mm/yyyy")</f>
        <v>Period ended: 31/12/2011</v>
      </c>
      <c r="B5" s="118"/>
      <c r="C5" s="119"/>
      <c r="D5" s="120"/>
      <c r="E5" s="121"/>
      <c r="F5" s="122" t="str">
        <f>"Reviewed by: " &amp;Menu!$M$3</f>
        <v>Reviewed by: HXH</v>
      </c>
      <c r="G5" s="123"/>
      <c r="H5" s="2092" t="str">
        <f>"Date: " &amp;TEXT(Menu!$M$8,"dd/mm/yyyy")</f>
        <v>Date: 14/02/2011</v>
      </c>
      <c r="I5" s="2093"/>
      <c r="J5" s="124"/>
      <c r="M5" s="108"/>
      <c r="V5" s="116"/>
      <c r="W5" s="714"/>
      <c r="X5" s="106"/>
      <c r="AB5" s="105"/>
      <c r="AC5" s="105"/>
      <c r="AF5" s="105"/>
      <c r="AG5" s="105"/>
      <c r="AH5" s="105"/>
      <c r="AI5" s="105"/>
      <c r="AL5" s="105"/>
      <c r="AM5" s="105"/>
    </row>
    <row r="6" spans="1:39" ht="13.5" thickBot="1">
      <c r="A6" s="125" t="str">
        <f>sheetpaje604314</f>
        <v>Subject: Tổng hợp 6.04 và 3.14</v>
      </c>
      <c r="B6" s="126"/>
      <c r="C6" s="127"/>
      <c r="D6" s="128"/>
      <c r="E6" s="128"/>
      <c r="F6" s="128"/>
      <c r="G6" s="128"/>
      <c r="H6" s="128"/>
      <c r="I6" s="129"/>
      <c r="J6" s="130"/>
      <c r="K6" s="116"/>
      <c r="M6" s="108"/>
      <c r="AB6" s="105"/>
      <c r="AC6" s="105"/>
      <c r="AF6" s="105"/>
      <c r="AG6" s="105"/>
      <c r="AH6" s="105"/>
      <c r="AI6" s="105"/>
      <c r="AL6" s="105"/>
      <c r="AM6" s="105"/>
    </row>
    <row r="7" spans="1:39" ht="23.25" customHeight="1" thickTop="1" thickBot="1">
      <c r="A7" s="131"/>
      <c r="B7" s="131"/>
      <c r="I7" s="130"/>
      <c r="J7" s="132"/>
      <c r="K7" s="116"/>
      <c r="M7" s="108"/>
      <c r="O7" s="732">
        <v>1</v>
      </c>
      <c r="P7" s="709"/>
      <c r="Q7" s="155"/>
      <c r="R7" s="710"/>
      <c r="S7" s="710"/>
      <c r="T7" s="710"/>
      <c r="U7" s="710"/>
      <c r="V7" s="717"/>
      <c r="W7" s="710"/>
      <c r="X7" s="708"/>
      <c r="Y7" s="708"/>
      <c r="Z7" s="710"/>
      <c r="AB7" s="105"/>
      <c r="AC7" s="105"/>
      <c r="AF7" s="105"/>
      <c r="AG7" s="105"/>
      <c r="AH7" s="105"/>
      <c r="AI7" s="105"/>
      <c r="AL7" s="105"/>
      <c r="AM7" s="105"/>
    </row>
    <row r="8" spans="1:39" ht="24" customHeight="1" thickBot="1">
      <c r="A8" s="719" t="s">
        <v>13714</v>
      </c>
      <c r="B8" s="133" t="s">
        <v>9285</v>
      </c>
      <c r="C8" s="134" t="s">
        <v>9286</v>
      </c>
      <c r="D8" s="135" t="s">
        <v>9287</v>
      </c>
      <c r="E8" s="136"/>
      <c r="F8" s="135" t="s">
        <v>8849</v>
      </c>
      <c r="G8" s="136"/>
      <c r="H8" s="135" t="s">
        <v>8850</v>
      </c>
      <c r="I8" s="136"/>
      <c r="J8" s="137" t="s">
        <v>8851</v>
      </c>
      <c r="K8" s="138" t="s">
        <v>8852</v>
      </c>
      <c r="L8" s="138" t="s">
        <v>8853</v>
      </c>
      <c r="M8" s="108"/>
      <c r="O8" s="706">
        <v>8</v>
      </c>
      <c r="AB8" s="105"/>
      <c r="AC8" s="105"/>
      <c r="AF8" s="105"/>
      <c r="AG8" s="105"/>
      <c r="AH8" s="105"/>
      <c r="AI8" s="105"/>
      <c r="AL8" s="105"/>
      <c r="AM8" s="105"/>
    </row>
    <row r="9" spans="1:39" ht="17.25" customHeight="1" thickBot="1">
      <c r="A9" s="716" t="s">
        <v>13714</v>
      </c>
      <c r="B9" s="716" t="s">
        <v>9285</v>
      </c>
      <c r="C9" s="139" t="s">
        <v>8854</v>
      </c>
      <c r="D9" s="140" t="s">
        <v>8855</v>
      </c>
      <c r="E9" s="141" t="s">
        <v>7966</v>
      </c>
      <c r="F9" s="140" t="s">
        <v>7967</v>
      </c>
      <c r="G9" s="141" t="s">
        <v>7968</v>
      </c>
      <c r="H9" s="140" t="s">
        <v>8616</v>
      </c>
      <c r="I9" s="141" t="s">
        <v>8617</v>
      </c>
      <c r="J9" s="711" t="s">
        <v>46</v>
      </c>
      <c r="K9" s="711" t="s">
        <v>8852</v>
      </c>
      <c r="L9" s="712" t="s">
        <v>4515</v>
      </c>
      <c r="M9" s="108"/>
      <c r="O9" s="719" t="s">
        <v>13714</v>
      </c>
      <c r="P9" s="133" t="s">
        <v>9285</v>
      </c>
      <c r="Q9" s="134" t="s">
        <v>9286</v>
      </c>
      <c r="R9" s="135" t="s">
        <v>9287</v>
      </c>
      <c r="S9" s="136"/>
      <c r="T9" s="135" t="s">
        <v>8849</v>
      </c>
      <c r="U9" s="136"/>
      <c r="V9" s="135" t="s">
        <v>8850</v>
      </c>
      <c r="W9" s="136"/>
      <c r="X9" s="137" t="s">
        <v>8851</v>
      </c>
      <c r="Y9" s="138" t="s">
        <v>8852</v>
      </c>
      <c r="Z9" s="138" t="s">
        <v>8853</v>
      </c>
      <c r="AH9" s="105"/>
      <c r="AI9" s="105"/>
    </row>
    <row r="10" spans="1:39" ht="10.5" customHeight="1" thickBot="1">
      <c r="A10" s="325"/>
      <c r="D10" s="142"/>
      <c r="E10" s="142"/>
      <c r="F10" s="142"/>
      <c r="G10" s="142"/>
      <c r="H10" s="142"/>
      <c r="I10" s="142"/>
      <c r="J10" s="62"/>
      <c r="K10" s="62"/>
      <c r="M10" s="108"/>
      <c r="O10" s="716" t="s">
        <v>13714</v>
      </c>
      <c r="P10" s="716" t="s">
        <v>9285</v>
      </c>
      <c r="Q10" s="139" t="s">
        <v>8854</v>
      </c>
      <c r="R10" s="140" t="s">
        <v>8855</v>
      </c>
      <c r="S10" s="141" t="s">
        <v>7966</v>
      </c>
      <c r="T10" s="140" t="s">
        <v>7967</v>
      </c>
      <c r="U10" s="141" t="s">
        <v>7968</v>
      </c>
      <c r="V10" s="140" t="s">
        <v>8616</v>
      </c>
      <c r="W10" s="141" t="s">
        <v>8617</v>
      </c>
      <c r="X10" s="711" t="s">
        <v>46</v>
      </c>
      <c r="Y10" s="711" t="s">
        <v>8852</v>
      </c>
      <c r="Z10" s="712" t="s">
        <v>4515</v>
      </c>
    </row>
    <row r="11" spans="1:39" ht="14.25">
      <c r="A11" s="878"/>
      <c r="B11" s="882"/>
      <c r="C11" s="876"/>
      <c r="D11" s="883"/>
      <c r="E11" s="883"/>
      <c r="F11" s="885"/>
      <c r="G11" s="885"/>
      <c r="H11" s="885"/>
      <c r="I11" s="885"/>
      <c r="J11" s="886"/>
      <c r="K11" s="880"/>
      <c r="L11" s="887"/>
      <c r="M11" s="108"/>
      <c r="O11" s="724"/>
      <c r="P11" s="725"/>
      <c r="Q11" s="726"/>
      <c r="R11" s="727"/>
      <c r="S11" s="727"/>
      <c r="T11" s="728"/>
      <c r="U11" s="728"/>
      <c r="V11" s="728"/>
      <c r="W11" s="728"/>
      <c r="X11" s="729"/>
      <c r="Y11" s="730"/>
      <c r="Z11" s="731"/>
    </row>
    <row r="12" spans="1:39" ht="14.25">
      <c r="A12" s="1021"/>
      <c r="B12" s="1094"/>
      <c r="C12" s="1022"/>
      <c r="D12" s="1023"/>
      <c r="E12" s="1023"/>
      <c r="F12" s="1024"/>
      <c r="G12" s="1024"/>
      <c r="H12" s="1024"/>
      <c r="I12" s="1024"/>
      <c r="J12" s="1025"/>
      <c r="K12" s="1026"/>
      <c r="L12" s="1027"/>
      <c r="M12" s="108"/>
      <c r="O12" s="724"/>
      <c r="P12" s="725"/>
      <c r="Q12" s="726"/>
      <c r="R12" s="727"/>
      <c r="S12" s="727"/>
      <c r="T12" s="728"/>
      <c r="U12" s="728"/>
      <c r="V12" s="728"/>
      <c r="W12" s="728"/>
      <c r="X12" s="729"/>
      <c r="Y12" s="730"/>
      <c r="Z12" s="731"/>
    </row>
    <row r="13" spans="1:39" ht="25.5">
      <c r="A13" s="1021"/>
      <c r="B13" s="1096" t="s">
        <v>14361</v>
      </c>
      <c r="C13" s="877"/>
      <c r="D13" s="1299">
        <v>6355</v>
      </c>
      <c r="E13" s="1299">
        <v>5155</v>
      </c>
      <c r="F13" s="1300"/>
      <c r="G13" s="1300"/>
      <c r="H13" s="1300">
        <v>15543863</v>
      </c>
      <c r="I13" s="1300">
        <f>H13</f>
        <v>15543863</v>
      </c>
      <c r="J13" s="889" t="s">
        <v>6954</v>
      </c>
      <c r="K13" s="881" t="s">
        <v>2840</v>
      </c>
      <c r="L13" s="890"/>
      <c r="M13" s="108"/>
      <c r="O13" s="724"/>
      <c r="P13" s="725"/>
      <c r="Q13" s="726"/>
      <c r="R13" s="727"/>
      <c r="S13" s="727"/>
      <c r="T13" s="728"/>
      <c r="U13" s="728"/>
      <c r="V13" s="728"/>
      <c r="W13" s="728"/>
      <c r="X13" s="729"/>
      <c r="Y13" s="730"/>
      <c r="Z13" s="731"/>
    </row>
    <row r="14" spans="1:39" ht="25.5">
      <c r="A14" s="1021"/>
      <c r="B14" s="1095" t="s">
        <v>14331</v>
      </c>
      <c r="C14" s="1022"/>
      <c r="D14" s="1023">
        <v>6425</v>
      </c>
      <c r="E14" s="1023">
        <v>711</v>
      </c>
      <c r="F14" s="1024"/>
      <c r="G14" s="1024"/>
      <c r="H14" s="1024">
        <v>292600</v>
      </c>
      <c r="I14" s="1024">
        <f>H14</f>
        <v>292600</v>
      </c>
      <c r="J14" s="1025" t="s">
        <v>6954</v>
      </c>
      <c r="K14" s="1026" t="s">
        <v>2840</v>
      </c>
      <c r="L14" s="1027"/>
      <c r="M14" s="108"/>
      <c r="O14" s="724"/>
      <c r="P14" s="725"/>
      <c r="Q14" s="726"/>
      <c r="R14" s="727"/>
      <c r="S14" s="727"/>
      <c r="T14" s="728"/>
      <c r="U14" s="728"/>
      <c r="V14" s="728"/>
      <c r="W14" s="728"/>
      <c r="X14" s="729"/>
      <c r="Y14" s="730"/>
      <c r="Z14" s="731"/>
    </row>
    <row r="15" spans="1:39" ht="14.25">
      <c r="A15" s="1021"/>
      <c r="B15" s="1095" t="s">
        <v>14347</v>
      </c>
      <c r="C15" s="1022"/>
      <c r="D15" s="1023">
        <v>8211</v>
      </c>
      <c r="E15" s="1023">
        <v>3334</v>
      </c>
      <c r="F15" s="1024"/>
      <c r="G15" s="1024">
        <f ca="1">'TM 6T'!B550</f>
        <v>947570645</v>
      </c>
      <c r="H15" s="1024">
        <f ca="1">G15</f>
        <v>947570645</v>
      </c>
      <c r="I15" s="1024"/>
      <c r="J15" s="889" t="s">
        <v>6954</v>
      </c>
      <c r="K15" s="881" t="s">
        <v>2840</v>
      </c>
      <c r="L15" s="1027"/>
      <c r="M15" s="108"/>
      <c r="O15" s="724"/>
      <c r="P15" s="1444"/>
      <c r="Q15" s="726"/>
      <c r="R15" s="727"/>
      <c r="S15" s="727"/>
      <c r="T15" s="728"/>
      <c r="U15" s="728"/>
      <c r="V15" s="728"/>
      <c r="W15" s="728"/>
      <c r="X15" s="729"/>
      <c r="Y15" s="730"/>
      <c r="Z15" s="731"/>
    </row>
    <row r="16" spans="1:39" ht="38.25">
      <c r="A16" s="879"/>
      <c r="B16" s="1096" t="s">
        <v>14349</v>
      </c>
      <c r="C16" s="877"/>
      <c r="D16" s="1023">
        <v>331</v>
      </c>
      <c r="E16" s="1023">
        <v>141</v>
      </c>
      <c r="F16" s="1024">
        <v>2000000000</v>
      </c>
      <c r="G16" s="1024">
        <f>F16</f>
        <v>2000000000</v>
      </c>
      <c r="H16" s="1024"/>
      <c r="I16" s="1024"/>
      <c r="J16" s="889" t="s">
        <v>6954</v>
      </c>
      <c r="K16" s="881" t="s">
        <v>2842</v>
      </c>
      <c r="L16" s="1027"/>
      <c r="M16" s="108"/>
      <c r="O16" s="143"/>
      <c r="P16" s="1288"/>
      <c r="Q16" s="707"/>
      <c r="R16" s="145"/>
      <c r="S16" s="145"/>
      <c r="T16" s="146"/>
      <c r="U16" s="146"/>
      <c r="V16" s="146"/>
      <c r="W16" s="146"/>
      <c r="X16" s="147"/>
      <c r="Y16" s="148"/>
      <c r="Z16" s="149"/>
    </row>
    <row r="17" spans="1:26" ht="38.25">
      <c r="A17" s="879"/>
      <c r="B17" s="1096" t="s">
        <v>14363</v>
      </c>
      <c r="C17" s="877"/>
      <c r="D17" s="1023" t="s">
        <v>14364</v>
      </c>
      <c r="E17" s="1023">
        <v>5111</v>
      </c>
      <c r="F17" s="1024">
        <v>800000</v>
      </c>
      <c r="G17" s="1024"/>
      <c r="H17" s="1024"/>
      <c r="I17" s="1024">
        <f>F17</f>
        <v>800000</v>
      </c>
      <c r="J17" s="889" t="s">
        <v>6954</v>
      </c>
      <c r="K17" s="881" t="s">
        <v>2840</v>
      </c>
      <c r="L17" s="1027"/>
      <c r="M17" s="108"/>
      <c r="O17" s="143"/>
      <c r="P17" s="1107"/>
      <c r="Q17" s="707"/>
      <c r="R17" s="145"/>
      <c r="S17" s="145"/>
      <c r="T17" s="146"/>
      <c r="U17" s="146"/>
      <c r="V17" s="146"/>
      <c r="W17" s="146"/>
      <c r="X17" s="147"/>
      <c r="Y17" s="148"/>
      <c r="Z17" s="149"/>
    </row>
    <row r="18" spans="1:26" s="1011" customFormat="1" ht="14.25">
      <c r="A18" s="879"/>
      <c r="B18" s="1096"/>
      <c r="C18" s="877"/>
      <c r="D18" s="1023"/>
      <c r="E18" s="1023"/>
      <c r="F18" s="1024"/>
      <c r="G18" s="1024"/>
      <c r="H18" s="1024"/>
      <c r="I18" s="1024"/>
      <c r="J18" s="889"/>
      <c r="K18" s="881"/>
      <c r="L18" s="1027"/>
      <c r="M18" s="1242"/>
      <c r="O18" s="143"/>
      <c r="P18" s="144"/>
      <c r="Q18" s="707"/>
      <c r="R18" s="145"/>
      <c r="S18" s="145"/>
      <c r="T18" s="146"/>
      <c r="U18" s="146"/>
      <c r="V18" s="146"/>
      <c r="W18" s="146"/>
      <c r="X18" s="147"/>
      <c r="Y18" s="148"/>
      <c r="Z18" s="149"/>
    </row>
    <row r="19" spans="1:26" s="1676" customFormat="1" ht="14.25">
      <c r="A19" s="1667"/>
      <c r="B19" s="1668" t="s">
        <v>14366</v>
      </c>
      <c r="C19" s="1669"/>
      <c r="D19" s="1670"/>
      <c r="E19" s="1670"/>
      <c r="F19" s="1671"/>
      <c r="G19" s="1671"/>
      <c r="H19" s="1671"/>
      <c r="I19" s="1671"/>
      <c r="J19" s="1672"/>
      <c r="K19" s="1673"/>
      <c r="L19" s="1674"/>
      <c r="M19" s="1675"/>
      <c r="O19" s="1677"/>
      <c r="P19" s="1678"/>
      <c r="Q19" s="1679"/>
      <c r="R19" s="1680"/>
      <c r="S19" s="1680"/>
      <c r="T19" s="1681"/>
      <c r="U19" s="1681"/>
      <c r="V19" s="1681"/>
      <c r="W19" s="1681"/>
      <c r="X19" s="1682"/>
      <c r="Y19" s="1683"/>
      <c r="Z19" s="1684"/>
    </row>
    <row r="20" spans="1:26" s="1697" customFormat="1" ht="14.25">
      <c r="A20" s="1689"/>
      <c r="B20" s="1690" t="s">
        <v>14367</v>
      </c>
      <c r="C20" s="1691"/>
      <c r="D20" s="1692">
        <v>4111</v>
      </c>
      <c r="E20" s="1692">
        <v>221</v>
      </c>
      <c r="F20" s="1300">
        <v>4000000000</v>
      </c>
      <c r="G20" s="1300">
        <v>4000000000</v>
      </c>
      <c r="H20" s="1300"/>
      <c r="I20" s="1300"/>
      <c r="J20" s="1693" t="s">
        <v>6081</v>
      </c>
      <c r="K20" s="1694" t="s">
        <v>2840</v>
      </c>
      <c r="L20" s="1695"/>
      <c r="M20" s="1696"/>
      <c r="O20" s="1698"/>
      <c r="P20" s="1699"/>
      <c r="Q20" s="1700"/>
      <c r="R20" s="1701"/>
      <c r="S20" s="1701"/>
      <c r="T20" s="1702"/>
      <c r="U20" s="1702"/>
      <c r="V20" s="1702"/>
      <c r="W20" s="1702"/>
      <c r="X20" s="1703"/>
      <c r="Y20" s="1704"/>
      <c r="Z20" s="1705"/>
    </row>
    <row r="21" spans="1:26" s="1697" customFormat="1" ht="14.25">
      <c r="A21" s="1689"/>
      <c r="B21" s="1690" t="s">
        <v>14372</v>
      </c>
      <c r="C21" s="1691"/>
      <c r="D21" s="1692">
        <v>4111</v>
      </c>
      <c r="E21" s="1692">
        <v>439</v>
      </c>
      <c r="F21" s="1300">
        <v>1000000000</v>
      </c>
      <c r="G21" s="1300">
        <v>1000000000</v>
      </c>
      <c r="H21" s="1300"/>
      <c r="I21" s="1300"/>
      <c r="J21" s="1693" t="s">
        <v>6081</v>
      </c>
      <c r="K21" s="1694" t="s">
        <v>2840</v>
      </c>
      <c r="L21" s="1695"/>
      <c r="M21" s="1696"/>
      <c r="O21" s="1698"/>
      <c r="P21" s="1699"/>
      <c r="Q21" s="1700"/>
      <c r="R21" s="1701"/>
      <c r="S21" s="1701"/>
      <c r="T21" s="1702"/>
      <c r="U21" s="1702"/>
      <c r="V21" s="1702"/>
      <c r="W21" s="1702"/>
      <c r="X21" s="1703"/>
      <c r="Y21" s="1704"/>
      <c r="Z21" s="1705"/>
    </row>
    <row r="22" spans="1:26" s="1011" customFormat="1" ht="14.25">
      <c r="A22" s="879"/>
      <c r="B22" s="1096"/>
      <c r="C22" s="877"/>
      <c r="D22" s="884"/>
      <c r="E22" s="884"/>
      <c r="F22" s="888"/>
      <c r="G22" s="888"/>
      <c r="H22" s="888"/>
      <c r="I22" s="888"/>
      <c r="J22" s="889"/>
      <c r="K22" s="881"/>
      <c r="L22" s="890"/>
      <c r="M22" s="108"/>
      <c r="N22" s="107"/>
      <c r="O22" s="143"/>
      <c r="P22" s="144"/>
      <c r="Q22" s="707"/>
      <c r="R22" s="145"/>
      <c r="S22" s="145"/>
      <c r="T22" s="146"/>
      <c r="U22" s="146"/>
      <c r="V22" s="146"/>
      <c r="W22" s="146"/>
      <c r="X22" s="147"/>
      <c r="Y22" s="148"/>
      <c r="Z22" s="149"/>
    </row>
    <row r="23" spans="1:26" s="1011" customFormat="1" ht="38.25">
      <c r="A23" s="879"/>
      <c r="B23" s="1096" t="s">
        <v>14373</v>
      </c>
      <c r="C23" s="877"/>
      <c r="D23" s="884">
        <v>229</v>
      </c>
      <c r="E23" s="884">
        <v>223</v>
      </c>
      <c r="F23" s="888">
        <v>1334301669</v>
      </c>
      <c r="G23" s="888">
        <v>1334301669</v>
      </c>
      <c r="H23" s="888"/>
      <c r="I23" s="888"/>
      <c r="J23" s="889" t="s">
        <v>6081</v>
      </c>
      <c r="K23" s="881" t="s">
        <v>2840</v>
      </c>
      <c r="L23" s="890"/>
      <c r="M23" s="1242"/>
      <c r="O23" s="143"/>
      <c r="P23" s="144"/>
      <c r="Q23" s="707"/>
      <c r="R23" s="145"/>
      <c r="S23" s="145"/>
      <c r="T23" s="146"/>
      <c r="U23" s="146"/>
      <c r="V23" s="146"/>
      <c r="W23" s="146"/>
      <c r="X23" s="147"/>
      <c r="Y23" s="148"/>
      <c r="Z23" s="149"/>
    </row>
    <row r="24" spans="1:26" s="1011" customFormat="1" ht="25.5">
      <c r="A24" s="879"/>
      <c r="B24" s="1096" t="s">
        <v>14374</v>
      </c>
      <c r="C24" s="877"/>
      <c r="D24" s="884">
        <v>4211</v>
      </c>
      <c r="E24" s="884">
        <v>439</v>
      </c>
      <c r="F24" s="888">
        <v>114454665</v>
      </c>
      <c r="G24" s="888">
        <f>F24</f>
        <v>114454665</v>
      </c>
      <c r="H24" s="888"/>
      <c r="I24" s="888"/>
      <c r="J24" s="889" t="s">
        <v>6081</v>
      </c>
      <c r="K24" s="881" t="s">
        <v>2840</v>
      </c>
      <c r="L24" s="890"/>
      <c r="M24" s="1242"/>
      <c r="O24" s="143"/>
      <c r="P24" s="144"/>
      <c r="Q24" s="707"/>
      <c r="R24" s="145"/>
      <c r="S24" s="145"/>
      <c r="T24" s="146"/>
      <c r="U24" s="146"/>
      <c r="V24" s="146"/>
      <c r="W24" s="146"/>
      <c r="X24" s="147"/>
      <c r="Y24" s="148"/>
      <c r="Z24" s="149"/>
    </row>
    <row r="25" spans="1:26" s="1011" customFormat="1" ht="25.5">
      <c r="A25" s="879"/>
      <c r="B25" s="1096" t="s">
        <v>14375</v>
      </c>
      <c r="C25" s="877"/>
      <c r="D25" s="884">
        <v>500</v>
      </c>
      <c r="E25" s="884">
        <v>439</v>
      </c>
      <c r="F25" s="888">
        <f>'WP hop nhat'!B4</f>
        <v>-49882</v>
      </c>
      <c r="G25" s="888">
        <f>F25</f>
        <v>-49882</v>
      </c>
      <c r="H25" s="888">
        <f>G25</f>
        <v>-49882</v>
      </c>
      <c r="I25" s="888"/>
      <c r="J25" s="889" t="s">
        <v>6081</v>
      </c>
      <c r="K25" s="881" t="s">
        <v>2840</v>
      </c>
      <c r="L25" s="890"/>
      <c r="M25" s="1242"/>
      <c r="O25" s="143"/>
      <c r="P25" s="144"/>
      <c r="Q25" s="707"/>
      <c r="R25" s="145"/>
      <c r="S25" s="145"/>
      <c r="T25" s="146"/>
      <c r="U25" s="146"/>
      <c r="V25" s="146"/>
      <c r="W25" s="146"/>
      <c r="X25" s="147"/>
      <c r="Y25" s="148"/>
      <c r="Z25" s="149"/>
    </row>
    <row r="26" spans="1:26" s="1011" customFormat="1" ht="14.25">
      <c r="A26" s="879"/>
      <c r="B26" s="987"/>
      <c r="C26" s="877"/>
      <c r="D26" s="884"/>
      <c r="E26" s="884"/>
      <c r="F26" s="888"/>
      <c r="G26" s="888"/>
      <c r="H26" s="888"/>
      <c r="I26" s="888"/>
      <c r="J26" s="889"/>
      <c r="K26" s="881"/>
      <c r="L26" s="890"/>
      <c r="M26" s="1242"/>
      <c r="O26" s="143"/>
      <c r="P26" s="144"/>
      <c r="Q26" s="707"/>
      <c r="R26" s="145"/>
      <c r="S26" s="145"/>
      <c r="T26" s="146"/>
      <c r="U26" s="146"/>
      <c r="V26" s="146"/>
      <c r="W26" s="146"/>
      <c r="X26" s="147"/>
      <c r="Y26" s="148"/>
      <c r="Z26" s="149"/>
    </row>
    <row r="27" spans="1:26" s="1011" customFormat="1" ht="14.25">
      <c r="A27" s="879"/>
      <c r="B27" s="987" t="s">
        <v>14376</v>
      </c>
      <c r="C27" s="877"/>
      <c r="D27" s="884" t="s">
        <v>12209</v>
      </c>
      <c r="E27" s="884" t="s">
        <v>2847</v>
      </c>
      <c r="F27" s="888">
        <v>90000000000</v>
      </c>
      <c r="G27" s="888">
        <v>90000000000</v>
      </c>
      <c r="H27" s="888"/>
      <c r="I27" s="888"/>
      <c r="J27" s="889" t="s">
        <v>6081</v>
      </c>
      <c r="K27" s="881" t="s">
        <v>2840</v>
      </c>
      <c r="L27" s="890"/>
      <c r="M27" s="1242"/>
      <c r="O27" s="143"/>
      <c r="P27" s="144"/>
      <c r="Q27" s="707"/>
      <c r="R27" s="145"/>
      <c r="S27" s="145"/>
      <c r="T27" s="146"/>
      <c r="U27" s="146"/>
      <c r="V27" s="146"/>
      <c r="W27" s="146"/>
      <c r="X27" s="147"/>
      <c r="Y27" s="148"/>
      <c r="Z27" s="149"/>
    </row>
    <row r="28" spans="1:26" s="1011" customFormat="1" ht="14.25">
      <c r="A28" s="879"/>
      <c r="B28" s="987"/>
      <c r="C28" s="877"/>
      <c r="D28" s="884"/>
      <c r="E28" s="884"/>
      <c r="F28" s="888"/>
      <c r="G28" s="888"/>
      <c r="H28" s="888"/>
      <c r="I28" s="888"/>
      <c r="J28" s="889"/>
      <c r="K28" s="881"/>
      <c r="L28" s="890"/>
      <c r="M28" s="108"/>
      <c r="N28" s="107"/>
      <c r="O28" s="143"/>
      <c r="P28" s="144"/>
      <c r="Q28" s="707"/>
      <c r="R28" s="145"/>
      <c r="S28" s="145"/>
      <c r="T28" s="146"/>
      <c r="U28" s="146"/>
      <c r="V28" s="146"/>
      <c r="W28" s="146"/>
      <c r="X28" s="147"/>
      <c r="Y28" s="148"/>
      <c r="Z28" s="149"/>
    </row>
    <row r="29" spans="1:26" s="1011" customFormat="1" ht="14.25">
      <c r="A29" s="879"/>
      <c r="B29" s="987"/>
      <c r="C29" s="877"/>
      <c r="D29" s="884"/>
      <c r="E29" s="884"/>
      <c r="F29" s="888"/>
      <c r="G29" s="888"/>
      <c r="H29" s="888"/>
      <c r="I29" s="888"/>
      <c r="J29" s="889"/>
      <c r="K29" s="881"/>
      <c r="L29" s="890"/>
      <c r="M29" s="108"/>
      <c r="N29" s="107"/>
      <c r="O29" s="143"/>
      <c r="P29" s="144"/>
      <c r="Q29" s="707"/>
      <c r="R29" s="145"/>
      <c r="S29" s="145"/>
      <c r="T29" s="146"/>
      <c r="U29" s="146"/>
      <c r="V29" s="146"/>
      <c r="W29" s="146"/>
      <c r="X29" s="147"/>
      <c r="Y29" s="148"/>
      <c r="Z29" s="149"/>
    </row>
    <row r="30" spans="1:26" s="1011" customFormat="1" ht="14.25">
      <c r="A30" s="879"/>
      <c r="B30" s="987"/>
      <c r="C30" s="877"/>
      <c r="D30" s="884"/>
      <c r="E30" s="884"/>
      <c r="F30" s="888"/>
      <c r="G30" s="888"/>
      <c r="H30" s="888"/>
      <c r="I30" s="888"/>
      <c r="J30" s="889"/>
      <c r="K30" s="881"/>
      <c r="L30" s="890"/>
      <c r="M30" s="108"/>
      <c r="N30" s="107"/>
      <c r="O30" s="143"/>
      <c r="P30" s="144"/>
      <c r="Q30" s="707"/>
      <c r="R30" s="145"/>
      <c r="S30" s="145"/>
      <c r="T30" s="146"/>
      <c r="U30" s="146"/>
      <c r="V30" s="146"/>
      <c r="W30" s="146"/>
      <c r="X30" s="147"/>
      <c r="Y30" s="148"/>
      <c r="Z30" s="149"/>
    </row>
    <row r="31" spans="1:26" s="1011" customFormat="1" ht="14.25">
      <c r="A31" s="879"/>
      <c r="B31" s="987"/>
      <c r="C31" s="877"/>
      <c r="D31" s="884"/>
      <c r="E31" s="884"/>
      <c r="F31" s="888"/>
      <c r="G31" s="888"/>
      <c r="H31" s="888"/>
      <c r="I31" s="888"/>
      <c r="J31" s="889"/>
      <c r="K31" s="881"/>
      <c r="L31" s="890"/>
      <c r="M31" s="108"/>
      <c r="N31" s="107"/>
      <c r="O31" s="143"/>
      <c r="P31" s="144"/>
      <c r="Q31" s="707"/>
      <c r="R31" s="145"/>
      <c r="S31" s="145"/>
      <c r="T31" s="146"/>
      <c r="U31" s="146"/>
      <c r="V31" s="146"/>
      <c r="W31" s="146"/>
      <c r="X31" s="147"/>
      <c r="Y31" s="148"/>
      <c r="Z31" s="149"/>
    </row>
    <row r="32" spans="1:26" ht="14.25">
      <c r="A32" s="879"/>
      <c r="B32" s="1096"/>
      <c r="C32" s="877"/>
      <c r="D32" s="1023"/>
      <c r="E32" s="1023"/>
      <c r="F32" s="1024"/>
      <c r="G32" s="888"/>
      <c r="H32" s="888"/>
      <c r="I32" s="888"/>
      <c r="J32" s="889"/>
      <c r="K32" s="881"/>
      <c r="L32" s="890"/>
      <c r="M32" s="108"/>
      <c r="O32" s="143"/>
      <c r="P32" s="144"/>
      <c r="Q32" s="707"/>
      <c r="R32" s="145"/>
      <c r="S32" s="145"/>
      <c r="T32" s="146"/>
      <c r="U32" s="146"/>
      <c r="V32" s="146"/>
      <c r="W32" s="146"/>
      <c r="X32" s="147"/>
      <c r="Y32" s="148"/>
      <c r="Z32" s="149"/>
    </row>
    <row r="33" spans="1:26" ht="14.25">
      <c r="A33" s="879"/>
      <c r="B33" s="1096"/>
      <c r="C33" s="877"/>
      <c r="D33" s="1023"/>
      <c r="E33" s="1023"/>
      <c r="F33" s="1024"/>
      <c r="G33" s="888"/>
      <c r="H33" s="888"/>
      <c r="I33" s="888"/>
      <c r="J33" s="889"/>
      <c r="K33" s="881"/>
      <c r="L33" s="890"/>
      <c r="M33" s="108"/>
      <c r="O33" s="143"/>
      <c r="P33" s="144"/>
      <c r="Q33" s="707"/>
      <c r="R33" s="145"/>
      <c r="S33" s="145"/>
      <c r="T33" s="146"/>
      <c r="U33" s="146"/>
      <c r="V33" s="146"/>
      <c r="W33" s="146"/>
      <c r="X33" s="147"/>
      <c r="Y33" s="148"/>
      <c r="Z33" s="149"/>
    </row>
    <row r="34" spans="1:26" ht="14.25">
      <c r="A34" s="879"/>
      <c r="B34" s="1096"/>
      <c r="C34" s="877"/>
      <c r="D34" s="1023"/>
      <c r="E34" s="1023"/>
      <c r="F34" s="1024"/>
      <c r="G34" s="888"/>
      <c r="H34" s="888"/>
      <c r="I34" s="888"/>
      <c r="J34" s="889"/>
      <c r="K34" s="881"/>
      <c r="L34" s="890"/>
      <c r="M34" s="108"/>
      <c r="O34" s="143"/>
      <c r="P34" s="144"/>
      <c r="Q34" s="707"/>
      <c r="R34" s="145"/>
      <c r="S34" s="145"/>
      <c r="T34" s="146"/>
      <c r="U34" s="146"/>
      <c r="V34" s="146"/>
      <c r="W34" s="146"/>
      <c r="X34" s="147"/>
      <c r="Y34" s="148"/>
      <c r="Z34" s="149"/>
    </row>
    <row r="35" spans="1:26" ht="14.25">
      <c r="A35" s="879"/>
      <c r="B35" s="1096"/>
      <c r="C35" s="877"/>
      <c r="D35" s="1023"/>
      <c r="E35" s="1023"/>
      <c r="F35" s="888"/>
      <c r="G35" s="888"/>
      <c r="H35" s="888"/>
      <c r="I35" s="888"/>
      <c r="J35" s="889"/>
      <c r="K35" s="881"/>
      <c r="L35" s="890"/>
      <c r="M35" s="108"/>
      <c r="O35" s="143"/>
      <c r="P35" s="144"/>
      <c r="Q35" s="707"/>
      <c r="R35" s="145"/>
      <c r="S35" s="145"/>
      <c r="T35" s="146"/>
      <c r="U35" s="146"/>
      <c r="V35" s="146"/>
      <c r="W35" s="146"/>
      <c r="X35" s="147"/>
      <c r="Y35" s="148"/>
      <c r="Z35" s="149"/>
    </row>
    <row r="36" spans="1:26" s="1011" customFormat="1" ht="14.25">
      <c r="A36" s="879"/>
      <c r="B36" s="1096"/>
      <c r="C36" s="877"/>
      <c r="D36" s="1023"/>
      <c r="E36" s="1023"/>
      <c r="F36" s="888"/>
      <c r="G36" s="888"/>
      <c r="H36" s="888"/>
      <c r="I36" s="888"/>
      <c r="J36" s="889"/>
      <c r="K36" s="881"/>
      <c r="L36" s="890"/>
      <c r="M36" s="1242"/>
      <c r="O36" s="143"/>
      <c r="P36" s="1288"/>
      <c r="Q36" s="707"/>
      <c r="R36" s="145"/>
      <c r="S36" s="145"/>
      <c r="T36" s="146"/>
      <c r="U36" s="146"/>
      <c r="V36" s="146"/>
      <c r="W36" s="146"/>
      <c r="X36" s="147"/>
      <c r="Y36" s="148"/>
      <c r="Z36" s="149"/>
    </row>
    <row r="37" spans="1:26" ht="14.25">
      <c r="A37" s="879"/>
      <c r="B37" s="1096"/>
      <c r="C37" s="877"/>
      <c r="D37" s="1023"/>
      <c r="E37" s="1023"/>
      <c r="F37" s="888"/>
      <c r="G37" s="888"/>
      <c r="H37" s="888"/>
      <c r="I37" s="888"/>
      <c r="J37" s="889"/>
      <c r="K37" s="881"/>
      <c r="L37" s="890"/>
      <c r="M37" s="108"/>
      <c r="O37" s="143"/>
      <c r="P37" s="1288"/>
      <c r="Q37" s="707"/>
      <c r="R37" s="145"/>
      <c r="S37" s="145"/>
      <c r="T37" s="146"/>
      <c r="U37" s="146"/>
      <c r="V37" s="146"/>
      <c r="W37" s="146"/>
      <c r="X37" s="147"/>
      <c r="Y37" s="148"/>
      <c r="Z37" s="149"/>
    </row>
    <row r="38" spans="1:26" ht="14.25">
      <c r="A38" s="879"/>
      <c r="B38" s="1096"/>
      <c r="C38" s="877"/>
      <c r="D38" s="1023"/>
      <c r="E38" s="1023"/>
      <c r="F38" s="888"/>
      <c r="G38" s="888"/>
      <c r="H38" s="888"/>
      <c r="I38" s="888"/>
      <c r="J38" s="889"/>
      <c r="K38" s="881"/>
      <c r="L38" s="890"/>
      <c r="M38" s="108"/>
      <c r="O38" s="143"/>
      <c r="P38" s="1289"/>
      <c r="Q38" s="707"/>
      <c r="R38" s="145"/>
      <c r="S38" s="145"/>
      <c r="T38" s="146"/>
      <c r="U38" s="146"/>
      <c r="V38" s="146"/>
      <c r="W38" s="146"/>
      <c r="X38" s="147"/>
      <c r="Y38" s="148"/>
      <c r="Z38" s="149"/>
    </row>
    <row r="39" spans="1:26" ht="14.25">
      <c r="A39" s="879"/>
      <c r="B39" s="1096"/>
      <c r="C39" s="877"/>
      <c r="D39" s="1023"/>
      <c r="E39" s="1023"/>
      <c r="F39" s="888"/>
      <c r="G39" s="888"/>
      <c r="H39" s="888"/>
      <c r="I39" s="888"/>
      <c r="J39" s="889"/>
      <c r="K39" s="881"/>
      <c r="L39" s="890"/>
      <c r="M39" s="108"/>
      <c r="O39" s="143"/>
      <c r="P39" s="1289"/>
      <c r="Q39" s="707"/>
      <c r="R39" s="145"/>
      <c r="S39" s="145"/>
      <c r="T39" s="146"/>
      <c r="U39" s="146"/>
      <c r="V39" s="146"/>
      <c r="W39" s="146"/>
      <c r="X39" s="147"/>
      <c r="Y39" s="148"/>
      <c r="Z39" s="149"/>
    </row>
    <row r="40" spans="1:26" s="1548" customFormat="1" ht="14.25">
      <c r="A40" s="1539"/>
      <c r="B40" s="1540"/>
      <c r="C40" s="1541"/>
      <c r="D40" s="1542"/>
      <c r="E40" s="1542"/>
      <c r="F40" s="1543"/>
      <c r="G40" s="1543"/>
      <c r="H40" s="1543"/>
      <c r="I40" s="1543"/>
      <c r="J40" s="1544"/>
      <c r="K40" s="1545"/>
      <c r="L40" s="1546"/>
      <c r="M40" s="1547"/>
      <c r="O40" s="1549"/>
      <c r="P40" s="1550"/>
      <c r="Q40" s="1551"/>
      <c r="R40" s="1552"/>
      <c r="S40" s="1552"/>
      <c r="T40" s="1553"/>
      <c r="U40" s="1553"/>
      <c r="V40" s="1553"/>
      <c r="W40" s="1553"/>
      <c r="X40" s="1554"/>
      <c r="Y40" s="1555"/>
      <c r="Z40" s="1556"/>
    </row>
    <row r="41" spans="1:26" ht="14.25">
      <c r="A41" s="879"/>
      <c r="B41" s="1096"/>
      <c r="C41" s="877"/>
      <c r="D41" s="1023"/>
      <c r="E41" s="1023"/>
      <c r="F41" s="888"/>
      <c r="G41" s="888"/>
      <c r="H41" s="888"/>
      <c r="I41" s="888"/>
      <c r="J41" s="889"/>
      <c r="K41" s="881"/>
      <c r="L41" s="890"/>
      <c r="M41" s="108"/>
      <c r="O41" s="143"/>
      <c r="P41" s="1289"/>
      <c r="Q41" s="707"/>
      <c r="R41" s="145"/>
      <c r="S41" s="145"/>
      <c r="T41" s="146"/>
      <c r="U41" s="146"/>
      <c r="V41" s="146"/>
      <c r="W41" s="146"/>
      <c r="X41" s="147"/>
      <c r="Y41" s="148"/>
      <c r="Z41" s="149"/>
    </row>
    <row r="42" spans="1:26" ht="14.25">
      <c r="A42" s="879"/>
      <c r="B42" s="1096"/>
      <c r="C42" s="877"/>
      <c r="D42" s="1023"/>
      <c r="E42" s="884"/>
      <c r="F42" s="888"/>
      <c r="G42" s="888"/>
      <c r="H42" s="888"/>
      <c r="I42" s="888"/>
      <c r="J42" s="889"/>
      <c r="K42" s="881"/>
      <c r="L42" s="890"/>
      <c r="M42" s="108"/>
      <c r="O42" s="143"/>
      <c r="P42" s="1288"/>
      <c r="Q42" s="707"/>
      <c r="R42" s="145"/>
      <c r="S42" s="145"/>
      <c r="T42" s="146"/>
      <c r="U42" s="146"/>
      <c r="V42" s="146"/>
      <c r="W42" s="146"/>
      <c r="X42" s="147"/>
      <c r="Y42" s="148"/>
      <c r="Z42" s="149"/>
    </row>
    <row r="43" spans="1:26" s="1011" customFormat="1" ht="14.25">
      <c r="A43" s="879"/>
      <c r="B43" s="1096"/>
      <c r="C43" s="877"/>
      <c r="D43" s="884"/>
      <c r="E43" s="884"/>
      <c r="F43" s="888"/>
      <c r="G43" s="888"/>
      <c r="H43" s="888"/>
      <c r="I43" s="888"/>
      <c r="J43" s="889"/>
      <c r="K43" s="881"/>
      <c r="L43" s="890"/>
      <c r="M43" s="108"/>
      <c r="N43" s="107"/>
      <c r="O43" s="143"/>
      <c r="P43" s="1288"/>
      <c r="Q43" s="707"/>
      <c r="R43" s="145"/>
      <c r="S43" s="145"/>
      <c r="T43" s="146"/>
      <c r="U43" s="146"/>
      <c r="V43" s="146"/>
      <c r="W43" s="146"/>
      <c r="X43" s="147"/>
      <c r="Y43" s="148"/>
      <c r="Z43" s="149"/>
    </row>
    <row r="44" spans="1:26" s="1011" customFormat="1" ht="14.25">
      <c r="A44" s="879"/>
      <c r="B44" s="1096"/>
      <c r="C44" s="877"/>
      <c r="D44" s="884"/>
      <c r="E44" s="884"/>
      <c r="F44" s="888"/>
      <c r="G44" s="888"/>
      <c r="H44" s="888"/>
      <c r="I44" s="888"/>
      <c r="J44" s="889"/>
      <c r="K44" s="881"/>
      <c r="L44" s="890"/>
      <c r="M44" s="108"/>
      <c r="N44" s="107"/>
      <c r="O44" s="143"/>
      <c r="Q44" s="707"/>
      <c r="R44" s="145"/>
      <c r="S44" s="145"/>
      <c r="T44" s="146"/>
      <c r="U44" s="146"/>
      <c r="V44" s="146"/>
      <c r="W44" s="146"/>
      <c r="X44" s="147"/>
      <c r="Y44" s="148"/>
      <c r="Z44" s="149"/>
    </row>
    <row r="45" spans="1:26" s="1011" customFormat="1" ht="14.25">
      <c r="A45" s="879"/>
      <c r="B45" s="1095"/>
      <c r="C45" s="877"/>
      <c r="D45" s="884"/>
      <c r="E45" s="884"/>
      <c r="F45" s="888"/>
      <c r="G45" s="888"/>
      <c r="H45" s="888"/>
      <c r="I45" s="888"/>
      <c r="J45" s="889"/>
      <c r="K45" s="881"/>
      <c r="L45" s="890"/>
      <c r="M45" s="1242"/>
      <c r="O45" s="143"/>
      <c r="P45" s="1288"/>
      <c r="Q45" s="707"/>
      <c r="R45" s="145"/>
      <c r="S45" s="145"/>
      <c r="T45" s="146"/>
      <c r="U45" s="146"/>
      <c r="V45" s="146"/>
      <c r="W45" s="146"/>
      <c r="X45" s="147"/>
      <c r="Y45" s="148"/>
      <c r="Z45" s="149"/>
    </row>
    <row r="46" spans="1:26" s="1011" customFormat="1" ht="14.25">
      <c r="A46" s="879"/>
      <c r="B46" s="1096"/>
      <c r="C46" s="877"/>
      <c r="D46" s="884"/>
      <c r="E46" s="884"/>
      <c r="F46" s="888"/>
      <c r="G46" s="888"/>
      <c r="H46" s="888"/>
      <c r="I46" s="888"/>
      <c r="J46" s="889"/>
      <c r="K46" s="881"/>
      <c r="L46" s="890"/>
      <c r="M46" s="1242"/>
      <c r="O46" s="143"/>
      <c r="P46" s="1290"/>
      <c r="Q46" s="707"/>
      <c r="R46" s="145"/>
      <c r="S46" s="145"/>
      <c r="T46" s="146"/>
      <c r="U46" s="146"/>
      <c r="V46" s="146"/>
      <c r="W46" s="146"/>
      <c r="X46" s="147"/>
      <c r="Y46" s="148"/>
      <c r="Z46" s="149"/>
    </row>
    <row r="47" spans="1:26" ht="14.25">
      <c r="A47" s="879"/>
      <c r="B47" s="1095"/>
      <c r="C47" s="1022"/>
      <c r="D47" s="1023"/>
      <c r="E47" s="1023"/>
      <c r="F47" s="1024"/>
      <c r="G47" s="888"/>
      <c r="H47" s="888"/>
      <c r="I47" s="888"/>
      <c r="J47" s="889"/>
      <c r="K47" s="881"/>
      <c r="L47" s="890"/>
      <c r="M47" s="108"/>
      <c r="O47" s="143"/>
      <c r="P47" s="1108"/>
      <c r="Q47" s="707"/>
      <c r="R47" s="145"/>
      <c r="S47" s="145"/>
      <c r="T47" s="146"/>
      <c r="U47" s="146"/>
      <c r="V47" s="146"/>
      <c r="W47" s="146"/>
      <c r="X47" s="147"/>
      <c r="Y47" s="148"/>
      <c r="Z47" s="149"/>
    </row>
    <row r="48" spans="1:26" s="1011" customFormat="1" ht="14.25">
      <c r="A48" s="879"/>
      <c r="B48" s="987"/>
      <c r="C48" s="877"/>
      <c r="D48" s="884"/>
      <c r="E48" s="884"/>
      <c r="F48" s="888"/>
      <c r="G48" s="888"/>
      <c r="H48" s="888"/>
      <c r="I48" s="888"/>
      <c r="J48" s="889"/>
      <c r="K48" s="881"/>
      <c r="L48" s="890"/>
      <c r="M48" s="108"/>
      <c r="N48" s="107"/>
      <c r="O48" s="143"/>
      <c r="P48" s="144"/>
      <c r="Q48" s="707"/>
      <c r="R48" s="145"/>
      <c r="S48" s="145"/>
      <c r="T48" s="146"/>
      <c r="U48" s="146"/>
      <c r="V48" s="146"/>
      <c r="W48" s="146"/>
      <c r="X48" s="147"/>
      <c r="Y48" s="148"/>
      <c r="Z48" s="149"/>
    </row>
    <row r="49" spans="1:26" s="1011" customFormat="1" ht="14.25">
      <c r="A49" s="879"/>
      <c r="B49" s="987"/>
      <c r="C49" s="877"/>
      <c r="D49" s="884"/>
      <c r="E49" s="884"/>
      <c r="F49" s="888"/>
      <c r="G49" s="888"/>
      <c r="H49" s="888"/>
      <c r="I49" s="888"/>
      <c r="J49" s="889"/>
      <c r="K49" s="881"/>
      <c r="L49" s="890"/>
      <c r="M49" s="108"/>
      <c r="N49" s="107"/>
      <c r="O49" s="143"/>
      <c r="P49" s="144"/>
      <c r="Q49" s="707"/>
      <c r="R49" s="145"/>
      <c r="S49" s="145"/>
      <c r="T49" s="146"/>
      <c r="U49" s="146"/>
      <c r="V49" s="146"/>
      <c r="W49" s="146"/>
      <c r="X49" s="147"/>
      <c r="Y49" s="148"/>
      <c r="Z49" s="149"/>
    </row>
    <row r="50" spans="1:26" s="1011" customFormat="1" ht="14.25">
      <c r="A50" s="879"/>
      <c r="B50" s="987"/>
      <c r="C50" s="877"/>
      <c r="D50" s="884"/>
      <c r="E50" s="884"/>
      <c r="F50" s="888"/>
      <c r="G50" s="888"/>
      <c r="H50" s="888"/>
      <c r="I50" s="888"/>
      <c r="J50" s="889"/>
      <c r="K50" s="881"/>
      <c r="L50" s="890"/>
      <c r="M50" s="108"/>
      <c r="N50" s="107"/>
      <c r="O50" s="143"/>
      <c r="P50" s="144"/>
      <c r="Q50" s="707"/>
      <c r="R50" s="145"/>
      <c r="S50" s="145"/>
      <c r="T50" s="146"/>
      <c r="U50" s="146"/>
      <c r="V50" s="146"/>
      <c r="W50" s="146"/>
      <c r="X50" s="147"/>
      <c r="Y50" s="148"/>
      <c r="Z50" s="149"/>
    </row>
    <row r="51" spans="1:26" s="1011" customFormat="1" ht="14.25">
      <c r="A51" s="879"/>
      <c r="B51" s="987"/>
      <c r="C51" s="877"/>
      <c r="D51" s="884"/>
      <c r="E51" s="884"/>
      <c r="F51" s="888"/>
      <c r="G51" s="888"/>
      <c r="H51" s="888"/>
      <c r="I51" s="888"/>
      <c r="J51" s="889"/>
      <c r="K51" s="881"/>
      <c r="L51" s="890"/>
      <c r="M51" s="108"/>
      <c r="N51" s="107"/>
      <c r="O51" s="143"/>
      <c r="P51" s="144"/>
      <c r="Q51" s="707"/>
      <c r="R51" s="145"/>
      <c r="S51" s="145"/>
      <c r="T51" s="146"/>
      <c r="U51" s="146"/>
      <c r="V51" s="146"/>
      <c r="W51" s="146"/>
      <c r="X51" s="147"/>
      <c r="Y51" s="148"/>
      <c r="Z51" s="149"/>
    </row>
    <row r="52" spans="1:26" s="1011" customFormat="1" ht="14.25">
      <c r="A52" s="879"/>
      <c r="B52" s="987"/>
      <c r="C52" s="877"/>
      <c r="D52" s="884"/>
      <c r="E52" s="884"/>
      <c r="F52" s="888"/>
      <c r="G52" s="888"/>
      <c r="H52" s="888"/>
      <c r="I52" s="888"/>
      <c r="J52" s="889"/>
      <c r="K52" s="881"/>
      <c r="L52" s="890"/>
      <c r="M52" s="108"/>
      <c r="N52" s="107"/>
      <c r="O52" s="143"/>
      <c r="P52" s="144"/>
      <c r="Q52" s="707"/>
      <c r="R52" s="145"/>
      <c r="S52" s="145"/>
      <c r="T52" s="146"/>
      <c r="U52" s="146"/>
      <c r="V52" s="146"/>
      <c r="W52" s="146"/>
      <c r="X52" s="147"/>
      <c r="Y52" s="148"/>
      <c r="Z52" s="149"/>
    </row>
    <row r="53" spans="1:26" s="1011" customFormat="1" ht="14.25">
      <c r="A53" s="879"/>
      <c r="B53" s="987"/>
      <c r="C53" s="877"/>
      <c r="D53" s="884"/>
      <c r="E53" s="884"/>
      <c r="F53" s="888"/>
      <c r="G53" s="888"/>
      <c r="H53" s="888"/>
      <c r="I53" s="888"/>
      <c r="J53" s="889"/>
      <c r="K53" s="881"/>
      <c r="L53" s="890"/>
      <c r="M53" s="108"/>
      <c r="N53" s="107"/>
      <c r="O53" s="143"/>
      <c r="P53" s="144"/>
      <c r="Q53" s="707"/>
      <c r="R53" s="145"/>
      <c r="S53" s="145"/>
      <c r="T53" s="146"/>
      <c r="U53" s="146"/>
      <c r="V53" s="146"/>
      <c r="W53" s="146"/>
      <c r="X53" s="147"/>
      <c r="Y53" s="148"/>
      <c r="Z53" s="149"/>
    </row>
    <row r="54" spans="1:26" s="1011" customFormat="1" ht="14.25">
      <c r="A54" s="879"/>
      <c r="B54" s="987"/>
      <c r="C54" s="877"/>
      <c r="D54" s="884"/>
      <c r="E54" s="884"/>
      <c r="F54" s="888"/>
      <c r="G54" s="888"/>
      <c r="H54" s="888"/>
      <c r="I54" s="888"/>
      <c r="J54" s="889"/>
      <c r="K54" s="881"/>
      <c r="L54" s="890"/>
      <c r="M54" s="108"/>
      <c r="N54" s="107"/>
      <c r="O54" s="143"/>
      <c r="P54" s="144"/>
      <c r="Q54" s="707"/>
      <c r="R54" s="145"/>
      <c r="S54" s="145"/>
      <c r="T54" s="146"/>
      <c r="U54" s="146"/>
      <c r="V54" s="146"/>
      <c r="W54" s="146"/>
      <c r="X54" s="147"/>
      <c r="Y54" s="148"/>
      <c r="Z54" s="149"/>
    </row>
    <row r="55" spans="1:26" s="1011" customFormat="1" ht="14.25">
      <c r="A55" s="879"/>
      <c r="B55" s="987"/>
      <c r="C55" s="877"/>
      <c r="D55" s="884"/>
      <c r="E55" s="884"/>
      <c r="F55" s="888"/>
      <c r="G55" s="888"/>
      <c r="H55" s="888"/>
      <c r="I55" s="888"/>
      <c r="J55" s="889"/>
      <c r="K55" s="881"/>
      <c r="L55" s="890"/>
      <c r="M55" s="108"/>
      <c r="N55" s="107"/>
      <c r="O55" s="143"/>
      <c r="P55" s="144"/>
      <c r="Q55" s="707"/>
      <c r="R55" s="145"/>
      <c r="S55" s="145"/>
      <c r="T55" s="146"/>
      <c r="U55" s="146"/>
      <c r="V55" s="146"/>
      <c r="W55" s="146"/>
      <c r="X55" s="147"/>
      <c r="Y55" s="148"/>
      <c r="Z55" s="149"/>
    </row>
    <row r="56" spans="1:26" s="1011" customFormat="1" ht="14.25">
      <c r="A56" s="879"/>
      <c r="B56" s="987"/>
      <c r="C56" s="877"/>
      <c r="D56" s="884"/>
      <c r="E56" s="884"/>
      <c r="F56" s="888"/>
      <c r="G56" s="888"/>
      <c r="H56" s="888"/>
      <c r="I56" s="888"/>
      <c r="J56" s="889"/>
      <c r="K56" s="881"/>
      <c r="L56" s="890"/>
      <c r="M56" s="108"/>
      <c r="N56" s="107"/>
      <c r="O56" s="143"/>
      <c r="P56" s="144"/>
      <c r="Q56" s="707"/>
      <c r="R56" s="145"/>
      <c r="S56" s="145"/>
      <c r="T56" s="146"/>
      <c r="U56" s="146"/>
      <c r="V56" s="146"/>
      <c r="W56" s="146"/>
      <c r="X56" s="147"/>
      <c r="Y56" s="148"/>
      <c r="Z56" s="149"/>
    </row>
    <row r="57" spans="1:26" s="1011" customFormat="1" ht="14.25">
      <c r="A57" s="879"/>
      <c r="B57" s="987"/>
      <c r="C57" s="877"/>
      <c r="D57" s="884"/>
      <c r="E57" s="884"/>
      <c r="F57" s="888"/>
      <c r="G57" s="888"/>
      <c r="H57" s="888"/>
      <c r="I57" s="888"/>
      <c r="J57" s="889"/>
      <c r="K57" s="881"/>
      <c r="L57" s="890"/>
      <c r="M57" s="108"/>
      <c r="N57" s="107"/>
      <c r="O57" s="143"/>
      <c r="P57" s="144"/>
      <c r="Q57" s="707"/>
      <c r="R57" s="145"/>
      <c r="S57" s="145"/>
      <c r="T57" s="146"/>
      <c r="U57" s="146"/>
      <c r="V57" s="146"/>
      <c r="W57" s="146"/>
      <c r="X57" s="147"/>
      <c r="Y57" s="148"/>
      <c r="Z57" s="149"/>
    </row>
    <row r="58" spans="1:26" s="1011" customFormat="1" ht="14.25">
      <c r="A58" s="879"/>
      <c r="B58" s="987"/>
      <c r="C58" s="877"/>
      <c r="D58" s="884"/>
      <c r="E58" s="884"/>
      <c r="F58" s="888"/>
      <c r="G58" s="888"/>
      <c r="H58" s="888"/>
      <c r="I58" s="888"/>
      <c r="J58" s="889"/>
      <c r="K58" s="881"/>
      <c r="L58" s="890"/>
      <c r="M58" s="108"/>
      <c r="N58" s="107"/>
      <c r="O58" s="143"/>
      <c r="P58" s="144"/>
      <c r="Q58" s="707"/>
      <c r="R58" s="145"/>
      <c r="S58" s="145"/>
      <c r="T58" s="146"/>
      <c r="U58" s="146"/>
      <c r="V58" s="146"/>
      <c r="W58" s="146"/>
      <c r="X58" s="147"/>
      <c r="Y58" s="148"/>
      <c r="Z58" s="149"/>
    </row>
    <row r="59" spans="1:26" s="1011" customFormat="1" ht="14.25">
      <c r="A59" s="879"/>
      <c r="B59" s="987"/>
      <c r="C59" s="877"/>
      <c r="D59" s="884"/>
      <c r="E59" s="884"/>
      <c r="F59" s="888"/>
      <c r="G59" s="888"/>
      <c r="H59" s="888"/>
      <c r="I59" s="888"/>
      <c r="J59" s="889"/>
      <c r="K59" s="881"/>
      <c r="L59" s="890"/>
      <c r="M59" s="108"/>
      <c r="N59" s="107"/>
      <c r="O59" s="143"/>
      <c r="P59" s="144"/>
      <c r="Q59" s="707"/>
      <c r="R59" s="145"/>
      <c r="S59" s="145"/>
      <c r="T59" s="146"/>
      <c r="U59" s="146"/>
      <c r="V59" s="146"/>
      <c r="W59" s="146"/>
      <c r="X59" s="147"/>
      <c r="Y59" s="148"/>
      <c r="Z59" s="149"/>
    </row>
    <row r="60" spans="1:26" s="1011" customFormat="1" ht="14.25">
      <c r="A60" s="879"/>
      <c r="B60" s="987"/>
      <c r="C60" s="877"/>
      <c r="D60" s="884"/>
      <c r="E60" s="884"/>
      <c r="F60" s="888"/>
      <c r="G60" s="888"/>
      <c r="H60" s="888"/>
      <c r="I60" s="888"/>
      <c r="J60" s="889"/>
      <c r="K60" s="881"/>
      <c r="L60" s="890"/>
      <c r="M60" s="108"/>
      <c r="N60" s="107"/>
      <c r="O60" s="143"/>
      <c r="P60" s="144"/>
      <c r="Q60" s="707"/>
      <c r="R60" s="145"/>
      <c r="S60" s="145"/>
      <c r="T60" s="146"/>
      <c r="U60" s="146"/>
      <c r="V60" s="146"/>
      <c r="W60" s="146"/>
      <c r="X60" s="147"/>
      <c r="Y60" s="148"/>
      <c r="Z60" s="149"/>
    </row>
    <row r="61" spans="1:26" s="1011" customFormat="1" ht="14.25">
      <c r="A61" s="879"/>
      <c r="B61" s="987"/>
      <c r="C61" s="877"/>
      <c r="D61" s="884"/>
      <c r="E61" s="884"/>
      <c r="F61" s="888"/>
      <c r="G61" s="888"/>
      <c r="H61" s="888"/>
      <c r="I61" s="888"/>
      <c r="J61" s="889"/>
      <c r="K61" s="881"/>
      <c r="L61" s="890"/>
      <c r="M61" s="108"/>
      <c r="N61" s="107"/>
      <c r="O61" s="143"/>
      <c r="P61" s="144"/>
      <c r="Q61" s="707"/>
      <c r="R61" s="145"/>
      <c r="S61" s="145"/>
      <c r="T61" s="146"/>
      <c r="U61" s="146"/>
      <c r="V61" s="146"/>
      <c r="W61" s="146"/>
      <c r="X61" s="147"/>
      <c r="Y61" s="148"/>
      <c r="Z61" s="149"/>
    </row>
    <row r="62" spans="1:26" s="1011" customFormat="1" ht="14.25">
      <c r="A62" s="879"/>
      <c r="B62" s="987"/>
      <c r="C62" s="877"/>
      <c r="D62" s="884"/>
      <c r="E62" s="884"/>
      <c r="F62" s="888"/>
      <c r="G62" s="888"/>
      <c r="H62" s="888"/>
      <c r="I62" s="888"/>
      <c r="J62" s="889"/>
      <c r="K62" s="881"/>
      <c r="L62" s="890"/>
      <c r="M62" s="108"/>
      <c r="N62" s="107"/>
      <c r="O62" s="143"/>
      <c r="P62" s="144"/>
      <c r="Q62" s="707"/>
      <c r="R62" s="145"/>
      <c r="S62" s="145"/>
      <c r="T62" s="146"/>
      <c r="U62" s="146"/>
      <c r="V62" s="146"/>
      <c r="W62" s="146"/>
      <c r="X62" s="147"/>
      <c r="Y62" s="148"/>
      <c r="Z62" s="149"/>
    </row>
    <row r="63" spans="1:26" s="1011" customFormat="1" ht="14.25">
      <c r="A63" s="879"/>
      <c r="B63" s="1008"/>
      <c r="C63" s="1009"/>
      <c r="D63" s="1010"/>
      <c r="E63" s="1010"/>
      <c r="F63" s="1006"/>
      <c r="G63" s="888"/>
      <c r="H63" s="888"/>
      <c r="I63" s="888"/>
      <c r="J63" s="889"/>
      <c r="K63" s="881"/>
      <c r="L63" s="890"/>
      <c r="M63" s="108"/>
      <c r="N63" s="107"/>
      <c r="O63" s="143"/>
      <c r="P63" s="144"/>
      <c r="Q63" s="707"/>
      <c r="R63" s="145"/>
      <c r="S63" s="145"/>
      <c r="T63" s="146"/>
      <c r="U63" s="146"/>
      <c r="V63" s="146"/>
      <c r="W63" s="146"/>
      <c r="X63" s="147"/>
      <c r="Y63" s="148"/>
      <c r="Z63" s="149"/>
    </row>
    <row r="64" spans="1:26" s="1011" customFormat="1" ht="14.25">
      <c r="A64" s="879"/>
      <c r="B64" s="987"/>
      <c r="C64" s="877"/>
      <c r="D64" s="884"/>
      <c r="E64" s="884"/>
      <c r="F64" s="888"/>
      <c r="G64" s="888"/>
      <c r="H64" s="888"/>
      <c r="I64" s="888"/>
      <c r="J64" s="889"/>
      <c r="K64" s="881"/>
      <c r="L64" s="890"/>
      <c r="M64" s="108"/>
      <c r="N64" s="107"/>
      <c r="O64" s="143"/>
      <c r="P64" s="144"/>
      <c r="Q64" s="707"/>
      <c r="R64" s="145"/>
      <c r="S64" s="145"/>
      <c r="T64" s="146"/>
      <c r="U64" s="146"/>
      <c r="V64" s="146"/>
      <c r="W64" s="146"/>
      <c r="X64" s="147"/>
      <c r="Y64" s="148"/>
      <c r="Z64" s="149"/>
    </row>
    <row r="65" spans="1:26" s="1011" customFormat="1" ht="14.25">
      <c r="A65" s="879"/>
      <c r="B65" s="987"/>
      <c r="C65" s="877"/>
      <c r="D65" s="884"/>
      <c r="E65" s="884"/>
      <c r="F65" s="888"/>
      <c r="G65" s="888"/>
      <c r="H65" s="888"/>
      <c r="I65" s="888"/>
      <c r="J65" s="889"/>
      <c r="K65" s="881"/>
      <c r="L65" s="890"/>
      <c r="M65" s="108"/>
      <c r="N65" s="107"/>
      <c r="O65" s="143"/>
      <c r="P65" s="144"/>
      <c r="Q65" s="707"/>
      <c r="R65" s="145"/>
      <c r="S65" s="145"/>
      <c r="T65" s="146"/>
      <c r="U65" s="146"/>
      <c r="V65" s="146"/>
      <c r="W65" s="146"/>
      <c r="X65" s="147"/>
      <c r="Y65" s="148"/>
      <c r="Z65" s="149"/>
    </row>
    <row r="66" spans="1:26" s="1011" customFormat="1" ht="14.25">
      <c r="A66" s="879"/>
      <c r="B66" s="987"/>
      <c r="C66" s="877"/>
      <c r="D66" s="884"/>
      <c r="E66" s="884"/>
      <c r="F66" s="888"/>
      <c r="G66" s="888"/>
      <c r="H66" s="888"/>
      <c r="I66" s="888"/>
      <c r="J66" s="889"/>
      <c r="K66" s="881"/>
      <c r="L66" s="890"/>
      <c r="M66" s="108"/>
      <c r="N66" s="107"/>
      <c r="O66" s="143"/>
      <c r="P66" s="144"/>
      <c r="Q66" s="707"/>
      <c r="R66" s="145"/>
      <c r="S66" s="145"/>
      <c r="T66" s="146"/>
      <c r="U66" s="146"/>
      <c r="V66" s="146"/>
      <c r="W66" s="146"/>
      <c r="X66" s="147"/>
      <c r="Y66" s="148"/>
      <c r="Z66" s="149"/>
    </row>
    <row r="67" spans="1:26" s="1011" customFormat="1" ht="14.25">
      <c r="A67" s="879"/>
      <c r="B67" s="987"/>
      <c r="C67" s="877"/>
      <c r="D67" s="884"/>
      <c r="E67" s="884"/>
      <c r="F67" s="888"/>
      <c r="G67" s="888"/>
      <c r="H67" s="888"/>
      <c r="I67" s="888"/>
      <c r="J67" s="889"/>
      <c r="K67" s="881"/>
      <c r="L67" s="890"/>
      <c r="M67" s="108"/>
      <c r="N67" s="107"/>
      <c r="O67" s="143"/>
      <c r="P67" s="144"/>
      <c r="Q67" s="707"/>
      <c r="R67" s="145"/>
      <c r="S67" s="145"/>
      <c r="T67" s="146"/>
      <c r="U67" s="146"/>
      <c r="V67" s="146"/>
      <c r="W67" s="146"/>
      <c r="X67" s="147"/>
      <c r="Y67" s="148"/>
      <c r="Z67" s="149"/>
    </row>
    <row r="68" spans="1:26" s="1011" customFormat="1" ht="14.25">
      <c r="A68" s="879"/>
      <c r="B68" s="987"/>
      <c r="C68" s="877"/>
      <c r="D68" s="884"/>
      <c r="E68" s="884"/>
      <c r="F68" s="888"/>
      <c r="G68" s="888"/>
      <c r="H68" s="888"/>
      <c r="I68" s="888"/>
      <c r="J68" s="889"/>
      <c r="K68" s="881"/>
      <c r="L68" s="890"/>
      <c r="M68" s="108"/>
      <c r="N68" s="107"/>
      <c r="O68" s="143"/>
      <c r="P68" s="144"/>
      <c r="Q68" s="707"/>
      <c r="R68" s="145"/>
      <c r="S68" s="145"/>
      <c r="T68" s="146"/>
      <c r="U68" s="146"/>
      <c r="V68" s="146"/>
      <c r="W68" s="146"/>
      <c r="X68" s="147"/>
      <c r="Y68" s="148"/>
      <c r="Z68" s="149"/>
    </row>
    <row r="69" spans="1:26" s="1011" customFormat="1" ht="14.25">
      <c r="A69" s="879"/>
      <c r="B69" s="987"/>
      <c r="C69" s="877"/>
      <c r="D69" s="884"/>
      <c r="E69" s="884"/>
      <c r="F69" s="888"/>
      <c r="G69" s="888"/>
      <c r="H69" s="888"/>
      <c r="I69" s="888"/>
      <c r="J69" s="889"/>
      <c r="K69" s="881"/>
      <c r="L69" s="890"/>
      <c r="M69" s="108"/>
      <c r="N69" s="107"/>
      <c r="O69" s="143"/>
      <c r="P69" s="144"/>
      <c r="Q69" s="707"/>
      <c r="R69" s="145"/>
      <c r="S69" s="145"/>
      <c r="T69" s="146"/>
      <c r="U69" s="146"/>
      <c r="V69" s="146"/>
      <c r="W69" s="146"/>
      <c r="X69" s="147"/>
      <c r="Y69" s="148"/>
      <c r="Z69" s="149"/>
    </row>
    <row r="70" spans="1:26" s="1011" customFormat="1" ht="14.25">
      <c r="A70" s="879"/>
      <c r="B70" s="987"/>
      <c r="C70" s="877"/>
      <c r="D70" s="884"/>
      <c r="E70" s="884"/>
      <c r="F70" s="888"/>
      <c r="G70" s="888"/>
      <c r="H70" s="888"/>
      <c r="I70" s="888"/>
      <c r="J70" s="889"/>
      <c r="K70" s="881"/>
      <c r="L70" s="890"/>
      <c r="M70" s="108"/>
      <c r="N70" s="107"/>
      <c r="O70" s="143"/>
      <c r="P70" s="144"/>
      <c r="Q70" s="707"/>
      <c r="R70" s="145"/>
      <c r="S70" s="145"/>
      <c r="T70" s="146"/>
      <c r="U70" s="146"/>
      <c r="V70" s="146"/>
      <c r="W70" s="146"/>
      <c r="X70" s="147"/>
      <c r="Y70" s="148"/>
      <c r="Z70" s="149"/>
    </row>
    <row r="71" spans="1:26" s="1011" customFormat="1" ht="14.25">
      <c r="A71" s="879"/>
      <c r="B71" s="987"/>
      <c r="C71" s="877"/>
      <c r="D71" s="884"/>
      <c r="E71" s="884"/>
      <c r="F71" s="888"/>
      <c r="G71" s="888"/>
      <c r="H71" s="888"/>
      <c r="I71" s="888"/>
      <c r="J71" s="889"/>
      <c r="K71" s="881"/>
      <c r="L71" s="890"/>
      <c r="M71" s="108"/>
      <c r="N71" s="107"/>
      <c r="O71" s="143"/>
      <c r="P71" s="144"/>
      <c r="Q71" s="707"/>
      <c r="R71" s="145"/>
      <c r="S71" s="145"/>
      <c r="T71" s="146"/>
      <c r="U71" s="146"/>
      <c r="V71" s="146"/>
      <c r="W71" s="146"/>
      <c r="X71" s="147"/>
      <c r="Y71" s="148"/>
      <c r="Z71" s="149"/>
    </row>
    <row r="72" spans="1:26" s="1011" customFormat="1" ht="14.25">
      <c r="A72" s="879"/>
      <c r="B72" s="987"/>
      <c r="C72" s="877"/>
      <c r="D72" s="884"/>
      <c r="E72" s="884"/>
      <c r="F72" s="888"/>
      <c r="G72" s="888"/>
      <c r="H72" s="888"/>
      <c r="I72" s="888"/>
      <c r="J72" s="889"/>
      <c r="K72" s="881"/>
      <c r="L72" s="890"/>
      <c r="M72" s="108"/>
      <c r="N72" s="107"/>
      <c r="O72" s="143"/>
      <c r="P72" s="144"/>
      <c r="Q72" s="707"/>
      <c r="R72" s="145"/>
      <c r="S72" s="145"/>
      <c r="T72" s="146"/>
      <c r="U72" s="146"/>
      <c r="V72" s="146"/>
      <c r="W72" s="146"/>
      <c r="X72" s="147"/>
      <c r="Y72" s="148"/>
      <c r="Z72" s="149"/>
    </row>
    <row r="73" spans="1:26" s="1011" customFormat="1" ht="14.25">
      <c r="A73" s="879"/>
      <c r="B73" s="987"/>
      <c r="C73" s="877"/>
      <c r="D73" s="884"/>
      <c r="E73" s="884"/>
      <c r="F73" s="888"/>
      <c r="G73" s="888"/>
      <c r="H73" s="888"/>
      <c r="I73" s="888"/>
      <c r="J73" s="889"/>
      <c r="K73" s="881"/>
      <c r="L73" s="890"/>
      <c r="M73" s="108"/>
      <c r="N73" s="107"/>
      <c r="O73" s="143"/>
      <c r="P73" s="144"/>
      <c r="Q73" s="707"/>
      <c r="R73" s="145"/>
      <c r="S73" s="145"/>
      <c r="T73" s="146"/>
      <c r="U73" s="146"/>
      <c r="V73" s="146"/>
      <c r="W73" s="146"/>
      <c r="X73" s="147"/>
      <c r="Y73" s="148"/>
      <c r="Z73" s="149"/>
    </row>
    <row r="74" spans="1:26" s="1011" customFormat="1" ht="14.25">
      <c r="A74" s="879"/>
      <c r="B74" s="987"/>
      <c r="C74" s="877"/>
      <c r="D74" s="884"/>
      <c r="E74" s="884"/>
      <c r="F74" s="888"/>
      <c r="G74" s="888"/>
      <c r="H74" s="888"/>
      <c r="I74" s="888"/>
      <c r="J74" s="889"/>
      <c r="K74" s="881"/>
      <c r="L74" s="890"/>
      <c r="M74" s="108"/>
      <c r="N74" s="107"/>
      <c r="O74" s="143"/>
      <c r="P74" s="144"/>
      <c r="Q74" s="707"/>
      <c r="R74" s="145"/>
      <c r="S74" s="145"/>
      <c r="T74" s="146"/>
      <c r="U74" s="146"/>
      <c r="V74" s="146"/>
      <c r="W74" s="146"/>
      <c r="X74" s="147"/>
      <c r="Y74" s="148"/>
      <c r="Z74" s="149"/>
    </row>
    <row r="75" spans="1:26" s="1011" customFormat="1" ht="14.25">
      <c r="A75" s="879"/>
      <c r="B75" s="987"/>
      <c r="C75" s="877"/>
      <c r="D75" s="884"/>
      <c r="E75" s="884"/>
      <c r="F75" s="888"/>
      <c r="G75" s="888"/>
      <c r="H75" s="888"/>
      <c r="I75" s="888"/>
      <c r="J75" s="889"/>
      <c r="K75" s="881"/>
      <c r="L75" s="890"/>
      <c r="M75" s="108"/>
      <c r="N75" s="107"/>
      <c r="O75" s="143"/>
      <c r="P75" s="144"/>
      <c r="Q75" s="707"/>
      <c r="R75" s="145"/>
      <c r="S75" s="145"/>
      <c r="T75" s="146"/>
      <c r="U75" s="146"/>
      <c r="V75" s="146"/>
      <c r="W75" s="146"/>
      <c r="X75" s="147"/>
      <c r="Y75" s="148"/>
      <c r="Z75" s="149"/>
    </row>
    <row r="76" spans="1:26" s="1011" customFormat="1" ht="14.25">
      <c r="A76" s="879"/>
      <c r="B76" s="987"/>
      <c r="C76" s="877"/>
      <c r="D76" s="884"/>
      <c r="E76" s="884"/>
      <c r="F76" s="888"/>
      <c r="G76" s="888"/>
      <c r="H76" s="888"/>
      <c r="I76" s="888"/>
      <c r="J76" s="889"/>
      <c r="K76" s="881"/>
      <c r="L76" s="890"/>
      <c r="M76" s="108"/>
      <c r="N76" s="107"/>
      <c r="O76" s="143"/>
      <c r="P76" s="144"/>
      <c r="Q76" s="707"/>
      <c r="R76" s="145"/>
      <c r="S76" s="145"/>
      <c r="T76" s="146"/>
      <c r="U76" s="146"/>
      <c r="V76" s="146"/>
      <c r="W76" s="146"/>
      <c r="X76" s="147"/>
      <c r="Y76" s="148"/>
      <c r="Z76" s="149"/>
    </row>
    <row r="77" spans="1:26" s="1011" customFormat="1" ht="14.25">
      <c r="A77" s="879"/>
      <c r="B77" s="987"/>
      <c r="C77" s="877"/>
      <c r="D77" s="884"/>
      <c r="E77" s="884"/>
      <c r="F77" s="888"/>
      <c r="G77" s="888"/>
      <c r="H77" s="888"/>
      <c r="I77" s="888"/>
      <c r="J77" s="889"/>
      <c r="K77" s="881"/>
      <c r="L77" s="890"/>
      <c r="M77" s="108"/>
      <c r="N77" s="107"/>
      <c r="O77" s="143"/>
      <c r="P77" s="144"/>
      <c r="Q77" s="707"/>
      <c r="R77" s="145"/>
      <c r="S77" s="145"/>
      <c r="T77" s="146"/>
      <c r="U77" s="146"/>
      <c r="V77" s="146"/>
      <c r="W77" s="146"/>
      <c r="X77" s="147"/>
      <c r="Y77" s="148"/>
      <c r="Z77" s="149"/>
    </row>
    <row r="78" spans="1:26" s="1011" customFormat="1" ht="14.25">
      <c r="A78" s="879"/>
      <c r="B78" s="987"/>
      <c r="C78" s="877"/>
      <c r="D78" s="884"/>
      <c r="E78" s="884"/>
      <c r="F78" s="888"/>
      <c r="G78" s="888"/>
      <c r="H78" s="888"/>
      <c r="I78" s="888"/>
      <c r="J78" s="889"/>
      <c r="K78" s="881"/>
      <c r="L78" s="890"/>
      <c r="M78" s="108"/>
      <c r="N78" s="107"/>
      <c r="O78" s="143"/>
      <c r="P78" s="144"/>
      <c r="Q78" s="707"/>
      <c r="R78" s="145"/>
      <c r="S78" s="145"/>
      <c r="T78" s="146"/>
      <c r="U78" s="146"/>
      <c r="V78" s="146"/>
      <c r="W78" s="146"/>
      <c r="X78" s="147"/>
      <c r="Y78" s="148"/>
      <c r="Z78" s="149"/>
    </row>
    <row r="79" spans="1:26" s="1011" customFormat="1" ht="14.25">
      <c r="A79" s="879"/>
      <c r="B79" s="987"/>
      <c r="C79" s="877"/>
      <c r="D79" s="884"/>
      <c r="E79" s="884"/>
      <c r="F79" s="888"/>
      <c r="G79" s="888"/>
      <c r="H79" s="888"/>
      <c r="I79" s="888"/>
      <c r="J79" s="889"/>
      <c r="K79" s="881"/>
      <c r="L79" s="890"/>
      <c r="M79" s="108"/>
      <c r="N79" s="107"/>
      <c r="O79" s="143"/>
      <c r="P79" s="144"/>
      <c r="Q79" s="707"/>
      <c r="R79" s="145"/>
      <c r="S79" s="145"/>
      <c r="T79" s="146"/>
      <c r="U79" s="146"/>
      <c r="V79" s="146"/>
      <c r="W79" s="146"/>
      <c r="X79" s="147"/>
      <c r="Y79" s="148"/>
      <c r="Z79" s="149"/>
    </row>
    <row r="80" spans="1:26" s="1011" customFormat="1" ht="14.25">
      <c r="A80" s="879"/>
      <c r="B80" s="987"/>
      <c r="C80" s="877"/>
      <c r="D80" s="884"/>
      <c r="E80" s="884"/>
      <c r="F80" s="888"/>
      <c r="G80" s="888"/>
      <c r="H80" s="888"/>
      <c r="I80" s="888"/>
      <c r="J80" s="889"/>
      <c r="K80" s="881"/>
      <c r="L80" s="890"/>
      <c r="M80" s="108"/>
      <c r="N80" s="107"/>
      <c r="O80" s="143"/>
      <c r="P80" s="144"/>
      <c r="Q80" s="707"/>
      <c r="R80" s="145"/>
      <c r="S80" s="145"/>
      <c r="T80" s="146"/>
      <c r="U80" s="146"/>
      <c r="V80" s="146"/>
      <c r="W80" s="146"/>
      <c r="X80" s="147"/>
      <c r="Y80" s="148"/>
      <c r="Z80" s="149"/>
    </row>
    <row r="81" spans="1:26" s="1011" customFormat="1" ht="14.25">
      <c r="A81" s="879"/>
      <c r="B81" s="987"/>
      <c r="C81" s="877"/>
      <c r="D81" s="884"/>
      <c r="E81" s="884"/>
      <c r="F81" s="888"/>
      <c r="G81" s="888"/>
      <c r="H81" s="888"/>
      <c r="I81" s="888"/>
      <c r="J81" s="889"/>
      <c r="K81" s="881"/>
      <c r="L81" s="890"/>
      <c r="M81" s="108"/>
      <c r="N81" s="107"/>
      <c r="O81" s="143"/>
      <c r="P81" s="144"/>
      <c r="Q81" s="707"/>
      <c r="R81" s="145"/>
      <c r="S81" s="145"/>
      <c r="T81" s="146"/>
      <c r="U81" s="146"/>
      <c r="V81" s="146"/>
      <c r="W81" s="146"/>
      <c r="X81" s="147"/>
      <c r="Y81" s="148"/>
      <c r="Z81" s="149"/>
    </row>
    <row r="82" spans="1:26" s="1011" customFormat="1" ht="14.25">
      <c r="A82" s="879"/>
      <c r="B82" s="987"/>
      <c r="C82" s="877"/>
      <c r="D82" s="884"/>
      <c r="E82" s="884"/>
      <c r="F82" s="888"/>
      <c r="G82" s="888"/>
      <c r="H82" s="888"/>
      <c r="I82" s="888"/>
      <c r="J82" s="889"/>
      <c r="K82" s="881"/>
      <c r="L82" s="890"/>
      <c r="M82" s="108"/>
      <c r="N82" s="107"/>
      <c r="O82" s="143"/>
      <c r="P82" s="144"/>
      <c r="Q82" s="707"/>
      <c r="R82" s="145"/>
      <c r="S82" s="145"/>
      <c r="T82" s="146"/>
      <c r="U82" s="146"/>
      <c r="V82" s="146"/>
      <c r="W82" s="146"/>
      <c r="X82" s="147"/>
      <c r="Y82" s="148"/>
      <c r="Z82" s="149"/>
    </row>
    <row r="83" spans="1:26" s="1011" customFormat="1" ht="14.25">
      <c r="A83" s="879"/>
      <c r="B83" s="987"/>
      <c r="C83" s="877"/>
      <c r="D83" s="884"/>
      <c r="E83" s="884"/>
      <c r="F83" s="888"/>
      <c r="G83" s="888"/>
      <c r="H83" s="888"/>
      <c r="I83" s="888"/>
      <c r="J83" s="889"/>
      <c r="K83" s="881"/>
      <c r="L83" s="890"/>
      <c r="M83" s="108"/>
      <c r="N83" s="107"/>
      <c r="O83" s="143"/>
      <c r="P83" s="144"/>
      <c r="Q83" s="707"/>
      <c r="R83" s="145"/>
      <c r="S83" s="145"/>
      <c r="T83" s="146"/>
      <c r="U83" s="146"/>
      <c r="V83" s="146"/>
      <c r="W83" s="146"/>
      <c r="X83" s="147"/>
      <c r="Y83" s="148"/>
      <c r="Z83" s="149"/>
    </row>
    <row r="84" spans="1:26" s="1011" customFormat="1" ht="14.25">
      <c r="A84" s="879"/>
      <c r="B84" s="987"/>
      <c r="C84" s="877"/>
      <c r="D84" s="884"/>
      <c r="E84" s="884"/>
      <c r="F84" s="888"/>
      <c r="G84" s="888"/>
      <c r="H84" s="888"/>
      <c r="I84" s="888"/>
      <c r="J84" s="889"/>
      <c r="K84" s="881"/>
      <c r="L84" s="890"/>
      <c r="M84" s="108"/>
      <c r="N84" s="107"/>
      <c r="O84" s="143"/>
      <c r="P84" s="144"/>
      <c r="Q84" s="707"/>
      <c r="R84" s="145"/>
      <c r="S84" s="145"/>
      <c r="T84" s="146"/>
      <c r="U84" s="146"/>
      <c r="V84" s="146"/>
      <c r="W84" s="146"/>
      <c r="X84" s="147"/>
      <c r="Y84" s="148"/>
      <c r="Z84" s="149"/>
    </row>
    <row r="85" spans="1:26" s="1011" customFormat="1" ht="14.25">
      <c r="A85" s="879"/>
      <c r="B85" s="987"/>
      <c r="C85" s="877"/>
      <c r="D85" s="884"/>
      <c r="E85" s="884"/>
      <c r="F85" s="888"/>
      <c r="G85" s="888"/>
      <c r="H85" s="888"/>
      <c r="I85" s="888"/>
      <c r="J85" s="889"/>
      <c r="K85" s="881"/>
      <c r="L85" s="890"/>
      <c r="M85" s="108"/>
      <c r="N85" s="107"/>
      <c r="O85" s="143"/>
      <c r="P85" s="144"/>
      <c r="Q85" s="707"/>
      <c r="R85" s="145"/>
      <c r="S85" s="145"/>
      <c r="T85" s="146"/>
      <c r="U85" s="146"/>
      <c r="V85" s="146"/>
      <c r="W85" s="146"/>
      <c r="X85" s="147"/>
      <c r="Y85" s="148"/>
      <c r="Z85" s="149"/>
    </row>
    <row r="86" spans="1:26" s="1011" customFormat="1" ht="14.25">
      <c r="A86" s="879"/>
      <c r="B86" s="987"/>
      <c r="C86" s="877"/>
      <c r="D86" s="884"/>
      <c r="E86" s="884"/>
      <c r="F86" s="888"/>
      <c r="G86" s="888"/>
      <c r="H86" s="888"/>
      <c r="I86" s="888"/>
      <c r="J86" s="889"/>
      <c r="K86" s="881"/>
      <c r="L86" s="890"/>
      <c r="M86" s="108"/>
      <c r="N86" s="107"/>
      <c r="O86" s="143"/>
      <c r="P86" s="144"/>
      <c r="Q86" s="707"/>
      <c r="R86" s="145"/>
      <c r="S86" s="145"/>
      <c r="T86" s="146"/>
      <c r="U86" s="146"/>
      <c r="V86" s="146"/>
      <c r="W86" s="146"/>
      <c r="X86" s="147"/>
      <c r="Y86" s="148"/>
      <c r="Z86" s="149"/>
    </row>
    <row r="87" spans="1:26" s="1011" customFormat="1" ht="14.25">
      <c r="A87" s="879"/>
      <c r="B87" s="987"/>
      <c r="C87" s="877"/>
      <c r="D87" s="884"/>
      <c r="E87" s="884"/>
      <c r="F87" s="888"/>
      <c r="G87" s="888"/>
      <c r="H87" s="888"/>
      <c r="I87" s="888"/>
      <c r="J87" s="889"/>
      <c r="K87" s="881"/>
      <c r="L87" s="890"/>
      <c r="M87" s="108"/>
      <c r="N87" s="107"/>
      <c r="O87" s="143"/>
      <c r="P87" s="144"/>
      <c r="Q87" s="707"/>
      <c r="R87" s="145"/>
      <c r="S87" s="145"/>
      <c r="T87" s="146"/>
      <c r="U87" s="146"/>
      <c r="V87" s="146"/>
      <c r="W87" s="146"/>
      <c r="X87" s="147"/>
      <c r="Y87" s="148"/>
      <c r="Z87" s="149"/>
    </row>
    <row r="88" spans="1:26" s="1011" customFormat="1" ht="14.25">
      <c r="A88" s="879"/>
      <c r="B88" s="987"/>
      <c r="C88" s="877"/>
      <c r="D88" s="884"/>
      <c r="E88" s="884"/>
      <c r="F88" s="888"/>
      <c r="G88" s="888"/>
      <c r="H88" s="888"/>
      <c r="I88" s="888"/>
      <c r="J88" s="889"/>
      <c r="K88" s="881"/>
      <c r="L88" s="890"/>
      <c r="M88" s="108"/>
      <c r="N88" s="107"/>
      <c r="O88" s="143"/>
      <c r="P88" s="144"/>
      <c r="Q88" s="707"/>
      <c r="R88" s="145"/>
      <c r="S88" s="145"/>
      <c r="T88" s="146"/>
      <c r="U88" s="146"/>
      <c r="V88" s="146"/>
      <c r="W88" s="146"/>
      <c r="X88" s="147"/>
      <c r="Y88" s="148"/>
      <c r="Z88" s="149"/>
    </row>
    <row r="89" spans="1:26" s="1011" customFormat="1" ht="14.25">
      <c r="A89" s="879"/>
      <c r="B89" s="987"/>
      <c r="C89" s="877"/>
      <c r="D89" s="884"/>
      <c r="E89" s="884"/>
      <c r="F89" s="888"/>
      <c r="G89" s="888"/>
      <c r="H89" s="888"/>
      <c r="I89" s="888"/>
      <c r="J89" s="889"/>
      <c r="K89" s="881"/>
      <c r="L89" s="890"/>
      <c r="M89" s="108"/>
      <c r="N89" s="107"/>
      <c r="O89" s="143"/>
      <c r="P89" s="144"/>
      <c r="Q89" s="707"/>
      <c r="R89" s="145"/>
      <c r="S89" s="145"/>
      <c r="T89" s="146"/>
      <c r="U89" s="146"/>
      <c r="V89" s="146"/>
      <c r="W89" s="146"/>
      <c r="X89" s="147"/>
      <c r="Y89" s="148"/>
      <c r="Z89" s="149"/>
    </row>
    <row r="90" spans="1:26" s="1011" customFormat="1" ht="14.25">
      <c r="A90" s="879"/>
      <c r="B90" s="987"/>
      <c r="C90" s="877"/>
      <c r="D90" s="884"/>
      <c r="E90" s="884"/>
      <c r="F90" s="888"/>
      <c r="G90" s="888"/>
      <c r="H90" s="888"/>
      <c r="I90" s="888"/>
      <c r="J90" s="889"/>
      <c r="K90" s="881"/>
      <c r="L90" s="890"/>
      <c r="M90" s="108"/>
      <c r="N90" s="107"/>
      <c r="O90" s="143"/>
      <c r="P90" s="144"/>
      <c r="Q90" s="707"/>
      <c r="R90" s="145"/>
      <c r="S90" s="145"/>
      <c r="T90" s="146"/>
      <c r="U90" s="146"/>
      <c r="V90" s="146"/>
      <c r="W90" s="146"/>
      <c r="X90" s="147"/>
      <c r="Y90" s="148"/>
      <c r="Z90" s="149"/>
    </row>
    <row r="91" spans="1:26" s="1011" customFormat="1" ht="14.25">
      <c r="A91" s="879"/>
      <c r="B91" s="987"/>
      <c r="C91" s="877"/>
      <c r="D91" s="884"/>
      <c r="E91" s="884"/>
      <c r="F91" s="888"/>
      <c r="G91" s="888"/>
      <c r="H91" s="888"/>
      <c r="I91" s="888"/>
      <c r="J91" s="889"/>
      <c r="K91" s="881"/>
      <c r="L91" s="890"/>
      <c r="M91" s="108"/>
      <c r="N91" s="107"/>
      <c r="O91" s="143"/>
      <c r="P91" s="144"/>
      <c r="Q91" s="707"/>
      <c r="R91" s="145"/>
      <c r="S91" s="145"/>
      <c r="T91" s="146"/>
      <c r="U91" s="146"/>
      <c r="V91" s="146"/>
      <c r="W91" s="146"/>
      <c r="X91" s="147"/>
      <c r="Y91" s="148"/>
      <c r="Z91" s="149"/>
    </row>
    <row r="92" spans="1:26" s="1011" customFormat="1" ht="14.25">
      <c r="A92" s="879"/>
      <c r="B92" s="987"/>
      <c r="C92" s="877"/>
      <c r="D92" s="884"/>
      <c r="E92" s="884"/>
      <c r="F92" s="888"/>
      <c r="G92" s="888"/>
      <c r="H92" s="888"/>
      <c r="I92" s="888"/>
      <c r="J92" s="889"/>
      <c r="K92" s="881"/>
      <c r="L92" s="890"/>
      <c r="M92" s="108"/>
      <c r="N92" s="107"/>
      <c r="O92" s="143"/>
      <c r="P92" s="144"/>
      <c r="Q92" s="707"/>
      <c r="R92" s="145"/>
      <c r="S92" s="145"/>
      <c r="T92" s="146"/>
      <c r="U92" s="146"/>
      <c r="V92" s="146"/>
      <c r="W92" s="146"/>
      <c r="X92" s="147"/>
      <c r="Y92" s="148"/>
      <c r="Z92" s="149"/>
    </row>
    <row r="93" spans="1:26" s="1011" customFormat="1" ht="14.25">
      <c r="A93" s="879"/>
      <c r="B93" s="987"/>
      <c r="C93" s="877"/>
      <c r="D93" s="884"/>
      <c r="E93" s="884"/>
      <c r="F93" s="888"/>
      <c r="G93" s="888"/>
      <c r="H93" s="888"/>
      <c r="I93" s="888"/>
      <c r="J93" s="889"/>
      <c r="K93" s="881"/>
      <c r="L93" s="890"/>
      <c r="M93" s="108"/>
      <c r="N93" s="107"/>
      <c r="O93" s="143"/>
      <c r="P93" s="144"/>
      <c r="Q93" s="707"/>
      <c r="R93" s="145"/>
      <c r="S93" s="145"/>
      <c r="T93" s="146"/>
      <c r="U93" s="146"/>
      <c r="V93" s="146"/>
      <c r="W93" s="146"/>
      <c r="X93" s="147"/>
      <c r="Y93" s="148"/>
      <c r="Z93" s="149"/>
    </row>
    <row r="94" spans="1:26" s="1011" customFormat="1" ht="14.25">
      <c r="A94" s="879"/>
      <c r="B94" s="987"/>
      <c r="C94" s="877"/>
      <c r="D94" s="884"/>
      <c r="E94" s="884"/>
      <c r="F94" s="888"/>
      <c r="G94" s="888"/>
      <c r="H94" s="888"/>
      <c r="I94" s="888"/>
      <c r="J94" s="889"/>
      <c r="K94" s="881"/>
      <c r="L94" s="890"/>
      <c r="M94" s="108"/>
      <c r="N94" s="107"/>
      <c r="O94" s="143"/>
      <c r="P94" s="144"/>
      <c r="Q94" s="707"/>
      <c r="R94" s="145"/>
      <c r="S94" s="145"/>
      <c r="T94" s="146"/>
      <c r="U94" s="146"/>
      <c r="V94" s="146"/>
      <c r="W94" s="146"/>
      <c r="X94" s="147"/>
      <c r="Y94" s="148"/>
      <c r="Z94" s="149"/>
    </row>
    <row r="95" spans="1:26" s="1011" customFormat="1" ht="14.25">
      <c r="A95" s="879"/>
      <c r="B95" s="987"/>
      <c r="C95" s="877"/>
      <c r="D95" s="884"/>
      <c r="E95" s="884"/>
      <c r="F95" s="888"/>
      <c r="G95" s="888"/>
      <c r="H95" s="888"/>
      <c r="I95" s="888"/>
      <c r="J95" s="889"/>
      <c r="K95" s="881"/>
      <c r="L95" s="890"/>
      <c r="M95" s="108"/>
      <c r="N95" s="107"/>
      <c r="O95" s="143"/>
      <c r="P95" s="144"/>
      <c r="Q95" s="707"/>
      <c r="R95" s="145"/>
      <c r="S95" s="145"/>
      <c r="T95" s="146"/>
      <c r="U95" s="146"/>
      <c r="V95" s="146"/>
      <c r="W95" s="146"/>
      <c r="X95" s="147"/>
      <c r="Y95" s="148"/>
      <c r="Z95" s="149"/>
    </row>
    <row r="96" spans="1:26" s="1011" customFormat="1" ht="14.25">
      <c r="A96" s="879"/>
      <c r="B96" s="987"/>
      <c r="C96" s="877"/>
      <c r="D96" s="884"/>
      <c r="E96" s="884"/>
      <c r="F96" s="888"/>
      <c r="G96" s="888"/>
      <c r="H96" s="888"/>
      <c r="I96" s="888"/>
      <c r="J96" s="889"/>
      <c r="K96" s="881"/>
      <c r="L96" s="890"/>
      <c r="M96" s="108"/>
      <c r="N96" s="107"/>
      <c r="O96" s="143"/>
      <c r="P96" s="144"/>
      <c r="Q96" s="707"/>
      <c r="R96" s="145"/>
      <c r="S96" s="145"/>
      <c r="T96" s="146"/>
      <c r="U96" s="146"/>
      <c r="V96" s="146"/>
      <c r="W96" s="146"/>
      <c r="X96" s="147"/>
      <c r="Y96" s="148"/>
      <c r="Z96" s="149"/>
    </row>
    <row r="97" spans="1:26" s="1011" customFormat="1" ht="14.25">
      <c r="A97" s="879"/>
      <c r="B97" s="987"/>
      <c r="C97" s="877"/>
      <c r="D97" s="884"/>
      <c r="E97" s="884"/>
      <c r="F97" s="888"/>
      <c r="G97" s="888"/>
      <c r="H97" s="888"/>
      <c r="I97" s="888"/>
      <c r="J97" s="889"/>
      <c r="K97" s="881"/>
      <c r="L97" s="890"/>
      <c r="M97" s="108"/>
      <c r="N97" s="107"/>
      <c r="O97" s="143"/>
      <c r="P97" s="144"/>
      <c r="Q97" s="707"/>
      <c r="R97" s="145"/>
      <c r="S97" s="145"/>
      <c r="T97" s="146"/>
      <c r="U97" s="146"/>
      <c r="V97" s="146"/>
      <c r="W97" s="146"/>
      <c r="X97" s="147"/>
      <c r="Y97" s="148"/>
      <c r="Z97" s="149"/>
    </row>
    <row r="98" spans="1:26" s="1011" customFormat="1" ht="14.25">
      <c r="A98" s="879"/>
      <c r="B98" s="987"/>
      <c r="C98" s="877"/>
      <c r="D98" s="884"/>
      <c r="E98" s="884"/>
      <c r="F98" s="888"/>
      <c r="G98" s="888"/>
      <c r="H98" s="888"/>
      <c r="I98" s="888"/>
      <c r="J98" s="889"/>
      <c r="K98" s="881"/>
      <c r="L98" s="890"/>
      <c r="M98" s="108"/>
      <c r="N98" s="107"/>
      <c r="O98" s="143"/>
      <c r="P98" s="144"/>
      <c r="Q98" s="707"/>
      <c r="R98" s="145"/>
      <c r="S98" s="145"/>
      <c r="T98" s="146"/>
      <c r="U98" s="146"/>
      <c r="V98" s="146"/>
      <c r="W98" s="146"/>
      <c r="X98" s="147"/>
      <c r="Y98" s="148"/>
      <c r="Z98" s="149"/>
    </row>
    <row r="99" spans="1:26" s="1011" customFormat="1" ht="14.25">
      <c r="A99" s="879"/>
      <c r="B99" s="987"/>
      <c r="C99" s="877"/>
      <c r="D99" s="884"/>
      <c r="E99" s="884"/>
      <c r="F99" s="888"/>
      <c r="G99" s="888"/>
      <c r="H99" s="888"/>
      <c r="I99" s="888"/>
      <c r="J99" s="889"/>
      <c r="K99" s="881"/>
      <c r="L99" s="890"/>
      <c r="M99" s="108"/>
      <c r="N99" s="107"/>
      <c r="O99" s="143"/>
      <c r="P99" s="144"/>
      <c r="Q99" s="707"/>
      <c r="R99" s="145"/>
      <c r="S99" s="145"/>
      <c r="T99" s="146"/>
      <c r="U99" s="146"/>
      <c r="V99" s="146"/>
      <c r="W99" s="146"/>
      <c r="X99" s="147"/>
      <c r="Y99" s="148"/>
      <c r="Z99" s="149"/>
    </row>
    <row r="100" spans="1:26" s="1011" customFormat="1" ht="14.25">
      <c r="A100" s="879"/>
      <c r="B100" s="987"/>
      <c r="C100" s="877"/>
      <c r="D100" s="884"/>
      <c r="E100" s="884"/>
      <c r="F100" s="888"/>
      <c r="G100" s="888"/>
      <c r="H100" s="888"/>
      <c r="I100" s="888"/>
      <c r="J100" s="889"/>
      <c r="K100" s="881"/>
      <c r="L100" s="890"/>
      <c r="M100" s="108"/>
      <c r="N100" s="107"/>
      <c r="O100" s="143"/>
      <c r="P100" s="144"/>
      <c r="Q100" s="707"/>
      <c r="R100" s="145"/>
      <c r="S100" s="145"/>
      <c r="T100" s="146"/>
      <c r="U100" s="146"/>
      <c r="V100" s="146"/>
      <c r="W100" s="146"/>
      <c r="X100" s="147"/>
      <c r="Y100" s="148"/>
      <c r="Z100" s="149"/>
    </row>
    <row r="101" spans="1:26" s="1011" customFormat="1" ht="14.25">
      <c r="A101" s="879"/>
      <c r="B101" s="987"/>
      <c r="C101" s="877"/>
      <c r="D101" s="884"/>
      <c r="E101" s="884"/>
      <c r="F101" s="888"/>
      <c r="G101" s="888"/>
      <c r="H101" s="888"/>
      <c r="I101" s="888"/>
      <c r="J101" s="889"/>
      <c r="K101" s="881"/>
      <c r="L101" s="890"/>
      <c r="M101" s="108"/>
      <c r="N101" s="107"/>
      <c r="O101" s="143"/>
      <c r="P101" s="144"/>
      <c r="Q101" s="707"/>
      <c r="R101" s="145"/>
      <c r="S101" s="145"/>
      <c r="T101" s="146"/>
      <c r="U101" s="146"/>
      <c r="V101" s="146"/>
      <c r="W101" s="146"/>
      <c r="X101" s="147"/>
      <c r="Y101" s="148"/>
      <c r="Z101" s="149"/>
    </row>
    <row r="102" spans="1:26" s="1011" customFormat="1" ht="14.25">
      <c r="A102" s="879"/>
      <c r="B102" s="987"/>
      <c r="C102" s="877"/>
      <c r="D102" s="884"/>
      <c r="E102" s="884"/>
      <c r="F102" s="888"/>
      <c r="G102" s="888"/>
      <c r="H102" s="888"/>
      <c r="I102" s="888"/>
      <c r="J102" s="889"/>
      <c r="K102" s="881"/>
      <c r="L102" s="890"/>
      <c r="M102" s="108"/>
      <c r="N102" s="107"/>
      <c r="O102" s="143"/>
      <c r="P102" s="144"/>
      <c r="Q102" s="707"/>
      <c r="R102" s="145"/>
      <c r="S102" s="145"/>
      <c r="T102" s="146"/>
      <c r="U102" s="146"/>
      <c r="V102" s="146"/>
      <c r="W102" s="146"/>
      <c r="X102" s="147"/>
      <c r="Y102" s="148"/>
      <c r="Z102" s="149"/>
    </row>
    <row r="103" spans="1:26" s="1011" customFormat="1" ht="14.25">
      <c r="A103" s="879"/>
      <c r="B103" s="987"/>
      <c r="C103" s="877"/>
      <c r="D103" s="884"/>
      <c r="E103" s="884"/>
      <c r="F103" s="888"/>
      <c r="G103" s="888"/>
      <c r="H103" s="888"/>
      <c r="I103" s="888"/>
      <c r="J103" s="889"/>
      <c r="K103" s="881"/>
      <c r="L103" s="890"/>
      <c r="M103" s="108"/>
      <c r="N103" s="107"/>
      <c r="O103" s="143"/>
      <c r="P103" s="144"/>
      <c r="Q103" s="707"/>
      <c r="R103" s="145"/>
      <c r="S103" s="145"/>
      <c r="T103" s="146"/>
      <c r="U103" s="146"/>
      <c r="V103" s="146"/>
      <c r="W103" s="146"/>
      <c r="X103" s="147"/>
      <c r="Y103" s="148"/>
      <c r="Z103" s="149"/>
    </row>
    <row r="104" spans="1:26" s="1011" customFormat="1" ht="14.25">
      <c r="A104" s="879"/>
      <c r="B104" s="987"/>
      <c r="C104" s="877"/>
      <c r="D104" s="884"/>
      <c r="E104" s="884"/>
      <c r="F104" s="888"/>
      <c r="G104" s="888"/>
      <c r="H104" s="888"/>
      <c r="I104" s="888"/>
      <c r="J104" s="889"/>
      <c r="K104" s="881"/>
      <c r="L104" s="890"/>
      <c r="M104" s="108"/>
      <c r="N104" s="107"/>
      <c r="O104" s="143"/>
      <c r="P104" s="144"/>
      <c r="Q104" s="707"/>
      <c r="R104" s="145"/>
      <c r="S104" s="145"/>
      <c r="T104" s="146"/>
      <c r="U104" s="146"/>
      <c r="V104" s="146"/>
      <c r="W104" s="146"/>
      <c r="X104" s="147"/>
      <c r="Y104" s="148"/>
      <c r="Z104" s="149"/>
    </row>
    <row r="105" spans="1:26" s="1011" customFormat="1" ht="14.25">
      <c r="A105" s="879"/>
      <c r="B105" s="987"/>
      <c r="C105" s="877"/>
      <c r="D105" s="884"/>
      <c r="E105" s="884"/>
      <c r="F105" s="888"/>
      <c r="G105" s="888"/>
      <c r="H105" s="888"/>
      <c r="I105" s="888"/>
      <c r="J105" s="889"/>
      <c r="K105" s="881"/>
      <c r="L105" s="890"/>
      <c r="M105" s="108"/>
      <c r="N105" s="107"/>
      <c r="O105" s="143"/>
      <c r="P105" s="144"/>
      <c r="Q105" s="707"/>
      <c r="R105" s="145"/>
      <c r="S105" s="145"/>
      <c r="T105" s="146"/>
      <c r="U105" s="146"/>
      <c r="V105" s="146"/>
      <c r="W105" s="146"/>
      <c r="X105" s="147"/>
      <c r="Y105" s="148"/>
      <c r="Z105" s="149"/>
    </row>
    <row r="106" spans="1:26" s="1011" customFormat="1" ht="14.25">
      <c r="A106" s="879"/>
      <c r="B106" s="987"/>
      <c r="C106" s="877"/>
      <c r="D106" s="884"/>
      <c r="E106" s="884"/>
      <c r="F106" s="888"/>
      <c r="G106" s="888"/>
      <c r="H106" s="888"/>
      <c r="I106" s="888"/>
      <c r="J106" s="889"/>
      <c r="K106" s="881"/>
      <c r="L106" s="890"/>
      <c r="M106" s="108"/>
      <c r="N106" s="107"/>
      <c r="O106" s="143"/>
      <c r="P106" s="144"/>
      <c r="Q106" s="707"/>
      <c r="R106" s="145"/>
      <c r="S106" s="145"/>
      <c r="T106" s="146"/>
      <c r="U106" s="146"/>
      <c r="V106" s="146"/>
      <c r="W106" s="146"/>
      <c r="X106" s="147"/>
      <c r="Y106" s="148"/>
      <c r="Z106" s="149"/>
    </row>
    <row r="107" spans="1:26" s="1011" customFormat="1" ht="14.25">
      <c r="A107" s="879"/>
      <c r="B107" s="987"/>
      <c r="C107" s="877"/>
      <c r="D107" s="884"/>
      <c r="E107" s="884"/>
      <c r="F107" s="888"/>
      <c r="G107" s="888"/>
      <c r="H107" s="888"/>
      <c r="I107" s="888"/>
      <c r="J107" s="889"/>
      <c r="K107" s="881"/>
      <c r="L107" s="890"/>
      <c r="M107" s="108"/>
      <c r="N107" s="107"/>
      <c r="O107" s="143"/>
      <c r="P107" s="144"/>
      <c r="Q107" s="707"/>
      <c r="R107" s="145"/>
      <c r="S107" s="145"/>
      <c r="T107" s="146"/>
      <c r="U107" s="146"/>
      <c r="V107" s="146"/>
      <c r="W107" s="146"/>
      <c r="X107" s="147"/>
      <c r="Y107" s="148"/>
      <c r="Z107" s="149"/>
    </row>
    <row r="108" spans="1:26" s="1011" customFormat="1" ht="14.25">
      <c r="A108" s="879"/>
      <c r="B108" s="987"/>
      <c r="C108" s="877"/>
      <c r="D108" s="884"/>
      <c r="E108" s="884"/>
      <c r="F108" s="888"/>
      <c r="G108" s="888"/>
      <c r="H108" s="888"/>
      <c r="I108" s="888"/>
      <c r="J108" s="889"/>
      <c r="K108" s="881"/>
      <c r="L108" s="890"/>
      <c r="M108" s="108"/>
      <c r="N108" s="107"/>
      <c r="O108" s="143"/>
      <c r="P108" s="144"/>
      <c r="Q108" s="707"/>
      <c r="R108" s="145"/>
      <c r="S108" s="145"/>
      <c r="T108" s="146"/>
      <c r="U108" s="146"/>
      <c r="V108" s="146"/>
      <c r="W108" s="146"/>
      <c r="X108" s="147"/>
      <c r="Y108" s="148"/>
      <c r="Z108" s="149"/>
    </row>
    <row r="109" spans="1:26" s="1011" customFormat="1" ht="14.25">
      <c r="A109" s="879"/>
      <c r="B109" s="987"/>
      <c r="C109" s="877"/>
      <c r="D109" s="884"/>
      <c r="E109" s="884"/>
      <c r="F109" s="888"/>
      <c r="G109" s="888"/>
      <c r="H109" s="888"/>
      <c r="I109" s="888"/>
      <c r="J109" s="889"/>
      <c r="K109" s="881"/>
      <c r="L109" s="890"/>
      <c r="M109" s="108"/>
      <c r="N109" s="107"/>
      <c r="O109" s="143"/>
      <c r="P109" s="144"/>
      <c r="Q109" s="707"/>
      <c r="R109" s="145"/>
      <c r="S109" s="145"/>
      <c r="T109" s="146"/>
      <c r="U109" s="146"/>
      <c r="V109" s="146"/>
      <c r="W109" s="146"/>
      <c r="X109" s="147"/>
      <c r="Y109" s="148"/>
      <c r="Z109" s="149"/>
    </row>
    <row r="110" spans="1:26" s="1011" customFormat="1" ht="14.25">
      <c r="A110" s="879"/>
      <c r="B110" s="987"/>
      <c r="C110" s="877"/>
      <c r="D110" s="884"/>
      <c r="E110" s="884"/>
      <c r="F110" s="888"/>
      <c r="G110" s="888"/>
      <c r="H110" s="888"/>
      <c r="I110" s="888"/>
      <c r="J110" s="889"/>
      <c r="K110" s="881"/>
      <c r="L110" s="890"/>
      <c r="M110" s="108"/>
      <c r="N110" s="107"/>
      <c r="O110" s="143"/>
      <c r="P110" s="144"/>
      <c r="Q110" s="707"/>
      <c r="R110" s="145"/>
      <c r="S110" s="145"/>
      <c r="T110" s="146"/>
      <c r="U110" s="146"/>
      <c r="V110" s="146"/>
      <c r="W110" s="146"/>
      <c r="X110" s="147"/>
      <c r="Y110" s="148"/>
      <c r="Z110" s="149"/>
    </row>
    <row r="111" spans="1:26" s="1011" customFormat="1" ht="14.25">
      <c r="A111" s="879"/>
      <c r="B111" s="987"/>
      <c r="C111" s="877"/>
      <c r="D111" s="884"/>
      <c r="E111" s="884"/>
      <c r="F111" s="888"/>
      <c r="G111" s="888"/>
      <c r="H111" s="888"/>
      <c r="I111" s="888"/>
      <c r="J111" s="889"/>
      <c r="K111" s="881"/>
      <c r="L111" s="890"/>
      <c r="M111" s="108"/>
      <c r="N111" s="107"/>
      <c r="O111" s="143"/>
      <c r="P111" s="144"/>
      <c r="Q111" s="707"/>
      <c r="R111" s="145"/>
      <c r="S111" s="145"/>
      <c r="T111" s="146"/>
      <c r="U111" s="146"/>
      <c r="V111" s="146"/>
      <c r="W111" s="146"/>
      <c r="X111" s="147"/>
      <c r="Y111" s="148"/>
      <c r="Z111" s="149"/>
    </row>
    <row r="112" spans="1:26" s="1011" customFormat="1" ht="14.25">
      <c r="A112" s="879"/>
      <c r="B112" s="987"/>
      <c r="C112" s="877"/>
      <c r="D112" s="884"/>
      <c r="E112" s="884"/>
      <c r="F112" s="888"/>
      <c r="G112" s="888"/>
      <c r="H112" s="888"/>
      <c r="I112" s="888"/>
      <c r="J112" s="889"/>
      <c r="K112" s="881"/>
      <c r="L112" s="890"/>
      <c r="M112" s="108"/>
      <c r="N112" s="107"/>
      <c r="O112" s="143"/>
      <c r="P112" s="144"/>
      <c r="Q112" s="707"/>
      <c r="R112" s="145"/>
      <c r="S112" s="145"/>
      <c r="T112" s="146"/>
      <c r="U112" s="146"/>
      <c r="V112" s="146"/>
      <c r="W112" s="146"/>
      <c r="X112" s="147"/>
      <c r="Y112" s="148"/>
      <c r="Z112" s="149"/>
    </row>
    <row r="113" spans="1:26" s="1011" customFormat="1" ht="14.25">
      <c r="A113" s="879"/>
      <c r="B113" s="987"/>
      <c r="C113" s="877"/>
      <c r="D113" s="884"/>
      <c r="E113" s="884"/>
      <c r="F113" s="888"/>
      <c r="G113" s="888"/>
      <c r="H113" s="888"/>
      <c r="I113" s="888"/>
      <c r="J113" s="889"/>
      <c r="K113" s="881"/>
      <c r="L113" s="890"/>
      <c r="M113" s="108"/>
      <c r="N113" s="107"/>
      <c r="O113" s="143"/>
      <c r="P113" s="144"/>
      <c r="Q113" s="707"/>
      <c r="R113" s="145"/>
      <c r="S113" s="145"/>
      <c r="T113" s="146"/>
      <c r="U113" s="146"/>
      <c r="V113" s="146"/>
      <c r="W113" s="146"/>
      <c r="X113" s="147"/>
      <c r="Y113" s="148"/>
      <c r="Z113" s="149"/>
    </row>
    <row r="114" spans="1:26" s="1011" customFormat="1" ht="14.25">
      <c r="A114" s="879"/>
      <c r="B114" s="987"/>
      <c r="C114" s="877"/>
      <c r="D114" s="884"/>
      <c r="E114" s="884"/>
      <c r="F114" s="888"/>
      <c r="G114" s="888"/>
      <c r="H114" s="888"/>
      <c r="I114" s="888"/>
      <c r="J114" s="889"/>
      <c r="K114" s="881"/>
      <c r="L114" s="890"/>
      <c r="M114" s="108"/>
      <c r="N114" s="107"/>
      <c r="O114" s="143"/>
      <c r="P114" s="144"/>
      <c r="Q114" s="707"/>
      <c r="R114" s="145"/>
      <c r="S114" s="145"/>
      <c r="T114" s="146"/>
      <c r="U114" s="146"/>
      <c r="V114" s="146"/>
      <c r="W114" s="146"/>
      <c r="X114" s="147"/>
      <c r="Y114" s="148"/>
      <c r="Z114" s="149"/>
    </row>
    <row r="115" spans="1:26" s="1011" customFormat="1" ht="14.25">
      <c r="A115" s="879"/>
      <c r="B115" s="987"/>
      <c r="C115" s="877"/>
      <c r="D115" s="884"/>
      <c r="E115" s="884"/>
      <c r="F115" s="888"/>
      <c r="G115" s="888"/>
      <c r="H115" s="888"/>
      <c r="I115" s="888"/>
      <c r="J115" s="889"/>
      <c r="K115" s="881"/>
      <c r="L115" s="890"/>
      <c r="M115" s="108"/>
      <c r="N115" s="107"/>
      <c r="O115" s="143"/>
      <c r="P115" s="144"/>
      <c r="Q115" s="707"/>
      <c r="R115" s="145"/>
      <c r="S115" s="145"/>
      <c r="T115" s="146"/>
      <c r="U115" s="146"/>
      <c r="V115" s="146"/>
      <c r="W115" s="146"/>
      <c r="X115" s="147"/>
      <c r="Y115" s="148"/>
      <c r="Z115" s="149"/>
    </row>
    <row r="116" spans="1:26" s="1011" customFormat="1" ht="14.25">
      <c r="A116" s="879"/>
      <c r="B116" s="987"/>
      <c r="C116" s="877"/>
      <c r="D116" s="884"/>
      <c r="E116" s="884"/>
      <c r="F116" s="888"/>
      <c r="G116" s="888"/>
      <c r="H116" s="888"/>
      <c r="I116" s="888"/>
      <c r="J116" s="889"/>
      <c r="K116" s="881"/>
      <c r="L116" s="890"/>
      <c r="M116" s="108"/>
      <c r="N116" s="107"/>
      <c r="O116" s="143"/>
      <c r="P116" s="144"/>
      <c r="Q116" s="707"/>
      <c r="R116" s="145"/>
      <c r="S116" s="145"/>
      <c r="T116" s="146"/>
      <c r="U116" s="146"/>
      <c r="V116" s="146"/>
      <c r="W116" s="146"/>
      <c r="X116" s="147"/>
      <c r="Y116" s="148"/>
      <c r="Z116" s="149"/>
    </row>
    <row r="117" spans="1:26" s="1011" customFormat="1" ht="14.25">
      <c r="A117" s="879"/>
      <c r="B117" s="987"/>
      <c r="C117" s="877"/>
      <c r="D117" s="884"/>
      <c r="E117" s="884"/>
      <c r="F117" s="888"/>
      <c r="G117" s="888"/>
      <c r="H117" s="888"/>
      <c r="I117" s="888"/>
      <c r="J117" s="889"/>
      <c r="K117" s="881"/>
      <c r="L117" s="890"/>
      <c r="M117" s="108"/>
      <c r="N117" s="107"/>
      <c r="O117" s="143"/>
      <c r="P117" s="144"/>
      <c r="Q117" s="707"/>
      <c r="R117" s="145"/>
      <c r="S117" s="145"/>
      <c r="T117" s="146"/>
      <c r="U117" s="146"/>
      <c r="V117" s="146"/>
      <c r="W117" s="146"/>
      <c r="X117" s="147"/>
      <c r="Y117" s="148"/>
      <c r="Z117" s="149"/>
    </row>
    <row r="118" spans="1:26" s="1011" customFormat="1" ht="14.25">
      <c r="A118" s="879"/>
      <c r="B118" s="987"/>
      <c r="C118" s="877"/>
      <c r="D118" s="884"/>
      <c r="E118" s="884"/>
      <c r="F118" s="888"/>
      <c r="G118" s="888"/>
      <c r="H118" s="888"/>
      <c r="I118" s="888"/>
      <c r="J118" s="889"/>
      <c r="K118" s="881"/>
      <c r="L118" s="890"/>
      <c r="M118" s="108"/>
      <c r="N118" s="107"/>
      <c r="O118" s="143"/>
      <c r="P118" s="144"/>
      <c r="Q118" s="707"/>
      <c r="R118" s="145"/>
      <c r="S118" s="145"/>
      <c r="T118" s="146"/>
      <c r="U118" s="146"/>
      <c r="V118" s="146"/>
      <c r="W118" s="146"/>
      <c r="X118" s="147"/>
      <c r="Y118" s="148"/>
      <c r="Z118" s="149"/>
    </row>
    <row r="119" spans="1:26" s="1011" customFormat="1" ht="14.25">
      <c r="A119" s="879"/>
      <c r="B119" s="987"/>
      <c r="C119" s="877"/>
      <c r="D119" s="884"/>
      <c r="E119" s="884"/>
      <c r="F119" s="888"/>
      <c r="G119" s="888"/>
      <c r="H119" s="888"/>
      <c r="I119" s="888"/>
      <c r="J119" s="889"/>
      <c r="K119" s="881"/>
      <c r="L119" s="890"/>
      <c r="M119" s="108"/>
      <c r="N119" s="107"/>
      <c r="O119" s="143"/>
      <c r="P119" s="144"/>
      <c r="Q119" s="707"/>
      <c r="R119" s="145"/>
      <c r="S119" s="145"/>
      <c r="T119" s="146"/>
      <c r="U119" s="146"/>
      <c r="V119" s="146"/>
      <c r="W119" s="146"/>
      <c r="X119" s="147"/>
      <c r="Y119" s="148"/>
      <c r="Z119" s="149"/>
    </row>
    <row r="120" spans="1:26" s="1011" customFormat="1" ht="14.25">
      <c r="A120" s="879"/>
      <c r="B120" s="987"/>
      <c r="C120" s="877"/>
      <c r="D120" s="884"/>
      <c r="E120" s="884"/>
      <c r="F120" s="888"/>
      <c r="G120" s="888"/>
      <c r="H120" s="888"/>
      <c r="I120" s="888"/>
      <c r="J120" s="889"/>
      <c r="K120" s="881"/>
      <c r="L120" s="890"/>
      <c r="M120" s="108"/>
      <c r="N120" s="107"/>
      <c r="O120" s="143"/>
      <c r="P120" s="144"/>
      <c r="Q120" s="707"/>
      <c r="R120" s="145"/>
      <c r="S120" s="145"/>
      <c r="T120" s="146"/>
      <c r="U120" s="146"/>
      <c r="V120" s="146"/>
      <c r="W120" s="146"/>
      <c r="X120" s="147"/>
      <c r="Y120" s="148"/>
      <c r="Z120" s="149"/>
    </row>
    <row r="121" spans="1:26" s="1011" customFormat="1" ht="12" customHeight="1">
      <c r="A121" s="879"/>
      <c r="B121" s="987"/>
      <c r="C121" s="877"/>
      <c r="D121" s="884"/>
      <c r="E121" s="884"/>
      <c r="F121" s="888"/>
      <c r="G121" s="888"/>
      <c r="H121" s="888"/>
      <c r="I121" s="888"/>
      <c r="J121" s="889"/>
      <c r="K121" s="881"/>
      <c r="L121" s="890"/>
      <c r="M121" s="108"/>
      <c r="N121" s="107"/>
      <c r="O121" s="143"/>
      <c r="P121" s="144"/>
      <c r="Q121" s="707"/>
      <c r="R121" s="145"/>
      <c r="S121" s="145"/>
      <c r="T121" s="146"/>
      <c r="U121" s="146"/>
      <c r="V121" s="146"/>
      <c r="W121" s="146"/>
      <c r="X121" s="147"/>
      <c r="Y121" s="148"/>
      <c r="Z121" s="149"/>
    </row>
    <row r="122" spans="1:26" s="1011" customFormat="1" ht="14.25">
      <c r="A122" s="879"/>
      <c r="B122" s="987"/>
      <c r="C122" s="877"/>
      <c r="D122" s="884"/>
      <c r="E122" s="884"/>
      <c r="F122" s="888"/>
      <c r="G122" s="888"/>
      <c r="H122" s="888"/>
      <c r="I122" s="888"/>
      <c r="J122" s="889"/>
      <c r="K122" s="881"/>
      <c r="L122" s="890"/>
      <c r="M122" s="108"/>
      <c r="N122" s="107"/>
      <c r="O122" s="143"/>
      <c r="P122" s="144"/>
      <c r="Q122" s="707"/>
      <c r="R122" s="145"/>
      <c r="S122" s="145"/>
      <c r="T122" s="146"/>
      <c r="U122" s="146"/>
      <c r="V122" s="146"/>
      <c r="W122" s="146"/>
      <c r="X122" s="147"/>
      <c r="Y122" s="148"/>
      <c r="Z122" s="149"/>
    </row>
    <row r="123" spans="1:26" s="1011" customFormat="1" ht="10.5" customHeight="1">
      <c r="A123" s="879"/>
      <c r="B123" s="987"/>
      <c r="C123" s="877"/>
      <c r="D123" s="884"/>
      <c r="E123" s="884"/>
      <c r="F123" s="888"/>
      <c r="G123" s="888"/>
      <c r="H123" s="888"/>
      <c r="I123" s="888"/>
      <c r="J123" s="889"/>
      <c r="K123" s="881"/>
      <c r="L123" s="890"/>
      <c r="M123" s="108"/>
      <c r="N123" s="107"/>
      <c r="O123" s="143"/>
      <c r="P123" s="144"/>
      <c r="Q123" s="707"/>
      <c r="R123" s="145"/>
      <c r="S123" s="145"/>
      <c r="T123" s="146"/>
      <c r="U123" s="146"/>
      <c r="V123" s="146"/>
      <c r="W123" s="146"/>
      <c r="X123" s="147"/>
      <c r="Y123" s="148"/>
      <c r="Z123" s="149"/>
    </row>
    <row r="124" spans="1:26" s="1011" customFormat="1" ht="14.25">
      <c r="A124" s="879"/>
      <c r="B124" s="987"/>
      <c r="C124" s="877"/>
      <c r="D124" s="884"/>
      <c r="E124" s="884"/>
      <c r="F124" s="888"/>
      <c r="G124" s="888"/>
      <c r="H124" s="888"/>
      <c r="I124" s="888"/>
      <c r="J124" s="889"/>
      <c r="K124" s="881"/>
      <c r="L124" s="890"/>
      <c r="M124" s="108"/>
      <c r="N124" s="107"/>
      <c r="O124" s="143"/>
      <c r="P124" s="144"/>
      <c r="Q124" s="707"/>
      <c r="R124" s="145"/>
      <c r="S124" s="145"/>
      <c r="T124" s="146"/>
      <c r="U124" s="146"/>
      <c r="V124" s="146"/>
      <c r="W124" s="146"/>
      <c r="X124" s="147"/>
      <c r="Y124" s="148"/>
      <c r="Z124" s="149"/>
    </row>
    <row r="125" spans="1:26" s="1011" customFormat="1" ht="14.25">
      <c r="A125" s="879"/>
      <c r="B125" s="987"/>
      <c r="C125" s="877"/>
      <c r="D125" s="884"/>
      <c r="E125" s="884"/>
      <c r="F125" s="888"/>
      <c r="G125" s="888"/>
      <c r="H125" s="888"/>
      <c r="I125" s="888"/>
      <c r="J125" s="889"/>
      <c r="K125" s="881"/>
      <c r="L125" s="890"/>
      <c r="M125" s="108"/>
      <c r="N125" s="107"/>
      <c r="O125" s="143"/>
      <c r="P125" s="144"/>
      <c r="Q125" s="707"/>
      <c r="R125" s="145"/>
      <c r="S125" s="145"/>
      <c r="T125" s="146"/>
      <c r="U125" s="146"/>
      <c r="V125" s="146"/>
      <c r="W125" s="146"/>
      <c r="X125" s="147"/>
      <c r="Y125" s="148"/>
      <c r="Z125" s="149"/>
    </row>
    <row r="126" spans="1:26" ht="14.25">
      <c r="A126" s="879"/>
      <c r="B126" s="987"/>
      <c r="C126" s="877"/>
      <c r="D126" s="884"/>
      <c r="E126" s="884"/>
      <c r="F126" s="888"/>
      <c r="G126" s="888"/>
      <c r="H126" s="888"/>
      <c r="I126" s="888"/>
      <c r="J126" s="889"/>
      <c r="K126" s="881"/>
      <c r="L126" s="890"/>
      <c r="M126" s="108"/>
      <c r="O126" s="143"/>
      <c r="P126" s="144"/>
      <c r="Q126" s="707"/>
      <c r="R126" s="145"/>
      <c r="S126" s="145"/>
      <c r="T126" s="146"/>
      <c r="U126" s="146"/>
      <c r="V126" s="146"/>
      <c r="W126" s="146"/>
      <c r="X126" s="147"/>
      <c r="Y126" s="148"/>
      <c r="Z126" s="149"/>
    </row>
    <row r="127" spans="1:26" ht="14.25">
      <c r="A127" s="879"/>
      <c r="B127" s="987"/>
      <c r="C127" s="877"/>
      <c r="D127" s="884"/>
      <c r="E127" s="884"/>
      <c r="F127" s="888"/>
      <c r="G127" s="888"/>
      <c r="H127" s="888"/>
      <c r="I127" s="888"/>
      <c r="J127" s="889"/>
      <c r="K127" s="881"/>
      <c r="L127" s="890"/>
      <c r="M127" s="108"/>
      <c r="O127" s="143"/>
      <c r="P127" s="144"/>
      <c r="Q127" s="707"/>
      <c r="R127" s="145"/>
      <c r="S127" s="145"/>
      <c r="T127" s="146"/>
      <c r="U127" s="146"/>
      <c r="V127" s="146"/>
      <c r="W127" s="146"/>
      <c r="X127" s="147"/>
      <c r="Y127" s="148"/>
      <c r="Z127" s="149"/>
    </row>
    <row r="128" spans="1:26" ht="14.25">
      <c r="A128" s="764"/>
      <c r="B128" s="765"/>
      <c r="C128" s="764"/>
      <c r="D128" s="766"/>
      <c r="E128" s="766"/>
      <c r="F128" s="767"/>
      <c r="G128" s="767"/>
      <c r="H128" s="767"/>
      <c r="I128" s="767"/>
      <c r="J128" s="768"/>
      <c r="K128" s="768"/>
      <c r="L128" s="768"/>
      <c r="M128" s="108"/>
      <c r="O128" s="720" t="s">
        <v>3411</v>
      </c>
      <c r="P128" s="150"/>
      <c r="Q128" s="721" t="s">
        <v>3411</v>
      </c>
      <c r="R128" s="151"/>
      <c r="S128" s="151"/>
      <c r="T128" s="152"/>
      <c r="U128" s="152"/>
      <c r="V128" s="152"/>
      <c r="W128" s="152"/>
      <c r="X128" s="153"/>
      <c r="Y128" s="153"/>
      <c r="Z128" s="154"/>
    </row>
    <row r="129" spans="1:13" ht="13.5" thickBot="1">
      <c r="A129" s="156" t="s">
        <v>7969</v>
      </c>
      <c r="B129" s="156"/>
      <c r="D129" s="157"/>
      <c r="E129" s="157"/>
      <c r="F129" s="971">
        <f>SUBTOTAL(9,F11:F127)</f>
        <v>98449506452</v>
      </c>
      <c r="G129" s="970">
        <f ca="1">SUBTOTAL(9,G11:G127)</f>
        <v>99396277097</v>
      </c>
      <c r="H129" s="971">
        <f ca="1">SUBTOTAL(9,H11:H127)</f>
        <v>963357226</v>
      </c>
      <c r="I129" s="971">
        <f>SUBTOTAL(9,I11:I127)</f>
        <v>16636463</v>
      </c>
      <c r="K129" s="105"/>
      <c r="M129" s="108"/>
    </row>
    <row r="130" spans="1:13" ht="13.5" thickTop="1">
      <c r="A130" s="158" t="s">
        <v>7970</v>
      </c>
      <c r="B130" s="158"/>
      <c r="F130" s="972"/>
      <c r="G130" s="972"/>
      <c r="H130" s="972" t="s">
        <v>6447</v>
      </c>
      <c r="I130" s="973">
        <f ca="1">F129-G129+H129-I129</f>
        <v>-49882</v>
      </c>
      <c r="K130" s="105"/>
      <c r="M130" s="108"/>
    </row>
    <row r="131" spans="1:13">
      <c r="F131" s="972"/>
      <c r="G131" s="972"/>
      <c r="H131" s="972" t="s">
        <v>5283</v>
      </c>
      <c r="I131" s="974">
        <f ca="1">MAX(I129-H129,0)</f>
        <v>0</v>
      </c>
      <c r="K131" s="105"/>
      <c r="L131" s="106"/>
      <c r="M131" s="108"/>
    </row>
    <row r="132" spans="1:13">
      <c r="A132" s="159" t="s">
        <v>5284</v>
      </c>
      <c r="B132" s="159"/>
      <c r="C132" s="82"/>
      <c r="D132" s="160"/>
      <c r="E132" s="160"/>
      <c r="F132" s="975"/>
      <c r="G132" s="975"/>
      <c r="H132" s="976" t="s">
        <v>5285</v>
      </c>
      <c r="I132" s="977">
        <f ca="1">-MAX(H129-I129,0)</f>
        <v>-946720763</v>
      </c>
      <c r="K132" s="105"/>
      <c r="M132" s="108"/>
    </row>
    <row r="133" spans="1:13">
      <c r="A133" s="161" t="s">
        <v>5286</v>
      </c>
      <c r="B133" s="161"/>
      <c r="E133" s="162"/>
      <c r="F133" s="972"/>
      <c r="G133" s="978"/>
      <c r="H133" s="972"/>
      <c r="I133" s="972"/>
      <c r="K133" s="105"/>
      <c r="M133" s="108"/>
    </row>
    <row r="134" spans="1:13">
      <c r="A134" s="161"/>
      <c r="B134" s="161"/>
      <c r="E134" s="162"/>
      <c r="F134" s="972"/>
      <c r="G134" s="978"/>
      <c r="H134" s="972"/>
      <c r="I134" s="979" t="s">
        <v>5287</v>
      </c>
      <c r="K134" s="105"/>
      <c r="M134" s="108"/>
    </row>
    <row r="135" spans="1:13">
      <c r="A135" s="158" t="s">
        <v>6362</v>
      </c>
      <c r="B135" s="158"/>
      <c r="F135" s="972"/>
      <c r="G135" s="972"/>
      <c r="H135" s="972"/>
      <c r="I135" s="972">
        <f>WK!E303</f>
        <v>4279465311</v>
      </c>
      <c r="K135" s="105"/>
      <c r="M135" s="108"/>
    </row>
    <row r="136" spans="1:13">
      <c r="A136" s="107" t="s">
        <v>12179</v>
      </c>
      <c r="E136" s="163"/>
      <c r="F136" s="972"/>
      <c r="G136" s="980"/>
      <c r="H136" s="980"/>
      <c r="I136" s="972">
        <f ca="1">H129</f>
        <v>963357226</v>
      </c>
      <c r="K136" s="105"/>
      <c r="M136" s="108"/>
    </row>
    <row r="137" spans="1:13">
      <c r="A137" s="107" t="s">
        <v>13019</v>
      </c>
      <c r="E137" s="142"/>
      <c r="F137" s="972"/>
      <c r="G137" s="973"/>
      <c r="H137" s="973"/>
      <c r="I137" s="973">
        <f>I129</f>
        <v>16636463</v>
      </c>
      <c r="K137" s="105"/>
      <c r="M137" s="108"/>
    </row>
    <row r="138" spans="1:13" ht="13.5" thickBot="1">
      <c r="A138" s="158" t="s">
        <v>4019</v>
      </c>
      <c r="B138" s="158"/>
      <c r="E138" s="142"/>
      <c r="F138" s="972"/>
      <c r="G138" s="973"/>
      <c r="H138" s="973"/>
      <c r="I138" s="981">
        <f ca="1">I135+I137-I136</f>
        <v>3332744548</v>
      </c>
      <c r="K138" s="105"/>
      <c r="M138" s="108"/>
    </row>
    <row r="139" spans="1:13">
      <c r="A139" s="164"/>
      <c r="B139" s="164"/>
      <c r="C139" s="165"/>
      <c r="D139" s="166"/>
      <c r="E139" s="166"/>
      <c r="F139" s="166"/>
      <c r="G139" s="166"/>
      <c r="H139" s="166"/>
      <c r="I139" s="166"/>
      <c r="J139" s="164"/>
      <c r="K139" s="164"/>
      <c r="L139" s="164"/>
      <c r="M139" s="167"/>
    </row>
  </sheetData>
  <autoFilter ref="A11:L127"/>
  <mergeCells count="2">
    <mergeCell ref="H4:I4"/>
    <mergeCell ref="H5:I5"/>
  </mergeCells>
  <phoneticPr fontId="53" type="noConversion"/>
  <conditionalFormatting sqref="A109:B115 A48:A127 B48:B128 P47:P127 O42:O127 O16:Y19 Q42:Y127 P42:P43 K11:K12 A11:B12 A13 A14:B19 K25:K128 D11:I12 D14:I19 D22:I128 A22:B47 O22:Y41">
    <cfRule type="expression" dxfId="21" priority="14" stopIfTrue="1">
      <formula>IF($K11="n",TRUE,FALSE)</formula>
    </cfRule>
  </conditionalFormatting>
  <conditionalFormatting sqref="C11:C12 C14:C19 C22:C128">
    <cfRule type="expression" dxfId="20" priority="16" stopIfTrue="1">
      <formula>IF(AND($L11="dk",$C11&lt;&gt;""),TRUE,FALSE)</formula>
    </cfRule>
    <cfRule type="expression" dxfId="19" priority="17" stopIfTrue="1">
      <formula>IF($K11="n",TRUE,FALSE)</formula>
    </cfRule>
  </conditionalFormatting>
  <conditionalFormatting sqref="P45:P46">
    <cfRule type="expression" dxfId="18" priority="22" stopIfTrue="1">
      <formula>IF($K43="n",TRUE,FALSE)</formula>
    </cfRule>
  </conditionalFormatting>
  <conditionalFormatting sqref="K13 D13:I13 B13">
    <cfRule type="expression" dxfId="17" priority="11" stopIfTrue="1">
      <formula>IF($K13="n",TRUE,FALSE)</formula>
    </cfRule>
  </conditionalFormatting>
  <conditionalFormatting sqref="C13">
    <cfRule type="expression" dxfId="16" priority="12" stopIfTrue="1">
      <formula>IF(AND($L13="dk",$C13&lt;&gt;""),TRUE,FALSE)</formula>
    </cfRule>
    <cfRule type="expression" dxfId="15" priority="13" stopIfTrue="1">
      <formula>IF($K13="n",TRUE,FALSE)</formula>
    </cfRule>
  </conditionalFormatting>
  <conditionalFormatting sqref="K15:K17 K19 K23">
    <cfRule type="expression" dxfId="14" priority="10" stopIfTrue="1">
      <formula>IF($K15="n",TRUE,FALSE)</formula>
    </cfRule>
  </conditionalFormatting>
  <conditionalFormatting sqref="K14">
    <cfRule type="expression" dxfId="13" priority="9" stopIfTrue="1">
      <formula>IF($K14="n",TRUE,FALSE)</formula>
    </cfRule>
  </conditionalFormatting>
  <conditionalFormatting sqref="K18">
    <cfRule type="expression" dxfId="12" priority="8" stopIfTrue="1">
      <formula>IF($K18="n",TRUE,FALSE)</formula>
    </cfRule>
  </conditionalFormatting>
  <conditionalFormatting sqref="K22">
    <cfRule type="expression" dxfId="11" priority="6" stopIfTrue="1">
      <formula>IF($K22="n",TRUE,FALSE)</formula>
    </cfRule>
  </conditionalFormatting>
  <conditionalFormatting sqref="K24">
    <cfRule type="expression" dxfId="10" priority="5" stopIfTrue="1">
      <formula>IF($K24="n",TRUE,FALSE)</formula>
    </cfRule>
  </conditionalFormatting>
  <conditionalFormatting sqref="K20:K21 D20:I21 A20:B21 O20:Y21">
    <cfRule type="expression" dxfId="9" priority="1" stopIfTrue="1">
      <formula>IF($K20="n",TRUE,FALSE)</formula>
    </cfRule>
  </conditionalFormatting>
  <conditionalFormatting sqref="Z20:Z21 L20:L21">
    <cfRule type="expression" dxfId="8" priority="2" stopIfTrue="1">
      <formula>IF($L20="dk",TRUE,FALSE)</formula>
    </cfRule>
  </conditionalFormatting>
  <conditionalFormatting sqref="C20:C21">
    <cfRule type="expression" dxfId="7" priority="3" stopIfTrue="1">
      <formula>IF(AND($L20="dk",$C20&lt;&gt;""),TRUE,FALSE)</formula>
    </cfRule>
    <cfRule type="expression" dxfId="6" priority="4" stopIfTrue="1">
      <formula>IF($K20="n",TRUE,FALSE)</formula>
    </cfRule>
  </conditionalFormatting>
  <dataValidations count="5">
    <dataValidation type="list" allowBlank="1" showInputMessage="1" showErrorMessage="1" errorTitle="A&amp;C - Error Alert" error="Lựa chọn Y (đồng ý) Hoặc N (không đồng ý) để xác nhận sẽ điều chỉnh hoặc không điều chỉnh bút toán này." sqref="K11:K127">
      <formula1>xn</formula1>
    </dataValidation>
    <dataValidation type="list" allowBlank="1" showInputMessage="1" showErrorMessage="1" errorTitle="A&amp;C - Error Alert" error="Chọn chính xác tên Công ty cần điều chỉnh số liệu." sqref="J11:J127">
      <formula1>listcty4</formula1>
    </dataValidation>
    <dataValidation allowBlank="1" errorTitle="A&amp;C - Error Alert" error="Bạn đang chèn lên đối với ô chứa công thức của hệ thống." prompt="A&amp;C Formula" sqref="A11:A127 C11:C127"/>
    <dataValidation type="list" allowBlank="1" showInputMessage="1" showErrorMessage="1" errorTitle="A&amp;C - Error Alert" error="Lựa chọn DK (Điều chỉnh Số đầu kỳ) đối với CĐKT, (Điều chỉnh Số năm trước) đối với KQKD; hoặc không chọn để xác nhận sẽ điều chỉnh bút toán vào số năm nay hoặc năm trước." sqref="L11:L127">
      <formula1>__xn2</formula1>
    </dataValidation>
    <dataValidation type="list" allowBlank="1" showInputMessage="1" showErrorMessage="1" errorTitle="A&amp;C - Error Alert" error="Mã tài khoản chưa chính xác." sqref="D11:E127">
      <formula1>httk</formula1>
    </dataValidation>
  </dataValidations>
  <printOptions horizontalCentered="1"/>
  <pageMargins left="0.38" right="0.24" top="0.39" bottom="0.64" header="0" footer="0.33"/>
  <pageSetup paperSize="9" orientation="landscape" blackAndWhite="1" r:id="rId1"/>
  <headerFooter alignWithMargins="0">
    <oddFooter>&amp;R&amp;"Times New Roman,Regular"&amp;11&amp;P</oddFooter>
  </headerFooter>
  <ignoredErrors>
    <ignoredError sqref="W5" unlockedFormula="1"/>
  </ignoredErrors>
  <legacyDrawing r:id="rId2"/>
  <controls>
    <control shapeId="3310" r:id="rId3" name="CommandButton2"/>
    <control shapeId="3309" r:id="rId4" name="CommandButton1"/>
    <control shapeId="3193" r:id="rId5" name="ComboBox1"/>
  </controls>
</worksheet>
</file>

<file path=xl/worksheets/sheet20.xml><?xml version="1.0" encoding="utf-8"?>
<worksheet xmlns="http://schemas.openxmlformats.org/spreadsheetml/2006/main" xmlns:r="http://schemas.openxmlformats.org/officeDocument/2006/relationships">
  <sheetPr codeName="Sheet14"/>
  <dimension ref="A1:Q353"/>
  <sheetViews>
    <sheetView zoomScale="85" zoomScaleNormal="85" workbookViewId="0">
      <pane xSplit="4" ySplit="7" topLeftCell="E262" activePane="bottomRight" state="frozen"/>
      <selection activeCell="K7" sqref="K7"/>
      <selection pane="topRight" activeCell="K7" sqref="K7"/>
      <selection pane="bottomLeft" activeCell="K7" sqref="K7"/>
      <selection pane="bottomRight" activeCell="K7" sqref="K7"/>
    </sheetView>
  </sheetViews>
  <sheetFormatPr defaultRowHeight="12.75"/>
  <cols>
    <col min="1" max="1" width="3.42578125" style="701" customWidth="1"/>
    <col min="2" max="2" width="35" style="701" customWidth="1"/>
    <col min="3" max="3" width="4.140625" style="701" hidden="1" customWidth="1"/>
    <col min="4" max="4" width="8" style="701" hidden="1" customWidth="1"/>
    <col min="5" max="10" width="18.42578125" style="701" customWidth="1"/>
    <col min="11" max="11" width="7.140625" style="701" customWidth="1"/>
    <col min="12" max="12" width="4.140625" style="701" hidden="1" customWidth="1"/>
    <col min="13" max="13" width="5.5703125" style="701" hidden="1" customWidth="1"/>
    <col min="14" max="14" width="9.140625" style="701" hidden="1" customWidth="1"/>
    <col min="15" max="16" width="1.28515625" style="701" customWidth="1"/>
    <col min="17" max="16384" width="9.140625" style="701"/>
  </cols>
  <sheetData>
    <row r="1" spans="1:17" s="609" customFormat="1">
      <c r="A1" s="622" t="s">
        <v>3010</v>
      </c>
      <c r="B1" s="622"/>
      <c r="C1" s="622"/>
      <c r="D1" s="622"/>
      <c r="E1" s="622"/>
      <c r="F1" s="622"/>
      <c r="G1" s="622"/>
      <c r="H1" s="608"/>
      <c r="I1" s="740"/>
      <c r="J1" s="608"/>
      <c r="K1" s="678"/>
      <c r="L1" s="16"/>
      <c r="M1" s="18"/>
      <c r="Q1" s="609">
        <v>2</v>
      </c>
    </row>
    <row r="2" spans="1:17" s="609" customFormat="1">
      <c r="A2" s="623" t="s">
        <v>8255</v>
      </c>
      <c r="B2" s="623"/>
      <c r="C2" s="623"/>
      <c r="D2" s="623"/>
      <c r="E2" s="623"/>
      <c r="F2" s="623"/>
      <c r="G2" s="623"/>
      <c r="H2" s="624"/>
      <c r="I2" s="624"/>
      <c r="J2" s="624"/>
      <c r="K2" s="679"/>
      <c r="L2" s="25"/>
      <c r="M2" s="25"/>
    </row>
    <row r="3" spans="1:17" s="609" customFormat="1">
      <c r="A3" s="623" t="s">
        <v>2635</v>
      </c>
      <c r="B3" s="623"/>
      <c r="C3" s="623"/>
      <c r="D3" s="623"/>
      <c r="E3" s="623"/>
      <c r="F3" s="623"/>
      <c r="G3" s="623"/>
      <c r="H3" s="624"/>
      <c r="I3" s="624"/>
      <c r="J3" s="624"/>
      <c r="K3" s="679"/>
      <c r="L3" s="25"/>
      <c r="M3" s="25"/>
    </row>
    <row r="4" spans="1:17" s="609" customFormat="1">
      <c r="A4" s="625" t="s">
        <v>11100</v>
      </c>
      <c r="B4" s="625"/>
      <c r="C4" s="625"/>
      <c r="D4" s="625"/>
      <c r="E4" s="625"/>
      <c r="F4" s="625"/>
      <c r="G4" s="625"/>
      <c r="H4" s="625"/>
      <c r="I4" s="625"/>
      <c r="J4" s="625"/>
      <c r="K4" s="679"/>
      <c r="L4" s="25"/>
      <c r="M4" s="25"/>
    </row>
    <row r="5" spans="1:17" s="609" customFormat="1" ht="13.5" thickBot="1">
      <c r="A5" s="626" t="s">
        <v>6166</v>
      </c>
      <c r="B5" s="627"/>
      <c r="C5" s="627"/>
      <c r="D5" s="627"/>
      <c r="E5" s="627"/>
      <c r="F5" s="627"/>
      <c r="G5" s="627"/>
      <c r="H5" s="627"/>
      <c r="I5" s="627"/>
      <c r="J5" s="627"/>
      <c r="K5" s="627"/>
      <c r="L5" s="25"/>
      <c r="M5" s="25"/>
    </row>
    <row r="6" spans="1:17" s="609" customFormat="1">
      <c r="A6" s="623"/>
      <c r="B6" s="623"/>
      <c r="C6" s="623"/>
      <c r="D6" s="623"/>
      <c r="E6" s="623"/>
      <c r="F6" s="623"/>
      <c r="G6" s="628"/>
      <c r="H6" s="628"/>
      <c r="I6" s="628"/>
      <c r="J6" s="628"/>
      <c r="K6" s="628"/>
      <c r="L6" s="25"/>
      <c r="M6" s="25"/>
    </row>
    <row r="7" spans="1:17" s="611" customFormat="1" ht="25.5">
      <c r="A7" s="629"/>
      <c r="B7" s="630"/>
      <c r="C7" s="631" t="s">
        <v>6085</v>
      </c>
      <c r="D7" s="631" t="s">
        <v>6086</v>
      </c>
      <c r="E7" s="632" t="s">
        <v>2658</v>
      </c>
      <c r="F7" s="632" t="s">
        <v>11296</v>
      </c>
      <c r="G7" s="632" t="s">
        <v>11297</v>
      </c>
      <c r="H7" s="632" t="s">
        <v>11298</v>
      </c>
      <c r="I7" s="632" t="s">
        <v>11296</v>
      </c>
      <c r="J7" s="632" t="s">
        <v>10195</v>
      </c>
      <c r="K7" s="680" t="s">
        <v>523</v>
      </c>
      <c r="L7" s="610"/>
      <c r="M7" s="517" t="s">
        <v>6085</v>
      </c>
    </row>
    <row r="8" spans="1:17" s="611" customFormat="1">
      <c r="A8" s="629"/>
      <c r="B8" s="630"/>
      <c r="C8" s="631"/>
      <c r="D8" s="631"/>
      <c r="E8" s="631"/>
      <c r="F8" s="631"/>
      <c r="G8" s="631"/>
      <c r="H8" s="631"/>
      <c r="I8" s="631"/>
      <c r="J8" s="631"/>
      <c r="K8" s="680"/>
      <c r="L8" s="610"/>
      <c r="M8" s="517"/>
    </row>
    <row r="9" spans="1:17" s="611" customFormat="1">
      <c r="A9" s="629" t="s">
        <v>6084</v>
      </c>
      <c r="B9" s="629"/>
      <c r="C9" s="633"/>
      <c r="D9" s="633"/>
      <c r="E9" s="634"/>
      <c r="F9" s="634"/>
      <c r="G9" s="634"/>
      <c r="H9" s="634"/>
      <c r="I9" s="634"/>
      <c r="J9" s="634"/>
      <c r="K9" s="681"/>
      <c r="L9" s="612"/>
      <c r="M9" s="613"/>
    </row>
    <row r="10" spans="1:17" s="611" customFormat="1">
      <c r="A10" s="629"/>
      <c r="B10" s="629"/>
      <c r="C10" s="633"/>
      <c r="D10" s="633"/>
      <c r="E10" s="634"/>
      <c r="F10" s="634"/>
      <c r="G10" s="634"/>
      <c r="H10" s="634"/>
      <c r="I10" s="634"/>
      <c r="J10" s="634"/>
      <c r="K10" s="681"/>
      <c r="L10" s="612"/>
      <c r="M10" s="613"/>
    </row>
    <row r="11" spans="1:17" s="611" customFormat="1">
      <c r="A11" s="635" t="s">
        <v>529</v>
      </c>
      <c r="B11" s="635" t="s">
        <v>530</v>
      </c>
      <c r="C11" s="633">
        <v>100</v>
      </c>
      <c r="D11" s="633"/>
      <c r="E11" s="636">
        <v>0</v>
      </c>
      <c r="F11" s="636">
        <v>0</v>
      </c>
      <c r="G11" s="636">
        <v>0</v>
      </c>
      <c r="H11" s="636">
        <v>0</v>
      </c>
      <c r="I11" s="636">
        <v>0</v>
      </c>
      <c r="J11" s="636">
        <v>0</v>
      </c>
      <c r="K11" s="681"/>
      <c r="L11" s="612"/>
      <c r="M11" s="613"/>
      <c r="N11" s="611">
        <f>Countctbspl2</f>
        <v>1</v>
      </c>
      <c r="P11" s="699"/>
    </row>
    <row r="12" spans="1:17" s="611" customFormat="1">
      <c r="A12" s="635" t="s">
        <v>531</v>
      </c>
      <c r="B12" s="635" t="s">
        <v>532</v>
      </c>
      <c r="C12" s="633">
        <v>110</v>
      </c>
      <c r="D12" s="633"/>
      <c r="E12" s="636">
        <v>0</v>
      </c>
      <c r="F12" s="636">
        <v>0</v>
      </c>
      <c r="G12" s="636">
        <v>0</v>
      </c>
      <c r="H12" s="636">
        <v>0</v>
      </c>
      <c r="I12" s="636">
        <v>0</v>
      </c>
      <c r="J12" s="636">
        <v>0</v>
      </c>
      <c r="K12" s="681"/>
      <c r="L12" s="612"/>
      <c r="M12" s="614"/>
      <c r="N12" s="611">
        <v>2</v>
      </c>
      <c r="P12" s="699"/>
    </row>
    <row r="13" spans="1:17" s="611" customFormat="1">
      <c r="A13" s="637" t="s">
        <v>533</v>
      </c>
      <c r="B13" s="638" t="s">
        <v>534</v>
      </c>
      <c r="C13" s="639">
        <v>111</v>
      </c>
      <c r="D13" s="639"/>
      <c r="E13" s="640">
        <v>0</v>
      </c>
      <c r="F13" s="640">
        <v>0</v>
      </c>
      <c r="G13" s="640">
        <v>0</v>
      </c>
      <c r="H13" s="640">
        <v>0</v>
      </c>
      <c r="I13" s="640">
        <v>0</v>
      </c>
      <c r="J13" s="640">
        <v>0</v>
      </c>
      <c r="K13" s="681"/>
      <c r="L13" s="612"/>
      <c r="M13" s="614"/>
      <c r="N13" s="611">
        <v>3</v>
      </c>
      <c r="P13" s="699"/>
    </row>
    <row r="14" spans="1:17" s="611" customFormat="1">
      <c r="A14" s="637"/>
      <c r="B14" s="637" t="s">
        <v>658</v>
      </c>
      <c r="C14" s="639"/>
      <c r="D14" s="639"/>
      <c r="E14" s="641">
        <v>0</v>
      </c>
      <c r="F14" s="641">
        <v>0</v>
      </c>
      <c r="G14" s="641">
        <v>0</v>
      </c>
      <c r="H14" s="641">
        <v>0</v>
      </c>
      <c r="I14" s="641">
        <v>0</v>
      </c>
      <c r="J14" s="641">
        <v>0</v>
      </c>
      <c r="K14" s="681">
        <v>111</v>
      </c>
      <c r="L14" s="615" t="s">
        <v>2841</v>
      </c>
      <c r="M14" s="614">
        <v>111</v>
      </c>
      <c r="N14" s="611">
        <v>4</v>
      </c>
      <c r="P14" s="699"/>
    </row>
    <row r="15" spans="1:17" s="611" customFormat="1">
      <c r="A15" s="637"/>
      <c r="B15" s="637" t="s">
        <v>659</v>
      </c>
      <c r="C15" s="639"/>
      <c r="D15" s="639"/>
      <c r="E15" s="641">
        <v>0</v>
      </c>
      <c r="F15" s="641">
        <v>0</v>
      </c>
      <c r="G15" s="641">
        <v>0</v>
      </c>
      <c r="H15" s="641">
        <v>0</v>
      </c>
      <c r="I15" s="641">
        <v>0</v>
      </c>
      <c r="J15" s="641">
        <v>0</v>
      </c>
      <c r="K15" s="681">
        <v>112</v>
      </c>
      <c r="L15" s="615" t="s">
        <v>2841</v>
      </c>
      <c r="M15" s="614">
        <v>111</v>
      </c>
      <c r="N15" s="611">
        <v>5</v>
      </c>
      <c r="P15" s="699"/>
    </row>
    <row r="16" spans="1:17" s="611" customFormat="1">
      <c r="A16" s="637"/>
      <c r="B16" s="637" t="s">
        <v>660</v>
      </c>
      <c r="C16" s="639"/>
      <c r="D16" s="639"/>
      <c r="E16" s="641">
        <v>0</v>
      </c>
      <c r="F16" s="641">
        <v>0</v>
      </c>
      <c r="G16" s="641">
        <v>0</v>
      </c>
      <c r="H16" s="641">
        <v>0</v>
      </c>
      <c r="I16" s="641">
        <v>0</v>
      </c>
      <c r="J16" s="641">
        <v>0</v>
      </c>
      <c r="K16" s="681">
        <v>113</v>
      </c>
      <c r="L16" s="615" t="s">
        <v>2841</v>
      </c>
      <c r="M16" s="614">
        <v>111</v>
      </c>
      <c r="N16" s="611">
        <v>6</v>
      </c>
      <c r="P16" s="699"/>
    </row>
    <row r="17" spans="1:16" s="611" customFormat="1">
      <c r="A17" s="637" t="s">
        <v>661</v>
      </c>
      <c r="B17" s="638" t="s">
        <v>656</v>
      </c>
      <c r="C17" s="639">
        <v>112</v>
      </c>
      <c r="D17" s="639"/>
      <c r="E17" s="641">
        <v>0</v>
      </c>
      <c r="F17" s="641">
        <v>0</v>
      </c>
      <c r="G17" s="641">
        <v>0</v>
      </c>
      <c r="H17" s="641">
        <v>0</v>
      </c>
      <c r="I17" s="641">
        <v>0</v>
      </c>
      <c r="J17" s="641">
        <v>0</v>
      </c>
      <c r="K17" s="681" t="s">
        <v>2844</v>
      </c>
      <c r="L17" s="615" t="s">
        <v>2845</v>
      </c>
      <c r="M17" s="614">
        <v>112</v>
      </c>
      <c r="N17" s="611">
        <v>7</v>
      </c>
      <c r="P17" s="699"/>
    </row>
    <row r="18" spans="1:16" s="611" customFormat="1">
      <c r="A18" s="635" t="s">
        <v>657</v>
      </c>
      <c r="B18" s="635" t="s">
        <v>10531</v>
      </c>
      <c r="C18" s="633">
        <v>120</v>
      </c>
      <c r="D18" s="639"/>
      <c r="E18" s="636">
        <v>0</v>
      </c>
      <c r="F18" s="636">
        <v>0</v>
      </c>
      <c r="G18" s="636">
        <v>0</v>
      </c>
      <c r="H18" s="636">
        <v>0</v>
      </c>
      <c r="I18" s="636">
        <v>0</v>
      </c>
      <c r="J18" s="636">
        <v>0</v>
      </c>
      <c r="K18" s="681"/>
      <c r="L18" s="615"/>
      <c r="M18" s="614"/>
      <c r="N18" s="611">
        <v>8</v>
      </c>
      <c r="P18" s="699"/>
    </row>
    <row r="19" spans="1:16" s="611" customFormat="1">
      <c r="A19" s="637" t="s">
        <v>533</v>
      </c>
      <c r="B19" s="638" t="s">
        <v>10532</v>
      </c>
      <c r="C19" s="639">
        <v>121</v>
      </c>
      <c r="D19" s="639"/>
      <c r="E19" s="640">
        <v>0</v>
      </c>
      <c r="F19" s="640">
        <v>0</v>
      </c>
      <c r="G19" s="640">
        <v>0</v>
      </c>
      <c r="H19" s="640">
        <v>0</v>
      </c>
      <c r="I19" s="640">
        <v>0</v>
      </c>
      <c r="J19" s="640">
        <v>0</v>
      </c>
      <c r="K19" s="681"/>
      <c r="L19" s="615"/>
      <c r="M19" s="614"/>
      <c r="N19" s="611">
        <v>9</v>
      </c>
      <c r="P19" s="699"/>
    </row>
    <row r="20" spans="1:16" s="611" customFormat="1">
      <c r="A20" s="637"/>
      <c r="B20" s="637" t="s">
        <v>11864</v>
      </c>
      <c r="C20" s="639"/>
      <c r="D20" s="639"/>
      <c r="E20" s="641">
        <v>0</v>
      </c>
      <c r="F20" s="641">
        <v>0</v>
      </c>
      <c r="G20" s="641">
        <v>0</v>
      </c>
      <c r="H20" s="641">
        <v>0</v>
      </c>
      <c r="I20" s="641">
        <v>0</v>
      </c>
      <c r="J20" s="641">
        <v>0</v>
      </c>
      <c r="K20" s="681"/>
      <c r="L20" s="615"/>
      <c r="M20" s="614"/>
      <c r="N20" s="611">
        <v>10</v>
      </c>
      <c r="P20" s="699"/>
    </row>
    <row r="21" spans="1:16" s="611" customFormat="1">
      <c r="A21" s="637"/>
      <c r="B21" s="638" t="s">
        <v>11865</v>
      </c>
      <c r="C21" s="639"/>
      <c r="D21" s="639"/>
      <c r="E21" s="641">
        <v>0</v>
      </c>
      <c r="F21" s="641">
        <v>0</v>
      </c>
      <c r="G21" s="641">
        <v>0</v>
      </c>
      <c r="H21" s="641">
        <v>0</v>
      </c>
      <c r="I21" s="641">
        <v>0</v>
      </c>
      <c r="J21" s="641">
        <v>0</v>
      </c>
      <c r="K21" s="681">
        <v>1211</v>
      </c>
      <c r="L21" s="615" t="s">
        <v>2845</v>
      </c>
      <c r="M21" s="614">
        <v>121</v>
      </c>
      <c r="N21" s="611">
        <v>11</v>
      </c>
      <c r="P21" s="699"/>
    </row>
    <row r="22" spans="1:16" s="611" customFormat="1">
      <c r="A22" s="637"/>
      <c r="B22" s="638" t="s">
        <v>11867</v>
      </c>
      <c r="C22" s="639"/>
      <c r="D22" s="639"/>
      <c r="E22" s="641">
        <v>0</v>
      </c>
      <c r="F22" s="641">
        <v>0</v>
      </c>
      <c r="G22" s="641">
        <v>0</v>
      </c>
      <c r="H22" s="641">
        <v>0</v>
      </c>
      <c r="I22" s="641">
        <v>0</v>
      </c>
      <c r="J22" s="641">
        <v>0</v>
      </c>
      <c r="K22" s="681">
        <v>1212</v>
      </c>
      <c r="L22" s="615" t="s">
        <v>2845</v>
      </c>
      <c r="M22" s="614">
        <v>121</v>
      </c>
      <c r="N22" s="611">
        <v>12</v>
      </c>
      <c r="P22" s="699"/>
    </row>
    <row r="23" spans="1:16" s="611" customFormat="1">
      <c r="A23" s="637"/>
      <c r="B23" s="637" t="s">
        <v>11869</v>
      </c>
      <c r="C23" s="639"/>
      <c r="D23" s="639"/>
      <c r="E23" s="641">
        <v>0</v>
      </c>
      <c r="F23" s="641">
        <v>0</v>
      </c>
      <c r="G23" s="641">
        <v>0</v>
      </c>
      <c r="H23" s="641">
        <v>0</v>
      </c>
      <c r="I23" s="641">
        <v>0</v>
      </c>
      <c r="J23" s="641">
        <v>0</v>
      </c>
      <c r="K23" s="681"/>
      <c r="L23" s="615"/>
      <c r="M23" s="614"/>
      <c r="N23" s="611">
        <v>13</v>
      </c>
      <c r="P23" s="699"/>
    </row>
    <row r="24" spans="1:16" s="611" customFormat="1">
      <c r="A24" s="637"/>
      <c r="B24" s="638" t="s">
        <v>11870</v>
      </c>
      <c r="C24" s="639"/>
      <c r="D24" s="639"/>
      <c r="E24" s="641">
        <v>0</v>
      </c>
      <c r="F24" s="641">
        <v>0</v>
      </c>
      <c r="G24" s="641">
        <v>0</v>
      </c>
      <c r="H24" s="641">
        <v>0</v>
      </c>
      <c r="I24" s="641">
        <v>0</v>
      </c>
      <c r="J24" s="641">
        <v>0</v>
      </c>
      <c r="K24" s="681">
        <v>1281</v>
      </c>
      <c r="L24" s="615" t="s">
        <v>2845</v>
      </c>
      <c r="M24" s="614">
        <v>121</v>
      </c>
      <c r="N24" s="611">
        <v>14</v>
      </c>
      <c r="P24" s="699"/>
    </row>
    <row r="25" spans="1:16" s="611" customFormat="1">
      <c r="A25" s="637"/>
      <c r="B25" s="638" t="s">
        <v>11871</v>
      </c>
      <c r="C25" s="639"/>
      <c r="D25" s="639"/>
      <c r="E25" s="641">
        <v>0</v>
      </c>
      <c r="F25" s="641">
        <v>0</v>
      </c>
      <c r="G25" s="641">
        <v>0</v>
      </c>
      <c r="H25" s="641">
        <v>0</v>
      </c>
      <c r="I25" s="641">
        <v>0</v>
      </c>
      <c r="J25" s="641">
        <v>0</v>
      </c>
      <c r="K25" s="681">
        <v>1288</v>
      </c>
      <c r="L25" s="615" t="s">
        <v>2845</v>
      </c>
      <c r="M25" s="614">
        <v>121</v>
      </c>
      <c r="N25" s="611">
        <v>15</v>
      </c>
      <c r="P25" s="699"/>
    </row>
    <row r="26" spans="1:16" s="611" customFormat="1">
      <c r="A26" s="637" t="s">
        <v>661</v>
      </c>
      <c r="B26" s="638" t="s">
        <v>11872</v>
      </c>
      <c r="C26" s="639">
        <v>129</v>
      </c>
      <c r="D26" s="639"/>
      <c r="E26" s="641">
        <v>0</v>
      </c>
      <c r="F26" s="641">
        <v>0</v>
      </c>
      <c r="G26" s="641">
        <v>0</v>
      </c>
      <c r="H26" s="641">
        <v>0</v>
      </c>
      <c r="I26" s="641">
        <v>0</v>
      </c>
      <c r="J26" s="641">
        <v>0</v>
      </c>
      <c r="K26" s="681">
        <v>129</v>
      </c>
      <c r="L26" s="615" t="s">
        <v>2845</v>
      </c>
      <c r="M26" s="614">
        <v>129</v>
      </c>
      <c r="N26" s="611">
        <v>16</v>
      </c>
      <c r="P26" s="699"/>
    </row>
    <row r="27" spans="1:16" s="611" customFormat="1">
      <c r="A27" s="635" t="s">
        <v>11874</v>
      </c>
      <c r="B27" s="635" t="s">
        <v>12487</v>
      </c>
      <c r="C27" s="633">
        <v>130</v>
      </c>
      <c r="D27" s="639"/>
      <c r="E27" s="636">
        <v>0</v>
      </c>
      <c r="F27" s="636">
        <v>0</v>
      </c>
      <c r="G27" s="636">
        <v>0</v>
      </c>
      <c r="H27" s="636">
        <v>0</v>
      </c>
      <c r="I27" s="636">
        <v>0</v>
      </c>
      <c r="J27" s="636">
        <v>0</v>
      </c>
      <c r="K27" s="681"/>
      <c r="L27" s="615"/>
      <c r="M27" s="613"/>
      <c r="N27" s="611">
        <v>17</v>
      </c>
      <c r="P27" s="699"/>
    </row>
    <row r="28" spans="1:16" s="611" customFormat="1">
      <c r="A28" s="637" t="s">
        <v>533</v>
      </c>
      <c r="B28" s="638" t="s">
        <v>12488</v>
      </c>
      <c r="C28" s="639">
        <v>131</v>
      </c>
      <c r="D28" s="639"/>
      <c r="E28" s="641">
        <v>0</v>
      </c>
      <c r="F28" s="641">
        <v>0</v>
      </c>
      <c r="G28" s="641">
        <v>0</v>
      </c>
      <c r="H28" s="641">
        <v>0</v>
      </c>
      <c r="I28" s="641">
        <v>0</v>
      </c>
      <c r="J28" s="641">
        <v>0</v>
      </c>
      <c r="K28" s="681">
        <v>131</v>
      </c>
      <c r="L28" s="615" t="s">
        <v>2846</v>
      </c>
      <c r="M28" s="614">
        <v>131</v>
      </c>
      <c r="N28" s="611">
        <v>18</v>
      </c>
      <c r="P28" s="699"/>
    </row>
    <row r="29" spans="1:16" s="611" customFormat="1">
      <c r="A29" s="637" t="s">
        <v>661</v>
      </c>
      <c r="B29" s="638" t="s">
        <v>12489</v>
      </c>
      <c r="C29" s="639">
        <v>132</v>
      </c>
      <c r="D29" s="639"/>
      <c r="E29" s="641">
        <v>0</v>
      </c>
      <c r="F29" s="641">
        <v>0</v>
      </c>
      <c r="G29" s="641">
        <v>0</v>
      </c>
      <c r="H29" s="641">
        <v>0</v>
      </c>
      <c r="I29" s="641">
        <v>0</v>
      </c>
      <c r="J29" s="641">
        <v>0</v>
      </c>
      <c r="K29" s="681" t="s">
        <v>2847</v>
      </c>
      <c r="L29" s="615" t="s">
        <v>2848</v>
      </c>
      <c r="M29" s="614">
        <v>132</v>
      </c>
      <c r="N29" s="611">
        <v>19</v>
      </c>
      <c r="P29" s="699"/>
    </row>
    <row r="30" spans="1:16" s="611" customFormat="1">
      <c r="A30" s="637" t="s">
        <v>12490</v>
      </c>
      <c r="B30" s="638" t="s">
        <v>13293</v>
      </c>
      <c r="C30" s="639">
        <v>133</v>
      </c>
      <c r="D30" s="639"/>
      <c r="E30" s="641">
        <v>0</v>
      </c>
      <c r="F30" s="641">
        <v>0</v>
      </c>
      <c r="G30" s="641">
        <v>0</v>
      </c>
      <c r="H30" s="641">
        <v>0</v>
      </c>
      <c r="I30" s="641">
        <v>0</v>
      </c>
      <c r="J30" s="641">
        <v>0</v>
      </c>
      <c r="K30" s="681">
        <v>1368</v>
      </c>
      <c r="L30" s="615" t="s">
        <v>2849</v>
      </c>
      <c r="M30" s="614">
        <v>133</v>
      </c>
      <c r="N30" s="611">
        <v>20</v>
      </c>
      <c r="P30" s="699"/>
    </row>
    <row r="31" spans="1:16" s="611" customFormat="1">
      <c r="A31" s="637" t="s">
        <v>13294</v>
      </c>
      <c r="B31" s="638" t="s">
        <v>13295</v>
      </c>
      <c r="C31" s="639">
        <v>134</v>
      </c>
      <c r="D31" s="639"/>
      <c r="E31" s="641">
        <v>0</v>
      </c>
      <c r="F31" s="641">
        <v>0</v>
      </c>
      <c r="G31" s="641">
        <v>0</v>
      </c>
      <c r="H31" s="641">
        <v>0</v>
      </c>
      <c r="I31" s="641">
        <v>0</v>
      </c>
      <c r="J31" s="641">
        <v>0</v>
      </c>
      <c r="K31" s="681" t="s">
        <v>2850</v>
      </c>
      <c r="L31" s="615" t="s">
        <v>2846</v>
      </c>
      <c r="M31" s="614">
        <v>134</v>
      </c>
      <c r="N31" s="611">
        <v>21</v>
      </c>
      <c r="P31" s="699"/>
    </row>
    <row r="32" spans="1:16" s="611" customFormat="1">
      <c r="A32" s="637" t="s">
        <v>13296</v>
      </c>
      <c r="B32" s="638" t="s">
        <v>13297</v>
      </c>
      <c r="C32" s="639" t="s">
        <v>13298</v>
      </c>
      <c r="D32" s="639"/>
      <c r="E32" s="640">
        <v>0</v>
      </c>
      <c r="F32" s="640">
        <v>0</v>
      </c>
      <c r="G32" s="640">
        <v>0</v>
      </c>
      <c r="H32" s="640">
        <v>0</v>
      </c>
      <c r="I32" s="640">
        <v>0</v>
      </c>
      <c r="J32" s="640">
        <v>0</v>
      </c>
      <c r="K32" s="681"/>
      <c r="L32" s="615"/>
      <c r="M32" s="614"/>
      <c r="N32" s="611">
        <v>22</v>
      </c>
      <c r="P32" s="699"/>
    </row>
    <row r="33" spans="1:16" s="611" customFormat="1">
      <c r="A33" s="637"/>
      <c r="B33" s="638" t="s">
        <v>13299</v>
      </c>
      <c r="C33" s="639"/>
      <c r="D33" s="639"/>
      <c r="E33" s="641">
        <v>0</v>
      </c>
      <c r="F33" s="641">
        <v>0</v>
      </c>
      <c r="G33" s="641">
        <v>0</v>
      </c>
      <c r="H33" s="641">
        <v>0</v>
      </c>
      <c r="I33" s="641">
        <v>0</v>
      </c>
      <c r="J33" s="641">
        <v>0</v>
      </c>
      <c r="K33" s="681">
        <v>1385</v>
      </c>
      <c r="L33" s="615" t="s">
        <v>2851</v>
      </c>
      <c r="M33" s="614">
        <v>135</v>
      </c>
      <c r="N33" s="611">
        <v>23</v>
      </c>
      <c r="P33" s="699"/>
    </row>
    <row r="34" spans="1:16" s="611" customFormat="1">
      <c r="A34" s="637"/>
      <c r="B34" s="642" t="s">
        <v>9896</v>
      </c>
      <c r="C34" s="639"/>
      <c r="D34" s="639"/>
      <c r="E34" s="641">
        <v>0</v>
      </c>
      <c r="F34" s="641">
        <v>0</v>
      </c>
      <c r="G34" s="641">
        <v>0</v>
      </c>
      <c r="H34" s="641">
        <v>0</v>
      </c>
      <c r="I34" s="641">
        <v>0</v>
      </c>
      <c r="J34" s="641">
        <v>0</v>
      </c>
      <c r="K34" s="681" t="s">
        <v>9898</v>
      </c>
      <c r="L34" s="615" t="s">
        <v>2851</v>
      </c>
      <c r="M34" s="614">
        <v>135</v>
      </c>
      <c r="N34" s="611">
        <v>24</v>
      </c>
      <c r="P34" s="699"/>
    </row>
    <row r="35" spans="1:16" s="611" customFormat="1">
      <c r="A35" s="637"/>
      <c r="B35" s="642" t="s">
        <v>9897</v>
      </c>
      <c r="C35" s="639"/>
      <c r="D35" s="639"/>
      <c r="E35" s="641">
        <v>0</v>
      </c>
      <c r="F35" s="641">
        <v>0</v>
      </c>
      <c r="G35" s="641">
        <v>0</v>
      </c>
      <c r="H35" s="641">
        <v>0</v>
      </c>
      <c r="I35" s="641">
        <v>0</v>
      </c>
      <c r="J35" s="641">
        <v>0</v>
      </c>
      <c r="K35" s="681" t="s">
        <v>2852</v>
      </c>
      <c r="L35" s="615" t="s">
        <v>2851</v>
      </c>
      <c r="M35" s="614">
        <v>135</v>
      </c>
      <c r="N35" s="611">
        <v>25</v>
      </c>
      <c r="P35" s="699"/>
    </row>
    <row r="36" spans="1:16" s="611" customFormat="1">
      <c r="A36" s="637"/>
      <c r="B36" s="638" t="s">
        <v>13300</v>
      </c>
      <c r="C36" s="639"/>
      <c r="D36" s="639"/>
      <c r="E36" s="641">
        <v>0</v>
      </c>
      <c r="F36" s="641">
        <v>0</v>
      </c>
      <c r="G36" s="641">
        <v>0</v>
      </c>
      <c r="H36" s="641">
        <v>0</v>
      </c>
      <c r="I36" s="641">
        <v>0</v>
      </c>
      <c r="J36" s="641">
        <v>0</v>
      </c>
      <c r="K36" s="681">
        <v>1388</v>
      </c>
      <c r="L36" s="615" t="s">
        <v>2851</v>
      </c>
      <c r="M36" s="614">
        <v>135</v>
      </c>
      <c r="N36" s="611">
        <v>26</v>
      </c>
      <c r="P36" s="699"/>
    </row>
    <row r="37" spans="1:16" s="611" customFormat="1">
      <c r="A37" s="637" t="s">
        <v>13301</v>
      </c>
      <c r="B37" s="638" t="s">
        <v>10970</v>
      </c>
      <c r="C37" s="639">
        <v>139</v>
      </c>
      <c r="D37" s="639"/>
      <c r="E37" s="641">
        <v>0</v>
      </c>
      <c r="F37" s="641">
        <v>0</v>
      </c>
      <c r="G37" s="641">
        <v>0</v>
      </c>
      <c r="H37" s="641">
        <v>0</v>
      </c>
      <c r="I37" s="641">
        <v>0</v>
      </c>
      <c r="J37" s="641">
        <v>0</v>
      </c>
      <c r="K37" s="681">
        <v>139</v>
      </c>
      <c r="L37" s="615" t="s">
        <v>2851</v>
      </c>
      <c r="M37" s="614">
        <v>139</v>
      </c>
      <c r="N37" s="611">
        <v>27</v>
      </c>
      <c r="P37" s="699"/>
    </row>
    <row r="38" spans="1:16" s="611" customFormat="1">
      <c r="A38" s="635" t="s">
        <v>10971</v>
      </c>
      <c r="B38" s="635" t="s">
        <v>10972</v>
      </c>
      <c r="C38" s="633">
        <v>140</v>
      </c>
      <c r="D38" s="639"/>
      <c r="E38" s="636">
        <v>0</v>
      </c>
      <c r="F38" s="636">
        <v>0</v>
      </c>
      <c r="G38" s="636">
        <v>0</v>
      </c>
      <c r="H38" s="636">
        <v>0</v>
      </c>
      <c r="I38" s="636">
        <v>0</v>
      </c>
      <c r="J38" s="636">
        <v>0</v>
      </c>
      <c r="K38" s="681"/>
      <c r="L38" s="615"/>
      <c r="M38" s="613"/>
      <c r="N38" s="611">
        <v>28</v>
      </c>
      <c r="P38" s="699"/>
    </row>
    <row r="39" spans="1:16" s="611" customFormat="1">
      <c r="A39" s="637" t="s">
        <v>533</v>
      </c>
      <c r="B39" s="638" t="s">
        <v>10972</v>
      </c>
      <c r="C39" s="639">
        <v>141</v>
      </c>
      <c r="D39" s="639"/>
      <c r="E39" s="640">
        <v>0</v>
      </c>
      <c r="F39" s="640">
        <v>0</v>
      </c>
      <c r="G39" s="640">
        <v>0</v>
      </c>
      <c r="H39" s="640">
        <v>0</v>
      </c>
      <c r="I39" s="640">
        <v>0</v>
      </c>
      <c r="J39" s="640">
        <v>0</v>
      </c>
      <c r="K39" s="681"/>
      <c r="L39" s="615"/>
      <c r="M39" s="614"/>
      <c r="N39" s="611">
        <v>29</v>
      </c>
      <c r="P39" s="699"/>
    </row>
    <row r="40" spans="1:16" s="611" customFormat="1">
      <c r="A40" s="637"/>
      <c r="B40" s="638" t="s">
        <v>8619</v>
      </c>
      <c r="C40" s="639"/>
      <c r="D40" s="639"/>
      <c r="E40" s="641">
        <v>0</v>
      </c>
      <c r="F40" s="641">
        <v>0</v>
      </c>
      <c r="G40" s="641">
        <v>0</v>
      </c>
      <c r="H40" s="641">
        <v>0</v>
      </c>
      <c r="I40" s="641">
        <v>0</v>
      </c>
      <c r="J40" s="641">
        <v>0</v>
      </c>
      <c r="K40" s="681">
        <v>151</v>
      </c>
      <c r="L40" s="615" t="s">
        <v>2853</v>
      </c>
      <c r="M40" s="614">
        <v>141</v>
      </c>
      <c r="N40" s="611">
        <v>30</v>
      </c>
      <c r="P40" s="699"/>
    </row>
    <row r="41" spans="1:16" s="611" customFormat="1">
      <c r="A41" s="637"/>
      <c r="B41" s="638" t="s">
        <v>1868</v>
      </c>
      <c r="C41" s="639"/>
      <c r="D41" s="639"/>
      <c r="E41" s="641">
        <v>0</v>
      </c>
      <c r="F41" s="641">
        <v>0</v>
      </c>
      <c r="G41" s="641">
        <v>0</v>
      </c>
      <c r="H41" s="641">
        <v>0</v>
      </c>
      <c r="I41" s="641">
        <v>0</v>
      </c>
      <c r="J41" s="641">
        <v>0</v>
      </c>
      <c r="K41" s="681">
        <v>152</v>
      </c>
      <c r="L41" s="615" t="s">
        <v>2853</v>
      </c>
      <c r="M41" s="614">
        <v>141</v>
      </c>
      <c r="N41" s="611">
        <v>31</v>
      </c>
      <c r="P41" s="699"/>
    </row>
    <row r="42" spans="1:16" s="611" customFormat="1">
      <c r="A42" s="637"/>
      <c r="B42" s="638" t="s">
        <v>1869</v>
      </c>
      <c r="C42" s="639"/>
      <c r="D42" s="639"/>
      <c r="E42" s="641">
        <v>0</v>
      </c>
      <c r="F42" s="641">
        <v>0</v>
      </c>
      <c r="G42" s="641">
        <v>0</v>
      </c>
      <c r="H42" s="641">
        <v>0</v>
      </c>
      <c r="I42" s="641">
        <v>0</v>
      </c>
      <c r="J42" s="641">
        <v>0</v>
      </c>
      <c r="K42" s="681">
        <v>153</v>
      </c>
      <c r="L42" s="615" t="s">
        <v>2853</v>
      </c>
      <c r="M42" s="614">
        <v>141</v>
      </c>
      <c r="N42" s="611">
        <v>32</v>
      </c>
      <c r="P42" s="699"/>
    </row>
    <row r="43" spans="1:16" s="611" customFormat="1">
      <c r="A43" s="637"/>
      <c r="B43" s="638" t="s">
        <v>1870</v>
      </c>
      <c r="C43" s="639"/>
      <c r="D43" s="639"/>
      <c r="E43" s="641">
        <v>0</v>
      </c>
      <c r="F43" s="641">
        <v>0</v>
      </c>
      <c r="G43" s="641">
        <v>0</v>
      </c>
      <c r="H43" s="641">
        <v>0</v>
      </c>
      <c r="I43" s="641">
        <v>0</v>
      </c>
      <c r="J43" s="641">
        <v>0</v>
      </c>
      <c r="K43" s="681">
        <v>154</v>
      </c>
      <c r="L43" s="615" t="s">
        <v>2853</v>
      </c>
      <c r="M43" s="614">
        <v>141</v>
      </c>
      <c r="N43" s="611">
        <v>33</v>
      </c>
      <c r="P43" s="699"/>
    </row>
    <row r="44" spans="1:16" s="611" customFormat="1">
      <c r="A44" s="637"/>
      <c r="B44" s="638" t="s">
        <v>1871</v>
      </c>
      <c r="C44" s="639"/>
      <c r="D44" s="639"/>
      <c r="E44" s="641">
        <v>0</v>
      </c>
      <c r="F44" s="641">
        <v>0</v>
      </c>
      <c r="G44" s="641">
        <v>0</v>
      </c>
      <c r="H44" s="641">
        <v>0</v>
      </c>
      <c r="I44" s="641">
        <v>0</v>
      </c>
      <c r="J44" s="641">
        <v>0</v>
      </c>
      <c r="K44" s="681">
        <v>155</v>
      </c>
      <c r="L44" s="615" t="s">
        <v>2853</v>
      </c>
      <c r="M44" s="614">
        <v>141</v>
      </c>
      <c r="N44" s="611">
        <v>34</v>
      </c>
      <c r="P44" s="699"/>
    </row>
    <row r="45" spans="1:16" s="611" customFormat="1">
      <c r="A45" s="637"/>
      <c r="B45" s="637" t="s">
        <v>1872</v>
      </c>
      <c r="C45" s="639"/>
      <c r="D45" s="639"/>
      <c r="E45" s="641">
        <v>0</v>
      </c>
      <c r="F45" s="641">
        <v>0</v>
      </c>
      <c r="G45" s="641">
        <v>0</v>
      </c>
      <c r="H45" s="641">
        <v>0</v>
      </c>
      <c r="I45" s="641">
        <v>0</v>
      </c>
      <c r="J45" s="641">
        <v>0</v>
      </c>
      <c r="K45" s="681">
        <v>156</v>
      </c>
      <c r="L45" s="615" t="s">
        <v>2853</v>
      </c>
      <c r="M45" s="614">
        <v>141</v>
      </c>
      <c r="N45" s="611">
        <v>35</v>
      </c>
      <c r="P45" s="699"/>
    </row>
    <row r="46" spans="1:16" s="611" customFormat="1">
      <c r="A46" s="637"/>
      <c r="B46" s="638" t="s">
        <v>1873</v>
      </c>
      <c r="C46" s="639"/>
      <c r="D46" s="639"/>
      <c r="E46" s="641">
        <v>0</v>
      </c>
      <c r="F46" s="641">
        <v>0</v>
      </c>
      <c r="G46" s="641">
        <v>0</v>
      </c>
      <c r="H46" s="641">
        <v>0</v>
      </c>
      <c r="I46" s="641">
        <v>0</v>
      </c>
      <c r="J46" s="641">
        <v>0</v>
      </c>
      <c r="K46" s="681">
        <v>157</v>
      </c>
      <c r="L46" s="615" t="s">
        <v>2853</v>
      </c>
      <c r="M46" s="614">
        <v>141</v>
      </c>
      <c r="N46" s="611">
        <v>36</v>
      </c>
      <c r="P46" s="699"/>
    </row>
    <row r="47" spans="1:16" s="611" customFormat="1">
      <c r="A47" s="637"/>
      <c r="B47" s="638" t="s">
        <v>576</v>
      </c>
      <c r="C47" s="639"/>
      <c r="D47" s="639"/>
      <c r="E47" s="641">
        <v>0</v>
      </c>
      <c r="F47" s="641">
        <v>0</v>
      </c>
      <c r="G47" s="641">
        <v>0</v>
      </c>
      <c r="H47" s="641">
        <v>0</v>
      </c>
      <c r="I47" s="641">
        <v>0</v>
      </c>
      <c r="J47" s="641">
        <v>0</v>
      </c>
      <c r="K47" s="681">
        <v>158</v>
      </c>
      <c r="L47" s="615" t="s">
        <v>2853</v>
      </c>
      <c r="M47" s="614">
        <v>141</v>
      </c>
      <c r="N47" s="611">
        <v>37</v>
      </c>
      <c r="P47" s="699"/>
    </row>
    <row r="48" spans="1:16" s="611" customFormat="1">
      <c r="A48" s="637"/>
      <c r="B48" s="642" t="s">
        <v>13621</v>
      </c>
      <c r="C48" s="639"/>
      <c r="D48" s="639"/>
      <c r="E48" s="641">
        <v>0</v>
      </c>
      <c r="F48" s="641">
        <v>0</v>
      </c>
      <c r="G48" s="641">
        <v>0</v>
      </c>
      <c r="H48" s="641">
        <v>0</v>
      </c>
      <c r="I48" s="641">
        <v>0</v>
      </c>
      <c r="J48" s="641">
        <v>0</v>
      </c>
      <c r="K48" s="681">
        <v>1567</v>
      </c>
      <c r="L48" s="615" t="s">
        <v>2853</v>
      </c>
      <c r="M48" s="614">
        <v>141</v>
      </c>
      <c r="N48" s="611">
        <v>38</v>
      </c>
      <c r="P48" s="699"/>
    </row>
    <row r="49" spans="1:16" s="611" customFormat="1">
      <c r="A49" s="637" t="s">
        <v>661</v>
      </c>
      <c r="B49" s="638" t="s">
        <v>3827</v>
      </c>
      <c r="C49" s="639">
        <v>149</v>
      </c>
      <c r="D49" s="639"/>
      <c r="E49" s="641">
        <v>0</v>
      </c>
      <c r="F49" s="641">
        <v>0</v>
      </c>
      <c r="G49" s="641">
        <v>0</v>
      </c>
      <c r="H49" s="641">
        <v>0</v>
      </c>
      <c r="I49" s="641">
        <v>0</v>
      </c>
      <c r="J49" s="641">
        <v>0</v>
      </c>
      <c r="K49" s="681">
        <v>159</v>
      </c>
      <c r="L49" s="615" t="s">
        <v>2853</v>
      </c>
      <c r="M49" s="614">
        <v>149</v>
      </c>
      <c r="N49" s="611">
        <v>39</v>
      </c>
      <c r="P49" s="699"/>
    </row>
    <row r="50" spans="1:16" s="611" customFormat="1">
      <c r="A50" s="635" t="s">
        <v>3828</v>
      </c>
      <c r="B50" s="635" t="s">
        <v>3829</v>
      </c>
      <c r="C50" s="633">
        <v>150</v>
      </c>
      <c r="D50" s="639"/>
      <c r="E50" s="636">
        <v>0</v>
      </c>
      <c r="F50" s="636">
        <v>0</v>
      </c>
      <c r="G50" s="636">
        <v>0</v>
      </c>
      <c r="H50" s="636">
        <v>0</v>
      </c>
      <c r="I50" s="636">
        <v>0</v>
      </c>
      <c r="J50" s="636">
        <v>0</v>
      </c>
      <c r="K50" s="681"/>
      <c r="L50" s="615"/>
      <c r="M50" s="613"/>
      <c r="N50" s="611">
        <v>40</v>
      </c>
      <c r="P50" s="699"/>
    </row>
    <row r="51" spans="1:16" s="611" customFormat="1">
      <c r="A51" s="637" t="s">
        <v>533</v>
      </c>
      <c r="B51" s="638" t="s">
        <v>3830</v>
      </c>
      <c r="C51" s="639">
        <v>151</v>
      </c>
      <c r="D51" s="639"/>
      <c r="E51" s="641">
        <v>0</v>
      </c>
      <c r="F51" s="641">
        <v>0</v>
      </c>
      <c r="G51" s="641">
        <v>0</v>
      </c>
      <c r="H51" s="641">
        <v>0</v>
      </c>
      <c r="I51" s="641">
        <v>0</v>
      </c>
      <c r="J51" s="641">
        <v>0</v>
      </c>
      <c r="K51" s="681">
        <v>142</v>
      </c>
      <c r="L51" s="615" t="s">
        <v>2854</v>
      </c>
      <c r="M51" s="614">
        <v>151</v>
      </c>
      <c r="N51" s="611">
        <v>41</v>
      </c>
      <c r="P51" s="699"/>
    </row>
    <row r="52" spans="1:16" s="611" customFormat="1">
      <c r="A52" s="637" t="s">
        <v>661</v>
      </c>
      <c r="B52" s="638" t="s">
        <v>3832</v>
      </c>
      <c r="C52" s="639">
        <v>152</v>
      </c>
      <c r="D52" s="639"/>
      <c r="E52" s="641">
        <v>0</v>
      </c>
      <c r="F52" s="641">
        <v>0</v>
      </c>
      <c r="G52" s="641">
        <v>0</v>
      </c>
      <c r="H52" s="641">
        <v>0</v>
      </c>
      <c r="I52" s="641">
        <v>0</v>
      </c>
      <c r="J52" s="641">
        <v>0</v>
      </c>
      <c r="K52" s="681">
        <v>133</v>
      </c>
      <c r="L52" s="615" t="s">
        <v>2855</v>
      </c>
      <c r="M52" s="614"/>
      <c r="N52" s="611">
        <v>42</v>
      </c>
      <c r="P52" s="699"/>
    </row>
    <row r="53" spans="1:16" s="611" customFormat="1">
      <c r="A53" s="637" t="s">
        <v>12490</v>
      </c>
      <c r="B53" s="638" t="s">
        <v>2490</v>
      </c>
      <c r="C53" s="639" t="s">
        <v>2491</v>
      </c>
      <c r="D53" s="639"/>
      <c r="E53" s="640">
        <v>0</v>
      </c>
      <c r="F53" s="640">
        <v>0</v>
      </c>
      <c r="G53" s="640">
        <v>0</v>
      </c>
      <c r="H53" s="640">
        <v>0</v>
      </c>
      <c r="I53" s="640">
        <v>0</v>
      </c>
      <c r="J53" s="640">
        <v>0</v>
      </c>
      <c r="K53" s="681"/>
      <c r="L53" s="615"/>
      <c r="M53" s="614"/>
      <c r="N53" s="611">
        <v>43</v>
      </c>
      <c r="P53" s="699"/>
    </row>
    <row r="54" spans="1:16" s="611" customFormat="1">
      <c r="A54" s="637"/>
      <c r="B54" s="642" t="s">
        <v>10587</v>
      </c>
      <c r="C54" s="639"/>
      <c r="D54" s="639"/>
      <c r="E54" s="641">
        <v>0</v>
      </c>
      <c r="F54" s="641">
        <v>0</v>
      </c>
      <c r="G54" s="641">
        <v>0</v>
      </c>
      <c r="H54" s="641">
        <v>0</v>
      </c>
      <c r="I54" s="641">
        <v>0</v>
      </c>
      <c r="J54" s="641">
        <v>0</v>
      </c>
      <c r="K54" s="681" t="s">
        <v>13105</v>
      </c>
      <c r="L54" s="615" t="s">
        <v>2855</v>
      </c>
      <c r="M54" s="614">
        <v>154</v>
      </c>
      <c r="N54" s="611">
        <v>44</v>
      </c>
      <c r="P54" s="699"/>
    </row>
    <row r="55" spans="1:16" s="611" customFormat="1">
      <c r="A55" s="637"/>
      <c r="B55" s="642" t="s">
        <v>10588</v>
      </c>
      <c r="C55" s="639"/>
      <c r="D55" s="639"/>
      <c r="E55" s="641">
        <v>0</v>
      </c>
      <c r="F55" s="641">
        <v>0</v>
      </c>
      <c r="G55" s="641">
        <v>0</v>
      </c>
      <c r="H55" s="641">
        <v>0</v>
      </c>
      <c r="I55" s="641">
        <v>0</v>
      </c>
      <c r="J55" s="641">
        <v>0</v>
      </c>
      <c r="K55" s="681" t="s">
        <v>13106</v>
      </c>
      <c r="L55" s="615" t="s">
        <v>2855</v>
      </c>
      <c r="M55" s="614">
        <v>154</v>
      </c>
      <c r="N55" s="611">
        <v>45</v>
      </c>
      <c r="P55" s="699"/>
    </row>
    <row r="56" spans="1:16" s="611" customFormat="1">
      <c r="A56" s="637"/>
      <c r="B56" s="642" t="s">
        <v>10589</v>
      </c>
      <c r="C56" s="639"/>
      <c r="D56" s="639"/>
      <c r="E56" s="641">
        <v>0</v>
      </c>
      <c r="F56" s="641">
        <v>0</v>
      </c>
      <c r="G56" s="641">
        <v>0</v>
      </c>
      <c r="H56" s="641">
        <v>0</v>
      </c>
      <c r="I56" s="641">
        <v>0</v>
      </c>
      <c r="J56" s="641">
        <v>0</v>
      </c>
      <c r="K56" s="681" t="s">
        <v>13107</v>
      </c>
      <c r="L56" s="615" t="s">
        <v>2855</v>
      </c>
      <c r="M56" s="614">
        <v>154</v>
      </c>
      <c r="N56" s="611">
        <v>46</v>
      </c>
      <c r="P56" s="699"/>
    </row>
    <row r="57" spans="1:16" s="611" customFormat="1">
      <c r="A57" s="637" t="s">
        <v>13294</v>
      </c>
      <c r="B57" s="638" t="s">
        <v>3829</v>
      </c>
      <c r="C57" s="639">
        <v>158</v>
      </c>
      <c r="D57" s="639"/>
      <c r="E57" s="640">
        <v>0</v>
      </c>
      <c r="F57" s="640">
        <v>0</v>
      </c>
      <c r="G57" s="640">
        <v>0</v>
      </c>
      <c r="H57" s="640">
        <v>0</v>
      </c>
      <c r="I57" s="640">
        <v>0</v>
      </c>
      <c r="J57" s="640">
        <v>0</v>
      </c>
      <c r="K57" s="681"/>
      <c r="L57" s="615"/>
      <c r="M57" s="614"/>
      <c r="N57" s="611">
        <v>47</v>
      </c>
      <c r="P57" s="699"/>
    </row>
    <row r="58" spans="1:16" s="611" customFormat="1">
      <c r="A58" s="637"/>
      <c r="B58" s="638" t="s">
        <v>2492</v>
      </c>
      <c r="C58" s="639"/>
      <c r="D58" s="639"/>
      <c r="E58" s="641">
        <v>0</v>
      </c>
      <c r="F58" s="641">
        <v>0</v>
      </c>
      <c r="G58" s="641">
        <v>0</v>
      </c>
      <c r="H58" s="641">
        <v>0</v>
      </c>
      <c r="I58" s="641">
        <v>0</v>
      </c>
      <c r="J58" s="641">
        <v>0</v>
      </c>
      <c r="K58" s="681">
        <v>141</v>
      </c>
      <c r="L58" s="615" t="s">
        <v>2851</v>
      </c>
      <c r="M58" s="614">
        <v>158</v>
      </c>
      <c r="N58" s="611">
        <v>48</v>
      </c>
      <c r="P58" s="699"/>
    </row>
    <row r="59" spans="1:16" s="611" customFormat="1">
      <c r="A59" s="637"/>
      <c r="B59" s="638" t="s">
        <v>1723</v>
      </c>
      <c r="C59" s="639"/>
      <c r="D59" s="639"/>
      <c r="E59" s="641">
        <v>0</v>
      </c>
      <c r="F59" s="641">
        <v>0</v>
      </c>
      <c r="G59" s="641">
        <v>0</v>
      </c>
      <c r="H59" s="641">
        <v>0</v>
      </c>
      <c r="I59" s="641">
        <v>0</v>
      </c>
      <c r="J59" s="641">
        <v>0</v>
      </c>
      <c r="K59" s="681">
        <v>144</v>
      </c>
      <c r="L59" s="615" t="s">
        <v>2851</v>
      </c>
      <c r="M59" s="614">
        <v>158</v>
      </c>
      <c r="N59" s="611">
        <v>49</v>
      </c>
      <c r="P59" s="699"/>
    </row>
    <row r="60" spans="1:16" s="611" customFormat="1">
      <c r="A60" s="637"/>
      <c r="B60" s="638" t="s">
        <v>1725</v>
      </c>
      <c r="C60" s="639"/>
      <c r="D60" s="639"/>
      <c r="E60" s="641">
        <v>0</v>
      </c>
      <c r="F60" s="641">
        <v>0</v>
      </c>
      <c r="G60" s="641">
        <v>0</v>
      </c>
      <c r="H60" s="641">
        <v>0</v>
      </c>
      <c r="I60" s="641">
        <v>0</v>
      </c>
      <c r="J60" s="641">
        <v>0</v>
      </c>
      <c r="K60" s="681">
        <v>1381</v>
      </c>
      <c r="L60" s="615" t="s">
        <v>2851</v>
      </c>
      <c r="M60" s="614">
        <v>158</v>
      </c>
      <c r="N60" s="611">
        <v>50</v>
      </c>
      <c r="P60" s="699"/>
    </row>
    <row r="61" spans="1:16" s="611" customFormat="1">
      <c r="A61" s="637"/>
      <c r="B61" s="642" t="s">
        <v>13108</v>
      </c>
      <c r="C61" s="639"/>
      <c r="D61" s="639"/>
      <c r="E61" s="641">
        <v>0</v>
      </c>
      <c r="F61" s="641">
        <v>0</v>
      </c>
      <c r="G61" s="641">
        <v>0</v>
      </c>
      <c r="H61" s="641">
        <v>0</v>
      </c>
      <c r="I61" s="641">
        <v>0</v>
      </c>
      <c r="J61" s="641">
        <v>0</v>
      </c>
      <c r="K61" s="681">
        <v>148</v>
      </c>
      <c r="L61" s="615" t="s">
        <v>2851</v>
      </c>
      <c r="M61" s="614">
        <v>158</v>
      </c>
      <c r="N61" s="611">
        <v>51</v>
      </c>
      <c r="P61" s="699"/>
    </row>
    <row r="62" spans="1:16" s="611" customFormat="1">
      <c r="A62" s="637"/>
      <c r="B62" s="642"/>
      <c r="C62" s="639"/>
      <c r="D62" s="639"/>
      <c r="E62" s="641"/>
      <c r="F62" s="641"/>
      <c r="G62" s="641"/>
      <c r="H62" s="641"/>
      <c r="I62" s="641"/>
      <c r="J62" s="641"/>
      <c r="K62" s="681"/>
      <c r="L62" s="615"/>
      <c r="M62" s="614"/>
      <c r="N62" s="611" t="s">
        <v>3411</v>
      </c>
      <c r="P62" s="699"/>
    </row>
    <row r="63" spans="1:16" s="611" customFormat="1">
      <c r="A63" s="635" t="s">
        <v>1726</v>
      </c>
      <c r="B63" s="635" t="s">
        <v>1727</v>
      </c>
      <c r="C63" s="633">
        <v>200</v>
      </c>
      <c r="D63" s="633"/>
      <c r="E63" s="636">
        <v>0</v>
      </c>
      <c r="F63" s="636">
        <v>0</v>
      </c>
      <c r="G63" s="636">
        <v>0</v>
      </c>
      <c r="H63" s="636">
        <v>0</v>
      </c>
      <c r="I63" s="636">
        <v>0</v>
      </c>
      <c r="J63" s="636">
        <v>0</v>
      </c>
      <c r="K63" s="681"/>
      <c r="L63" s="615"/>
      <c r="M63" s="614"/>
      <c r="N63" s="611">
        <v>52</v>
      </c>
      <c r="P63" s="699"/>
    </row>
    <row r="64" spans="1:16" s="611" customFormat="1">
      <c r="A64" s="635" t="s">
        <v>531</v>
      </c>
      <c r="B64" s="635" t="s">
        <v>1728</v>
      </c>
      <c r="C64" s="633">
        <v>210</v>
      </c>
      <c r="D64" s="633"/>
      <c r="E64" s="636">
        <v>0</v>
      </c>
      <c r="F64" s="636">
        <v>0</v>
      </c>
      <c r="G64" s="636">
        <v>0</v>
      </c>
      <c r="H64" s="636">
        <v>0</v>
      </c>
      <c r="I64" s="636">
        <v>0</v>
      </c>
      <c r="J64" s="636">
        <v>0</v>
      </c>
      <c r="K64" s="681"/>
      <c r="L64" s="615"/>
      <c r="M64" s="614"/>
      <c r="N64" s="611">
        <v>53</v>
      </c>
      <c r="P64" s="699"/>
    </row>
    <row r="65" spans="1:16" s="611" customFormat="1">
      <c r="A65" s="637" t="s">
        <v>533</v>
      </c>
      <c r="B65" s="638" t="s">
        <v>1729</v>
      </c>
      <c r="C65" s="639">
        <v>211</v>
      </c>
      <c r="D65" s="639"/>
      <c r="E65" s="641">
        <v>0</v>
      </c>
      <c r="F65" s="641">
        <v>0</v>
      </c>
      <c r="G65" s="641">
        <v>0</v>
      </c>
      <c r="H65" s="641">
        <v>0</v>
      </c>
      <c r="I65" s="641">
        <v>0</v>
      </c>
      <c r="J65" s="641">
        <v>0</v>
      </c>
      <c r="K65" s="681">
        <v>1312</v>
      </c>
      <c r="L65" s="615" t="s">
        <v>2846</v>
      </c>
      <c r="M65" s="614">
        <v>211</v>
      </c>
      <c r="N65" s="611">
        <v>54</v>
      </c>
      <c r="P65" s="699"/>
    </row>
    <row r="66" spans="1:16" s="611" customFormat="1">
      <c r="A66" s="637" t="s">
        <v>661</v>
      </c>
      <c r="B66" s="638" t="s">
        <v>8603</v>
      </c>
      <c r="C66" s="639">
        <v>212</v>
      </c>
      <c r="D66" s="639"/>
      <c r="E66" s="641">
        <v>0</v>
      </c>
      <c r="F66" s="641">
        <v>0</v>
      </c>
      <c r="G66" s="641">
        <v>0</v>
      </c>
      <c r="H66" s="641">
        <v>0</v>
      </c>
      <c r="I66" s="641">
        <v>0</v>
      </c>
      <c r="J66" s="641">
        <v>0</v>
      </c>
      <c r="K66" s="681">
        <v>1361</v>
      </c>
      <c r="L66" s="615" t="s">
        <v>2849</v>
      </c>
      <c r="M66" s="614">
        <v>212</v>
      </c>
      <c r="N66" s="611">
        <v>55</v>
      </c>
      <c r="P66" s="699"/>
    </row>
    <row r="67" spans="1:16" s="611" customFormat="1">
      <c r="A67" s="637" t="s">
        <v>12490</v>
      </c>
      <c r="B67" s="638" t="s">
        <v>7585</v>
      </c>
      <c r="C67" s="639">
        <v>213</v>
      </c>
      <c r="D67" s="639"/>
      <c r="E67" s="640">
        <v>0</v>
      </c>
      <c r="F67" s="640">
        <v>0</v>
      </c>
      <c r="G67" s="640">
        <v>0</v>
      </c>
      <c r="H67" s="640">
        <v>0</v>
      </c>
      <c r="I67" s="640">
        <v>0</v>
      </c>
      <c r="J67" s="640">
        <v>0</v>
      </c>
      <c r="K67" s="681"/>
      <c r="L67" s="615"/>
      <c r="M67" s="614"/>
      <c r="N67" s="611">
        <v>56</v>
      </c>
      <c r="P67" s="699"/>
    </row>
    <row r="68" spans="1:16" s="611" customFormat="1">
      <c r="A68" s="637"/>
      <c r="B68" s="642" t="s">
        <v>13110</v>
      </c>
      <c r="C68" s="639"/>
      <c r="D68" s="639"/>
      <c r="E68" s="641">
        <v>0</v>
      </c>
      <c r="F68" s="641">
        <v>0</v>
      </c>
      <c r="G68" s="641">
        <v>0</v>
      </c>
      <c r="H68" s="641">
        <v>0</v>
      </c>
      <c r="I68" s="641">
        <v>0</v>
      </c>
      <c r="J68" s="641">
        <v>0</v>
      </c>
      <c r="K68" s="681" t="s">
        <v>9749</v>
      </c>
      <c r="L68" s="615" t="s">
        <v>2849</v>
      </c>
      <c r="M68" s="614">
        <v>213</v>
      </c>
      <c r="N68" s="611">
        <v>57</v>
      </c>
      <c r="P68" s="699"/>
    </row>
    <row r="69" spans="1:16" s="611" customFormat="1">
      <c r="A69" s="637"/>
      <c r="B69" s="642" t="s">
        <v>9748</v>
      </c>
      <c r="C69" s="639"/>
      <c r="D69" s="639"/>
      <c r="E69" s="641">
        <v>0</v>
      </c>
      <c r="F69" s="641">
        <v>0</v>
      </c>
      <c r="G69" s="641">
        <v>0</v>
      </c>
      <c r="H69" s="641">
        <v>0</v>
      </c>
      <c r="I69" s="641">
        <v>0</v>
      </c>
      <c r="J69" s="641">
        <v>0</v>
      </c>
      <c r="K69" s="681" t="s">
        <v>13109</v>
      </c>
      <c r="L69" s="615" t="s">
        <v>2851</v>
      </c>
      <c r="M69" s="614">
        <v>213</v>
      </c>
      <c r="N69" s="611">
        <v>58</v>
      </c>
      <c r="P69" s="699"/>
    </row>
    <row r="70" spans="1:16" s="611" customFormat="1">
      <c r="A70" s="637" t="s">
        <v>13294</v>
      </c>
      <c r="B70" s="638" t="s">
        <v>7586</v>
      </c>
      <c r="C70" s="639" t="s">
        <v>7587</v>
      </c>
      <c r="D70" s="639"/>
      <c r="E70" s="640">
        <v>0</v>
      </c>
      <c r="F70" s="640">
        <v>0</v>
      </c>
      <c r="G70" s="640">
        <v>0</v>
      </c>
      <c r="H70" s="640">
        <v>0</v>
      </c>
      <c r="I70" s="640">
        <v>0</v>
      </c>
      <c r="J70" s="640">
        <v>0</v>
      </c>
      <c r="K70" s="681"/>
      <c r="L70" s="615"/>
      <c r="M70" s="614"/>
      <c r="N70" s="611">
        <v>59</v>
      </c>
      <c r="P70" s="699"/>
    </row>
    <row r="71" spans="1:16" s="611" customFormat="1">
      <c r="A71" s="637"/>
      <c r="B71" s="638" t="s">
        <v>12591</v>
      </c>
      <c r="C71" s="639"/>
      <c r="D71" s="639"/>
      <c r="E71" s="641">
        <v>0</v>
      </c>
      <c r="F71" s="641">
        <v>0</v>
      </c>
      <c r="G71" s="641">
        <v>0</v>
      </c>
      <c r="H71" s="641">
        <v>0</v>
      </c>
      <c r="I71" s="641">
        <v>0</v>
      </c>
      <c r="J71" s="641">
        <v>0</v>
      </c>
      <c r="K71" s="681" t="s">
        <v>12812</v>
      </c>
      <c r="L71" s="615" t="s">
        <v>2851</v>
      </c>
      <c r="M71" s="614">
        <v>218</v>
      </c>
      <c r="N71" s="611">
        <v>60</v>
      </c>
      <c r="P71" s="699"/>
    </row>
    <row r="72" spans="1:16" s="611" customFormat="1">
      <c r="A72" s="637"/>
      <c r="B72" s="642" t="s">
        <v>12814</v>
      </c>
      <c r="C72" s="639"/>
      <c r="D72" s="639"/>
      <c r="E72" s="641">
        <v>0</v>
      </c>
      <c r="F72" s="641">
        <v>0</v>
      </c>
      <c r="G72" s="641">
        <v>0</v>
      </c>
      <c r="H72" s="641">
        <v>0</v>
      </c>
      <c r="I72" s="641">
        <v>0</v>
      </c>
      <c r="J72" s="641">
        <v>0</v>
      </c>
      <c r="K72" s="681" t="s">
        <v>8097</v>
      </c>
      <c r="L72" s="615" t="s">
        <v>2851</v>
      </c>
      <c r="M72" s="614">
        <v>218</v>
      </c>
      <c r="N72" s="611">
        <v>61</v>
      </c>
      <c r="P72" s="699"/>
    </row>
    <row r="73" spans="1:16" s="611" customFormat="1">
      <c r="A73" s="637"/>
      <c r="B73" s="642" t="s">
        <v>12815</v>
      </c>
      <c r="C73" s="639"/>
      <c r="D73" s="639"/>
      <c r="E73" s="641">
        <v>0</v>
      </c>
      <c r="F73" s="641">
        <v>0</v>
      </c>
      <c r="G73" s="641">
        <v>0</v>
      </c>
      <c r="H73" s="641">
        <v>0</v>
      </c>
      <c r="I73" s="641">
        <v>0</v>
      </c>
      <c r="J73" s="641">
        <v>0</v>
      </c>
      <c r="K73" s="681" t="s">
        <v>2511</v>
      </c>
      <c r="L73" s="615" t="s">
        <v>12205</v>
      </c>
      <c r="M73" s="614">
        <v>218</v>
      </c>
      <c r="N73" s="611">
        <v>62</v>
      </c>
      <c r="P73" s="699"/>
    </row>
    <row r="74" spans="1:16" s="611" customFormat="1">
      <c r="A74" s="637"/>
      <c r="B74" s="638" t="s">
        <v>3988</v>
      </c>
      <c r="C74" s="639"/>
      <c r="D74" s="639"/>
      <c r="E74" s="641">
        <v>0</v>
      </c>
      <c r="F74" s="641">
        <v>0</v>
      </c>
      <c r="G74" s="641">
        <v>0</v>
      </c>
      <c r="H74" s="641">
        <v>0</v>
      </c>
      <c r="I74" s="641">
        <v>0</v>
      </c>
      <c r="J74" s="641">
        <v>0</v>
      </c>
      <c r="K74" s="681" t="s">
        <v>12813</v>
      </c>
      <c r="L74" s="615" t="s">
        <v>12205</v>
      </c>
      <c r="M74" s="614">
        <v>218</v>
      </c>
      <c r="N74" s="611">
        <v>63</v>
      </c>
      <c r="P74" s="699"/>
    </row>
    <row r="75" spans="1:16" s="611" customFormat="1">
      <c r="A75" s="637" t="s">
        <v>13296</v>
      </c>
      <c r="B75" s="638" t="s">
        <v>3989</v>
      </c>
      <c r="C75" s="639">
        <v>219</v>
      </c>
      <c r="D75" s="639"/>
      <c r="E75" s="641">
        <v>0</v>
      </c>
      <c r="F75" s="641">
        <v>0</v>
      </c>
      <c r="G75" s="641">
        <v>0</v>
      </c>
      <c r="H75" s="641">
        <v>0</v>
      </c>
      <c r="I75" s="641">
        <v>0</v>
      </c>
      <c r="J75" s="641">
        <v>0</v>
      </c>
      <c r="K75" s="681" t="s">
        <v>13620</v>
      </c>
      <c r="L75" s="615" t="s">
        <v>12205</v>
      </c>
      <c r="M75" s="614">
        <v>219</v>
      </c>
      <c r="N75" s="611">
        <v>64</v>
      </c>
      <c r="P75" s="699"/>
    </row>
    <row r="76" spans="1:16" s="611" customFormat="1">
      <c r="A76" s="635" t="s">
        <v>657</v>
      </c>
      <c r="B76" s="635" t="s">
        <v>3990</v>
      </c>
      <c r="C76" s="633" t="s">
        <v>3991</v>
      </c>
      <c r="D76" s="633"/>
      <c r="E76" s="636">
        <v>0</v>
      </c>
      <c r="F76" s="636">
        <v>0</v>
      </c>
      <c r="G76" s="636">
        <v>0</v>
      </c>
      <c r="H76" s="636">
        <v>0</v>
      </c>
      <c r="I76" s="636">
        <v>0</v>
      </c>
      <c r="J76" s="636">
        <v>0</v>
      </c>
      <c r="K76" s="681"/>
      <c r="L76" s="615"/>
      <c r="M76" s="614"/>
      <c r="N76" s="611">
        <v>65</v>
      </c>
      <c r="P76" s="699"/>
    </row>
    <row r="77" spans="1:16" s="611" customFormat="1">
      <c r="A77" s="637" t="s">
        <v>533</v>
      </c>
      <c r="B77" s="643" t="s">
        <v>3992</v>
      </c>
      <c r="C77" s="639">
        <v>221</v>
      </c>
      <c r="D77" s="639"/>
      <c r="E77" s="641">
        <v>0</v>
      </c>
      <c r="F77" s="641">
        <v>0</v>
      </c>
      <c r="G77" s="641">
        <v>0</v>
      </c>
      <c r="H77" s="641">
        <v>0</v>
      </c>
      <c r="I77" s="641">
        <v>0</v>
      </c>
      <c r="J77" s="641">
        <v>0</v>
      </c>
      <c r="K77" s="681"/>
      <c r="L77" s="615"/>
      <c r="M77" s="614"/>
      <c r="N77" s="611">
        <v>66</v>
      </c>
      <c r="P77" s="699"/>
    </row>
    <row r="78" spans="1:16" s="611" customFormat="1">
      <c r="A78" s="643"/>
      <c r="B78" s="644" t="s">
        <v>3993</v>
      </c>
      <c r="C78" s="639">
        <v>222</v>
      </c>
      <c r="D78" s="639"/>
      <c r="E78" s="641">
        <v>0</v>
      </c>
      <c r="F78" s="641">
        <v>0</v>
      </c>
      <c r="G78" s="641">
        <v>0</v>
      </c>
      <c r="H78" s="641">
        <v>0</v>
      </c>
      <c r="I78" s="641">
        <v>0</v>
      </c>
      <c r="J78" s="641">
        <v>0</v>
      </c>
      <c r="K78" s="681">
        <v>211</v>
      </c>
      <c r="L78" s="615" t="s">
        <v>12205</v>
      </c>
      <c r="M78" s="614"/>
      <c r="N78" s="611">
        <v>67</v>
      </c>
      <c r="P78" s="699"/>
    </row>
    <row r="79" spans="1:16" s="611" customFormat="1">
      <c r="A79" s="643"/>
      <c r="B79" s="644" t="s">
        <v>11378</v>
      </c>
      <c r="C79" s="639">
        <v>223</v>
      </c>
      <c r="D79" s="639"/>
      <c r="E79" s="641">
        <v>0</v>
      </c>
      <c r="F79" s="641">
        <v>0</v>
      </c>
      <c r="G79" s="641">
        <v>0</v>
      </c>
      <c r="H79" s="641">
        <v>0</v>
      </c>
      <c r="I79" s="641">
        <v>0</v>
      </c>
      <c r="J79" s="641">
        <v>0</v>
      </c>
      <c r="K79" s="681">
        <v>2141</v>
      </c>
      <c r="L79" s="615" t="s">
        <v>12205</v>
      </c>
      <c r="M79" s="614">
        <v>223</v>
      </c>
      <c r="N79" s="611">
        <v>68</v>
      </c>
      <c r="P79" s="699"/>
    </row>
    <row r="80" spans="1:16" s="611" customFormat="1">
      <c r="A80" s="637" t="s">
        <v>661</v>
      </c>
      <c r="B80" s="643" t="s">
        <v>5939</v>
      </c>
      <c r="C80" s="639">
        <v>224</v>
      </c>
      <c r="D80" s="639"/>
      <c r="E80" s="641">
        <v>0</v>
      </c>
      <c r="F80" s="641">
        <v>0</v>
      </c>
      <c r="G80" s="641">
        <v>0</v>
      </c>
      <c r="H80" s="641">
        <v>0</v>
      </c>
      <c r="I80" s="641">
        <v>0</v>
      </c>
      <c r="J80" s="641">
        <v>0</v>
      </c>
      <c r="K80" s="681"/>
      <c r="L80" s="615"/>
      <c r="M80" s="614"/>
      <c r="N80" s="611">
        <v>69</v>
      </c>
      <c r="P80" s="699"/>
    </row>
    <row r="81" spans="1:16" s="611" customFormat="1">
      <c r="A81" s="643"/>
      <c r="B81" s="644" t="s">
        <v>5940</v>
      </c>
      <c r="C81" s="639">
        <v>225</v>
      </c>
      <c r="D81" s="639"/>
      <c r="E81" s="641">
        <v>0</v>
      </c>
      <c r="F81" s="641">
        <v>0</v>
      </c>
      <c r="G81" s="641">
        <v>0</v>
      </c>
      <c r="H81" s="641">
        <v>0</v>
      </c>
      <c r="I81" s="641">
        <v>0</v>
      </c>
      <c r="J81" s="641">
        <v>0</v>
      </c>
      <c r="K81" s="681">
        <v>212</v>
      </c>
      <c r="L81" s="615" t="s">
        <v>12205</v>
      </c>
      <c r="M81" s="614">
        <v>225</v>
      </c>
      <c r="N81" s="611">
        <v>70</v>
      </c>
      <c r="P81" s="699"/>
    </row>
    <row r="82" spans="1:16" s="611" customFormat="1">
      <c r="A82" s="643"/>
      <c r="B82" s="644" t="s">
        <v>5941</v>
      </c>
      <c r="C82" s="639">
        <v>226</v>
      </c>
      <c r="D82" s="639"/>
      <c r="E82" s="641">
        <v>0</v>
      </c>
      <c r="F82" s="641">
        <v>0</v>
      </c>
      <c r="G82" s="641">
        <v>0</v>
      </c>
      <c r="H82" s="641">
        <v>0</v>
      </c>
      <c r="I82" s="641">
        <v>0</v>
      </c>
      <c r="J82" s="641">
        <v>0</v>
      </c>
      <c r="K82" s="681">
        <v>2142</v>
      </c>
      <c r="L82" s="615" t="s">
        <v>12205</v>
      </c>
      <c r="M82" s="614">
        <v>226</v>
      </c>
      <c r="N82" s="611">
        <v>71</v>
      </c>
      <c r="P82" s="699"/>
    </row>
    <row r="83" spans="1:16" s="611" customFormat="1">
      <c r="A83" s="637" t="s">
        <v>12490</v>
      </c>
      <c r="B83" s="643" t="s">
        <v>5942</v>
      </c>
      <c r="C83" s="639">
        <v>227</v>
      </c>
      <c r="D83" s="639"/>
      <c r="E83" s="641">
        <v>0</v>
      </c>
      <c r="F83" s="641">
        <v>0</v>
      </c>
      <c r="G83" s="641">
        <v>0</v>
      </c>
      <c r="H83" s="641">
        <v>0</v>
      </c>
      <c r="I83" s="641">
        <v>0</v>
      </c>
      <c r="J83" s="641">
        <v>0</v>
      </c>
      <c r="K83" s="681"/>
      <c r="L83" s="615"/>
      <c r="M83" s="614"/>
      <c r="N83" s="611">
        <v>72</v>
      </c>
      <c r="P83" s="699"/>
    </row>
    <row r="84" spans="1:16" s="611" customFormat="1">
      <c r="A84" s="643"/>
      <c r="B84" s="644" t="s">
        <v>5943</v>
      </c>
      <c r="C84" s="639">
        <v>228</v>
      </c>
      <c r="D84" s="639"/>
      <c r="E84" s="641">
        <v>0</v>
      </c>
      <c r="F84" s="641">
        <v>0</v>
      </c>
      <c r="G84" s="641">
        <v>0</v>
      </c>
      <c r="H84" s="641">
        <v>0</v>
      </c>
      <c r="I84" s="641">
        <v>0</v>
      </c>
      <c r="J84" s="641">
        <v>0</v>
      </c>
      <c r="K84" s="681">
        <v>213</v>
      </c>
      <c r="L84" s="615" t="s">
        <v>12205</v>
      </c>
      <c r="M84" s="614"/>
      <c r="N84" s="611">
        <v>73</v>
      </c>
      <c r="P84" s="699"/>
    </row>
    <row r="85" spans="1:16" s="611" customFormat="1">
      <c r="A85" s="643"/>
      <c r="B85" s="644" t="s">
        <v>5944</v>
      </c>
      <c r="C85" s="639">
        <v>229</v>
      </c>
      <c r="D85" s="639"/>
      <c r="E85" s="641">
        <v>0</v>
      </c>
      <c r="F85" s="641">
        <v>0</v>
      </c>
      <c r="G85" s="641">
        <v>0</v>
      </c>
      <c r="H85" s="641">
        <v>0</v>
      </c>
      <c r="I85" s="641">
        <v>0</v>
      </c>
      <c r="J85" s="641">
        <v>0</v>
      </c>
      <c r="K85" s="681">
        <v>2143</v>
      </c>
      <c r="L85" s="615" t="s">
        <v>12205</v>
      </c>
      <c r="M85" s="614">
        <v>229</v>
      </c>
      <c r="N85" s="611">
        <v>74</v>
      </c>
      <c r="P85" s="699"/>
    </row>
    <row r="86" spans="1:16" s="611" customFormat="1">
      <c r="A86" s="637" t="s">
        <v>13294</v>
      </c>
      <c r="B86" s="638" t="s">
        <v>5945</v>
      </c>
      <c r="C86" s="639">
        <v>230</v>
      </c>
      <c r="D86" s="639"/>
      <c r="E86" s="640">
        <v>0</v>
      </c>
      <c r="F86" s="640">
        <v>0</v>
      </c>
      <c r="G86" s="640">
        <v>0</v>
      </c>
      <c r="H86" s="640">
        <v>0</v>
      </c>
      <c r="I86" s="640">
        <v>0</v>
      </c>
      <c r="J86" s="640">
        <v>0</v>
      </c>
      <c r="K86" s="681"/>
      <c r="L86" s="615"/>
      <c r="M86" s="614"/>
      <c r="N86" s="611">
        <v>75</v>
      </c>
      <c r="P86" s="699"/>
    </row>
    <row r="87" spans="1:16" s="611" customFormat="1">
      <c r="A87" s="637"/>
      <c r="B87" s="638" t="s">
        <v>5946</v>
      </c>
      <c r="C87" s="639"/>
      <c r="D87" s="639"/>
      <c r="E87" s="641">
        <v>0</v>
      </c>
      <c r="F87" s="641">
        <v>0</v>
      </c>
      <c r="G87" s="641">
        <v>0</v>
      </c>
      <c r="H87" s="641">
        <v>0</v>
      </c>
      <c r="I87" s="641">
        <v>0</v>
      </c>
      <c r="J87" s="641">
        <v>0</v>
      </c>
      <c r="K87" s="681">
        <v>2411</v>
      </c>
      <c r="L87" s="615" t="s">
        <v>12206</v>
      </c>
      <c r="M87" s="614">
        <v>230</v>
      </c>
      <c r="N87" s="611">
        <v>76</v>
      </c>
      <c r="P87" s="699"/>
    </row>
    <row r="88" spans="1:16" s="611" customFormat="1">
      <c r="A88" s="637"/>
      <c r="B88" s="638" t="s">
        <v>5947</v>
      </c>
      <c r="C88" s="639"/>
      <c r="D88" s="639"/>
      <c r="E88" s="641">
        <v>0</v>
      </c>
      <c r="F88" s="641">
        <v>0</v>
      </c>
      <c r="G88" s="641">
        <v>0</v>
      </c>
      <c r="H88" s="641">
        <v>0</v>
      </c>
      <c r="I88" s="641">
        <v>0</v>
      </c>
      <c r="J88" s="641">
        <v>0</v>
      </c>
      <c r="K88" s="681">
        <v>2412</v>
      </c>
      <c r="L88" s="615" t="s">
        <v>12206</v>
      </c>
      <c r="M88" s="614">
        <v>230</v>
      </c>
      <c r="N88" s="611">
        <v>77</v>
      </c>
      <c r="P88" s="699"/>
    </row>
    <row r="89" spans="1:16" s="611" customFormat="1">
      <c r="A89" s="637"/>
      <c r="B89" s="638" t="s">
        <v>5948</v>
      </c>
      <c r="C89" s="639"/>
      <c r="D89" s="639"/>
      <c r="E89" s="641">
        <v>0</v>
      </c>
      <c r="F89" s="641">
        <v>0</v>
      </c>
      <c r="G89" s="641">
        <v>0</v>
      </c>
      <c r="H89" s="641">
        <v>0</v>
      </c>
      <c r="I89" s="641">
        <v>0</v>
      </c>
      <c r="J89" s="641">
        <v>0</v>
      </c>
      <c r="K89" s="681">
        <v>2413</v>
      </c>
      <c r="L89" s="615" t="s">
        <v>2845</v>
      </c>
      <c r="M89" s="614">
        <v>230</v>
      </c>
      <c r="N89" s="611">
        <v>78</v>
      </c>
      <c r="P89" s="699"/>
    </row>
    <row r="90" spans="1:16" s="611" customFormat="1">
      <c r="A90" s="635" t="s">
        <v>11874</v>
      </c>
      <c r="B90" s="635" t="s">
        <v>5949</v>
      </c>
      <c r="C90" s="633">
        <v>240</v>
      </c>
      <c r="D90" s="633"/>
      <c r="E90" s="636">
        <v>0</v>
      </c>
      <c r="F90" s="636">
        <v>0</v>
      </c>
      <c r="G90" s="636">
        <v>0</v>
      </c>
      <c r="H90" s="636">
        <v>0</v>
      </c>
      <c r="I90" s="636">
        <v>0</v>
      </c>
      <c r="J90" s="636">
        <v>0</v>
      </c>
      <c r="K90" s="681"/>
      <c r="L90" s="615"/>
      <c r="M90" s="614"/>
      <c r="N90" s="611">
        <v>79</v>
      </c>
      <c r="P90" s="699"/>
    </row>
    <row r="91" spans="1:16" s="611" customFormat="1">
      <c r="A91" s="643"/>
      <c r="B91" s="638" t="s">
        <v>222</v>
      </c>
      <c r="C91" s="639">
        <v>241</v>
      </c>
      <c r="D91" s="639"/>
      <c r="E91" s="641">
        <v>0</v>
      </c>
      <c r="F91" s="641">
        <v>0</v>
      </c>
      <c r="G91" s="641">
        <v>0</v>
      </c>
      <c r="H91" s="641">
        <v>0</v>
      </c>
      <c r="I91" s="641">
        <v>0</v>
      </c>
      <c r="J91" s="641">
        <v>0</v>
      </c>
      <c r="K91" s="681">
        <v>217</v>
      </c>
      <c r="L91" s="615" t="s">
        <v>2845</v>
      </c>
      <c r="M91" s="614">
        <v>241</v>
      </c>
      <c r="N91" s="611">
        <v>80</v>
      </c>
      <c r="P91" s="699"/>
    </row>
    <row r="92" spans="1:16" s="611" customFormat="1">
      <c r="A92" s="643"/>
      <c r="B92" s="638" t="s">
        <v>6980</v>
      </c>
      <c r="C92" s="639">
        <v>242</v>
      </c>
      <c r="D92" s="639"/>
      <c r="E92" s="641">
        <v>0</v>
      </c>
      <c r="F92" s="641">
        <v>0</v>
      </c>
      <c r="G92" s="641">
        <v>0</v>
      </c>
      <c r="H92" s="641">
        <v>0</v>
      </c>
      <c r="I92" s="641">
        <v>0</v>
      </c>
      <c r="J92" s="641">
        <v>0</v>
      </c>
      <c r="K92" s="681">
        <v>2147</v>
      </c>
      <c r="L92" s="615" t="s">
        <v>2845</v>
      </c>
      <c r="M92" s="614">
        <v>242</v>
      </c>
      <c r="N92" s="611">
        <v>81</v>
      </c>
      <c r="P92" s="699"/>
    </row>
    <row r="93" spans="1:16" s="611" customFormat="1">
      <c r="A93" s="635" t="s">
        <v>10971</v>
      </c>
      <c r="B93" s="635" t="s">
        <v>6981</v>
      </c>
      <c r="C93" s="633">
        <v>250</v>
      </c>
      <c r="D93" s="633"/>
      <c r="E93" s="636">
        <v>0</v>
      </c>
      <c r="F93" s="636">
        <v>0</v>
      </c>
      <c r="G93" s="636">
        <v>0</v>
      </c>
      <c r="H93" s="636">
        <v>0</v>
      </c>
      <c r="I93" s="636">
        <v>0</v>
      </c>
      <c r="J93" s="636">
        <v>0</v>
      </c>
      <c r="K93" s="681"/>
      <c r="L93" s="615"/>
      <c r="M93" s="614"/>
      <c r="N93" s="611">
        <v>82</v>
      </c>
      <c r="P93" s="699"/>
    </row>
    <row r="94" spans="1:16" s="611" customFormat="1">
      <c r="A94" s="637" t="s">
        <v>533</v>
      </c>
      <c r="B94" s="638" t="s">
        <v>6982</v>
      </c>
      <c r="C94" s="639">
        <v>251</v>
      </c>
      <c r="D94" s="639"/>
      <c r="E94" s="641">
        <v>0</v>
      </c>
      <c r="F94" s="641">
        <v>0</v>
      </c>
      <c r="G94" s="641">
        <v>0</v>
      </c>
      <c r="H94" s="641">
        <v>0</v>
      </c>
      <c r="I94" s="641">
        <v>0</v>
      </c>
      <c r="J94" s="641">
        <v>0</v>
      </c>
      <c r="K94" s="681">
        <v>221</v>
      </c>
      <c r="L94" s="615" t="s">
        <v>2845</v>
      </c>
      <c r="M94" s="614">
        <v>251</v>
      </c>
      <c r="N94" s="611">
        <v>83</v>
      </c>
      <c r="P94" s="699"/>
    </row>
    <row r="95" spans="1:16" s="611" customFormat="1">
      <c r="A95" s="637" t="s">
        <v>661</v>
      </c>
      <c r="B95" s="638" t="s">
        <v>6984</v>
      </c>
      <c r="C95" s="639">
        <v>252</v>
      </c>
      <c r="D95" s="639"/>
      <c r="E95" s="640">
        <v>0</v>
      </c>
      <c r="F95" s="640">
        <v>0</v>
      </c>
      <c r="G95" s="640">
        <v>0</v>
      </c>
      <c r="H95" s="640">
        <v>0</v>
      </c>
      <c r="I95" s="640">
        <v>0</v>
      </c>
      <c r="J95" s="640">
        <v>0</v>
      </c>
      <c r="K95" s="681"/>
      <c r="L95" s="615"/>
      <c r="M95" s="614"/>
      <c r="N95" s="611">
        <v>84</v>
      </c>
      <c r="P95" s="699"/>
    </row>
    <row r="96" spans="1:16" s="611" customFormat="1">
      <c r="A96" s="637"/>
      <c r="B96" s="638" t="s">
        <v>6985</v>
      </c>
      <c r="C96" s="639"/>
      <c r="D96" s="639"/>
      <c r="E96" s="641">
        <v>0</v>
      </c>
      <c r="F96" s="641">
        <v>0</v>
      </c>
      <c r="G96" s="641">
        <v>0</v>
      </c>
      <c r="H96" s="641">
        <v>0</v>
      </c>
      <c r="I96" s="641">
        <v>0</v>
      </c>
      <c r="J96" s="641">
        <v>0</v>
      </c>
      <c r="K96" s="681">
        <v>222</v>
      </c>
      <c r="L96" s="615" t="s">
        <v>2845</v>
      </c>
      <c r="M96" s="614">
        <v>252</v>
      </c>
      <c r="N96" s="611">
        <v>85</v>
      </c>
      <c r="P96" s="699"/>
    </row>
    <row r="97" spans="1:16" s="611" customFormat="1">
      <c r="A97" s="637"/>
      <c r="B97" s="638" t="s">
        <v>6986</v>
      </c>
      <c r="C97" s="639"/>
      <c r="D97" s="639"/>
      <c r="E97" s="641">
        <v>0</v>
      </c>
      <c r="F97" s="641">
        <v>0</v>
      </c>
      <c r="G97" s="641">
        <v>0</v>
      </c>
      <c r="H97" s="641">
        <v>0</v>
      </c>
      <c r="I97" s="641">
        <v>0</v>
      </c>
      <c r="J97" s="641">
        <v>0</v>
      </c>
      <c r="K97" s="681">
        <v>223</v>
      </c>
      <c r="L97" s="615" t="s">
        <v>2845</v>
      </c>
      <c r="M97" s="614">
        <v>252</v>
      </c>
      <c r="N97" s="611">
        <v>86</v>
      </c>
      <c r="P97" s="699"/>
    </row>
    <row r="98" spans="1:16" s="611" customFormat="1">
      <c r="A98" s="637" t="s">
        <v>12490</v>
      </c>
      <c r="B98" s="638" t="s">
        <v>6987</v>
      </c>
      <c r="C98" s="639">
        <v>258</v>
      </c>
      <c r="D98" s="639"/>
      <c r="E98" s="640">
        <v>0</v>
      </c>
      <c r="F98" s="640">
        <v>0</v>
      </c>
      <c r="G98" s="640">
        <v>0</v>
      </c>
      <c r="H98" s="640">
        <v>0</v>
      </c>
      <c r="I98" s="640">
        <v>0</v>
      </c>
      <c r="J98" s="640">
        <v>0</v>
      </c>
      <c r="K98" s="681"/>
      <c r="L98" s="615"/>
      <c r="M98" s="614"/>
      <c r="N98" s="611">
        <v>87</v>
      </c>
      <c r="P98" s="699"/>
    </row>
    <row r="99" spans="1:16" s="611" customFormat="1">
      <c r="A99" s="637"/>
      <c r="B99" s="638" t="s">
        <v>12245</v>
      </c>
      <c r="C99" s="639"/>
      <c r="D99" s="639"/>
      <c r="E99" s="641">
        <v>0</v>
      </c>
      <c r="F99" s="641">
        <v>0</v>
      </c>
      <c r="G99" s="641">
        <v>0</v>
      </c>
      <c r="H99" s="641">
        <v>0</v>
      </c>
      <c r="I99" s="641">
        <v>0</v>
      </c>
      <c r="J99" s="641">
        <v>0</v>
      </c>
      <c r="K99" s="681">
        <v>2281</v>
      </c>
      <c r="L99" s="615" t="s">
        <v>2845</v>
      </c>
      <c r="M99" s="614">
        <v>258</v>
      </c>
      <c r="N99" s="611">
        <v>88</v>
      </c>
      <c r="P99" s="699"/>
    </row>
    <row r="100" spans="1:16" s="611" customFormat="1">
      <c r="A100" s="637"/>
      <c r="B100" s="638" t="s">
        <v>12246</v>
      </c>
      <c r="C100" s="639"/>
      <c r="D100" s="639"/>
      <c r="E100" s="641">
        <v>0</v>
      </c>
      <c r="F100" s="641">
        <v>0</v>
      </c>
      <c r="G100" s="641">
        <v>0</v>
      </c>
      <c r="H100" s="641">
        <v>0</v>
      </c>
      <c r="I100" s="641">
        <v>0</v>
      </c>
      <c r="J100" s="641">
        <v>0</v>
      </c>
      <c r="K100" s="681">
        <v>2282</v>
      </c>
      <c r="L100" s="615" t="s">
        <v>2845</v>
      </c>
      <c r="M100" s="614">
        <v>258</v>
      </c>
      <c r="N100" s="611">
        <v>89</v>
      </c>
      <c r="P100" s="699"/>
    </row>
    <row r="101" spans="1:16" s="611" customFormat="1">
      <c r="A101" s="637"/>
      <c r="B101" s="642" t="s">
        <v>2515</v>
      </c>
      <c r="C101" s="639"/>
      <c r="D101" s="639"/>
      <c r="E101" s="641">
        <v>0</v>
      </c>
      <c r="F101" s="641">
        <v>0</v>
      </c>
      <c r="G101" s="641">
        <v>0</v>
      </c>
      <c r="H101" s="641">
        <v>0</v>
      </c>
      <c r="I101" s="641">
        <v>0</v>
      </c>
      <c r="J101" s="641">
        <v>0</v>
      </c>
      <c r="K101" s="681" t="s">
        <v>2514</v>
      </c>
      <c r="L101" s="615" t="s">
        <v>2845</v>
      </c>
      <c r="M101" s="614">
        <v>258</v>
      </c>
      <c r="N101" s="611">
        <v>90</v>
      </c>
      <c r="P101" s="699"/>
    </row>
    <row r="102" spans="1:16" s="611" customFormat="1">
      <c r="A102" s="637"/>
      <c r="B102" s="642" t="s">
        <v>2512</v>
      </c>
      <c r="C102" s="639"/>
      <c r="D102" s="639"/>
      <c r="E102" s="641">
        <v>0</v>
      </c>
      <c r="F102" s="641">
        <v>0</v>
      </c>
      <c r="G102" s="641">
        <v>0</v>
      </c>
      <c r="H102" s="641">
        <v>0</v>
      </c>
      <c r="I102" s="641">
        <v>0</v>
      </c>
      <c r="J102" s="641">
        <v>0</v>
      </c>
      <c r="K102" s="681" t="s">
        <v>2513</v>
      </c>
      <c r="L102" s="615" t="s">
        <v>2854</v>
      </c>
      <c r="M102" s="614">
        <v>258</v>
      </c>
      <c r="N102" s="611">
        <v>91</v>
      </c>
      <c r="P102" s="699"/>
    </row>
    <row r="103" spans="1:16" s="611" customFormat="1">
      <c r="A103" s="637"/>
      <c r="B103" s="638" t="s">
        <v>4412</v>
      </c>
      <c r="C103" s="639"/>
      <c r="D103" s="639"/>
      <c r="E103" s="641">
        <v>0</v>
      </c>
      <c r="F103" s="641">
        <v>0</v>
      </c>
      <c r="G103" s="641">
        <v>0</v>
      </c>
      <c r="H103" s="641">
        <v>0</v>
      </c>
      <c r="I103" s="641">
        <v>0</v>
      </c>
      <c r="J103" s="641">
        <v>0</v>
      </c>
      <c r="K103" s="681">
        <v>2288</v>
      </c>
      <c r="L103" s="615" t="s">
        <v>12207</v>
      </c>
      <c r="M103" s="614">
        <v>258</v>
      </c>
      <c r="N103" s="611">
        <v>92</v>
      </c>
      <c r="P103" s="699"/>
    </row>
    <row r="104" spans="1:16" s="611" customFormat="1">
      <c r="A104" s="637" t="s">
        <v>13294</v>
      </c>
      <c r="B104" s="638" t="s">
        <v>4413</v>
      </c>
      <c r="C104" s="639">
        <v>259</v>
      </c>
      <c r="D104" s="639"/>
      <c r="E104" s="641">
        <v>0</v>
      </c>
      <c r="F104" s="641">
        <v>0</v>
      </c>
      <c r="G104" s="641">
        <v>0</v>
      </c>
      <c r="H104" s="641">
        <v>0</v>
      </c>
      <c r="I104" s="641">
        <v>0</v>
      </c>
      <c r="J104" s="641">
        <v>0</v>
      </c>
      <c r="K104" s="681">
        <v>229</v>
      </c>
      <c r="L104" s="615" t="s">
        <v>2851</v>
      </c>
      <c r="M104" s="614">
        <v>259</v>
      </c>
      <c r="N104" s="611">
        <v>93</v>
      </c>
      <c r="P104" s="699"/>
    </row>
    <row r="105" spans="1:16" s="611" customFormat="1">
      <c r="A105" s="635" t="s">
        <v>3828</v>
      </c>
      <c r="B105" s="645" t="s">
        <v>4414</v>
      </c>
      <c r="C105" s="633">
        <v>260</v>
      </c>
      <c r="D105" s="633"/>
      <c r="E105" s="636">
        <v>0</v>
      </c>
      <c r="F105" s="636">
        <v>0</v>
      </c>
      <c r="G105" s="636">
        <v>0</v>
      </c>
      <c r="H105" s="636">
        <v>0</v>
      </c>
      <c r="I105" s="636">
        <v>0</v>
      </c>
      <c r="J105" s="636">
        <v>0</v>
      </c>
      <c r="K105" s="681"/>
      <c r="L105" s="615"/>
      <c r="M105" s="614"/>
      <c r="N105" s="611">
        <v>94</v>
      </c>
      <c r="P105" s="699"/>
    </row>
    <row r="106" spans="1:16" s="611" customFormat="1">
      <c r="A106" s="637" t="s">
        <v>533</v>
      </c>
      <c r="B106" s="638" t="s">
        <v>3220</v>
      </c>
      <c r="C106" s="639">
        <v>261</v>
      </c>
      <c r="D106" s="639"/>
      <c r="E106" s="641">
        <v>0</v>
      </c>
      <c r="F106" s="641">
        <v>0</v>
      </c>
      <c r="G106" s="641">
        <v>0</v>
      </c>
      <c r="H106" s="641">
        <v>0</v>
      </c>
      <c r="I106" s="641">
        <v>0</v>
      </c>
      <c r="J106" s="641">
        <v>0</v>
      </c>
      <c r="K106" s="681">
        <v>242</v>
      </c>
      <c r="L106" s="615" t="s">
        <v>2845</v>
      </c>
      <c r="M106" s="614">
        <v>261</v>
      </c>
      <c r="N106" s="611">
        <v>95</v>
      </c>
      <c r="P106" s="699"/>
    </row>
    <row r="107" spans="1:16" s="611" customFormat="1">
      <c r="A107" s="637" t="s">
        <v>661</v>
      </c>
      <c r="B107" s="638" t="s">
        <v>3221</v>
      </c>
      <c r="C107" s="639">
        <v>262</v>
      </c>
      <c r="D107" s="639"/>
      <c r="E107" s="641">
        <v>0</v>
      </c>
      <c r="F107" s="641">
        <v>0</v>
      </c>
      <c r="G107" s="641">
        <v>0</v>
      </c>
      <c r="H107" s="641">
        <v>0</v>
      </c>
      <c r="I107" s="641">
        <v>0</v>
      </c>
      <c r="J107" s="641">
        <v>0</v>
      </c>
      <c r="K107" s="681">
        <v>243</v>
      </c>
      <c r="L107" s="615" t="s">
        <v>2849</v>
      </c>
      <c r="M107" s="614">
        <v>262</v>
      </c>
      <c r="N107" s="611">
        <v>96</v>
      </c>
      <c r="P107" s="699"/>
    </row>
    <row r="108" spans="1:16" s="611" customFormat="1">
      <c r="A108" s="637" t="s">
        <v>12490</v>
      </c>
      <c r="B108" s="638" t="s">
        <v>4414</v>
      </c>
      <c r="C108" s="639">
        <v>268</v>
      </c>
      <c r="D108" s="639"/>
      <c r="E108" s="640">
        <v>0</v>
      </c>
      <c r="F108" s="640">
        <v>0</v>
      </c>
      <c r="G108" s="640">
        <v>0</v>
      </c>
      <c r="H108" s="640">
        <v>0</v>
      </c>
      <c r="I108" s="640">
        <v>0</v>
      </c>
      <c r="J108" s="640">
        <v>0</v>
      </c>
      <c r="K108" s="681"/>
      <c r="L108" s="615"/>
      <c r="M108" s="614"/>
      <c r="N108" s="611">
        <v>97</v>
      </c>
      <c r="P108" s="699"/>
    </row>
    <row r="109" spans="1:16" s="611" customFormat="1">
      <c r="A109" s="637"/>
      <c r="B109" s="642" t="s">
        <v>2516</v>
      </c>
      <c r="C109" s="639"/>
      <c r="D109" s="639"/>
      <c r="E109" s="641">
        <v>0</v>
      </c>
      <c r="F109" s="641">
        <v>0</v>
      </c>
      <c r="G109" s="641">
        <v>0</v>
      </c>
      <c r="H109" s="641">
        <v>0</v>
      </c>
      <c r="I109" s="641">
        <v>0</v>
      </c>
      <c r="J109" s="641">
        <v>0</v>
      </c>
      <c r="K109" s="681">
        <v>244</v>
      </c>
      <c r="L109" s="615" t="s">
        <v>2851</v>
      </c>
      <c r="M109" s="614">
        <v>268</v>
      </c>
      <c r="N109" s="611">
        <v>98</v>
      </c>
      <c r="P109" s="699"/>
    </row>
    <row r="110" spans="1:16" s="611" customFormat="1">
      <c r="A110" s="637"/>
      <c r="B110" s="642" t="s">
        <v>545</v>
      </c>
      <c r="C110" s="639"/>
      <c r="D110" s="639"/>
      <c r="E110" s="641">
        <v>0</v>
      </c>
      <c r="F110" s="641">
        <v>0</v>
      </c>
      <c r="G110" s="641">
        <v>0</v>
      </c>
      <c r="H110" s="641">
        <v>0</v>
      </c>
      <c r="I110" s="641">
        <v>0</v>
      </c>
      <c r="J110" s="641">
        <v>0</v>
      </c>
      <c r="K110" s="681">
        <v>248</v>
      </c>
      <c r="L110" s="615" t="s">
        <v>2851</v>
      </c>
      <c r="M110" s="614">
        <v>268</v>
      </c>
      <c r="N110" s="611">
        <v>99</v>
      </c>
      <c r="P110" s="699"/>
    </row>
    <row r="111" spans="1:16" s="611" customFormat="1">
      <c r="A111" s="646" t="s">
        <v>3222</v>
      </c>
      <c r="B111" s="645" t="s">
        <v>3223</v>
      </c>
      <c r="C111" s="633" t="s">
        <v>3224</v>
      </c>
      <c r="D111" s="633"/>
      <c r="E111" s="636">
        <v>0</v>
      </c>
      <c r="F111" s="636">
        <v>0</v>
      </c>
      <c r="G111" s="636">
        <v>0</v>
      </c>
      <c r="H111" s="636">
        <v>0</v>
      </c>
      <c r="I111" s="636">
        <v>0</v>
      </c>
      <c r="J111" s="636">
        <v>0</v>
      </c>
      <c r="K111" s="682">
        <v>269</v>
      </c>
      <c r="L111" s="616" t="s">
        <v>2851</v>
      </c>
      <c r="M111" s="613">
        <v>269</v>
      </c>
      <c r="N111" s="611">
        <v>100</v>
      </c>
      <c r="P111" s="699"/>
    </row>
    <row r="112" spans="1:16" s="611" customFormat="1">
      <c r="A112" s="643"/>
      <c r="B112" s="643"/>
      <c r="C112" s="639"/>
      <c r="D112" s="639"/>
      <c r="E112" s="641"/>
      <c r="F112" s="641"/>
      <c r="G112" s="641"/>
      <c r="H112" s="641"/>
      <c r="I112" s="641"/>
      <c r="J112" s="641"/>
      <c r="K112" s="681"/>
      <c r="L112" s="615"/>
      <c r="M112" s="614"/>
      <c r="N112" s="611" t="s">
        <v>3411</v>
      </c>
      <c r="P112" s="699"/>
    </row>
    <row r="113" spans="1:16" s="611" customFormat="1" ht="13.5" thickBot="1">
      <c r="A113" s="635"/>
      <c r="B113" s="635" t="s">
        <v>3225</v>
      </c>
      <c r="C113" s="633">
        <v>270</v>
      </c>
      <c r="D113" s="633"/>
      <c r="E113" s="647">
        <v>0</v>
      </c>
      <c r="F113" s="647">
        <v>0</v>
      </c>
      <c r="G113" s="647">
        <v>0</v>
      </c>
      <c r="H113" s="647">
        <v>0</v>
      </c>
      <c r="I113" s="647">
        <v>0</v>
      </c>
      <c r="J113" s="647">
        <v>0</v>
      </c>
      <c r="K113" s="681"/>
      <c r="L113" s="615"/>
      <c r="M113" s="614"/>
      <c r="N113" s="611">
        <v>101</v>
      </c>
      <c r="P113" s="699"/>
    </row>
    <row r="114" spans="1:16" s="611" customFormat="1" ht="26.25" thickTop="1">
      <c r="A114" s="629" t="s">
        <v>3226</v>
      </c>
      <c r="B114" s="630"/>
      <c r="C114" s="631" t="s">
        <v>6085</v>
      </c>
      <c r="D114" s="631" t="s">
        <v>6086</v>
      </c>
      <c r="E114" s="631"/>
      <c r="F114" s="631"/>
      <c r="G114" s="631"/>
      <c r="H114" s="631"/>
      <c r="I114" s="631"/>
      <c r="J114" s="631"/>
      <c r="K114" s="681"/>
      <c r="L114" s="615"/>
      <c r="M114" s="614"/>
      <c r="N114" s="611" t="s">
        <v>3411</v>
      </c>
      <c r="P114" s="699"/>
    </row>
    <row r="115" spans="1:16" s="611" customFormat="1">
      <c r="A115" s="635"/>
      <c r="B115" s="635"/>
      <c r="C115" s="633"/>
      <c r="D115" s="633"/>
      <c r="E115" s="634"/>
      <c r="F115" s="634"/>
      <c r="G115" s="634"/>
      <c r="H115" s="634"/>
      <c r="I115" s="634"/>
      <c r="J115" s="634"/>
      <c r="K115" s="681"/>
      <c r="L115" s="615"/>
      <c r="M115" s="614"/>
      <c r="N115" s="611" t="s">
        <v>3411</v>
      </c>
      <c r="P115" s="699"/>
    </row>
    <row r="116" spans="1:16" s="611" customFormat="1">
      <c r="A116" s="635" t="s">
        <v>529</v>
      </c>
      <c r="B116" s="635" t="s">
        <v>3227</v>
      </c>
      <c r="C116" s="633">
        <v>300</v>
      </c>
      <c r="D116" s="633"/>
      <c r="E116" s="636">
        <v>0</v>
      </c>
      <c r="F116" s="636">
        <v>0</v>
      </c>
      <c r="G116" s="636">
        <v>0</v>
      </c>
      <c r="H116" s="636">
        <v>0</v>
      </c>
      <c r="I116" s="636">
        <v>0</v>
      </c>
      <c r="J116" s="636">
        <v>0</v>
      </c>
      <c r="K116" s="681"/>
      <c r="L116" s="615"/>
      <c r="M116" s="614"/>
      <c r="N116" s="611">
        <v>102</v>
      </c>
      <c r="P116" s="699"/>
    </row>
    <row r="117" spans="1:16" s="611" customFormat="1">
      <c r="A117" s="635" t="s">
        <v>531</v>
      </c>
      <c r="B117" s="635" t="s">
        <v>3228</v>
      </c>
      <c r="C117" s="633">
        <v>310</v>
      </c>
      <c r="D117" s="633"/>
      <c r="E117" s="636">
        <v>0</v>
      </c>
      <c r="F117" s="636">
        <v>0</v>
      </c>
      <c r="G117" s="636">
        <v>0</v>
      </c>
      <c r="H117" s="636">
        <v>0</v>
      </c>
      <c r="I117" s="636">
        <v>0</v>
      </c>
      <c r="J117" s="636">
        <v>0</v>
      </c>
      <c r="K117" s="681"/>
      <c r="L117" s="615"/>
      <c r="M117" s="614"/>
      <c r="N117" s="611">
        <v>103</v>
      </c>
      <c r="P117" s="699"/>
    </row>
    <row r="118" spans="1:16" s="611" customFormat="1">
      <c r="A118" s="637" t="s">
        <v>533</v>
      </c>
      <c r="B118" s="638" t="s">
        <v>3229</v>
      </c>
      <c r="C118" s="639">
        <v>311</v>
      </c>
      <c r="D118" s="639"/>
      <c r="E118" s="640">
        <v>0</v>
      </c>
      <c r="F118" s="640">
        <v>0</v>
      </c>
      <c r="G118" s="640">
        <v>0</v>
      </c>
      <c r="H118" s="640">
        <v>0</v>
      </c>
      <c r="I118" s="640">
        <v>0</v>
      </c>
      <c r="J118" s="640">
        <v>0</v>
      </c>
      <c r="K118" s="681"/>
      <c r="L118" s="615"/>
      <c r="M118" s="614"/>
      <c r="N118" s="611">
        <v>104</v>
      </c>
      <c r="P118" s="699"/>
    </row>
    <row r="119" spans="1:16" s="611" customFormat="1">
      <c r="A119" s="637"/>
      <c r="B119" s="638" t="s">
        <v>3231</v>
      </c>
      <c r="C119" s="639"/>
      <c r="D119" s="639"/>
      <c r="E119" s="641">
        <v>0</v>
      </c>
      <c r="F119" s="641">
        <v>0</v>
      </c>
      <c r="G119" s="641">
        <v>0</v>
      </c>
      <c r="H119" s="641">
        <v>0</v>
      </c>
      <c r="I119" s="641">
        <v>0</v>
      </c>
      <c r="J119" s="641">
        <v>0</v>
      </c>
      <c r="K119" s="681">
        <v>311</v>
      </c>
      <c r="L119" s="615" t="s">
        <v>12210</v>
      </c>
      <c r="M119" s="614">
        <v>311</v>
      </c>
      <c r="N119" s="611">
        <v>105</v>
      </c>
      <c r="P119" s="699"/>
    </row>
    <row r="120" spans="1:16" s="611" customFormat="1">
      <c r="A120" s="637"/>
      <c r="B120" s="638" t="s">
        <v>3232</v>
      </c>
      <c r="C120" s="639"/>
      <c r="D120" s="639"/>
      <c r="E120" s="641">
        <v>0</v>
      </c>
      <c r="F120" s="641">
        <v>0</v>
      </c>
      <c r="G120" s="641">
        <v>0</v>
      </c>
      <c r="H120" s="641">
        <v>0</v>
      </c>
      <c r="I120" s="641">
        <v>0</v>
      </c>
      <c r="J120" s="641">
        <v>0</v>
      </c>
      <c r="K120" s="681">
        <v>315</v>
      </c>
      <c r="L120" s="615" t="s">
        <v>12208</v>
      </c>
      <c r="M120" s="614">
        <v>311</v>
      </c>
      <c r="N120" s="611">
        <v>106</v>
      </c>
      <c r="P120" s="699"/>
    </row>
    <row r="121" spans="1:16" s="611" customFormat="1">
      <c r="A121" s="637" t="s">
        <v>661</v>
      </c>
      <c r="B121" s="638" t="s">
        <v>3233</v>
      </c>
      <c r="C121" s="639">
        <v>312</v>
      </c>
      <c r="D121" s="639"/>
      <c r="E121" s="641">
        <v>0</v>
      </c>
      <c r="F121" s="641">
        <v>0</v>
      </c>
      <c r="G121" s="641">
        <v>0</v>
      </c>
      <c r="H121" s="641">
        <v>0</v>
      </c>
      <c r="I121" s="641">
        <v>0</v>
      </c>
      <c r="J121" s="641">
        <v>0</v>
      </c>
      <c r="K121" s="681">
        <v>331</v>
      </c>
      <c r="L121" s="615" t="s">
        <v>12208</v>
      </c>
      <c r="M121" s="614">
        <v>312</v>
      </c>
      <c r="N121" s="611">
        <v>107</v>
      </c>
      <c r="P121" s="699"/>
    </row>
    <row r="122" spans="1:16" s="611" customFormat="1">
      <c r="A122" s="637" t="s">
        <v>12490</v>
      </c>
      <c r="B122" s="638" t="s">
        <v>3235</v>
      </c>
      <c r="C122" s="639">
        <v>313</v>
      </c>
      <c r="D122" s="639"/>
      <c r="E122" s="640">
        <v>0</v>
      </c>
      <c r="F122" s="640">
        <v>0</v>
      </c>
      <c r="G122" s="640">
        <v>0</v>
      </c>
      <c r="H122" s="640">
        <v>0</v>
      </c>
      <c r="I122" s="640">
        <v>0</v>
      </c>
      <c r="J122" s="640">
        <v>0</v>
      </c>
      <c r="K122" s="681"/>
      <c r="L122" s="615"/>
      <c r="M122" s="614"/>
      <c r="N122" s="611">
        <v>108</v>
      </c>
      <c r="P122" s="699"/>
    </row>
    <row r="123" spans="1:16" s="611" customFormat="1">
      <c r="A123" s="637"/>
      <c r="B123" s="638" t="s">
        <v>3236</v>
      </c>
      <c r="C123" s="639"/>
      <c r="D123" s="639"/>
      <c r="E123" s="641">
        <v>0</v>
      </c>
      <c r="F123" s="641">
        <v>0</v>
      </c>
      <c r="G123" s="641">
        <v>0</v>
      </c>
      <c r="H123" s="641">
        <v>0</v>
      </c>
      <c r="I123" s="641">
        <v>0</v>
      </c>
      <c r="J123" s="641">
        <v>0</v>
      </c>
      <c r="K123" s="681" t="s">
        <v>12209</v>
      </c>
      <c r="L123" s="615" t="s">
        <v>2848</v>
      </c>
      <c r="M123" s="614">
        <v>313</v>
      </c>
      <c r="N123" s="611">
        <v>109</v>
      </c>
      <c r="P123" s="699"/>
    </row>
    <row r="124" spans="1:16" s="611" customFormat="1">
      <c r="A124" s="637"/>
      <c r="B124" s="638" t="s">
        <v>3237</v>
      </c>
      <c r="C124" s="639"/>
      <c r="D124" s="639"/>
      <c r="E124" s="641">
        <v>0</v>
      </c>
      <c r="F124" s="641">
        <v>0</v>
      </c>
      <c r="G124" s="641">
        <v>0</v>
      </c>
      <c r="H124" s="641">
        <v>0</v>
      </c>
      <c r="I124" s="641">
        <v>0</v>
      </c>
      <c r="J124" s="641">
        <v>0</v>
      </c>
      <c r="K124" s="681">
        <v>3387</v>
      </c>
      <c r="L124" s="615" t="s">
        <v>2846</v>
      </c>
      <c r="M124" s="614">
        <v>313</v>
      </c>
      <c r="N124" s="611">
        <v>110</v>
      </c>
      <c r="P124" s="699"/>
    </row>
    <row r="125" spans="1:16" s="611" customFormat="1">
      <c r="A125" s="637" t="s">
        <v>13294</v>
      </c>
      <c r="B125" s="638" t="s">
        <v>12252</v>
      </c>
      <c r="C125" s="639">
        <v>314</v>
      </c>
      <c r="D125" s="639"/>
      <c r="E125" s="640">
        <v>0</v>
      </c>
      <c r="F125" s="640">
        <v>0</v>
      </c>
      <c r="G125" s="640">
        <v>0</v>
      </c>
      <c r="H125" s="640">
        <v>0</v>
      </c>
      <c r="I125" s="640">
        <v>0</v>
      </c>
      <c r="J125" s="640">
        <v>0</v>
      </c>
      <c r="K125" s="681"/>
      <c r="L125" s="615"/>
      <c r="M125" s="614"/>
      <c r="N125" s="611">
        <v>111</v>
      </c>
      <c r="P125" s="699"/>
    </row>
    <row r="126" spans="1:16" s="611" customFormat="1">
      <c r="A126" s="637"/>
      <c r="B126" s="637" t="s">
        <v>2089</v>
      </c>
      <c r="C126" s="639"/>
      <c r="D126" s="639"/>
      <c r="E126" s="641">
        <v>0</v>
      </c>
      <c r="F126" s="641">
        <v>0</v>
      </c>
      <c r="G126" s="641">
        <v>0</v>
      </c>
      <c r="H126" s="641">
        <v>0</v>
      </c>
      <c r="I126" s="641">
        <v>0</v>
      </c>
      <c r="J126" s="641">
        <v>0</v>
      </c>
      <c r="K126" s="681"/>
      <c r="L126" s="615"/>
      <c r="M126" s="614"/>
      <c r="N126" s="611">
        <v>112</v>
      </c>
      <c r="P126" s="699"/>
    </row>
    <row r="127" spans="1:16" s="611" customFormat="1">
      <c r="A127" s="637"/>
      <c r="B127" s="638" t="s">
        <v>2090</v>
      </c>
      <c r="C127" s="639"/>
      <c r="D127" s="639"/>
      <c r="E127" s="641">
        <v>0</v>
      </c>
      <c r="F127" s="641">
        <v>0</v>
      </c>
      <c r="G127" s="641">
        <v>0</v>
      </c>
      <c r="H127" s="641">
        <v>0</v>
      </c>
      <c r="I127" s="641">
        <v>0</v>
      </c>
      <c r="J127" s="641">
        <v>0</v>
      </c>
      <c r="K127" s="681">
        <v>33311</v>
      </c>
      <c r="L127" s="615" t="s">
        <v>12210</v>
      </c>
      <c r="M127" s="614">
        <v>314</v>
      </c>
      <c r="N127" s="611">
        <v>113</v>
      </c>
      <c r="P127" s="699"/>
    </row>
    <row r="128" spans="1:16" s="611" customFormat="1">
      <c r="A128" s="637"/>
      <c r="B128" s="638" t="s">
        <v>2091</v>
      </c>
      <c r="C128" s="639"/>
      <c r="D128" s="639"/>
      <c r="E128" s="641">
        <v>0</v>
      </c>
      <c r="F128" s="641">
        <v>0</v>
      </c>
      <c r="G128" s="641">
        <v>0</v>
      </c>
      <c r="H128" s="641">
        <v>0</v>
      </c>
      <c r="I128" s="641">
        <v>0</v>
      </c>
      <c r="J128" s="641">
        <v>0</v>
      </c>
      <c r="K128" s="681">
        <v>33312</v>
      </c>
      <c r="L128" s="615" t="s">
        <v>2855</v>
      </c>
      <c r="M128" s="614">
        <v>314</v>
      </c>
      <c r="N128" s="611">
        <v>114</v>
      </c>
      <c r="P128" s="699"/>
    </row>
    <row r="129" spans="1:16" s="611" customFormat="1">
      <c r="A129" s="637"/>
      <c r="B129" s="638" t="s">
        <v>12780</v>
      </c>
      <c r="C129" s="639"/>
      <c r="D129" s="639"/>
      <c r="E129" s="641">
        <v>0</v>
      </c>
      <c r="F129" s="641">
        <v>0</v>
      </c>
      <c r="G129" s="641">
        <v>0</v>
      </c>
      <c r="H129" s="641">
        <v>0</v>
      </c>
      <c r="I129" s="641">
        <v>0</v>
      </c>
      <c r="J129" s="641">
        <v>0</v>
      </c>
      <c r="K129" s="681">
        <v>3332</v>
      </c>
      <c r="L129" s="615" t="s">
        <v>2855</v>
      </c>
      <c r="M129" s="614">
        <v>314</v>
      </c>
      <c r="N129" s="611">
        <v>115</v>
      </c>
      <c r="P129" s="699"/>
    </row>
    <row r="130" spans="1:16" s="611" customFormat="1">
      <c r="A130" s="637"/>
      <c r="B130" s="638" t="s">
        <v>12781</v>
      </c>
      <c r="C130" s="639"/>
      <c r="D130" s="639"/>
      <c r="E130" s="641">
        <v>0</v>
      </c>
      <c r="F130" s="641">
        <v>0</v>
      </c>
      <c r="G130" s="641">
        <v>0</v>
      </c>
      <c r="H130" s="641">
        <v>0</v>
      </c>
      <c r="I130" s="641">
        <v>0</v>
      </c>
      <c r="J130" s="641">
        <v>0</v>
      </c>
      <c r="K130" s="681">
        <v>3333</v>
      </c>
      <c r="L130" s="615" t="s">
        <v>2855</v>
      </c>
      <c r="M130" s="614">
        <v>314</v>
      </c>
      <c r="N130" s="611">
        <v>116</v>
      </c>
      <c r="P130" s="699"/>
    </row>
    <row r="131" spans="1:16" s="611" customFormat="1">
      <c r="A131" s="637"/>
      <c r="B131" s="638" t="s">
        <v>500</v>
      </c>
      <c r="C131" s="639"/>
      <c r="D131" s="639"/>
      <c r="E131" s="641">
        <v>0</v>
      </c>
      <c r="F131" s="641">
        <v>0</v>
      </c>
      <c r="G131" s="641">
        <v>0</v>
      </c>
      <c r="H131" s="641">
        <v>0</v>
      </c>
      <c r="I131" s="641">
        <v>0</v>
      </c>
      <c r="J131" s="641">
        <v>0</v>
      </c>
      <c r="K131" s="681">
        <v>3334</v>
      </c>
      <c r="L131" s="615" t="s">
        <v>2855</v>
      </c>
      <c r="M131" s="614">
        <v>314</v>
      </c>
      <c r="N131" s="611">
        <v>117</v>
      </c>
      <c r="P131" s="699"/>
    </row>
    <row r="132" spans="1:16" s="611" customFormat="1">
      <c r="A132" s="637"/>
      <c r="B132" s="638" t="s">
        <v>501</v>
      </c>
      <c r="C132" s="639"/>
      <c r="D132" s="639"/>
      <c r="E132" s="641">
        <v>0</v>
      </c>
      <c r="F132" s="641">
        <v>0</v>
      </c>
      <c r="G132" s="641">
        <v>0</v>
      </c>
      <c r="H132" s="641">
        <v>0</v>
      </c>
      <c r="I132" s="641">
        <v>0</v>
      </c>
      <c r="J132" s="641">
        <v>0</v>
      </c>
      <c r="K132" s="681">
        <v>3335</v>
      </c>
      <c r="L132" s="615" t="s">
        <v>2855</v>
      </c>
      <c r="M132" s="614">
        <v>314</v>
      </c>
      <c r="N132" s="611">
        <v>118</v>
      </c>
      <c r="P132" s="699"/>
    </row>
    <row r="133" spans="1:16" s="611" customFormat="1">
      <c r="A133" s="637"/>
      <c r="B133" s="638" t="s">
        <v>502</v>
      </c>
      <c r="C133" s="639"/>
      <c r="D133" s="639"/>
      <c r="E133" s="641">
        <v>0</v>
      </c>
      <c r="F133" s="641">
        <v>0</v>
      </c>
      <c r="G133" s="641">
        <v>0</v>
      </c>
      <c r="H133" s="641">
        <v>0</v>
      </c>
      <c r="I133" s="641">
        <v>0</v>
      </c>
      <c r="J133" s="641">
        <v>0</v>
      </c>
      <c r="K133" s="681">
        <v>3336</v>
      </c>
      <c r="L133" s="615" t="s">
        <v>2855</v>
      </c>
      <c r="M133" s="614">
        <v>314</v>
      </c>
      <c r="N133" s="611">
        <v>119</v>
      </c>
      <c r="P133" s="699"/>
    </row>
    <row r="134" spans="1:16" s="611" customFormat="1">
      <c r="A134" s="637"/>
      <c r="B134" s="638" t="s">
        <v>503</v>
      </c>
      <c r="C134" s="639"/>
      <c r="D134" s="639"/>
      <c r="E134" s="641">
        <v>0</v>
      </c>
      <c r="F134" s="641">
        <v>0</v>
      </c>
      <c r="G134" s="641">
        <v>0</v>
      </c>
      <c r="H134" s="641">
        <v>0</v>
      </c>
      <c r="I134" s="641">
        <v>0</v>
      </c>
      <c r="J134" s="641">
        <v>0</v>
      </c>
      <c r="K134" s="681">
        <v>3337</v>
      </c>
      <c r="L134" s="615" t="s">
        <v>2855</v>
      </c>
      <c r="M134" s="614">
        <v>314</v>
      </c>
      <c r="N134" s="611">
        <v>120</v>
      </c>
      <c r="P134" s="699"/>
    </row>
    <row r="135" spans="1:16" s="611" customFormat="1">
      <c r="A135" s="637"/>
      <c r="B135" s="638" t="s">
        <v>1560</v>
      </c>
      <c r="C135" s="639"/>
      <c r="D135" s="639"/>
      <c r="E135" s="641">
        <v>0</v>
      </c>
      <c r="F135" s="641">
        <v>0</v>
      </c>
      <c r="G135" s="641">
        <v>0</v>
      </c>
      <c r="H135" s="641">
        <v>0</v>
      </c>
      <c r="I135" s="641">
        <v>0</v>
      </c>
      <c r="J135" s="641">
        <v>0</v>
      </c>
      <c r="K135" s="681">
        <v>3338</v>
      </c>
      <c r="L135" s="615" t="s">
        <v>2855</v>
      </c>
      <c r="M135" s="614">
        <v>314</v>
      </c>
      <c r="N135" s="611">
        <v>121</v>
      </c>
      <c r="P135" s="699"/>
    </row>
    <row r="136" spans="1:16" s="611" customFormat="1">
      <c r="A136" s="637"/>
      <c r="B136" s="638" t="s">
        <v>11921</v>
      </c>
      <c r="C136" s="639"/>
      <c r="D136" s="639"/>
      <c r="E136" s="641">
        <v>0</v>
      </c>
      <c r="F136" s="641">
        <v>0</v>
      </c>
      <c r="G136" s="641">
        <v>0</v>
      </c>
      <c r="H136" s="641">
        <v>0</v>
      </c>
      <c r="I136" s="641">
        <v>0</v>
      </c>
      <c r="J136" s="641">
        <v>0</v>
      </c>
      <c r="K136" s="681">
        <v>3339</v>
      </c>
      <c r="L136" s="615" t="s">
        <v>2855</v>
      </c>
      <c r="M136" s="614">
        <v>314</v>
      </c>
      <c r="N136" s="611">
        <v>122</v>
      </c>
      <c r="P136" s="699"/>
    </row>
    <row r="137" spans="1:16" s="611" customFormat="1">
      <c r="A137" s="637" t="s">
        <v>13296</v>
      </c>
      <c r="B137" s="638" t="s">
        <v>11922</v>
      </c>
      <c r="C137" s="639">
        <v>315</v>
      </c>
      <c r="D137" s="639"/>
      <c r="E137" s="641">
        <v>0</v>
      </c>
      <c r="F137" s="641">
        <v>0</v>
      </c>
      <c r="G137" s="641">
        <v>0</v>
      </c>
      <c r="H137" s="641">
        <v>0</v>
      </c>
      <c r="I137" s="641">
        <v>0</v>
      </c>
      <c r="J137" s="641">
        <v>0</v>
      </c>
      <c r="K137" s="681">
        <v>334</v>
      </c>
      <c r="L137" s="615" t="s">
        <v>2855</v>
      </c>
      <c r="M137" s="614"/>
      <c r="N137" s="611">
        <v>123</v>
      </c>
      <c r="P137" s="699"/>
    </row>
    <row r="138" spans="1:16" s="611" customFormat="1">
      <c r="A138" s="637" t="s">
        <v>13301</v>
      </c>
      <c r="B138" s="638" t="s">
        <v>11923</v>
      </c>
      <c r="C138" s="639">
        <v>316</v>
      </c>
      <c r="D138" s="639"/>
      <c r="E138" s="641">
        <v>0</v>
      </c>
      <c r="F138" s="641">
        <v>0</v>
      </c>
      <c r="G138" s="641">
        <v>0</v>
      </c>
      <c r="H138" s="641">
        <v>0</v>
      </c>
      <c r="I138" s="641">
        <v>0</v>
      </c>
      <c r="J138" s="641">
        <v>0</v>
      </c>
      <c r="K138" s="681">
        <v>335</v>
      </c>
      <c r="L138" s="615" t="s">
        <v>12211</v>
      </c>
      <c r="M138" s="614">
        <v>316</v>
      </c>
      <c r="N138" s="611">
        <v>124</v>
      </c>
      <c r="P138" s="699"/>
    </row>
    <row r="139" spans="1:16" s="611" customFormat="1">
      <c r="A139" s="637" t="s">
        <v>11924</v>
      </c>
      <c r="B139" s="638" t="s">
        <v>11925</v>
      </c>
      <c r="C139" s="639">
        <v>317</v>
      </c>
      <c r="D139" s="639"/>
      <c r="E139" s="641">
        <v>0</v>
      </c>
      <c r="F139" s="641">
        <v>0</v>
      </c>
      <c r="G139" s="641">
        <v>0</v>
      </c>
      <c r="H139" s="641">
        <v>0</v>
      </c>
      <c r="I139" s="641">
        <v>0</v>
      </c>
      <c r="J139" s="641">
        <v>0</v>
      </c>
      <c r="K139" s="681">
        <v>336</v>
      </c>
      <c r="L139" s="615" t="s">
        <v>12212</v>
      </c>
      <c r="M139" s="614">
        <v>317</v>
      </c>
      <c r="N139" s="611">
        <v>125</v>
      </c>
      <c r="P139" s="699"/>
    </row>
    <row r="140" spans="1:16" s="611" customFormat="1">
      <c r="A140" s="637" t="s">
        <v>7588</v>
      </c>
      <c r="B140" s="638" t="s">
        <v>12123</v>
      </c>
      <c r="C140" s="639">
        <v>318</v>
      </c>
      <c r="D140" s="639"/>
      <c r="E140" s="641">
        <v>0</v>
      </c>
      <c r="F140" s="641">
        <v>0</v>
      </c>
      <c r="G140" s="641">
        <v>0</v>
      </c>
      <c r="H140" s="641">
        <v>0</v>
      </c>
      <c r="I140" s="641">
        <v>0</v>
      </c>
      <c r="J140" s="641">
        <v>0</v>
      </c>
      <c r="K140" s="681">
        <v>337</v>
      </c>
      <c r="L140" s="615" t="s">
        <v>2849</v>
      </c>
      <c r="M140" s="614">
        <v>318</v>
      </c>
      <c r="N140" s="611">
        <v>126</v>
      </c>
      <c r="P140" s="699"/>
    </row>
    <row r="141" spans="1:16" s="611" customFormat="1">
      <c r="A141" s="637" t="s">
        <v>12124</v>
      </c>
      <c r="B141" s="638" t="s">
        <v>12125</v>
      </c>
      <c r="C141" s="639">
        <v>319</v>
      </c>
      <c r="D141" s="639"/>
      <c r="E141" s="640">
        <v>0</v>
      </c>
      <c r="F141" s="640">
        <v>0</v>
      </c>
      <c r="G141" s="640">
        <v>0</v>
      </c>
      <c r="H141" s="640">
        <v>0</v>
      </c>
      <c r="I141" s="640">
        <v>0</v>
      </c>
      <c r="J141" s="640">
        <v>0</v>
      </c>
      <c r="K141" s="681"/>
      <c r="L141" s="615"/>
      <c r="M141" s="614"/>
      <c r="N141" s="611">
        <v>127</v>
      </c>
      <c r="P141" s="699"/>
    </row>
    <row r="142" spans="1:16" s="611" customFormat="1">
      <c r="A142" s="637"/>
      <c r="B142" s="638" t="s">
        <v>7766</v>
      </c>
      <c r="C142" s="639"/>
      <c r="D142" s="639"/>
      <c r="E142" s="641">
        <v>0</v>
      </c>
      <c r="F142" s="641">
        <v>0</v>
      </c>
      <c r="G142" s="641">
        <v>0</v>
      </c>
      <c r="H142" s="641">
        <v>0</v>
      </c>
      <c r="I142" s="641">
        <v>0</v>
      </c>
      <c r="J142" s="641">
        <v>0</v>
      </c>
      <c r="K142" s="681">
        <v>3381</v>
      </c>
      <c r="L142" s="615" t="s">
        <v>2846</v>
      </c>
      <c r="M142" s="614">
        <v>319</v>
      </c>
      <c r="N142" s="611">
        <v>128</v>
      </c>
      <c r="P142" s="699"/>
    </row>
    <row r="143" spans="1:16" s="611" customFormat="1">
      <c r="A143" s="637"/>
      <c r="B143" s="638" t="s">
        <v>9408</v>
      </c>
      <c r="C143" s="639"/>
      <c r="D143" s="639"/>
      <c r="E143" s="641">
        <v>0</v>
      </c>
      <c r="F143" s="641">
        <v>0</v>
      </c>
      <c r="G143" s="641">
        <v>0</v>
      </c>
      <c r="H143" s="641">
        <v>0</v>
      </c>
      <c r="I143" s="641">
        <v>0</v>
      </c>
      <c r="J143" s="641">
        <v>0</v>
      </c>
      <c r="K143" s="681">
        <v>3382</v>
      </c>
      <c r="L143" s="615" t="s">
        <v>12210</v>
      </c>
      <c r="M143" s="614">
        <v>319</v>
      </c>
      <c r="N143" s="611">
        <v>129</v>
      </c>
      <c r="P143" s="699"/>
    </row>
    <row r="144" spans="1:16" s="611" customFormat="1">
      <c r="A144" s="637"/>
      <c r="B144" s="638" t="s">
        <v>9409</v>
      </c>
      <c r="C144" s="639"/>
      <c r="D144" s="639"/>
      <c r="E144" s="641">
        <v>0</v>
      </c>
      <c r="F144" s="641">
        <v>0</v>
      </c>
      <c r="G144" s="641">
        <v>0</v>
      </c>
      <c r="H144" s="641">
        <v>0</v>
      </c>
      <c r="I144" s="641">
        <v>0</v>
      </c>
      <c r="J144" s="641">
        <v>0</v>
      </c>
      <c r="K144" s="681">
        <v>3383</v>
      </c>
      <c r="L144" s="615" t="s">
        <v>12211</v>
      </c>
      <c r="M144" s="614">
        <v>319</v>
      </c>
      <c r="N144" s="611">
        <v>130</v>
      </c>
      <c r="P144" s="699"/>
    </row>
    <row r="145" spans="1:16" s="611" customFormat="1">
      <c r="A145" s="637"/>
      <c r="B145" s="638" t="s">
        <v>9410</v>
      </c>
      <c r="C145" s="639"/>
      <c r="D145" s="639"/>
      <c r="E145" s="641">
        <v>0</v>
      </c>
      <c r="F145" s="641">
        <v>0</v>
      </c>
      <c r="G145" s="641">
        <v>0</v>
      </c>
      <c r="H145" s="641">
        <v>0</v>
      </c>
      <c r="I145" s="641">
        <v>0</v>
      </c>
      <c r="J145" s="641">
        <v>0</v>
      </c>
      <c r="K145" s="681">
        <v>3384</v>
      </c>
      <c r="L145" s="615" t="s">
        <v>12211</v>
      </c>
      <c r="M145" s="614">
        <v>319</v>
      </c>
      <c r="N145" s="611">
        <v>131</v>
      </c>
      <c r="P145" s="699"/>
    </row>
    <row r="146" spans="1:16" s="611" customFormat="1">
      <c r="A146" s="637"/>
      <c r="B146" s="638" t="s">
        <v>9411</v>
      </c>
      <c r="C146" s="639"/>
      <c r="D146" s="639"/>
      <c r="E146" s="641">
        <v>0</v>
      </c>
      <c r="F146" s="641">
        <v>0</v>
      </c>
      <c r="G146" s="641">
        <v>0</v>
      </c>
      <c r="H146" s="641">
        <v>0</v>
      </c>
      <c r="I146" s="641">
        <v>0</v>
      </c>
      <c r="J146" s="641">
        <v>0</v>
      </c>
      <c r="K146" s="681">
        <v>3385</v>
      </c>
      <c r="L146" s="615" t="s">
        <v>12211</v>
      </c>
      <c r="M146" s="614">
        <v>319</v>
      </c>
      <c r="N146" s="611">
        <v>132</v>
      </c>
      <c r="P146" s="699"/>
    </row>
    <row r="147" spans="1:16" s="611" customFormat="1">
      <c r="A147" s="637"/>
      <c r="B147" s="638" t="s">
        <v>8145</v>
      </c>
      <c r="C147" s="639"/>
      <c r="D147" s="639"/>
      <c r="E147" s="641">
        <v>0</v>
      </c>
      <c r="F147" s="641">
        <v>0</v>
      </c>
      <c r="G147" s="641">
        <v>0</v>
      </c>
      <c r="H147" s="641">
        <v>0</v>
      </c>
      <c r="I147" s="641">
        <v>0</v>
      </c>
      <c r="J147" s="641">
        <v>0</v>
      </c>
      <c r="K147" s="681" t="s">
        <v>8146</v>
      </c>
      <c r="L147" s="615" t="s">
        <v>12210</v>
      </c>
      <c r="M147" s="614">
        <v>319</v>
      </c>
      <c r="N147" s="611">
        <v>133</v>
      </c>
      <c r="P147" s="699"/>
    </row>
    <row r="148" spans="1:16" s="611" customFormat="1">
      <c r="A148" s="637"/>
      <c r="B148" s="638" t="s">
        <v>9017</v>
      </c>
      <c r="C148" s="639"/>
      <c r="D148" s="639"/>
      <c r="E148" s="641">
        <v>0</v>
      </c>
      <c r="F148" s="641">
        <v>0</v>
      </c>
      <c r="G148" s="641">
        <v>0</v>
      </c>
      <c r="H148" s="641">
        <v>0</v>
      </c>
      <c r="I148" s="641">
        <v>0</v>
      </c>
      <c r="J148" s="641">
        <v>0</v>
      </c>
      <c r="K148" s="681">
        <v>3386</v>
      </c>
      <c r="L148" s="615" t="s">
        <v>12210</v>
      </c>
      <c r="M148" s="614">
        <v>319</v>
      </c>
      <c r="N148" s="611">
        <v>134</v>
      </c>
      <c r="P148" s="699"/>
    </row>
    <row r="149" spans="1:16" s="611" customFormat="1">
      <c r="A149" s="637"/>
      <c r="B149" s="638" t="s">
        <v>9018</v>
      </c>
      <c r="C149" s="639"/>
      <c r="D149" s="639"/>
      <c r="E149" s="641">
        <v>0</v>
      </c>
      <c r="F149" s="641">
        <v>0</v>
      </c>
      <c r="G149" s="641">
        <v>0</v>
      </c>
      <c r="H149" s="641">
        <v>0</v>
      </c>
      <c r="I149" s="641">
        <v>0</v>
      </c>
      <c r="J149" s="641">
        <v>0</v>
      </c>
      <c r="K149" s="681">
        <v>3388</v>
      </c>
      <c r="L149" s="615" t="s">
        <v>12210</v>
      </c>
      <c r="M149" s="614">
        <v>319</v>
      </c>
      <c r="N149" s="611">
        <v>135</v>
      </c>
      <c r="P149" s="699"/>
    </row>
    <row r="150" spans="1:16" s="611" customFormat="1">
      <c r="A150" s="643" t="s">
        <v>9019</v>
      </c>
      <c r="B150" s="638" t="s">
        <v>9020</v>
      </c>
      <c r="C150" s="639" t="s">
        <v>9021</v>
      </c>
      <c r="D150" s="639"/>
      <c r="E150" s="641">
        <v>0</v>
      </c>
      <c r="F150" s="641">
        <v>0</v>
      </c>
      <c r="G150" s="641">
        <v>0</v>
      </c>
      <c r="H150" s="641">
        <v>0</v>
      </c>
      <c r="I150" s="641">
        <v>0</v>
      </c>
      <c r="J150" s="641">
        <v>0</v>
      </c>
      <c r="K150" s="681">
        <v>352</v>
      </c>
      <c r="L150" s="615" t="s">
        <v>12213</v>
      </c>
      <c r="M150" s="614">
        <v>320</v>
      </c>
      <c r="N150" s="611">
        <v>136</v>
      </c>
      <c r="P150" s="699"/>
    </row>
    <row r="151" spans="1:16" s="611" customFormat="1">
      <c r="A151" s="635" t="s">
        <v>657</v>
      </c>
      <c r="B151" s="635" t="s">
        <v>9022</v>
      </c>
      <c r="C151" s="633" t="s">
        <v>9023</v>
      </c>
      <c r="D151" s="633"/>
      <c r="E151" s="636">
        <v>0</v>
      </c>
      <c r="F151" s="636">
        <v>0</v>
      </c>
      <c r="G151" s="636">
        <v>0</v>
      </c>
      <c r="H151" s="636">
        <v>0</v>
      </c>
      <c r="I151" s="636">
        <v>0</v>
      </c>
      <c r="J151" s="636">
        <v>0</v>
      </c>
      <c r="K151" s="681"/>
      <c r="L151" s="615"/>
      <c r="M151" s="614"/>
      <c r="N151" s="611">
        <v>137</v>
      </c>
      <c r="P151" s="699"/>
    </row>
    <row r="152" spans="1:16" s="611" customFormat="1">
      <c r="A152" s="637" t="s">
        <v>533</v>
      </c>
      <c r="B152" s="638" t="s">
        <v>9024</v>
      </c>
      <c r="C152" s="639" t="s">
        <v>9025</v>
      </c>
      <c r="D152" s="639"/>
      <c r="E152" s="641">
        <v>0</v>
      </c>
      <c r="F152" s="641">
        <v>0</v>
      </c>
      <c r="G152" s="641">
        <v>0</v>
      </c>
      <c r="H152" s="641">
        <v>0</v>
      </c>
      <c r="I152" s="641">
        <v>0</v>
      </c>
      <c r="J152" s="641">
        <v>0</v>
      </c>
      <c r="K152" s="681" t="s">
        <v>549</v>
      </c>
      <c r="L152" s="615" t="s">
        <v>2848</v>
      </c>
      <c r="M152" s="614">
        <v>331</v>
      </c>
      <c r="N152" s="611">
        <v>138</v>
      </c>
      <c r="P152" s="699"/>
    </row>
    <row r="153" spans="1:16" s="611" customFormat="1">
      <c r="A153" s="637" t="s">
        <v>661</v>
      </c>
      <c r="B153" s="638" t="s">
        <v>9026</v>
      </c>
      <c r="C153" s="639" t="s">
        <v>9027</v>
      </c>
      <c r="D153" s="639"/>
      <c r="E153" s="640">
        <v>0</v>
      </c>
      <c r="F153" s="640">
        <v>0</v>
      </c>
      <c r="G153" s="640">
        <v>0</v>
      </c>
      <c r="H153" s="640">
        <v>0</v>
      </c>
      <c r="I153" s="640">
        <v>0</v>
      </c>
      <c r="J153" s="640">
        <v>0</v>
      </c>
      <c r="K153" s="681"/>
      <c r="L153" s="615"/>
      <c r="M153" s="614"/>
      <c r="N153" s="611">
        <v>139</v>
      </c>
      <c r="P153" s="699"/>
    </row>
    <row r="154" spans="1:16" s="611" customFormat="1">
      <c r="A154" s="637"/>
      <c r="B154" s="638" t="s">
        <v>2690</v>
      </c>
      <c r="C154" s="639"/>
      <c r="D154" s="639"/>
      <c r="E154" s="641">
        <v>0</v>
      </c>
      <c r="F154" s="641">
        <v>0</v>
      </c>
      <c r="G154" s="641">
        <v>0</v>
      </c>
      <c r="H154" s="641">
        <v>0</v>
      </c>
      <c r="I154" s="641">
        <v>0</v>
      </c>
      <c r="J154" s="641">
        <v>0</v>
      </c>
      <c r="K154" s="681" t="s">
        <v>547</v>
      </c>
      <c r="L154" s="615" t="s">
        <v>2849</v>
      </c>
      <c r="M154" s="614">
        <v>332</v>
      </c>
      <c r="N154" s="611">
        <v>140</v>
      </c>
      <c r="P154" s="699"/>
    </row>
    <row r="155" spans="1:16" s="611" customFormat="1">
      <c r="A155" s="637"/>
      <c r="B155" s="638" t="s">
        <v>2691</v>
      </c>
      <c r="C155" s="639"/>
      <c r="D155" s="639"/>
      <c r="E155" s="641">
        <v>0</v>
      </c>
      <c r="F155" s="641">
        <v>0</v>
      </c>
      <c r="G155" s="641">
        <v>0</v>
      </c>
      <c r="H155" s="641">
        <v>0</v>
      </c>
      <c r="I155" s="641">
        <v>0</v>
      </c>
      <c r="J155" s="641">
        <v>0</v>
      </c>
      <c r="K155" s="681" t="s">
        <v>546</v>
      </c>
      <c r="L155" s="615" t="s">
        <v>2849</v>
      </c>
      <c r="M155" s="614">
        <v>332</v>
      </c>
      <c r="N155" s="611">
        <v>141</v>
      </c>
      <c r="P155" s="699"/>
    </row>
    <row r="156" spans="1:16" s="611" customFormat="1">
      <c r="A156" s="637" t="s">
        <v>12490</v>
      </c>
      <c r="B156" s="638" t="s">
        <v>9028</v>
      </c>
      <c r="C156" s="639" t="s">
        <v>12733</v>
      </c>
      <c r="D156" s="639"/>
      <c r="E156" s="640">
        <v>0</v>
      </c>
      <c r="F156" s="640">
        <v>0</v>
      </c>
      <c r="G156" s="640">
        <v>0</v>
      </c>
      <c r="H156" s="640">
        <v>0</v>
      </c>
      <c r="I156" s="640">
        <v>0</v>
      </c>
      <c r="J156" s="640">
        <v>0</v>
      </c>
      <c r="K156" s="681"/>
      <c r="L156" s="615"/>
      <c r="M156" s="614"/>
      <c r="N156" s="611">
        <v>142</v>
      </c>
      <c r="P156" s="699"/>
    </row>
    <row r="157" spans="1:16" s="611" customFormat="1">
      <c r="A157" s="637"/>
      <c r="B157" s="638" t="s">
        <v>12734</v>
      </c>
      <c r="C157" s="639"/>
      <c r="D157" s="639"/>
      <c r="E157" s="641">
        <v>0</v>
      </c>
      <c r="F157" s="641">
        <v>0</v>
      </c>
      <c r="G157" s="641">
        <v>0</v>
      </c>
      <c r="H157" s="641">
        <v>0</v>
      </c>
      <c r="I157" s="641">
        <v>0</v>
      </c>
      <c r="J157" s="641">
        <v>0</v>
      </c>
      <c r="K157" s="681">
        <v>344</v>
      </c>
      <c r="L157" s="615" t="s">
        <v>12210</v>
      </c>
      <c r="M157" s="614">
        <v>333</v>
      </c>
      <c r="N157" s="611">
        <v>143</v>
      </c>
      <c r="P157" s="699"/>
    </row>
    <row r="158" spans="1:16" s="611" customFormat="1">
      <c r="A158" s="637"/>
      <c r="B158" s="638" t="s">
        <v>12735</v>
      </c>
      <c r="C158" s="639"/>
      <c r="D158" s="639"/>
      <c r="E158" s="641">
        <v>0</v>
      </c>
      <c r="F158" s="641">
        <v>0</v>
      </c>
      <c r="G158" s="641">
        <v>0</v>
      </c>
      <c r="H158" s="641">
        <v>0</v>
      </c>
      <c r="I158" s="641">
        <v>0</v>
      </c>
      <c r="J158" s="641">
        <v>0</v>
      </c>
      <c r="K158" s="681" t="s">
        <v>548</v>
      </c>
      <c r="L158" s="615" t="s">
        <v>12210</v>
      </c>
      <c r="M158" s="614">
        <v>333</v>
      </c>
      <c r="N158" s="611">
        <v>144</v>
      </c>
      <c r="P158" s="699"/>
    </row>
    <row r="159" spans="1:16" s="611" customFormat="1">
      <c r="A159" s="637"/>
      <c r="B159" s="642" t="s">
        <v>4782</v>
      </c>
      <c r="C159" s="639"/>
      <c r="D159" s="639"/>
      <c r="E159" s="641">
        <v>0</v>
      </c>
      <c r="F159" s="641">
        <v>0</v>
      </c>
      <c r="G159" s="641">
        <v>0</v>
      </c>
      <c r="H159" s="641">
        <v>0</v>
      </c>
      <c r="I159" s="641">
        <v>0</v>
      </c>
      <c r="J159" s="641">
        <v>0</v>
      </c>
      <c r="K159" s="681" t="s">
        <v>4781</v>
      </c>
      <c r="L159" s="615" t="s">
        <v>12208</v>
      </c>
      <c r="M159" s="614">
        <v>333</v>
      </c>
      <c r="N159" s="611">
        <v>145</v>
      </c>
      <c r="P159" s="699"/>
    </row>
    <row r="160" spans="1:16" s="611" customFormat="1">
      <c r="A160" s="637" t="s">
        <v>13294</v>
      </c>
      <c r="B160" s="638" t="s">
        <v>12736</v>
      </c>
      <c r="C160" s="639" t="s">
        <v>12737</v>
      </c>
      <c r="D160" s="639"/>
      <c r="E160" s="640">
        <v>0</v>
      </c>
      <c r="F160" s="640">
        <v>0</v>
      </c>
      <c r="G160" s="640">
        <v>0</v>
      </c>
      <c r="H160" s="640">
        <v>0</v>
      </c>
      <c r="I160" s="640">
        <v>0</v>
      </c>
      <c r="J160" s="640">
        <v>0</v>
      </c>
      <c r="K160" s="681"/>
      <c r="L160" s="615"/>
      <c r="M160" s="614"/>
      <c r="N160" s="611">
        <v>146</v>
      </c>
      <c r="P160" s="699"/>
    </row>
    <row r="161" spans="1:16" s="611" customFormat="1">
      <c r="A161" s="637"/>
      <c r="B161" s="638" t="s">
        <v>12738</v>
      </c>
      <c r="C161" s="639"/>
      <c r="D161" s="639"/>
      <c r="E161" s="641">
        <v>0</v>
      </c>
      <c r="F161" s="641">
        <v>0</v>
      </c>
      <c r="G161" s="641">
        <v>0</v>
      </c>
      <c r="H161" s="641">
        <v>0</v>
      </c>
      <c r="I161" s="641">
        <v>0</v>
      </c>
      <c r="J161" s="641">
        <v>0</v>
      </c>
      <c r="K161" s="681">
        <v>341</v>
      </c>
      <c r="L161" s="615" t="s">
        <v>12208</v>
      </c>
      <c r="M161" s="614">
        <v>334</v>
      </c>
      <c r="N161" s="611">
        <v>147</v>
      </c>
      <c r="P161" s="699"/>
    </row>
    <row r="162" spans="1:16" s="611" customFormat="1">
      <c r="A162" s="637"/>
      <c r="B162" s="638" t="s">
        <v>12739</v>
      </c>
      <c r="C162" s="639"/>
      <c r="D162" s="639"/>
      <c r="E162" s="641">
        <v>0</v>
      </c>
      <c r="F162" s="641">
        <v>0</v>
      </c>
      <c r="G162" s="641">
        <v>0</v>
      </c>
      <c r="H162" s="641">
        <v>0</v>
      </c>
      <c r="I162" s="641">
        <v>0</v>
      </c>
      <c r="J162" s="641">
        <v>0</v>
      </c>
      <c r="K162" s="681">
        <v>342</v>
      </c>
      <c r="L162" s="615" t="s">
        <v>12208</v>
      </c>
      <c r="M162" s="614">
        <v>334</v>
      </c>
      <c r="N162" s="611">
        <v>148</v>
      </c>
      <c r="P162" s="699"/>
    </row>
    <row r="163" spans="1:16" s="611" customFormat="1">
      <c r="A163" s="637"/>
      <c r="B163" s="637" t="s">
        <v>12740</v>
      </c>
      <c r="C163" s="639"/>
      <c r="D163" s="639"/>
      <c r="E163" s="640">
        <v>0</v>
      </c>
      <c r="F163" s="640">
        <v>0</v>
      </c>
      <c r="G163" s="640">
        <v>0</v>
      </c>
      <c r="H163" s="640">
        <v>0</v>
      </c>
      <c r="I163" s="640">
        <v>0</v>
      </c>
      <c r="J163" s="640">
        <v>0</v>
      </c>
      <c r="K163" s="681"/>
      <c r="L163" s="615"/>
      <c r="M163" s="614"/>
      <c r="N163" s="611">
        <v>149</v>
      </c>
      <c r="P163" s="699"/>
    </row>
    <row r="164" spans="1:16" s="611" customFormat="1">
      <c r="A164" s="637"/>
      <c r="B164" s="638" t="s">
        <v>12741</v>
      </c>
      <c r="C164" s="639"/>
      <c r="D164" s="639"/>
      <c r="E164" s="641">
        <v>0</v>
      </c>
      <c r="F164" s="641">
        <v>0</v>
      </c>
      <c r="G164" s="641">
        <v>0</v>
      </c>
      <c r="H164" s="641">
        <v>0</v>
      </c>
      <c r="I164" s="641">
        <v>0</v>
      </c>
      <c r="J164" s="641">
        <v>0</v>
      </c>
      <c r="K164" s="681">
        <v>3431</v>
      </c>
      <c r="L164" s="615" t="s">
        <v>12208</v>
      </c>
      <c r="M164" s="614">
        <v>334</v>
      </c>
      <c r="N164" s="611">
        <v>150</v>
      </c>
      <c r="P164" s="699"/>
    </row>
    <row r="165" spans="1:16" s="611" customFormat="1">
      <c r="A165" s="637"/>
      <c r="B165" s="638" t="s">
        <v>12742</v>
      </c>
      <c r="C165" s="639"/>
      <c r="D165" s="639"/>
      <c r="E165" s="641">
        <v>0</v>
      </c>
      <c r="F165" s="641">
        <v>0</v>
      </c>
      <c r="G165" s="641">
        <v>0</v>
      </c>
      <c r="H165" s="641">
        <v>0</v>
      </c>
      <c r="I165" s="641">
        <v>0</v>
      </c>
      <c r="J165" s="641">
        <v>0</v>
      </c>
      <c r="K165" s="681">
        <v>3432</v>
      </c>
      <c r="L165" s="615" t="s">
        <v>12208</v>
      </c>
      <c r="M165" s="614">
        <v>334</v>
      </c>
      <c r="N165" s="611">
        <v>151</v>
      </c>
      <c r="P165" s="699"/>
    </row>
    <row r="166" spans="1:16" s="611" customFormat="1">
      <c r="A166" s="637"/>
      <c r="B166" s="638" t="s">
        <v>12743</v>
      </c>
      <c r="C166" s="639"/>
      <c r="D166" s="639"/>
      <c r="E166" s="641">
        <v>0</v>
      </c>
      <c r="F166" s="641">
        <v>0</v>
      </c>
      <c r="G166" s="641">
        <v>0</v>
      </c>
      <c r="H166" s="641">
        <v>0</v>
      </c>
      <c r="I166" s="641">
        <v>0</v>
      </c>
      <c r="J166" s="641">
        <v>0</v>
      </c>
      <c r="K166" s="681">
        <v>3433</v>
      </c>
      <c r="L166" s="615" t="s">
        <v>12207</v>
      </c>
      <c r="M166" s="614">
        <v>334</v>
      </c>
      <c r="N166" s="611">
        <v>152</v>
      </c>
      <c r="P166" s="699"/>
    </row>
    <row r="167" spans="1:16" s="611" customFormat="1">
      <c r="A167" s="637" t="s">
        <v>13296</v>
      </c>
      <c r="B167" s="638" t="s">
        <v>12744</v>
      </c>
      <c r="C167" s="639" t="s">
        <v>12745</v>
      </c>
      <c r="D167" s="639"/>
      <c r="E167" s="641">
        <v>0</v>
      </c>
      <c r="F167" s="641">
        <v>0</v>
      </c>
      <c r="G167" s="641">
        <v>0</v>
      </c>
      <c r="H167" s="641">
        <v>0</v>
      </c>
      <c r="I167" s="641">
        <v>0</v>
      </c>
      <c r="J167" s="641">
        <v>0</v>
      </c>
      <c r="K167" s="681">
        <v>347</v>
      </c>
      <c r="L167" s="615" t="s">
        <v>12211</v>
      </c>
      <c r="M167" s="614">
        <v>335</v>
      </c>
      <c r="N167" s="611">
        <v>153</v>
      </c>
      <c r="P167" s="699"/>
    </row>
    <row r="168" spans="1:16" s="611" customFormat="1">
      <c r="A168" s="643" t="s">
        <v>13301</v>
      </c>
      <c r="B168" s="638" t="s">
        <v>12746</v>
      </c>
      <c r="C168" s="639" t="s">
        <v>12747</v>
      </c>
      <c r="D168" s="639"/>
      <c r="E168" s="641">
        <v>0</v>
      </c>
      <c r="F168" s="641">
        <v>0</v>
      </c>
      <c r="G168" s="641">
        <v>0</v>
      </c>
      <c r="H168" s="641">
        <v>0</v>
      </c>
      <c r="I168" s="641">
        <v>0</v>
      </c>
      <c r="J168" s="641">
        <v>0</v>
      </c>
      <c r="K168" s="681">
        <v>351</v>
      </c>
      <c r="L168" s="615" t="s">
        <v>12213</v>
      </c>
      <c r="M168" s="614">
        <v>336</v>
      </c>
      <c r="N168" s="611">
        <v>154</v>
      </c>
      <c r="P168" s="699"/>
    </row>
    <row r="169" spans="1:16" s="611" customFormat="1">
      <c r="A169" s="643" t="s">
        <v>11924</v>
      </c>
      <c r="B169" s="638" t="s">
        <v>12748</v>
      </c>
      <c r="C169" s="639" t="s">
        <v>12749</v>
      </c>
      <c r="D169" s="639"/>
      <c r="E169" s="641">
        <v>0</v>
      </c>
      <c r="F169" s="641">
        <v>0</v>
      </c>
      <c r="G169" s="641">
        <v>0</v>
      </c>
      <c r="H169" s="641">
        <v>0</v>
      </c>
      <c r="I169" s="641">
        <v>0</v>
      </c>
      <c r="J169" s="641">
        <v>0</v>
      </c>
      <c r="K169" s="681" t="s">
        <v>550</v>
      </c>
      <c r="L169" s="615" t="s">
        <v>12214</v>
      </c>
      <c r="M169" s="614">
        <v>337</v>
      </c>
      <c r="N169" s="611">
        <v>155</v>
      </c>
      <c r="P169" s="699"/>
    </row>
    <row r="170" spans="1:16" s="611" customFormat="1">
      <c r="A170" s="637"/>
      <c r="B170" s="643"/>
      <c r="C170" s="639"/>
      <c r="D170" s="639"/>
      <c r="E170" s="648"/>
      <c r="F170" s="648"/>
      <c r="G170" s="648"/>
      <c r="H170" s="648"/>
      <c r="I170" s="648"/>
      <c r="J170" s="648"/>
      <c r="K170" s="681"/>
      <c r="L170" s="615"/>
      <c r="M170" s="614"/>
      <c r="N170" s="611" t="s">
        <v>3411</v>
      </c>
      <c r="P170" s="699"/>
    </row>
    <row r="171" spans="1:16" s="611" customFormat="1">
      <c r="A171" s="635" t="s">
        <v>1726</v>
      </c>
      <c r="B171" s="635" t="s">
        <v>12750</v>
      </c>
      <c r="C171" s="633">
        <v>400</v>
      </c>
      <c r="D171" s="633"/>
      <c r="E171" s="636">
        <v>0</v>
      </c>
      <c r="F171" s="636">
        <v>0</v>
      </c>
      <c r="G171" s="636">
        <v>0</v>
      </c>
      <c r="H171" s="636">
        <v>0</v>
      </c>
      <c r="I171" s="636">
        <v>0</v>
      </c>
      <c r="J171" s="636">
        <v>0</v>
      </c>
      <c r="K171" s="681"/>
      <c r="L171" s="615"/>
      <c r="M171" s="614"/>
      <c r="N171" s="611">
        <v>156</v>
      </c>
      <c r="P171" s="699"/>
    </row>
    <row r="172" spans="1:16" s="611" customFormat="1">
      <c r="A172" s="635" t="s">
        <v>531</v>
      </c>
      <c r="B172" s="635" t="s">
        <v>12751</v>
      </c>
      <c r="C172" s="633">
        <v>410</v>
      </c>
      <c r="D172" s="633"/>
      <c r="E172" s="636">
        <v>0</v>
      </c>
      <c r="F172" s="636">
        <v>0</v>
      </c>
      <c r="G172" s="636">
        <v>0</v>
      </c>
      <c r="H172" s="636">
        <v>0</v>
      </c>
      <c r="I172" s="636">
        <v>0</v>
      </c>
      <c r="J172" s="636">
        <v>0</v>
      </c>
      <c r="K172" s="682"/>
      <c r="L172" s="616"/>
      <c r="M172" s="613"/>
      <c r="N172" s="611">
        <v>157</v>
      </c>
      <c r="P172" s="699"/>
    </row>
    <row r="173" spans="1:16" s="611" customFormat="1">
      <c r="A173" s="637" t="s">
        <v>533</v>
      </c>
      <c r="B173" s="638" t="s">
        <v>12752</v>
      </c>
      <c r="C173" s="639">
        <v>411</v>
      </c>
      <c r="D173" s="639"/>
      <c r="E173" s="641">
        <v>0</v>
      </c>
      <c r="F173" s="641">
        <v>0</v>
      </c>
      <c r="G173" s="641">
        <v>0</v>
      </c>
      <c r="H173" s="641">
        <v>0</v>
      </c>
      <c r="I173" s="641">
        <v>0</v>
      </c>
      <c r="J173" s="641">
        <v>0</v>
      </c>
      <c r="K173" s="681">
        <v>4111</v>
      </c>
      <c r="L173" s="615" t="s">
        <v>12214</v>
      </c>
      <c r="M173" s="614">
        <v>411</v>
      </c>
      <c r="N173" s="611">
        <v>158</v>
      </c>
      <c r="P173" s="699"/>
    </row>
    <row r="174" spans="1:16" s="611" customFormat="1">
      <c r="A174" s="637" t="s">
        <v>661</v>
      </c>
      <c r="B174" s="638" t="s">
        <v>12754</v>
      </c>
      <c r="C174" s="639">
        <v>412</v>
      </c>
      <c r="D174" s="639"/>
      <c r="E174" s="641">
        <v>0</v>
      </c>
      <c r="F174" s="641">
        <v>0</v>
      </c>
      <c r="G174" s="641">
        <v>0</v>
      </c>
      <c r="H174" s="641">
        <v>0</v>
      </c>
      <c r="I174" s="641">
        <v>0</v>
      </c>
      <c r="J174" s="641">
        <v>0</v>
      </c>
      <c r="K174" s="681">
        <v>4112</v>
      </c>
      <c r="L174" s="615" t="s">
        <v>12214</v>
      </c>
      <c r="M174" s="614">
        <v>412</v>
      </c>
      <c r="N174" s="611">
        <v>159</v>
      </c>
      <c r="P174" s="699"/>
    </row>
    <row r="175" spans="1:16" s="611" customFormat="1">
      <c r="A175" s="637" t="s">
        <v>12490</v>
      </c>
      <c r="B175" s="638" t="s">
        <v>12755</v>
      </c>
      <c r="C175" s="639">
        <v>413</v>
      </c>
      <c r="D175" s="639"/>
      <c r="E175" s="641">
        <v>0</v>
      </c>
      <c r="F175" s="641">
        <v>0</v>
      </c>
      <c r="G175" s="641">
        <v>0</v>
      </c>
      <c r="H175" s="641">
        <v>0</v>
      </c>
      <c r="I175" s="641">
        <v>0</v>
      </c>
      <c r="J175" s="641">
        <v>0</v>
      </c>
      <c r="K175" s="681">
        <v>4118</v>
      </c>
      <c r="L175" s="615" t="s">
        <v>12214</v>
      </c>
      <c r="M175" s="614">
        <v>413</v>
      </c>
      <c r="N175" s="611">
        <v>160</v>
      </c>
      <c r="P175" s="699"/>
    </row>
    <row r="176" spans="1:16" s="611" customFormat="1">
      <c r="A176" s="637" t="s">
        <v>13294</v>
      </c>
      <c r="B176" s="638" t="s">
        <v>7074</v>
      </c>
      <c r="C176" s="639">
        <v>414</v>
      </c>
      <c r="D176" s="639"/>
      <c r="E176" s="641">
        <v>0</v>
      </c>
      <c r="F176" s="641">
        <v>0</v>
      </c>
      <c r="G176" s="641">
        <v>0</v>
      </c>
      <c r="H176" s="641">
        <v>0</v>
      </c>
      <c r="I176" s="641">
        <v>0</v>
      </c>
      <c r="J176" s="641">
        <v>0</v>
      </c>
      <c r="K176" s="681">
        <v>419</v>
      </c>
      <c r="L176" s="615" t="s">
        <v>12215</v>
      </c>
      <c r="M176" s="614">
        <v>414</v>
      </c>
      <c r="N176" s="611">
        <v>161</v>
      </c>
      <c r="P176" s="699"/>
    </row>
    <row r="177" spans="1:16" s="611" customFormat="1">
      <c r="A177" s="637" t="s">
        <v>13296</v>
      </c>
      <c r="B177" s="638" t="s">
        <v>410</v>
      </c>
      <c r="C177" s="639">
        <v>415</v>
      </c>
      <c r="D177" s="639"/>
      <c r="E177" s="641">
        <v>0</v>
      </c>
      <c r="F177" s="641">
        <v>0</v>
      </c>
      <c r="G177" s="641">
        <v>0</v>
      </c>
      <c r="H177" s="641">
        <v>0</v>
      </c>
      <c r="I177" s="641">
        <v>0</v>
      </c>
      <c r="J177" s="641">
        <v>0</v>
      </c>
      <c r="K177" s="681">
        <v>412</v>
      </c>
      <c r="L177" s="615" t="s">
        <v>12216</v>
      </c>
      <c r="M177" s="614">
        <v>415</v>
      </c>
      <c r="N177" s="611">
        <v>162</v>
      </c>
      <c r="P177" s="699"/>
    </row>
    <row r="178" spans="1:16" s="611" customFormat="1">
      <c r="A178" s="637" t="s">
        <v>13301</v>
      </c>
      <c r="B178" s="638" t="s">
        <v>6452</v>
      </c>
      <c r="C178" s="639">
        <v>416</v>
      </c>
      <c r="D178" s="639"/>
      <c r="E178" s="641">
        <v>0</v>
      </c>
      <c r="F178" s="641">
        <v>0</v>
      </c>
      <c r="G178" s="641">
        <v>0</v>
      </c>
      <c r="H178" s="641">
        <v>0</v>
      </c>
      <c r="I178" s="641">
        <v>0</v>
      </c>
      <c r="J178" s="641">
        <v>0</v>
      </c>
      <c r="K178" s="681">
        <v>413</v>
      </c>
      <c r="L178" s="615">
        <v>0</v>
      </c>
      <c r="M178" s="614"/>
      <c r="N178" s="611">
        <v>163</v>
      </c>
      <c r="P178" s="699"/>
    </row>
    <row r="179" spans="1:16" s="611" customFormat="1">
      <c r="A179" s="637" t="s">
        <v>11924</v>
      </c>
      <c r="B179" s="638" t="s">
        <v>2731</v>
      </c>
      <c r="C179" s="639">
        <v>417</v>
      </c>
      <c r="D179" s="639"/>
      <c r="E179" s="641">
        <v>0</v>
      </c>
      <c r="F179" s="641">
        <v>0</v>
      </c>
      <c r="G179" s="641">
        <v>0</v>
      </c>
      <c r="H179" s="641">
        <v>0</v>
      </c>
      <c r="I179" s="641">
        <v>0</v>
      </c>
      <c r="J179" s="641">
        <v>0</v>
      </c>
      <c r="K179" s="681">
        <v>414</v>
      </c>
      <c r="L179" s="615" t="s">
        <v>12217</v>
      </c>
      <c r="M179" s="614">
        <v>417</v>
      </c>
      <c r="N179" s="611">
        <v>164</v>
      </c>
      <c r="P179" s="699"/>
    </row>
    <row r="180" spans="1:16" s="611" customFormat="1">
      <c r="A180" s="637" t="s">
        <v>7588</v>
      </c>
      <c r="B180" s="638" t="s">
        <v>2732</v>
      </c>
      <c r="C180" s="639">
        <v>418</v>
      </c>
      <c r="D180" s="639"/>
      <c r="E180" s="641">
        <v>0</v>
      </c>
      <c r="F180" s="641">
        <v>0</v>
      </c>
      <c r="G180" s="641">
        <v>0</v>
      </c>
      <c r="H180" s="641">
        <v>0</v>
      </c>
      <c r="I180" s="641">
        <v>0</v>
      </c>
      <c r="J180" s="641">
        <v>0</v>
      </c>
      <c r="K180" s="681">
        <v>415</v>
      </c>
      <c r="L180" s="615" t="s">
        <v>12217</v>
      </c>
      <c r="M180" s="614">
        <v>418</v>
      </c>
      <c r="N180" s="611">
        <v>165</v>
      </c>
      <c r="P180" s="699"/>
    </row>
    <row r="181" spans="1:16" s="611" customFormat="1">
      <c r="A181" s="637" t="s">
        <v>12124</v>
      </c>
      <c r="B181" s="638" t="s">
        <v>7078</v>
      </c>
      <c r="C181" s="639">
        <v>419</v>
      </c>
      <c r="D181" s="639"/>
      <c r="E181" s="641">
        <v>0</v>
      </c>
      <c r="F181" s="641">
        <v>0</v>
      </c>
      <c r="G181" s="641">
        <v>0</v>
      </c>
      <c r="H181" s="641">
        <v>0</v>
      </c>
      <c r="I181" s="641">
        <v>0</v>
      </c>
      <c r="J181" s="641">
        <v>0</v>
      </c>
      <c r="K181" s="681">
        <v>418</v>
      </c>
      <c r="L181" s="615" t="s">
        <v>12217</v>
      </c>
      <c r="M181" s="614">
        <v>419</v>
      </c>
      <c r="N181" s="611">
        <v>166</v>
      </c>
      <c r="P181" s="699"/>
    </row>
    <row r="182" spans="1:16" s="611" customFormat="1">
      <c r="A182" s="643" t="s">
        <v>9019</v>
      </c>
      <c r="B182" s="638" t="s">
        <v>7079</v>
      </c>
      <c r="C182" s="639" t="s">
        <v>7080</v>
      </c>
      <c r="D182" s="639"/>
      <c r="E182" s="640">
        <v>0</v>
      </c>
      <c r="F182" s="640">
        <v>0</v>
      </c>
      <c r="G182" s="640">
        <v>0</v>
      </c>
      <c r="H182" s="640">
        <v>0</v>
      </c>
      <c r="I182" s="640">
        <v>0</v>
      </c>
      <c r="J182" s="640">
        <v>0</v>
      </c>
      <c r="K182" s="681"/>
      <c r="L182" s="615"/>
      <c r="M182" s="614"/>
      <c r="N182" s="611">
        <v>167</v>
      </c>
      <c r="P182" s="699"/>
    </row>
    <row r="183" spans="1:16" s="611" customFormat="1">
      <c r="A183" s="643"/>
      <c r="B183" s="638" t="s">
        <v>10489</v>
      </c>
      <c r="C183" s="639"/>
      <c r="D183" s="639"/>
      <c r="E183" s="641">
        <v>0</v>
      </c>
      <c r="F183" s="641">
        <v>0</v>
      </c>
      <c r="G183" s="641">
        <v>0</v>
      </c>
      <c r="H183" s="641">
        <v>0</v>
      </c>
      <c r="I183" s="641">
        <v>0</v>
      </c>
      <c r="J183" s="641">
        <v>0</v>
      </c>
      <c r="K183" s="681">
        <v>4211</v>
      </c>
      <c r="L183" s="615" t="s">
        <v>12217</v>
      </c>
      <c r="M183" s="614">
        <v>420</v>
      </c>
      <c r="N183" s="611">
        <v>168</v>
      </c>
      <c r="P183" s="699"/>
    </row>
    <row r="184" spans="1:16" s="611" customFormat="1">
      <c r="A184" s="643"/>
      <c r="B184" s="638" t="s">
        <v>6104</v>
      </c>
      <c r="C184" s="639"/>
      <c r="D184" s="639"/>
      <c r="E184" s="641">
        <v>0</v>
      </c>
      <c r="F184" s="641">
        <v>0</v>
      </c>
      <c r="G184" s="641">
        <v>0</v>
      </c>
      <c r="H184" s="641">
        <v>0</v>
      </c>
      <c r="I184" s="641">
        <v>0</v>
      </c>
      <c r="J184" s="641">
        <v>0</v>
      </c>
      <c r="K184" s="681">
        <v>4212</v>
      </c>
      <c r="L184" s="615" t="s">
        <v>12217</v>
      </c>
      <c r="M184" s="614">
        <v>420</v>
      </c>
      <c r="N184" s="611">
        <v>169</v>
      </c>
      <c r="P184" s="699"/>
    </row>
    <row r="185" spans="1:16" s="611" customFormat="1">
      <c r="A185" s="643" t="s">
        <v>6105</v>
      </c>
      <c r="B185" s="638" t="s">
        <v>6106</v>
      </c>
      <c r="C185" s="639" t="s">
        <v>6107</v>
      </c>
      <c r="D185" s="639"/>
      <c r="E185" s="641">
        <v>0</v>
      </c>
      <c r="F185" s="641">
        <v>0</v>
      </c>
      <c r="G185" s="641">
        <v>0</v>
      </c>
      <c r="H185" s="641">
        <v>0</v>
      </c>
      <c r="I185" s="641">
        <v>0</v>
      </c>
      <c r="J185" s="641">
        <v>0</v>
      </c>
      <c r="K185" s="681">
        <v>441</v>
      </c>
      <c r="L185" s="615" t="s">
        <v>12217</v>
      </c>
      <c r="M185" s="614">
        <v>421</v>
      </c>
      <c r="N185" s="611">
        <v>170</v>
      </c>
      <c r="P185" s="699"/>
    </row>
    <row r="186" spans="1:16" s="611" customFormat="1">
      <c r="A186" s="635" t="s">
        <v>657</v>
      </c>
      <c r="B186" s="635" t="s">
        <v>6108</v>
      </c>
      <c r="C186" s="633" t="s">
        <v>6109</v>
      </c>
      <c r="D186" s="633"/>
      <c r="E186" s="636">
        <v>0</v>
      </c>
      <c r="F186" s="636">
        <v>0</v>
      </c>
      <c r="G186" s="636">
        <v>0</v>
      </c>
      <c r="H186" s="636">
        <v>0</v>
      </c>
      <c r="I186" s="636">
        <v>0</v>
      </c>
      <c r="J186" s="636">
        <v>0</v>
      </c>
      <c r="K186" s="682"/>
      <c r="L186" s="616"/>
      <c r="M186" s="613"/>
      <c r="N186" s="611">
        <v>171</v>
      </c>
      <c r="P186" s="699"/>
    </row>
    <row r="187" spans="1:16" s="611" customFormat="1">
      <c r="A187" s="637" t="s">
        <v>533</v>
      </c>
      <c r="B187" s="638" t="s">
        <v>11619</v>
      </c>
      <c r="C187" s="639" t="s">
        <v>11167</v>
      </c>
      <c r="D187" s="639"/>
      <c r="E187" s="640">
        <v>0</v>
      </c>
      <c r="F187" s="640">
        <v>0</v>
      </c>
      <c r="G187" s="640">
        <v>0</v>
      </c>
      <c r="H187" s="640">
        <v>0</v>
      </c>
      <c r="I187" s="640">
        <v>0</v>
      </c>
      <c r="J187" s="640">
        <v>0</v>
      </c>
      <c r="K187" s="681"/>
      <c r="L187" s="615"/>
      <c r="M187" s="614"/>
      <c r="N187" s="611">
        <v>172</v>
      </c>
      <c r="P187" s="699"/>
    </row>
    <row r="188" spans="1:16" s="611" customFormat="1">
      <c r="A188" s="637"/>
      <c r="B188" s="638" t="s">
        <v>11168</v>
      </c>
      <c r="C188" s="639"/>
      <c r="D188" s="639"/>
      <c r="E188" s="641">
        <v>0</v>
      </c>
      <c r="F188" s="641">
        <v>0</v>
      </c>
      <c r="G188" s="641">
        <v>0</v>
      </c>
      <c r="H188" s="641">
        <v>0</v>
      </c>
      <c r="I188" s="641">
        <v>0</v>
      </c>
      <c r="J188" s="641">
        <v>0</v>
      </c>
      <c r="K188" s="681">
        <v>4311</v>
      </c>
      <c r="L188" s="615" t="s">
        <v>12217</v>
      </c>
      <c r="M188" s="614">
        <v>431</v>
      </c>
      <c r="N188" s="611">
        <v>173</v>
      </c>
      <c r="P188" s="699"/>
    </row>
    <row r="189" spans="1:16" s="611" customFormat="1">
      <c r="A189" s="637"/>
      <c r="B189" s="638" t="s">
        <v>11169</v>
      </c>
      <c r="C189" s="639"/>
      <c r="D189" s="639"/>
      <c r="E189" s="641">
        <v>0</v>
      </c>
      <c r="F189" s="641">
        <v>0</v>
      </c>
      <c r="G189" s="641">
        <v>0</v>
      </c>
      <c r="H189" s="641">
        <v>0</v>
      </c>
      <c r="I189" s="641">
        <v>0</v>
      </c>
      <c r="J189" s="641">
        <v>0</v>
      </c>
      <c r="K189" s="681">
        <v>4312</v>
      </c>
      <c r="L189" s="615" t="s">
        <v>12217</v>
      </c>
      <c r="M189" s="614">
        <v>431</v>
      </c>
      <c r="N189" s="611">
        <v>174</v>
      </c>
      <c r="P189" s="699"/>
    </row>
    <row r="190" spans="1:16" s="611" customFormat="1">
      <c r="A190" s="637"/>
      <c r="B190" s="638" t="s">
        <v>11170</v>
      </c>
      <c r="C190" s="639"/>
      <c r="D190" s="639"/>
      <c r="E190" s="641">
        <v>0</v>
      </c>
      <c r="F190" s="641">
        <v>0</v>
      </c>
      <c r="G190" s="641">
        <v>0</v>
      </c>
      <c r="H190" s="641">
        <v>0</v>
      </c>
      <c r="I190" s="641">
        <v>0</v>
      </c>
      <c r="J190" s="641">
        <v>0</v>
      </c>
      <c r="K190" s="681">
        <v>4313</v>
      </c>
      <c r="L190" s="615" t="s">
        <v>12217</v>
      </c>
      <c r="M190" s="614">
        <v>431</v>
      </c>
      <c r="N190" s="611">
        <v>175</v>
      </c>
      <c r="P190" s="699"/>
    </row>
    <row r="191" spans="1:16" s="611" customFormat="1">
      <c r="A191" s="637" t="s">
        <v>661</v>
      </c>
      <c r="B191" s="638" t="s">
        <v>11171</v>
      </c>
      <c r="C191" s="639" t="s">
        <v>11172</v>
      </c>
      <c r="D191" s="639"/>
      <c r="E191" s="640">
        <v>0</v>
      </c>
      <c r="F191" s="640">
        <v>0</v>
      </c>
      <c r="G191" s="640">
        <v>0</v>
      </c>
      <c r="H191" s="640">
        <v>0</v>
      </c>
      <c r="I191" s="640">
        <v>0</v>
      </c>
      <c r="J191" s="640">
        <v>0</v>
      </c>
      <c r="K191" s="681"/>
      <c r="L191" s="615"/>
      <c r="M191" s="614"/>
      <c r="N191" s="611">
        <v>176</v>
      </c>
      <c r="P191" s="699"/>
    </row>
    <row r="192" spans="1:16" s="611" customFormat="1">
      <c r="A192" s="637"/>
      <c r="B192" s="637" t="s">
        <v>9646</v>
      </c>
      <c r="C192" s="639"/>
      <c r="D192" s="639"/>
      <c r="E192" s="641">
        <v>0</v>
      </c>
      <c r="F192" s="641">
        <v>0</v>
      </c>
      <c r="G192" s="641">
        <v>0</v>
      </c>
      <c r="H192" s="641">
        <v>0</v>
      </c>
      <c r="I192" s="641">
        <v>0</v>
      </c>
      <c r="J192" s="641">
        <v>0</v>
      </c>
      <c r="K192" s="681"/>
      <c r="L192" s="615"/>
      <c r="M192" s="614"/>
      <c r="N192" s="611">
        <v>177</v>
      </c>
      <c r="P192" s="699"/>
    </row>
    <row r="193" spans="1:16" s="611" customFormat="1">
      <c r="A193" s="637"/>
      <c r="B193" s="638" t="s">
        <v>9647</v>
      </c>
      <c r="C193" s="639"/>
      <c r="D193" s="639"/>
      <c r="E193" s="641">
        <v>0</v>
      </c>
      <c r="F193" s="641">
        <v>0</v>
      </c>
      <c r="G193" s="641">
        <v>0</v>
      </c>
      <c r="H193" s="641">
        <v>0</v>
      </c>
      <c r="I193" s="641">
        <v>0</v>
      </c>
      <c r="J193" s="641">
        <v>0</v>
      </c>
      <c r="K193" s="681">
        <v>4611</v>
      </c>
      <c r="L193" s="615" t="s">
        <v>12218</v>
      </c>
      <c r="M193" s="614">
        <v>432</v>
      </c>
      <c r="N193" s="611">
        <v>178</v>
      </c>
      <c r="P193" s="699"/>
    </row>
    <row r="194" spans="1:16" s="611" customFormat="1">
      <c r="A194" s="637"/>
      <c r="B194" s="638" t="s">
        <v>12076</v>
      </c>
      <c r="C194" s="639"/>
      <c r="D194" s="639"/>
      <c r="E194" s="641">
        <v>0</v>
      </c>
      <c r="F194" s="641">
        <v>0</v>
      </c>
      <c r="G194" s="641">
        <v>0</v>
      </c>
      <c r="H194" s="641">
        <v>0</v>
      </c>
      <c r="I194" s="641">
        <v>0</v>
      </c>
      <c r="J194" s="641">
        <v>0</v>
      </c>
      <c r="K194" s="681">
        <v>4612</v>
      </c>
      <c r="L194" s="615" t="s">
        <v>12218</v>
      </c>
      <c r="M194" s="614">
        <v>432</v>
      </c>
      <c r="N194" s="611">
        <v>179</v>
      </c>
      <c r="P194" s="699"/>
    </row>
    <row r="195" spans="1:16" s="611" customFormat="1">
      <c r="A195" s="637"/>
      <c r="B195" s="637" t="s">
        <v>8023</v>
      </c>
      <c r="C195" s="639"/>
      <c r="D195" s="639"/>
      <c r="E195" s="641">
        <v>0</v>
      </c>
      <c r="F195" s="641">
        <v>0</v>
      </c>
      <c r="G195" s="641">
        <v>0</v>
      </c>
      <c r="H195" s="641">
        <v>0</v>
      </c>
      <c r="I195" s="641">
        <v>0</v>
      </c>
      <c r="J195" s="641">
        <v>0</v>
      </c>
      <c r="K195" s="681"/>
      <c r="L195" s="615"/>
      <c r="M195" s="614"/>
      <c r="N195" s="611">
        <v>180</v>
      </c>
      <c r="P195" s="699"/>
    </row>
    <row r="196" spans="1:16" s="611" customFormat="1">
      <c r="A196" s="637"/>
      <c r="B196" s="638" t="s">
        <v>8024</v>
      </c>
      <c r="C196" s="639"/>
      <c r="D196" s="639"/>
      <c r="E196" s="641">
        <v>0</v>
      </c>
      <c r="F196" s="641">
        <v>0</v>
      </c>
      <c r="G196" s="641">
        <v>0</v>
      </c>
      <c r="H196" s="641">
        <v>0</v>
      </c>
      <c r="I196" s="641">
        <v>0</v>
      </c>
      <c r="J196" s="641">
        <v>0</v>
      </c>
      <c r="K196" s="681">
        <v>1611</v>
      </c>
      <c r="L196" s="615" t="s">
        <v>12218</v>
      </c>
      <c r="M196" s="614">
        <v>432</v>
      </c>
      <c r="N196" s="611">
        <v>181</v>
      </c>
      <c r="P196" s="699"/>
    </row>
    <row r="197" spans="1:16" s="611" customFormat="1">
      <c r="A197" s="637"/>
      <c r="B197" s="638" t="s">
        <v>8025</v>
      </c>
      <c r="C197" s="639"/>
      <c r="D197" s="639"/>
      <c r="E197" s="641">
        <v>0</v>
      </c>
      <c r="F197" s="641">
        <v>0</v>
      </c>
      <c r="G197" s="641">
        <v>0</v>
      </c>
      <c r="H197" s="641">
        <v>0</v>
      </c>
      <c r="I197" s="641">
        <v>0</v>
      </c>
      <c r="J197" s="641">
        <v>0</v>
      </c>
      <c r="K197" s="681">
        <v>1612</v>
      </c>
      <c r="L197" s="615" t="s">
        <v>12218</v>
      </c>
      <c r="M197" s="614">
        <v>432</v>
      </c>
      <c r="N197" s="611">
        <v>182</v>
      </c>
      <c r="P197" s="699"/>
    </row>
    <row r="198" spans="1:16" s="611" customFormat="1">
      <c r="A198" s="637" t="s">
        <v>12490</v>
      </c>
      <c r="B198" s="638" t="s">
        <v>1309</v>
      </c>
      <c r="C198" s="639" t="s">
        <v>1310</v>
      </c>
      <c r="D198" s="639"/>
      <c r="E198" s="641">
        <v>0</v>
      </c>
      <c r="F198" s="641">
        <v>0</v>
      </c>
      <c r="G198" s="641">
        <v>0</v>
      </c>
      <c r="H198" s="641">
        <v>0</v>
      </c>
      <c r="I198" s="641">
        <v>0</v>
      </c>
      <c r="J198" s="641">
        <v>0</v>
      </c>
      <c r="K198" s="681">
        <v>466</v>
      </c>
      <c r="L198" s="615" t="s">
        <v>12218</v>
      </c>
      <c r="M198" s="614">
        <v>433</v>
      </c>
      <c r="N198" s="611">
        <v>183</v>
      </c>
      <c r="P198" s="699"/>
    </row>
    <row r="199" spans="1:16" s="611" customFormat="1">
      <c r="A199" s="635" t="s">
        <v>4500</v>
      </c>
      <c r="B199" s="645" t="s">
        <v>4501</v>
      </c>
      <c r="C199" s="633" t="s">
        <v>4502</v>
      </c>
      <c r="D199" s="633"/>
      <c r="E199" s="636">
        <v>0</v>
      </c>
      <c r="F199" s="636">
        <v>0</v>
      </c>
      <c r="G199" s="636">
        <v>0</v>
      </c>
      <c r="H199" s="636">
        <v>0</v>
      </c>
      <c r="I199" s="636">
        <v>0</v>
      </c>
      <c r="J199" s="636">
        <v>0</v>
      </c>
      <c r="K199" s="682">
        <v>439</v>
      </c>
      <c r="L199" s="616" t="s">
        <v>12219</v>
      </c>
      <c r="M199" s="613">
        <v>439</v>
      </c>
      <c r="N199" s="611">
        <v>184</v>
      </c>
      <c r="P199" s="699"/>
    </row>
    <row r="200" spans="1:16" s="611" customFormat="1">
      <c r="A200" s="637"/>
      <c r="B200" s="643"/>
      <c r="C200" s="639"/>
      <c r="D200" s="639"/>
      <c r="E200" s="641"/>
      <c r="F200" s="641"/>
      <c r="G200" s="641"/>
      <c r="H200" s="641"/>
      <c r="I200" s="641"/>
      <c r="J200" s="641"/>
      <c r="K200" s="681"/>
      <c r="L200" s="615"/>
      <c r="M200" s="614"/>
      <c r="N200" s="611" t="s">
        <v>3411</v>
      </c>
      <c r="P200" s="699"/>
    </row>
    <row r="201" spans="1:16" s="611" customFormat="1" ht="13.5" thickBot="1">
      <c r="A201" s="635"/>
      <c r="B201" s="635" t="s">
        <v>4503</v>
      </c>
      <c r="C201" s="633" t="s">
        <v>4504</v>
      </c>
      <c r="D201" s="633"/>
      <c r="E201" s="647">
        <v>0</v>
      </c>
      <c r="F201" s="647">
        <v>0</v>
      </c>
      <c r="G201" s="647">
        <v>0</v>
      </c>
      <c r="H201" s="647">
        <v>0</v>
      </c>
      <c r="I201" s="647">
        <v>0</v>
      </c>
      <c r="J201" s="647">
        <v>0</v>
      </c>
      <c r="K201" s="681"/>
      <c r="L201" s="615"/>
      <c r="M201" s="614"/>
      <c r="N201" s="611">
        <v>185</v>
      </c>
      <c r="P201" s="699"/>
    </row>
    <row r="202" spans="1:16" s="611" customFormat="1" ht="13.5" thickTop="1">
      <c r="A202" s="643"/>
      <c r="B202" s="643"/>
      <c r="C202" s="643"/>
      <c r="D202" s="643"/>
      <c r="E202" s="641"/>
      <c r="F202" s="641"/>
      <c r="G202" s="641"/>
      <c r="H202" s="641"/>
      <c r="I202" s="641"/>
      <c r="J202" s="641"/>
      <c r="K202" s="681"/>
      <c r="L202" s="615"/>
      <c r="M202" s="614"/>
      <c r="N202" s="611" t="s">
        <v>3411</v>
      </c>
      <c r="P202" s="699"/>
    </row>
    <row r="203" spans="1:16" s="611" customFormat="1" ht="25.5">
      <c r="A203" s="649" t="s">
        <v>12468</v>
      </c>
      <c r="B203" s="630"/>
      <c r="C203" s="631"/>
      <c r="D203" s="631" t="s">
        <v>6086</v>
      </c>
      <c r="E203" s="650"/>
      <c r="F203" s="650"/>
      <c r="G203" s="650"/>
      <c r="H203" s="650"/>
      <c r="I203" s="650"/>
      <c r="J203" s="650"/>
      <c r="K203" s="683"/>
      <c r="L203" s="615"/>
      <c r="M203" s="615"/>
      <c r="N203" s="611" t="s">
        <v>3411</v>
      </c>
      <c r="P203" s="699"/>
    </row>
    <row r="204" spans="1:16" s="611" customFormat="1">
      <c r="A204" s="635"/>
      <c r="B204" s="635"/>
      <c r="C204" s="633"/>
      <c r="D204" s="639"/>
      <c r="E204" s="648"/>
      <c r="F204" s="648"/>
      <c r="G204" s="648"/>
      <c r="H204" s="648"/>
      <c r="I204" s="648"/>
      <c r="J204" s="648"/>
      <c r="K204" s="681"/>
      <c r="L204" s="615"/>
      <c r="M204" s="614"/>
      <c r="N204" s="611" t="s">
        <v>3411</v>
      </c>
      <c r="P204" s="699"/>
    </row>
    <row r="205" spans="1:16" s="611" customFormat="1">
      <c r="A205" s="637" t="s">
        <v>533</v>
      </c>
      <c r="B205" s="643" t="s">
        <v>12470</v>
      </c>
      <c r="C205" s="639" t="s">
        <v>12235</v>
      </c>
      <c r="D205" s="639"/>
      <c r="E205" s="641">
        <v>0</v>
      </c>
      <c r="F205" s="641">
        <v>0</v>
      </c>
      <c r="G205" s="641">
        <v>0</v>
      </c>
      <c r="H205" s="641">
        <v>0</v>
      </c>
      <c r="I205" s="641">
        <v>0</v>
      </c>
      <c r="J205" s="641">
        <v>0</v>
      </c>
      <c r="K205" s="681"/>
      <c r="L205" s="615"/>
      <c r="M205" s="614"/>
      <c r="N205" s="611">
        <v>186</v>
      </c>
      <c r="P205" s="699"/>
    </row>
    <row r="206" spans="1:16" s="611" customFormat="1">
      <c r="A206" s="637" t="s">
        <v>661</v>
      </c>
      <c r="B206" s="643" t="s">
        <v>7810</v>
      </c>
      <c r="C206" s="639" t="s">
        <v>12236</v>
      </c>
      <c r="D206" s="639"/>
      <c r="E206" s="641">
        <v>0</v>
      </c>
      <c r="F206" s="641">
        <v>0</v>
      </c>
      <c r="G206" s="641">
        <v>0</v>
      </c>
      <c r="H206" s="641">
        <v>0</v>
      </c>
      <c r="I206" s="641">
        <v>0</v>
      </c>
      <c r="J206" s="641">
        <v>0</v>
      </c>
      <c r="K206" s="681"/>
      <c r="L206" s="615"/>
      <c r="M206" s="614"/>
      <c r="N206" s="611">
        <v>187</v>
      </c>
      <c r="P206" s="699"/>
    </row>
    <row r="207" spans="1:16" s="611" customFormat="1">
      <c r="A207" s="637" t="s">
        <v>12490</v>
      </c>
      <c r="B207" s="643" t="s">
        <v>11858</v>
      </c>
      <c r="C207" s="639" t="s">
        <v>12237</v>
      </c>
      <c r="D207" s="639"/>
      <c r="E207" s="641">
        <v>0</v>
      </c>
      <c r="F207" s="641">
        <v>0</v>
      </c>
      <c r="G207" s="641">
        <v>0</v>
      </c>
      <c r="H207" s="641">
        <v>0</v>
      </c>
      <c r="I207" s="641">
        <v>0</v>
      </c>
      <c r="J207" s="641">
        <v>0</v>
      </c>
      <c r="K207" s="681"/>
      <c r="L207" s="615"/>
      <c r="M207" s="614"/>
      <c r="N207" s="611">
        <v>188</v>
      </c>
      <c r="P207" s="699"/>
    </row>
    <row r="208" spans="1:16" s="611" customFormat="1">
      <c r="A208" s="637" t="s">
        <v>13294</v>
      </c>
      <c r="B208" s="643" t="s">
        <v>11859</v>
      </c>
      <c r="C208" s="639" t="s">
        <v>12238</v>
      </c>
      <c r="D208" s="639"/>
      <c r="E208" s="641">
        <v>0</v>
      </c>
      <c r="F208" s="641">
        <v>0</v>
      </c>
      <c r="G208" s="641">
        <v>0</v>
      </c>
      <c r="H208" s="641">
        <v>0</v>
      </c>
      <c r="I208" s="641">
        <v>0</v>
      </c>
      <c r="J208" s="641">
        <v>0</v>
      </c>
      <c r="K208" s="681"/>
      <c r="L208" s="615"/>
      <c r="M208" s="614"/>
      <c r="N208" s="611">
        <v>189</v>
      </c>
      <c r="P208" s="699"/>
    </row>
    <row r="209" spans="1:16" s="611" customFormat="1">
      <c r="A209" s="651" t="s">
        <v>13296</v>
      </c>
      <c r="B209" s="652" t="s">
        <v>11860</v>
      </c>
      <c r="C209" s="653"/>
      <c r="D209" s="653"/>
      <c r="E209" s="641">
        <v>0</v>
      </c>
      <c r="F209" s="641">
        <v>0</v>
      </c>
      <c r="G209" s="648">
        <v>0</v>
      </c>
      <c r="H209" s="648">
        <v>0</v>
      </c>
      <c r="I209" s="648">
        <v>0</v>
      </c>
      <c r="J209" s="648">
        <v>0</v>
      </c>
      <c r="K209" s="684"/>
      <c r="L209" s="615"/>
      <c r="M209" s="617"/>
      <c r="N209" s="611">
        <v>190</v>
      </c>
      <c r="P209" s="699"/>
    </row>
    <row r="210" spans="1:16" s="611" customFormat="1">
      <c r="A210" s="651"/>
      <c r="B210" s="652" t="s">
        <v>11861</v>
      </c>
      <c r="C210" s="653" t="s">
        <v>12239</v>
      </c>
      <c r="D210" s="653"/>
      <c r="E210" s="654">
        <v>0</v>
      </c>
      <c r="F210" s="654">
        <v>0</v>
      </c>
      <c r="G210" s="654">
        <v>0</v>
      </c>
      <c r="H210" s="654">
        <v>0</v>
      </c>
      <c r="I210" s="654">
        <v>0</v>
      </c>
      <c r="J210" s="654">
        <v>0</v>
      </c>
      <c r="K210" s="684"/>
      <c r="L210" s="615"/>
      <c r="M210" s="617"/>
      <c r="N210" s="611">
        <v>191</v>
      </c>
      <c r="P210" s="699"/>
    </row>
    <row r="211" spans="1:16" s="611" customFormat="1">
      <c r="A211" s="651"/>
      <c r="B211" s="652" t="s">
        <v>11862</v>
      </c>
      <c r="C211" s="653" t="s">
        <v>12240</v>
      </c>
      <c r="D211" s="653"/>
      <c r="E211" s="654">
        <v>0</v>
      </c>
      <c r="F211" s="654">
        <v>0</v>
      </c>
      <c r="G211" s="654">
        <v>0</v>
      </c>
      <c r="H211" s="654">
        <v>0</v>
      </c>
      <c r="I211" s="654">
        <v>0</v>
      </c>
      <c r="J211" s="654">
        <v>0</v>
      </c>
      <c r="K211" s="684"/>
      <c r="L211" s="615"/>
      <c r="M211" s="617"/>
      <c r="N211" s="611">
        <v>192</v>
      </c>
      <c r="P211" s="699"/>
    </row>
    <row r="212" spans="1:16" s="611" customFormat="1">
      <c r="A212" s="651"/>
      <c r="B212" s="652" t="s">
        <v>11863</v>
      </c>
      <c r="C212" s="653" t="s">
        <v>12241</v>
      </c>
      <c r="D212" s="653"/>
      <c r="E212" s="654">
        <v>0</v>
      </c>
      <c r="F212" s="654">
        <v>0</v>
      </c>
      <c r="G212" s="654">
        <v>0</v>
      </c>
      <c r="H212" s="654">
        <v>0</v>
      </c>
      <c r="I212" s="654">
        <v>0</v>
      </c>
      <c r="J212" s="654">
        <v>0</v>
      </c>
      <c r="K212" s="684"/>
      <c r="L212" s="615"/>
      <c r="M212" s="617"/>
      <c r="N212" s="611">
        <v>193</v>
      </c>
      <c r="P212" s="699"/>
    </row>
    <row r="213" spans="1:16" s="611" customFormat="1">
      <c r="A213" s="651"/>
      <c r="B213" s="652" t="s">
        <v>5849</v>
      </c>
      <c r="C213" s="653" t="s">
        <v>12242</v>
      </c>
      <c r="D213" s="653"/>
      <c r="E213" s="654">
        <v>0</v>
      </c>
      <c r="F213" s="654">
        <v>0</v>
      </c>
      <c r="G213" s="654">
        <v>0</v>
      </c>
      <c r="H213" s="654">
        <v>0</v>
      </c>
      <c r="I213" s="654">
        <v>0</v>
      </c>
      <c r="J213" s="654">
        <v>0</v>
      </c>
      <c r="K213" s="684"/>
      <c r="L213" s="615"/>
      <c r="M213" s="617"/>
      <c r="N213" s="611">
        <v>194</v>
      </c>
      <c r="P213" s="699"/>
    </row>
    <row r="214" spans="1:16" s="611" customFormat="1">
      <c r="A214" s="651"/>
      <c r="B214" s="652" t="s">
        <v>5850</v>
      </c>
      <c r="C214" s="653" t="s">
        <v>12243</v>
      </c>
      <c r="D214" s="653"/>
      <c r="E214" s="654">
        <v>0</v>
      </c>
      <c r="F214" s="654">
        <v>0</v>
      </c>
      <c r="G214" s="654">
        <v>0</v>
      </c>
      <c r="H214" s="654">
        <v>0</v>
      </c>
      <c r="I214" s="654">
        <v>0</v>
      </c>
      <c r="J214" s="654">
        <v>0</v>
      </c>
      <c r="K214" s="684"/>
      <c r="L214" s="615"/>
      <c r="M214" s="617"/>
      <c r="N214" s="611">
        <v>195</v>
      </c>
      <c r="P214" s="699"/>
    </row>
    <row r="215" spans="1:16" s="611" customFormat="1">
      <c r="A215" s="651"/>
      <c r="B215" s="652" t="s">
        <v>5851</v>
      </c>
      <c r="C215" s="653" t="s">
        <v>2072</v>
      </c>
      <c r="D215" s="653"/>
      <c r="E215" s="654">
        <v>0</v>
      </c>
      <c r="F215" s="654">
        <v>0</v>
      </c>
      <c r="G215" s="654">
        <v>0</v>
      </c>
      <c r="H215" s="654">
        <v>0</v>
      </c>
      <c r="I215" s="654">
        <v>0</v>
      </c>
      <c r="J215" s="654">
        <v>0</v>
      </c>
      <c r="K215" s="684"/>
      <c r="L215" s="615"/>
      <c r="M215" s="617"/>
      <c r="N215" s="611">
        <v>196</v>
      </c>
      <c r="P215" s="699"/>
    </row>
    <row r="216" spans="1:16" s="611" customFormat="1">
      <c r="A216" s="651"/>
      <c r="B216" s="652" t="s">
        <v>5852</v>
      </c>
      <c r="C216" s="653" t="s">
        <v>2073</v>
      </c>
      <c r="D216" s="653"/>
      <c r="E216" s="654">
        <v>0</v>
      </c>
      <c r="F216" s="654">
        <v>0</v>
      </c>
      <c r="G216" s="654">
        <v>0</v>
      </c>
      <c r="H216" s="654">
        <v>0</v>
      </c>
      <c r="I216" s="654">
        <v>0</v>
      </c>
      <c r="J216" s="654">
        <v>0</v>
      </c>
      <c r="K216" s="684"/>
      <c r="L216" s="615"/>
      <c r="M216" s="617"/>
      <c r="N216" s="611">
        <v>197</v>
      </c>
      <c r="P216" s="699"/>
    </row>
    <row r="217" spans="1:16" s="611" customFormat="1">
      <c r="A217" s="651"/>
      <c r="B217" s="652" t="s">
        <v>5853</v>
      </c>
      <c r="C217" s="653" t="s">
        <v>2075</v>
      </c>
      <c r="D217" s="653"/>
      <c r="E217" s="654">
        <v>0</v>
      </c>
      <c r="F217" s="654">
        <v>0</v>
      </c>
      <c r="G217" s="654">
        <v>0</v>
      </c>
      <c r="H217" s="654">
        <v>0</v>
      </c>
      <c r="I217" s="654">
        <v>0</v>
      </c>
      <c r="J217" s="654">
        <v>0</v>
      </c>
      <c r="K217" s="684"/>
      <c r="L217" s="615"/>
      <c r="M217" s="617"/>
      <c r="N217" s="611">
        <v>198</v>
      </c>
      <c r="P217" s="699"/>
    </row>
    <row r="218" spans="1:16" s="611" customFormat="1">
      <c r="A218" s="637" t="s">
        <v>13301</v>
      </c>
      <c r="B218" s="643" t="s">
        <v>3245</v>
      </c>
      <c r="C218" s="639" t="s">
        <v>2074</v>
      </c>
      <c r="D218" s="639"/>
      <c r="E218" s="641">
        <v>0</v>
      </c>
      <c r="F218" s="641">
        <v>0</v>
      </c>
      <c r="G218" s="641">
        <v>0</v>
      </c>
      <c r="H218" s="641">
        <v>0</v>
      </c>
      <c r="I218" s="641">
        <v>0</v>
      </c>
      <c r="J218" s="641">
        <v>0</v>
      </c>
      <c r="K218" s="681"/>
      <c r="L218" s="615"/>
      <c r="M218" s="614"/>
      <c r="N218" s="611">
        <v>199</v>
      </c>
      <c r="P218" s="699"/>
    </row>
    <row r="219" spans="1:16" s="611" customFormat="1">
      <c r="A219" s="643"/>
      <c r="B219" s="643"/>
      <c r="C219" s="643"/>
      <c r="D219" s="643"/>
      <c r="E219" s="648"/>
      <c r="F219" s="648"/>
      <c r="G219" s="648"/>
      <c r="H219" s="648"/>
      <c r="I219" s="648"/>
      <c r="J219" s="648"/>
      <c r="K219" s="681"/>
      <c r="L219" s="615"/>
      <c r="M219" s="614"/>
      <c r="N219" s="611" t="s">
        <v>3411</v>
      </c>
      <c r="P219" s="699"/>
    </row>
    <row r="220" spans="1:16" s="611" customFormat="1">
      <c r="A220" s="655"/>
      <c r="B220" s="655"/>
      <c r="C220" s="655"/>
      <c r="D220" s="655"/>
      <c r="E220" s="655"/>
      <c r="F220" s="655"/>
      <c r="G220" s="655"/>
      <c r="H220" s="655"/>
      <c r="I220" s="655"/>
      <c r="J220" s="655"/>
      <c r="K220" s="685"/>
      <c r="L220" s="615"/>
      <c r="M220" s="616"/>
      <c r="N220" s="611" t="s">
        <v>3411</v>
      </c>
      <c r="P220" s="699"/>
    </row>
    <row r="221" spans="1:16" s="611" customFormat="1" ht="20.25" customHeight="1">
      <c r="A221" s="645" t="s">
        <v>3248</v>
      </c>
      <c r="B221" s="638"/>
      <c r="C221" s="638"/>
      <c r="D221" s="638"/>
      <c r="E221" s="638"/>
      <c r="F221" s="638"/>
      <c r="G221" s="638"/>
      <c r="H221" s="638"/>
      <c r="I221" s="638"/>
      <c r="J221" s="638"/>
      <c r="K221" s="683"/>
      <c r="L221" s="615"/>
      <c r="M221" s="615"/>
      <c r="N221" s="611" t="s">
        <v>3411</v>
      </c>
      <c r="P221" s="699"/>
    </row>
    <row r="222" spans="1:16" s="611" customFormat="1">
      <c r="A222" s="635"/>
      <c r="B222" s="635"/>
      <c r="C222" s="633"/>
      <c r="D222" s="633"/>
      <c r="E222" s="656" t="s">
        <v>3411</v>
      </c>
      <c r="F222" s="656" t="s">
        <v>3411</v>
      </c>
      <c r="G222" s="656" t="s">
        <v>3411</v>
      </c>
      <c r="H222" s="656" t="s">
        <v>3411</v>
      </c>
      <c r="I222" s="656" t="s">
        <v>3411</v>
      </c>
      <c r="J222" s="656" t="s">
        <v>3411</v>
      </c>
      <c r="K222" s="686"/>
      <c r="L222" s="615"/>
      <c r="M222" s="618"/>
      <c r="N222" s="611" t="s">
        <v>3411</v>
      </c>
      <c r="P222" s="699"/>
    </row>
    <row r="223" spans="1:16" s="611" customFormat="1">
      <c r="A223" s="646" t="s">
        <v>533</v>
      </c>
      <c r="B223" s="645" t="s">
        <v>951</v>
      </c>
      <c r="C223" s="657" t="s">
        <v>10488</v>
      </c>
      <c r="D223" s="633"/>
      <c r="E223" s="658">
        <v>0</v>
      </c>
      <c r="F223" s="658">
        <v>0</v>
      </c>
      <c r="G223" s="658">
        <v>0</v>
      </c>
      <c r="H223" s="658">
        <v>0</v>
      </c>
      <c r="I223" s="658">
        <v>0</v>
      </c>
      <c r="J223" s="658">
        <v>0</v>
      </c>
      <c r="K223" s="681"/>
      <c r="L223" s="615"/>
      <c r="M223" s="619"/>
      <c r="N223" s="611">
        <v>200</v>
      </c>
      <c r="P223" s="699"/>
    </row>
    <row r="224" spans="1:16" s="611" customFormat="1">
      <c r="A224" s="646"/>
      <c r="B224" s="642" t="s">
        <v>5953</v>
      </c>
      <c r="C224" s="657"/>
      <c r="D224" s="633"/>
      <c r="E224" s="660">
        <v>0</v>
      </c>
      <c r="F224" s="660">
        <v>0</v>
      </c>
      <c r="G224" s="660">
        <v>0</v>
      </c>
      <c r="H224" s="660">
        <v>0</v>
      </c>
      <c r="I224" s="660">
        <v>0</v>
      </c>
      <c r="J224" s="660">
        <v>0</v>
      </c>
      <c r="K224" s="681">
        <v>5111</v>
      </c>
      <c r="L224" s="615" t="s">
        <v>12220</v>
      </c>
      <c r="M224" s="620" t="s">
        <v>10488</v>
      </c>
      <c r="N224" s="611">
        <v>201</v>
      </c>
      <c r="P224" s="699"/>
    </row>
    <row r="225" spans="1:16" s="611" customFormat="1">
      <c r="A225" s="646"/>
      <c r="B225" s="642" t="s">
        <v>5954</v>
      </c>
      <c r="C225" s="657"/>
      <c r="D225" s="633"/>
      <c r="E225" s="660">
        <v>0</v>
      </c>
      <c r="F225" s="660">
        <v>0</v>
      </c>
      <c r="G225" s="660">
        <v>0</v>
      </c>
      <c r="H225" s="660">
        <v>0</v>
      </c>
      <c r="I225" s="660">
        <v>0</v>
      </c>
      <c r="J225" s="660">
        <v>0</v>
      </c>
      <c r="K225" s="681">
        <v>5112</v>
      </c>
      <c r="L225" s="615" t="s">
        <v>12220</v>
      </c>
      <c r="M225" s="620" t="s">
        <v>10488</v>
      </c>
      <c r="N225" s="611">
        <v>202</v>
      </c>
      <c r="P225" s="699"/>
    </row>
    <row r="226" spans="1:16" s="611" customFormat="1">
      <c r="A226" s="646"/>
      <c r="B226" s="642" t="s">
        <v>3357</v>
      </c>
      <c r="C226" s="657"/>
      <c r="D226" s="633"/>
      <c r="E226" s="660">
        <v>0</v>
      </c>
      <c r="F226" s="660">
        <v>0</v>
      </c>
      <c r="G226" s="660">
        <v>0</v>
      </c>
      <c r="H226" s="660">
        <v>0</v>
      </c>
      <c r="I226" s="660">
        <v>0</v>
      </c>
      <c r="J226" s="660">
        <v>0</v>
      </c>
      <c r="K226" s="681">
        <v>5113</v>
      </c>
      <c r="L226" s="615" t="s">
        <v>12220</v>
      </c>
      <c r="M226" s="620" t="s">
        <v>10488</v>
      </c>
      <c r="N226" s="611">
        <v>203</v>
      </c>
      <c r="P226" s="699"/>
    </row>
    <row r="227" spans="1:16" s="611" customFormat="1">
      <c r="A227" s="646"/>
      <c r="B227" s="642" t="s">
        <v>3361</v>
      </c>
      <c r="C227" s="657"/>
      <c r="D227" s="633"/>
      <c r="E227" s="660">
        <v>0</v>
      </c>
      <c r="F227" s="660">
        <v>0</v>
      </c>
      <c r="G227" s="660">
        <v>0</v>
      </c>
      <c r="H227" s="660">
        <v>0</v>
      </c>
      <c r="I227" s="660">
        <v>0</v>
      </c>
      <c r="J227" s="660">
        <v>0</v>
      </c>
      <c r="K227" s="681">
        <v>5114</v>
      </c>
      <c r="L227" s="615" t="s">
        <v>12220</v>
      </c>
      <c r="M227" s="620" t="s">
        <v>10488</v>
      </c>
      <c r="N227" s="611">
        <v>204</v>
      </c>
      <c r="P227" s="699"/>
    </row>
    <row r="228" spans="1:16" s="611" customFormat="1">
      <c r="A228" s="646"/>
      <c r="B228" s="642" t="s">
        <v>3358</v>
      </c>
      <c r="C228" s="657"/>
      <c r="D228" s="633"/>
      <c r="E228" s="660">
        <v>0</v>
      </c>
      <c r="F228" s="660">
        <v>0</v>
      </c>
      <c r="G228" s="660">
        <v>0</v>
      </c>
      <c r="H228" s="660">
        <v>0</v>
      </c>
      <c r="I228" s="660">
        <v>0</v>
      </c>
      <c r="J228" s="660">
        <v>0</v>
      </c>
      <c r="K228" s="681">
        <v>5115</v>
      </c>
      <c r="L228" s="615" t="s">
        <v>12220</v>
      </c>
      <c r="M228" s="620" t="s">
        <v>10488</v>
      </c>
      <c r="N228" s="611">
        <v>205</v>
      </c>
      <c r="P228" s="699"/>
    </row>
    <row r="229" spans="1:16" s="611" customFormat="1">
      <c r="A229" s="646"/>
      <c r="B229" s="642" t="s">
        <v>3360</v>
      </c>
      <c r="C229" s="657"/>
      <c r="D229" s="633"/>
      <c r="E229" s="660">
        <v>0</v>
      </c>
      <c r="F229" s="660">
        <v>0</v>
      </c>
      <c r="G229" s="660">
        <v>0</v>
      </c>
      <c r="H229" s="660">
        <v>0</v>
      </c>
      <c r="I229" s="660">
        <v>0</v>
      </c>
      <c r="J229" s="660">
        <v>0</v>
      </c>
      <c r="K229" s="681">
        <v>5116</v>
      </c>
      <c r="L229" s="615" t="s">
        <v>12220</v>
      </c>
      <c r="M229" s="620" t="s">
        <v>10488</v>
      </c>
      <c r="N229" s="611">
        <v>206</v>
      </c>
      <c r="P229" s="699"/>
    </row>
    <row r="230" spans="1:16" s="611" customFormat="1">
      <c r="A230" s="646"/>
      <c r="B230" s="642" t="s">
        <v>3359</v>
      </c>
      <c r="C230" s="657"/>
      <c r="D230" s="633"/>
      <c r="E230" s="660">
        <v>0</v>
      </c>
      <c r="F230" s="660">
        <v>0</v>
      </c>
      <c r="G230" s="660">
        <v>0</v>
      </c>
      <c r="H230" s="660">
        <v>0</v>
      </c>
      <c r="I230" s="660">
        <v>0</v>
      </c>
      <c r="J230" s="660">
        <v>0</v>
      </c>
      <c r="K230" s="681">
        <v>5118</v>
      </c>
      <c r="L230" s="615" t="s">
        <v>12220</v>
      </c>
      <c r="M230" s="620" t="s">
        <v>10488</v>
      </c>
      <c r="N230" s="611">
        <v>207</v>
      </c>
      <c r="P230" s="699"/>
    </row>
    <row r="231" spans="1:16" s="611" customFormat="1">
      <c r="A231" s="646"/>
      <c r="B231" s="638" t="s">
        <v>952</v>
      </c>
      <c r="C231" s="657"/>
      <c r="D231" s="633"/>
      <c r="E231" s="660">
        <v>0</v>
      </c>
      <c r="F231" s="660">
        <v>0</v>
      </c>
      <c r="G231" s="660">
        <v>0</v>
      </c>
      <c r="H231" s="660">
        <v>0</v>
      </c>
      <c r="I231" s="660">
        <v>0</v>
      </c>
      <c r="J231" s="660">
        <v>0</v>
      </c>
      <c r="K231" s="681">
        <v>512</v>
      </c>
      <c r="L231" s="615" t="s">
        <v>12220</v>
      </c>
      <c r="M231" s="620" t="s">
        <v>10488</v>
      </c>
      <c r="N231" s="611">
        <v>208</v>
      </c>
      <c r="P231" s="699"/>
    </row>
    <row r="232" spans="1:16" s="611" customFormat="1">
      <c r="A232" s="646" t="s">
        <v>661</v>
      </c>
      <c r="B232" s="645" t="s">
        <v>953</v>
      </c>
      <c r="C232" s="657" t="s">
        <v>11379</v>
      </c>
      <c r="D232" s="633"/>
      <c r="E232" s="658">
        <v>0</v>
      </c>
      <c r="F232" s="658">
        <v>0</v>
      </c>
      <c r="G232" s="658">
        <v>0</v>
      </c>
      <c r="H232" s="658">
        <v>0</v>
      </c>
      <c r="I232" s="658">
        <v>0</v>
      </c>
      <c r="J232" s="658">
        <v>0</v>
      </c>
      <c r="K232" s="681"/>
      <c r="L232" s="615"/>
      <c r="M232" s="620"/>
      <c r="N232" s="611">
        <v>209</v>
      </c>
      <c r="P232" s="699"/>
    </row>
    <row r="233" spans="1:16" s="611" customFormat="1">
      <c r="A233" s="646"/>
      <c r="B233" s="638" t="s">
        <v>954</v>
      </c>
      <c r="C233" s="657"/>
      <c r="D233" s="633"/>
      <c r="E233" s="660">
        <v>0</v>
      </c>
      <c r="F233" s="660">
        <v>0</v>
      </c>
      <c r="G233" s="660">
        <v>0</v>
      </c>
      <c r="H233" s="660">
        <v>0</v>
      </c>
      <c r="I233" s="660">
        <v>0</v>
      </c>
      <c r="J233" s="660">
        <v>0</v>
      </c>
      <c r="K233" s="681">
        <v>521</v>
      </c>
      <c r="L233" s="615" t="s">
        <v>12220</v>
      </c>
      <c r="M233" s="620" t="s">
        <v>11379</v>
      </c>
      <c r="N233" s="611">
        <v>210</v>
      </c>
      <c r="P233" s="699"/>
    </row>
    <row r="234" spans="1:16" s="611" customFormat="1">
      <c r="A234" s="646"/>
      <c r="B234" s="638" t="s">
        <v>955</v>
      </c>
      <c r="C234" s="657"/>
      <c r="D234" s="633"/>
      <c r="E234" s="660">
        <v>0</v>
      </c>
      <c r="F234" s="660">
        <v>0</v>
      </c>
      <c r="G234" s="660">
        <v>0</v>
      </c>
      <c r="H234" s="660">
        <v>0</v>
      </c>
      <c r="I234" s="660">
        <v>0</v>
      </c>
      <c r="J234" s="660">
        <v>0</v>
      </c>
      <c r="K234" s="681">
        <v>531</v>
      </c>
      <c r="L234" s="615" t="s">
        <v>12220</v>
      </c>
      <c r="M234" s="620" t="s">
        <v>11379</v>
      </c>
      <c r="N234" s="611">
        <v>211</v>
      </c>
      <c r="P234" s="699"/>
    </row>
    <row r="235" spans="1:16" s="611" customFormat="1">
      <c r="A235" s="646"/>
      <c r="B235" s="638" t="s">
        <v>12021</v>
      </c>
      <c r="C235" s="657"/>
      <c r="D235" s="633"/>
      <c r="E235" s="660">
        <v>0</v>
      </c>
      <c r="F235" s="660">
        <v>0</v>
      </c>
      <c r="G235" s="660">
        <v>0</v>
      </c>
      <c r="H235" s="660">
        <v>0</v>
      </c>
      <c r="I235" s="660">
        <v>0</v>
      </c>
      <c r="J235" s="660">
        <v>0</v>
      </c>
      <c r="K235" s="681">
        <v>532</v>
      </c>
      <c r="L235" s="615" t="s">
        <v>12220</v>
      </c>
      <c r="M235" s="620" t="s">
        <v>11379</v>
      </c>
      <c r="N235" s="611">
        <v>212</v>
      </c>
      <c r="P235" s="699"/>
    </row>
    <row r="236" spans="1:16" s="611" customFormat="1">
      <c r="A236" s="646"/>
      <c r="B236" s="638" t="s">
        <v>12022</v>
      </c>
      <c r="C236" s="657"/>
      <c r="D236" s="633"/>
      <c r="E236" s="660">
        <v>0</v>
      </c>
      <c r="F236" s="660">
        <v>0</v>
      </c>
      <c r="G236" s="660">
        <v>0</v>
      </c>
      <c r="H236" s="660">
        <v>0</v>
      </c>
      <c r="I236" s="660">
        <v>0</v>
      </c>
      <c r="J236" s="660">
        <v>0</v>
      </c>
      <c r="K236" s="681" t="s">
        <v>12221</v>
      </c>
      <c r="L236" s="615" t="s">
        <v>12220</v>
      </c>
      <c r="M236" s="620" t="s">
        <v>11379</v>
      </c>
      <c r="N236" s="611">
        <v>213</v>
      </c>
      <c r="P236" s="699"/>
    </row>
    <row r="237" spans="1:16" s="611" customFormat="1">
      <c r="A237" s="646"/>
      <c r="B237" s="638" t="s">
        <v>12023</v>
      </c>
      <c r="C237" s="657"/>
      <c r="D237" s="633"/>
      <c r="E237" s="660">
        <v>0</v>
      </c>
      <c r="F237" s="660">
        <v>0</v>
      </c>
      <c r="G237" s="660">
        <v>0</v>
      </c>
      <c r="H237" s="660">
        <v>0</v>
      </c>
      <c r="I237" s="660">
        <v>0</v>
      </c>
      <c r="J237" s="660">
        <v>0</v>
      </c>
      <c r="K237" s="681" t="s">
        <v>12222</v>
      </c>
      <c r="L237" s="615" t="s">
        <v>12220</v>
      </c>
      <c r="M237" s="620" t="s">
        <v>11379</v>
      </c>
      <c r="N237" s="611">
        <v>214</v>
      </c>
      <c r="P237" s="699"/>
    </row>
    <row r="238" spans="1:16" s="611" customFormat="1">
      <c r="A238" s="646"/>
      <c r="B238" s="638" t="s">
        <v>12024</v>
      </c>
      <c r="C238" s="657"/>
      <c r="D238" s="633"/>
      <c r="E238" s="660">
        <v>0</v>
      </c>
      <c r="F238" s="660">
        <v>0</v>
      </c>
      <c r="G238" s="660">
        <v>0</v>
      </c>
      <c r="H238" s="660">
        <v>0</v>
      </c>
      <c r="I238" s="660">
        <v>0</v>
      </c>
      <c r="J238" s="660">
        <v>0</v>
      </c>
      <c r="K238" s="681" t="s">
        <v>4950</v>
      </c>
      <c r="L238" s="615" t="s">
        <v>12220</v>
      </c>
      <c r="M238" s="620" t="s">
        <v>11379</v>
      </c>
      <c r="N238" s="611">
        <v>215</v>
      </c>
      <c r="P238" s="699"/>
    </row>
    <row r="239" spans="1:16" s="611" customFormat="1">
      <c r="A239" s="646" t="s">
        <v>12490</v>
      </c>
      <c r="B239" s="649" t="s">
        <v>12025</v>
      </c>
      <c r="C239" s="633">
        <v>10</v>
      </c>
      <c r="D239" s="633"/>
      <c r="E239" s="659">
        <v>0</v>
      </c>
      <c r="F239" s="659">
        <v>0</v>
      </c>
      <c r="G239" s="659">
        <v>0</v>
      </c>
      <c r="H239" s="659">
        <v>0</v>
      </c>
      <c r="I239" s="659">
        <v>0</v>
      </c>
      <c r="J239" s="659">
        <v>0</v>
      </c>
      <c r="K239" s="687"/>
      <c r="L239" s="615"/>
      <c r="M239" s="619"/>
      <c r="N239" s="611">
        <v>216</v>
      </c>
      <c r="P239" s="699"/>
    </row>
    <row r="240" spans="1:16" s="611" customFormat="1">
      <c r="A240" s="646" t="s">
        <v>13294</v>
      </c>
      <c r="B240" s="645" t="s">
        <v>12026</v>
      </c>
      <c r="C240" s="633">
        <v>11</v>
      </c>
      <c r="D240" s="633"/>
      <c r="E240" s="658">
        <v>0</v>
      </c>
      <c r="F240" s="658">
        <v>0</v>
      </c>
      <c r="G240" s="658">
        <v>0</v>
      </c>
      <c r="H240" s="658">
        <v>0</v>
      </c>
      <c r="I240" s="658">
        <v>0</v>
      </c>
      <c r="J240" s="658">
        <v>0</v>
      </c>
      <c r="K240" s="681"/>
      <c r="L240" s="615"/>
      <c r="M240" s="620"/>
      <c r="N240" s="611">
        <v>217</v>
      </c>
      <c r="P240" s="699"/>
    </row>
    <row r="241" spans="1:16" s="611" customFormat="1">
      <c r="A241" s="646"/>
      <c r="B241" s="642" t="s">
        <v>1095</v>
      </c>
      <c r="C241" s="633"/>
      <c r="D241" s="633"/>
      <c r="E241" s="660">
        <v>0</v>
      </c>
      <c r="F241" s="660">
        <v>0</v>
      </c>
      <c r="G241" s="660">
        <v>0</v>
      </c>
      <c r="H241" s="660">
        <v>0</v>
      </c>
      <c r="I241" s="660">
        <v>0</v>
      </c>
      <c r="J241" s="660">
        <v>0</v>
      </c>
      <c r="K241" s="681">
        <v>6321</v>
      </c>
      <c r="L241" s="615" t="s">
        <v>4951</v>
      </c>
      <c r="M241" s="620">
        <v>11</v>
      </c>
      <c r="N241" s="611">
        <v>218</v>
      </c>
      <c r="P241" s="699"/>
    </row>
    <row r="242" spans="1:16" s="611" customFormat="1">
      <c r="A242" s="646"/>
      <c r="B242" s="642" t="s">
        <v>7848</v>
      </c>
      <c r="C242" s="633"/>
      <c r="D242" s="633"/>
      <c r="E242" s="660">
        <v>0</v>
      </c>
      <c r="F242" s="660">
        <v>0</v>
      </c>
      <c r="G242" s="660">
        <v>0</v>
      </c>
      <c r="H242" s="660">
        <v>0</v>
      </c>
      <c r="I242" s="660">
        <v>0</v>
      </c>
      <c r="J242" s="660">
        <v>0</v>
      </c>
      <c r="K242" s="681">
        <v>6322</v>
      </c>
      <c r="L242" s="615" t="s">
        <v>4951</v>
      </c>
      <c r="M242" s="620">
        <v>11</v>
      </c>
      <c r="N242" s="611">
        <v>219</v>
      </c>
      <c r="P242" s="699"/>
    </row>
    <row r="243" spans="1:16" s="611" customFormat="1">
      <c r="A243" s="646"/>
      <c r="B243" s="642" t="s">
        <v>7849</v>
      </c>
      <c r="C243" s="633"/>
      <c r="D243" s="633"/>
      <c r="E243" s="660">
        <v>0</v>
      </c>
      <c r="F243" s="660">
        <v>0</v>
      </c>
      <c r="G243" s="660">
        <v>0</v>
      </c>
      <c r="H243" s="660">
        <v>0</v>
      </c>
      <c r="I243" s="660">
        <v>0</v>
      </c>
      <c r="J243" s="660">
        <v>0</v>
      </c>
      <c r="K243" s="681">
        <v>6323</v>
      </c>
      <c r="L243" s="615" t="s">
        <v>4951</v>
      </c>
      <c r="M243" s="620">
        <v>11</v>
      </c>
      <c r="N243" s="611">
        <v>220</v>
      </c>
      <c r="P243" s="699"/>
    </row>
    <row r="244" spans="1:16" s="611" customFormat="1">
      <c r="A244" s="646"/>
      <c r="B244" s="642" t="s">
        <v>7219</v>
      </c>
      <c r="C244" s="633"/>
      <c r="D244" s="633"/>
      <c r="E244" s="660">
        <v>0</v>
      </c>
      <c r="F244" s="660">
        <v>0</v>
      </c>
      <c r="G244" s="660">
        <v>0</v>
      </c>
      <c r="H244" s="660">
        <v>0</v>
      </c>
      <c r="I244" s="660">
        <v>0</v>
      </c>
      <c r="J244" s="660">
        <v>0</v>
      </c>
      <c r="K244" s="681">
        <v>6324</v>
      </c>
      <c r="L244" s="615" t="s">
        <v>4951</v>
      </c>
      <c r="M244" s="620">
        <v>11</v>
      </c>
      <c r="N244" s="611">
        <v>221</v>
      </c>
      <c r="P244" s="699"/>
    </row>
    <row r="245" spans="1:16" s="611" customFormat="1">
      <c r="A245" s="646"/>
      <c r="B245" s="642" t="s">
        <v>9222</v>
      </c>
      <c r="C245" s="633"/>
      <c r="D245" s="633"/>
      <c r="E245" s="660">
        <v>0</v>
      </c>
      <c r="F245" s="660">
        <v>0</v>
      </c>
      <c r="G245" s="660">
        <v>0</v>
      </c>
      <c r="H245" s="660">
        <v>0</v>
      </c>
      <c r="I245" s="660">
        <v>0</v>
      </c>
      <c r="J245" s="660">
        <v>0</v>
      </c>
      <c r="K245" s="681">
        <v>6325</v>
      </c>
      <c r="L245" s="615" t="s">
        <v>4951</v>
      </c>
      <c r="M245" s="620">
        <v>11</v>
      </c>
      <c r="N245" s="611">
        <v>222</v>
      </c>
      <c r="P245" s="699"/>
    </row>
    <row r="246" spans="1:16" s="611" customFormat="1">
      <c r="A246" s="646"/>
      <c r="B246" s="642" t="s">
        <v>7850</v>
      </c>
      <c r="C246" s="633"/>
      <c r="D246" s="633"/>
      <c r="E246" s="660">
        <v>0</v>
      </c>
      <c r="F246" s="660">
        <v>0</v>
      </c>
      <c r="G246" s="660">
        <v>0</v>
      </c>
      <c r="H246" s="660">
        <v>0</v>
      </c>
      <c r="I246" s="660">
        <v>0</v>
      </c>
      <c r="J246" s="660">
        <v>0</v>
      </c>
      <c r="K246" s="681">
        <v>6326</v>
      </c>
      <c r="L246" s="615" t="s">
        <v>4951</v>
      </c>
      <c r="M246" s="620">
        <v>11</v>
      </c>
      <c r="N246" s="611">
        <v>223</v>
      </c>
      <c r="P246" s="699"/>
    </row>
    <row r="247" spans="1:16" s="611" customFormat="1">
      <c r="A247" s="646"/>
      <c r="B247" s="642" t="s">
        <v>7851</v>
      </c>
      <c r="C247" s="633"/>
      <c r="D247" s="633"/>
      <c r="E247" s="660">
        <v>0</v>
      </c>
      <c r="F247" s="660">
        <v>0</v>
      </c>
      <c r="G247" s="660">
        <v>0</v>
      </c>
      <c r="H247" s="660">
        <v>0</v>
      </c>
      <c r="I247" s="660">
        <v>0</v>
      </c>
      <c r="J247" s="660">
        <v>0</v>
      </c>
      <c r="K247" s="681">
        <v>6327</v>
      </c>
      <c r="L247" s="615" t="s">
        <v>4951</v>
      </c>
      <c r="M247" s="620">
        <v>11</v>
      </c>
      <c r="N247" s="611">
        <v>224</v>
      </c>
      <c r="P247" s="699"/>
    </row>
    <row r="248" spans="1:16" s="611" customFormat="1">
      <c r="A248" s="646"/>
      <c r="B248" s="642" t="s">
        <v>7853</v>
      </c>
      <c r="C248" s="633"/>
      <c r="D248" s="633"/>
      <c r="E248" s="660">
        <v>0</v>
      </c>
      <c r="F248" s="660">
        <v>0</v>
      </c>
      <c r="G248" s="660">
        <v>0</v>
      </c>
      <c r="H248" s="660">
        <v>0</v>
      </c>
      <c r="I248" s="660">
        <v>0</v>
      </c>
      <c r="J248" s="660">
        <v>0</v>
      </c>
      <c r="K248" s="681">
        <v>6328</v>
      </c>
      <c r="L248" s="615" t="s">
        <v>4951</v>
      </c>
      <c r="M248" s="620">
        <v>11</v>
      </c>
      <c r="N248" s="611">
        <v>225</v>
      </c>
      <c r="P248" s="699"/>
    </row>
    <row r="249" spans="1:16" s="611" customFormat="1">
      <c r="A249" s="646"/>
      <c r="B249" s="642" t="s">
        <v>7852</v>
      </c>
      <c r="C249" s="633"/>
      <c r="D249" s="633"/>
      <c r="E249" s="660">
        <v>0</v>
      </c>
      <c r="F249" s="660">
        <v>0</v>
      </c>
      <c r="G249" s="660">
        <v>0</v>
      </c>
      <c r="H249" s="660">
        <v>0</v>
      </c>
      <c r="I249" s="660">
        <v>0</v>
      </c>
      <c r="J249" s="660">
        <v>0</v>
      </c>
      <c r="K249" s="681">
        <v>6329</v>
      </c>
      <c r="L249" s="615" t="s">
        <v>4951</v>
      </c>
      <c r="M249" s="620">
        <v>11</v>
      </c>
      <c r="N249" s="611">
        <v>226</v>
      </c>
      <c r="P249" s="699"/>
    </row>
    <row r="250" spans="1:16" s="611" customFormat="1">
      <c r="A250" s="646" t="s">
        <v>13296</v>
      </c>
      <c r="B250" s="649" t="s">
        <v>10329</v>
      </c>
      <c r="C250" s="633">
        <v>20</v>
      </c>
      <c r="D250" s="633"/>
      <c r="E250" s="659">
        <v>0</v>
      </c>
      <c r="F250" s="659">
        <v>0</v>
      </c>
      <c r="G250" s="659">
        <v>0</v>
      </c>
      <c r="H250" s="659">
        <v>0</v>
      </c>
      <c r="I250" s="659">
        <v>0</v>
      </c>
      <c r="J250" s="659">
        <v>0</v>
      </c>
      <c r="K250" s="687"/>
      <c r="L250" s="615"/>
      <c r="M250" s="620"/>
      <c r="N250" s="611">
        <v>227</v>
      </c>
      <c r="P250" s="699"/>
    </row>
    <row r="251" spans="1:16" s="611" customFormat="1">
      <c r="A251" s="646" t="s">
        <v>13301</v>
      </c>
      <c r="B251" s="645" t="s">
        <v>10330</v>
      </c>
      <c r="C251" s="633">
        <v>21</v>
      </c>
      <c r="D251" s="633"/>
      <c r="E251" s="658">
        <v>0</v>
      </c>
      <c r="F251" s="658">
        <v>0</v>
      </c>
      <c r="G251" s="658">
        <v>0</v>
      </c>
      <c r="H251" s="658">
        <v>0</v>
      </c>
      <c r="I251" s="658">
        <v>0</v>
      </c>
      <c r="J251" s="658">
        <v>0</v>
      </c>
      <c r="K251" s="681"/>
      <c r="L251" s="615"/>
      <c r="M251" s="620"/>
      <c r="N251" s="611">
        <v>228</v>
      </c>
      <c r="P251" s="699"/>
    </row>
    <row r="252" spans="1:16" s="611" customFormat="1">
      <c r="A252" s="646"/>
      <c r="B252" s="642" t="s">
        <v>5627</v>
      </c>
      <c r="C252" s="633"/>
      <c r="D252" s="633"/>
      <c r="E252" s="660">
        <v>0</v>
      </c>
      <c r="F252" s="660">
        <v>0</v>
      </c>
      <c r="G252" s="660">
        <v>0</v>
      </c>
      <c r="H252" s="660">
        <v>0</v>
      </c>
      <c r="I252" s="660">
        <v>0</v>
      </c>
      <c r="J252" s="660">
        <v>0</v>
      </c>
      <c r="K252" s="681">
        <v>5151</v>
      </c>
      <c r="L252" s="615" t="s">
        <v>4952</v>
      </c>
      <c r="M252" s="620">
        <v>21</v>
      </c>
      <c r="N252" s="611">
        <v>229</v>
      </c>
      <c r="P252" s="699"/>
    </row>
    <row r="253" spans="1:16" s="611" customFormat="1">
      <c r="A253" s="646"/>
      <c r="B253" s="642" t="s">
        <v>5628</v>
      </c>
      <c r="C253" s="633"/>
      <c r="D253" s="633"/>
      <c r="E253" s="660">
        <v>0</v>
      </c>
      <c r="F253" s="660">
        <v>0</v>
      </c>
      <c r="G253" s="660">
        <v>0</v>
      </c>
      <c r="H253" s="660">
        <v>0</v>
      </c>
      <c r="I253" s="660">
        <v>0</v>
      </c>
      <c r="J253" s="660">
        <v>0</v>
      </c>
      <c r="K253" s="681">
        <v>5152</v>
      </c>
      <c r="L253" s="615" t="s">
        <v>4952</v>
      </c>
      <c r="M253" s="620">
        <v>21</v>
      </c>
      <c r="N253" s="611">
        <v>230</v>
      </c>
      <c r="P253" s="699"/>
    </row>
    <row r="254" spans="1:16" s="611" customFormat="1">
      <c r="A254" s="646"/>
      <c r="B254" s="642" t="s">
        <v>5629</v>
      </c>
      <c r="C254" s="633"/>
      <c r="D254" s="633"/>
      <c r="E254" s="660">
        <v>0</v>
      </c>
      <c r="F254" s="660">
        <v>0</v>
      </c>
      <c r="G254" s="660">
        <v>0</v>
      </c>
      <c r="H254" s="660">
        <v>0</v>
      </c>
      <c r="I254" s="660">
        <v>0</v>
      </c>
      <c r="J254" s="660">
        <v>0</v>
      </c>
      <c r="K254" s="681">
        <v>5153</v>
      </c>
      <c r="L254" s="615" t="s">
        <v>4952</v>
      </c>
      <c r="M254" s="620">
        <v>21</v>
      </c>
      <c r="N254" s="611">
        <v>231</v>
      </c>
      <c r="P254" s="699"/>
    </row>
    <row r="255" spans="1:16" s="611" customFormat="1">
      <c r="A255" s="646"/>
      <c r="B255" s="642" t="s">
        <v>5630</v>
      </c>
      <c r="C255" s="633"/>
      <c r="D255" s="633"/>
      <c r="E255" s="660">
        <v>0</v>
      </c>
      <c r="F255" s="660">
        <v>0</v>
      </c>
      <c r="G255" s="660">
        <v>0</v>
      </c>
      <c r="H255" s="660">
        <v>0</v>
      </c>
      <c r="I255" s="660">
        <v>0</v>
      </c>
      <c r="J255" s="660">
        <v>0</v>
      </c>
      <c r="K255" s="681">
        <v>5154</v>
      </c>
      <c r="L255" s="615" t="s">
        <v>4952</v>
      </c>
      <c r="M255" s="620">
        <v>21</v>
      </c>
      <c r="N255" s="611">
        <v>232</v>
      </c>
      <c r="P255" s="699"/>
    </row>
    <row r="256" spans="1:16" s="611" customFormat="1">
      <c r="A256" s="646"/>
      <c r="B256" s="642" t="s">
        <v>1115</v>
      </c>
      <c r="C256" s="633"/>
      <c r="D256" s="633"/>
      <c r="E256" s="660">
        <v>0</v>
      </c>
      <c r="F256" s="660">
        <v>0</v>
      </c>
      <c r="G256" s="660">
        <v>0</v>
      </c>
      <c r="H256" s="660">
        <v>0</v>
      </c>
      <c r="I256" s="660">
        <v>0</v>
      </c>
      <c r="J256" s="660">
        <v>0</v>
      </c>
      <c r="K256" s="681">
        <v>5155</v>
      </c>
      <c r="L256" s="615" t="s">
        <v>4952</v>
      </c>
      <c r="M256" s="620">
        <v>21</v>
      </c>
      <c r="N256" s="611">
        <v>233</v>
      </c>
      <c r="P256" s="699"/>
    </row>
    <row r="257" spans="1:16" s="611" customFormat="1">
      <c r="A257" s="646"/>
      <c r="B257" s="642" t="s">
        <v>1116</v>
      </c>
      <c r="C257" s="633"/>
      <c r="D257" s="633"/>
      <c r="E257" s="660">
        <v>0</v>
      </c>
      <c r="F257" s="660">
        <v>0</v>
      </c>
      <c r="G257" s="660">
        <v>0</v>
      </c>
      <c r="H257" s="660">
        <v>0</v>
      </c>
      <c r="I257" s="660">
        <v>0</v>
      </c>
      <c r="J257" s="660">
        <v>0</v>
      </c>
      <c r="K257" s="681">
        <v>5156</v>
      </c>
      <c r="L257" s="615" t="s">
        <v>4952</v>
      </c>
      <c r="M257" s="620">
        <v>21</v>
      </c>
      <c r="N257" s="611">
        <v>234</v>
      </c>
      <c r="P257" s="699"/>
    </row>
    <row r="258" spans="1:16" s="611" customFormat="1">
      <c r="A258" s="646"/>
      <c r="B258" s="642" t="s">
        <v>1117</v>
      </c>
      <c r="C258" s="633"/>
      <c r="D258" s="633"/>
      <c r="E258" s="660">
        <v>0</v>
      </c>
      <c r="F258" s="660">
        <v>0</v>
      </c>
      <c r="G258" s="660">
        <v>0</v>
      </c>
      <c r="H258" s="660">
        <v>0</v>
      </c>
      <c r="I258" s="660">
        <v>0</v>
      </c>
      <c r="J258" s="660">
        <v>0</v>
      </c>
      <c r="K258" s="681">
        <v>5157</v>
      </c>
      <c r="L258" s="615" t="s">
        <v>4952</v>
      </c>
      <c r="M258" s="620">
        <v>21</v>
      </c>
      <c r="N258" s="611">
        <v>235</v>
      </c>
      <c r="P258" s="699"/>
    </row>
    <row r="259" spans="1:16" s="611" customFormat="1">
      <c r="A259" s="646"/>
      <c r="B259" s="642" t="s">
        <v>1118</v>
      </c>
      <c r="C259" s="633"/>
      <c r="D259" s="633"/>
      <c r="E259" s="660">
        <v>0</v>
      </c>
      <c r="F259" s="660">
        <v>0</v>
      </c>
      <c r="G259" s="660">
        <v>0</v>
      </c>
      <c r="H259" s="660">
        <v>0</v>
      </c>
      <c r="I259" s="660">
        <v>0</v>
      </c>
      <c r="J259" s="660">
        <v>0</v>
      </c>
      <c r="K259" s="681">
        <v>5158</v>
      </c>
      <c r="L259" s="615" t="s">
        <v>4952</v>
      </c>
      <c r="M259" s="620">
        <v>21</v>
      </c>
      <c r="N259" s="611">
        <v>236</v>
      </c>
      <c r="P259" s="699"/>
    </row>
    <row r="260" spans="1:16" s="611" customFormat="1">
      <c r="A260" s="646" t="s">
        <v>11924</v>
      </c>
      <c r="B260" s="645" t="s">
        <v>10331</v>
      </c>
      <c r="C260" s="633">
        <v>22</v>
      </c>
      <c r="D260" s="633"/>
      <c r="E260" s="658">
        <v>0</v>
      </c>
      <c r="F260" s="658">
        <v>0</v>
      </c>
      <c r="G260" s="658">
        <v>0</v>
      </c>
      <c r="H260" s="658">
        <v>0</v>
      </c>
      <c r="I260" s="658">
        <v>0</v>
      </c>
      <c r="J260" s="658">
        <v>0</v>
      </c>
      <c r="K260" s="681"/>
      <c r="L260" s="615"/>
      <c r="M260" s="620"/>
      <c r="N260" s="611">
        <v>237</v>
      </c>
      <c r="P260" s="699"/>
    </row>
    <row r="261" spans="1:16" s="611" customFormat="1">
      <c r="A261" s="643"/>
      <c r="B261" s="642" t="s">
        <v>1119</v>
      </c>
      <c r="C261" s="639"/>
      <c r="D261" s="639"/>
      <c r="E261" s="660">
        <v>0</v>
      </c>
      <c r="F261" s="660">
        <v>0</v>
      </c>
      <c r="G261" s="660">
        <v>0</v>
      </c>
      <c r="H261" s="660">
        <v>0</v>
      </c>
      <c r="I261" s="660">
        <v>0</v>
      </c>
      <c r="J261" s="660">
        <v>0</v>
      </c>
      <c r="K261" s="681">
        <v>6351</v>
      </c>
      <c r="L261" s="615" t="s">
        <v>4952</v>
      </c>
      <c r="M261" s="620">
        <v>22</v>
      </c>
      <c r="N261" s="611">
        <v>238</v>
      </c>
      <c r="P261" s="699"/>
    </row>
    <row r="262" spans="1:16" s="611" customFormat="1">
      <c r="A262" s="643"/>
      <c r="B262" s="642" t="s">
        <v>7854</v>
      </c>
      <c r="C262" s="639"/>
      <c r="D262" s="639"/>
      <c r="E262" s="660">
        <v>0</v>
      </c>
      <c r="F262" s="660">
        <v>0</v>
      </c>
      <c r="G262" s="660">
        <v>0</v>
      </c>
      <c r="H262" s="660">
        <v>0</v>
      </c>
      <c r="I262" s="660">
        <v>0</v>
      </c>
      <c r="J262" s="660">
        <v>0</v>
      </c>
      <c r="K262" s="681">
        <v>6352</v>
      </c>
      <c r="L262" s="615" t="s">
        <v>4952</v>
      </c>
      <c r="M262" s="620">
        <v>22</v>
      </c>
      <c r="N262" s="611">
        <v>239</v>
      </c>
      <c r="P262" s="699"/>
    </row>
    <row r="263" spans="1:16" s="611" customFormat="1">
      <c r="A263" s="643"/>
      <c r="B263" s="642" t="s">
        <v>1090</v>
      </c>
      <c r="C263" s="639"/>
      <c r="D263" s="639"/>
      <c r="E263" s="660">
        <v>0</v>
      </c>
      <c r="F263" s="660">
        <v>0</v>
      </c>
      <c r="G263" s="660">
        <v>0</v>
      </c>
      <c r="H263" s="660">
        <v>0</v>
      </c>
      <c r="I263" s="660">
        <v>0</v>
      </c>
      <c r="J263" s="660">
        <v>0</v>
      </c>
      <c r="K263" s="681">
        <v>6353</v>
      </c>
      <c r="L263" s="615" t="s">
        <v>4952</v>
      </c>
      <c r="M263" s="620">
        <v>22</v>
      </c>
      <c r="N263" s="611">
        <v>240</v>
      </c>
      <c r="P263" s="699"/>
    </row>
    <row r="264" spans="1:16" s="611" customFormat="1">
      <c r="A264" s="643"/>
      <c r="B264" s="642" t="s">
        <v>1091</v>
      </c>
      <c r="C264" s="639"/>
      <c r="D264" s="639"/>
      <c r="E264" s="660">
        <v>0</v>
      </c>
      <c r="F264" s="660">
        <v>0</v>
      </c>
      <c r="G264" s="660">
        <v>0</v>
      </c>
      <c r="H264" s="660">
        <v>0</v>
      </c>
      <c r="I264" s="660">
        <v>0</v>
      </c>
      <c r="J264" s="660">
        <v>0</v>
      </c>
      <c r="K264" s="681">
        <v>6354</v>
      </c>
      <c r="L264" s="615" t="s">
        <v>4952</v>
      </c>
      <c r="M264" s="620">
        <v>22</v>
      </c>
      <c r="N264" s="611">
        <v>241</v>
      </c>
      <c r="P264" s="699"/>
    </row>
    <row r="265" spans="1:16" s="611" customFormat="1">
      <c r="A265" s="643"/>
      <c r="B265" s="642" t="s">
        <v>1092</v>
      </c>
      <c r="C265" s="639"/>
      <c r="D265" s="639"/>
      <c r="E265" s="660">
        <v>0</v>
      </c>
      <c r="F265" s="660">
        <v>0</v>
      </c>
      <c r="G265" s="660">
        <v>0</v>
      </c>
      <c r="H265" s="660">
        <v>0</v>
      </c>
      <c r="I265" s="660">
        <v>0</v>
      </c>
      <c r="J265" s="660">
        <v>0</v>
      </c>
      <c r="K265" s="681">
        <v>6355</v>
      </c>
      <c r="L265" s="615" t="s">
        <v>4952</v>
      </c>
      <c r="M265" s="620">
        <v>22</v>
      </c>
      <c r="N265" s="611">
        <v>242</v>
      </c>
      <c r="P265" s="699"/>
    </row>
    <row r="266" spans="1:16" s="611" customFormat="1">
      <c r="A266" s="643"/>
      <c r="B266" s="642" t="s">
        <v>1093</v>
      </c>
      <c r="C266" s="639"/>
      <c r="D266" s="639"/>
      <c r="E266" s="660">
        <v>0</v>
      </c>
      <c r="F266" s="660">
        <v>0</v>
      </c>
      <c r="G266" s="660">
        <v>0</v>
      </c>
      <c r="H266" s="660">
        <v>0</v>
      </c>
      <c r="I266" s="660">
        <v>0</v>
      </c>
      <c r="J266" s="660">
        <v>0</v>
      </c>
      <c r="K266" s="681">
        <v>6356</v>
      </c>
      <c r="L266" s="615" t="s">
        <v>4952</v>
      </c>
      <c r="M266" s="620">
        <v>22</v>
      </c>
      <c r="N266" s="611">
        <v>243</v>
      </c>
      <c r="P266" s="699"/>
    </row>
    <row r="267" spans="1:16" s="611" customFormat="1">
      <c r="A267" s="643"/>
      <c r="B267" s="642" t="s">
        <v>7767</v>
      </c>
      <c r="C267" s="639"/>
      <c r="D267" s="639"/>
      <c r="E267" s="660">
        <v>0</v>
      </c>
      <c r="F267" s="660">
        <v>0</v>
      </c>
      <c r="G267" s="660">
        <v>0</v>
      </c>
      <c r="H267" s="660">
        <v>0</v>
      </c>
      <c r="I267" s="660">
        <v>0</v>
      </c>
      <c r="J267" s="660">
        <v>0</v>
      </c>
      <c r="K267" s="681">
        <v>6359</v>
      </c>
      <c r="L267" s="615" t="s">
        <v>4952</v>
      </c>
      <c r="M267" s="620">
        <v>22</v>
      </c>
      <c r="N267" s="611">
        <v>244</v>
      </c>
      <c r="P267" s="699"/>
    </row>
    <row r="268" spans="1:16" s="611" customFormat="1">
      <c r="A268" s="643"/>
      <c r="B268" s="642" t="s">
        <v>1094</v>
      </c>
      <c r="C268" s="639"/>
      <c r="D268" s="639"/>
      <c r="E268" s="660">
        <v>0</v>
      </c>
      <c r="F268" s="660">
        <v>0</v>
      </c>
      <c r="G268" s="660">
        <v>0</v>
      </c>
      <c r="H268" s="660">
        <v>0</v>
      </c>
      <c r="I268" s="660">
        <v>0</v>
      </c>
      <c r="J268" s="660">
        <v>0</v>
      </c>
      <c r="K268" s="681">
        <v>6358</v>
      </c>
      <c r="L268" s="615" t="s">
        <v>4952</v>
      </c>
      <c r="M268" s="620">
        <v>22</v>
      </c>
      <c r="N268" s="611">
        <v>245</v>
      </c>
      <c r="P268" s="699"/>
    </row>
    <row r="269" spans="1:16" s="611" customFormat="1">
      <c r="A269" s="646" t="s">
        <v>7588</v>
      </c>
      <c r="B269" s="645" t="s">
        <v>10333</v>
      </c>
      <c r="C269" s="633">
        <v>24</v>
      </c>
      <c r="D269" s="633"/>
      <c r="E269" s="658">
        <v>0</v>
      </c>
      <c r="F269" s="658">
        <v>0</v>
      </c>
      <c r="G269" s="658">
        <v>0</v>
      </c>
      <c r="H269" s="658">
        <v>0</v>
      </c>
      <c r="I269" s="658">
        <v>0</v>
      </c>
      <c r="J269" s="658">
        <v>0</v>
      </c>
      <c r="K269" s="681"/>
      <c r="L269" s="615"/>
      <c r="M269" s="620"/>
      <c r="N269" s="611">
        <v>246</v>
      </c>
      <c r="P269" s="699"/>
    </row>
    <row r="270" spans="1:16" s="611" customFormat="1">
      <c r="A270" s="646"/>
      <c r="B270" s="638" t="s">
        <v>10334</v>
      </c>
      <c r="C270" s="633"/>
      <c r="D270" s="633"/>
      <c r="E270" s="660">
        <v>0</v>
      </c>
      <c r="F270" s="660">
        <v>0</v>
      </c>
      <c r="G270" s="660">
        <v>0</v>
      </c>
      <c r="H270" s="660">
        <v>0</v>
      </c>
      <c r="I270" s="660">
        <v>0</v>
      </c>
      <c r="J270" s="660">
        <v>0</v>
      </c>
      <c r="K270" s="681">
        <v>6411</v>
      </c>
      <c r="L270" s="615" t="s">
        <v>4953</v>
      </c>
      <c r="M270" s="620">
        <v>24</v>
      </c>
      <c r="N270" s="611">
        <v>247</v>
      </c>
      <c r="P270" s="699"/>
    </row>
    <row r="271" spans="1:16" s="611" customFormat="1">
      <c r="A271" s="646"/>
      <c r="B271" s="638" t="s">
        <v>10335</v>
      </c>
      <c r="C271" s="633"/>
      <c r="D271" s="633"/>
      <c r="E271" s="660">
        <v>0</v>
      </c>
      <c r="F271" s="660">
        <v>0</v>
      </c>
      <c r="G271" s="660">
        <v>0</v>
      </c>
      <c r="H271" s="660">
        <v>0</v>
      </c>
      <c r="I271" s="660">
        <v>0</v>
      </c>
      <c r="J271" s="660">
        <v>0</v>
      </c>
      <c r="K271" s="681">
        <v>6412</v>
      </c>
      <c r="L271" s="615" t="s">
        <v>4953</v>
      </c>
      <c r="M271" s="620">
        <v>24</v>
      </c>
      <c r="N271" s="611">
        <v>248</v>
      </c>
      <c r="P271" s="699"/>
    </row>
    <row r="272" spans="1:16" s="611" customFormat="1">
      <c r="A272" s="646"/>
      <c r="B272" s="638" t="s">
        <v>10336</v>
      </c>
      <c r="C272" s="633"/>
      <c r="D272" s="633"/>
      <c r="E272" s="660">
        <v>0</v>
      </c>
      <c r="F272" s="660">
        <v>0</v>
      </c>
      <c r="G272" s="660">
        <v>0</v>
      </c>
      <c r="H272" s="660">
        <v>0</v>
      </c>
      <c r="I272" s="660">
        <v>0</v>
      </c>
      <c r="J272" s="660">
        <v>0</v>
      </c>
      <c r="K272" s="681">
        <v>6413</v>
      </c>
      <c r="L272" s="615" t="s">
        <v>4953</v>
      </c>
      <c r="M272" s="620">
        <v>24</v>
      </c>
      <c r="N272" s="611">
        <v>249</v>
      </c>
      <c r="P272" s="699"/>
    </row>
    <row r="273" spans="1:16" s="611" customFormat="1">
      <c r="A273" s="646"/>
      <c r="B273" s="638" t="s">
        <v>8744</v>
      </c>
      <c r="C273" s="633"/>
      <c r="D273" s="633"/>
      <c r="E273" s="660">
        <v>0</v>
      </c>
      <c r="F273" s="660">
        <v>0</v>
      </c>
      <c r="G273" s="660">
        <v>0</v>
      </c>
      <c r="H273" s="660">
        <v>0</v>
      </c>
      <c r="I273" s="660">
        <v>0</v>
      </c>
      <c r="J273" s="660">
        <v>0</v>
      </c>
      <c r="K273" s="681">
        <v>6414</v>
      </c>
      <c r="L273" s="615" t="s">
        <v>4953</v>
      </c>
      <c r="M273" s="620">
        <v>24</v>
      </c>
      <c r="N273" s="611">
        <v>250</v>
      </c>
      <c r="P273" s="699"/>
    </row>
    <row r="274" spans="1:16" s="611" customFormat="1">
      <c r="A274" s="646"/>
      <c r="B274" s="638" t="s">
        <v>8745</v>
      </c>
      <c r="C274" s="633"/>
      <c r="D274" s="633"/>
      <c r="E274" s="660">
        <v>0</v>
      </c>
      <c r="F274" s="660">
        <v>0</v>
      </c>
      <c r="G274" s="660">
        <v>0</v>
      </c>
      <c r="H274" s="660">
        <v>0</v>
      </c>
      <c r="I274" s="660">
        <v>0</v>
      </c>
      <c r="J274" s="660">
        <v>0</v>
      </c>
      <c r="K274" s="681">
        <v>6415</v>
      </c>
      <c r="L274" s="615" t="s">
        <v>4953</v>
      </c>
      <c r="M274" s="620">
        <v>24</v>
      </c>
      <c r="N274" s="611">
        <v>251</v>
      </c>
      <c r="P274" s="699"/>
    </row>
    <row r="275" spans="1:16" s="611" customFormat="1">
      <c r="A275" s="646"/>
      <c r="B275" s="638" t="s">
        <v>8746</v>
      </c>
      <c r="C275" s="633"/>
      <c r="D275" s="633"/>
      <c r="E275" s="660">
        <v>0</v>
      </c>
      <c r="F275" s="660">
        <v>0</v>
      </c>
      <c r="G275" s="660">
        <v>0</v>
      </c>
      <c r="H275" s="660">
        <v>0</v>
      </c>
      <c r="I275" s="660">
        <v>0</v>
      </c>
      <c r="J275" s="660">
        <v>0</v>
      </c>
      <c r="K275" s="681">
        <v>6417</v>
      </c>
      <c r="L275" s="615" t="s">
        <v>4953</v>
      </c>
      <c r="M275" s="620">
        <v>24</v>
      </c>
      <c r="N275" s="611">
        <v>252</v>
      </c>
      <c r="P275" s="699"/>
    </row>
    <row r="276" spans="1:16" s="611" customFormat="1">
      <c r="A276" s="646"/>
      <c r="B276" s="638" t="s">
        <v>8747</v>
      </c>
      <c r="C276" s="633"/>
      <c r="D276" s="633"/>
      <c r="E276" s="660">
        <v>0</v>
      </c>
      <c r="F276" s="660">
        <v>0</v>
      </c>
      <c r="G276" s="660">
        <v>0</v>
      </c>
      <c r="H276" s="660">
        <v>0</v>
      </c>
      <c r="I276" s="660">
        <v>0</v>
      </c>
      <c r="J276" s="660">
        <v>0</v>
      </c>
      <c r="K276" s="681">
        <v>6418</v>
      </c>
      <c r="L276" s="615" t="s">
        <v>4953</v>
      </c>
      <c r="M276" s="620">
        <v>24</v>
      </c>
      <c r="N276" s="611">
        <v>253</v>
      </c>
      <c r="P276" s="699"/>
    </row>
    <row r="277" spans="1:16" s="611" customFormat="1">
      <c r="A277" s="646" t="s">
        <v>12124</v>
      </c>
      <c r="B277" s="645" t="s">
        <v>8748</v>
      </c>
      <c r="C277" s="633">
        <v>25</v>
      </c>
      <c r="D277" s="633"/>
      <c r="E277" s="658">
        <v>0</v>
      </c>
      <c r="F277" s="658">
        <v>0</v>
      </c>
      <c r="G277" s="658">
        <v>0</v>
      </c>
      <c r="H277" s="658">
        <v>0</v>
      </c>
      <c r="I277" s="658">
        <v>0</v>
      </c>
      <c r="J277" s="658">
        <v>0</v>
      </c>
      <c r="K277" s="681"/>
      <c r="L277" s="615"/>
      <c r="M277" s="620"/>
      <c r="N277" s="611">
        <v>254</v>
      </c>
      <c r="P277" s="699"/>
    </row>
    <row r="278" spans="1:16" s="611" customFormat="1">
      <c r="A278" s="646"/>
      <c r="B278" s="638" t="s">
        <v>8749</v>
      </c>
      <c r="C278" s="633"/>
      <c r="D278" s="633"/>
      <c r="E278" s="660">
        <v>0</v>
      </c>
      <c r="F278" s="660">
        <v>0</v>
      </c>
      <c r="G278" s="660">
        <v>0</v>
      </c>
      <c r="H278" s="660">
        <v>0</v>
      </c>
      <c r="I278" s="660">
        <v>0</v>
      </c>
      <c r="J278" s="660">
        <v>0</v>
      </c>
      <c r="K278" s="681">
        <v>6421</v>
      </c>
      <c r="L278" s="615" t="s">
        <v>4953</v>
      </c>
      <c r="M278" s="620">
        <v>25</v>
      </c>
      <c r="N278" s="611">
        <v>255</v>
      </c>
      <c r="P278" s="699"/>
    </row>
    <row r="279" spans="1:16" s="611" customFormat="1">
      <c r="A279" s="646"/>
      <c r="B279" s="638" t="s">
        <v>13758</v>
      </c>
      <c r="C279" s="633"/>
      <c r="D279" s="633"/>
      <c r="E279" s="660">
        <v>0</v>
      </c>
      <c r="F279" s="660">
        <v>0</v>
      </c>
      <c r="G279" s="660">
        <v>0</v>
      </c>
      <c r="H279" s="660">
        <v>0</v>
      </c>
      <c r="I279" s="660">
        <v>0</v>
      </c>
      <c r="J279" s="660">
        <v>0</v>
      </c>
      <c r="K279" s="681">
        <v>6422</v>
      </c>
      <c r="L279" s="615" t="s">
        <v>4953</v>
      </c>
      <c r="M279" s="620">
        <v>25</v>
      </c>
      <c r="N279" s="611">
        <v>256</v>
      </c>
      <c r="P279" s="699"/>
    </row>
    <row r="280" spans="1:16" s="611" customFormat="1">
      <c r="A280" s="646"/>
      <c r="B280" s="638" t="s">
        <v>13759</v>
      </c>
      <c r="C280" s="633"/>
      <c r="D280" s="633"/>
      <c r="E280" s="660">
        <v>0</v>
      </c>
      <c r="F280" s="660">
        <v>0</v>
      </c>
      <c r="G280" s="660">
        <v>0</v>
      </c>
      <c r="H280" s="660">
        <v>0</v>
      </c>
      <c r="I280" s="660">
        <v>0</v>
      </c>
      <c r="J280" s="660">
        <v>0</v>
      </c>
      <c r="K280" s="681">
        <v>6423</v>
      </c>
      <c r="L280" s="615" t="s">
        <v>4953</v>
      </c>
      <c r="M280" s="620">
        <v>25</v>
      </c>
      <c r="N280" s="611">
        <v>257</v>
      </c>
      <c r="P280" s="699"/>
    </row>
    <row r="281" spans="1:16" s="611" customFormat="1">
      <c r="A281" s="646"/>
      <c r="B281" s="638" t="s">
        <v>8744</v>
      </c>
      <c r="C281" s="633"/>
      <c r="D281" s="633"/>
      <c r="E281" s="660">
        <v>0</v>
      </c>
      <c r="F281" s="660">
        <v>0</v>
      </c>
      <c r="G281" s="660">
        <v>0</v>
      </c>
      <c r="H281" s="660">
        <v>0</v>
      </c>
      <c r="I281" s="660">
        <v>0</v>
      </c>
      <c r="J281" s="660">
        <v>0</v>
      </c>
      <c r="K281" s="681">
        <v>6424</v>
      </c>
      <c r="L281" s="615" t="s">
        <v>4953</v>
      </c>
      <c r="M281" s="620">
        <v>25</v>
      </c>
      <c r="N281" s="611">
        <v>258</v>
      </c>
      <c r="P281" s="699"/>
    </row>
    <row r="282" spans="1:16" s="611" customFormat="1">
      <c r="A282" s="646"/>
      <c r="B282" s="638" t="s">
        <v>13760</v>
      </c>
      <c r="C282" s="633"/>
      <c r="D282" s="633"/>
      <c r="E282" s="660">
        <v>0</v>
      </c>
      <c r="F282" s="660">
        <v>0</v>
      </c>
      <c r="G282" s="660">
        <v>0</v>
      </c>
      <c r="H282" s="660">
        <v>0</v>
      </c>
      <c r="I282" s="660">
        <v>0</v>
      </c>
      <c r="J282" s="660">
        <v>0</v>
      </c>
      <c r="K282" s="681">
        <v>6425</v>
      </c>
      <c r="L282" s="615" t="s">
        <v>4953</v>
      </c>
      <c r="M282" s="620">
        <v>25</v>
      </c>
      <c r="N282" s="611">
        <v>259</v>
      </c>
      <c r="P282" s="699"/>
    </row>
    <row r="283" spans="1:16" s="611" customFormat="1">
      <c r="A283" s="646"/>
      <c r="B283" s="638" t="s">
        <v>13761</v>
      </c>
      <c r="C283" s="633"/>
      <c r="D283" s="633"/>
      <c r="E283" s="660">
        <v>0</v>
      </c>
      <c r="F283" s="660">
        <v>0</v>
      </c>
      <c r="G283" s="660">
        <v>0</v>
      </c>
      <c r="H283" s="660">
        <v>0</v>
      </c>
      <c r="I283" s="660">
        <v>0</v>
      </c>
      <c r="J283" s="660">
        <v>0</v>
      </c>
      <c r="K283" s="681">
        <v>6426</v>
      </c>
      <c r="L283" s="615" t="s">
        <v>4953</v>
      </c>
      <c r="M283" s="620">
        <v>25</v>
      </c>
      <c r="N283" s="611">
        <v>260</v>
      </c>
      <c r="P283" s="699"/>
    </row>
    <row r="284" spans="1:16" s="611" customFormat="1">
      <c r="A284" s="646"/>
      <c r="B284" s="638" t="s">
        <v>8746</v>
      </c>
      <c r="C284" s="633"/>
      <c r="D284" s="633"/>
      <c r="E284" s="660">
        <v>0</v>
      </c>
      <c r="F284" s="660">
        <v>0</v>
      </c>
      <c r="G284" s="660">
        <v>0</v>
      </c>
      <c r="H284" s="660">
        <v>0</v>
      </c>
      <c r="I284" s="660">
        <v>0</v>
      </c>
      <c r="J284" s="660">
        <v>0</v>
      </c>
      <c r="K284" s="681">
        <v>6427</v>
      </c>
      <c r="L284" s="615" t="s">
        <v>4953</v>
      </c>
      <c r="M284" s="620">
        <v>25</v>
      </c>
      <c r="N284" s="611">
        <v>261</v>
      </c>
      <c r="P284" s="699"/>
    </row>
    <row r="285" spans="1:16" s="611" customFormat="1">
      <c r="A285" s="646"/>
      <c r="B285" s="638" t="s">
        <v>8747</v>
      </c>
      <c r="C285" s="633"/>
      <c r="D285" s="633"/>
      <c r="E285" s="660">
        <v>0</v>
      </c>
      <c r="F285" s="660">
        <v>0</v>
      </c>
      <c r="G285" s="660">
        <v>0</v>
      </c>
      <c r="H285" s="660">
        <v>0</v>
      </c>
      <c r="I285" s="660">
        <v>0</v>
      </c>
      <c r="J285" s="660">
        <v>0</v>
      </c>
      <c r="K285" s="681">
        <v>6428</v>
      </c>
      <c r="L285" s="615" t="s">
        <v>4953</v>
      </c>
      <c r="M285" s="620">
        <v>25</v>
      </c>
      <c r="N285" s="611">
        <v>262</v>
      </c>
      <c r="P285" s="699"/>
    </row>
    <row r="286" spans="1:16" s="611" customFormat="1">
      <c r="A286" s="646" t="s">
        <v>9019</v>
      </c>
      <c r="B286" s="649" t="s">
        <v>13762</v>
      </c>
      <c r="C286" s="633">
        <v>30</v>
      </c>
      <c r="D286" s="633"/>
      <c r="E286" s="659">
        <v>0</v>
      </c>
      <c r="F286" s="659">
        <v>0</v>
      </c>
      <c r="G286" s="659">
        <v>0</v>
      </c>
      <c r="H286" s="659">
        <v>0</v>
      </c>
      <c r="I286" s="659">
        <v>0</v>
      </c>
      <c r="J286" s="659">
        <v>0</v>
      </c>
      <c r="K286" s="687"/>
      <c r="L286" s="615"/>
      <c r="M286" s="620"/>
      <c r="N286" s="611">
        <v>263</v>
      </c>
      <c r="P286" s="699"/>
    </row>
    <row r="287" spans="1:16" s="611" customFormat="1">
      <c r="A287" s="646" t="s">
        <v>6105</v>
      </c>
      <c r="B287" s="645" t="s">
        <v>12446</v>
      </c>
      <c r="C287" s="633">
        <v>31</v>
      </c>
      <c r="D287" s="633"/>
      <c r="E287" s="659">
        <v>0</v>
      </c>
      <c r="F287" s="659">
        <v>0</v>
      </c>
      <c r="G287" s="659">
        <v>0</v>
      </c>
      <c r="H287" s="659">
        <v>0</v>
      </c>
      <c r="I287" s="659">
        <v>0</v>
      </c>
      <c r="J287" s="659">
        <v>0</v>
      </c>
      <c r="K287" s="681">
        <v>711</v>
      </c>
      <c r="L287" s="615" t="s">
        <v>4954</v>
      </c>
      <c r="M287" s="620">
        <v>31</v>
      </c>
      <c r="N287" s="611">
        <v>264</v>
      </c>
      <c r="P287" s="699"/>
    </row>
    <row r="288" spans="1:16" s="611" customFormat="1">
      <c r="A288" s="646" t="s">
        <v>12447</v>
      </c>
      <c r="B288" s="645" t="s">
        <v>12448</v>
      </c>
      <c r="C288" s="633">
        <v>32</v>
      </c>
      <c r="D288" s="633"/>
      <c r="E288" s="659">
        <v>0</v>
      </c>
      <c r="F288" s="659">
        <v>0</v>
      </c>
      <c r="G288" s="659">
        <v>0</v>
      </c>
      <c r="H288" s="659">
        <v>0</v>
      </c>
      <c r="I288" s="659">
        <v>0</v>
      </c>
      <c r="J288" s="659">
        <v>0</v>
      </c>
      <c r="K288" s="681">
        <v>811</v>
      </c>
      <c r="L288" s="615" t="s">
        <v>4954</v>
      </c>
      <c r="M288" s="620">
        <v>32</v>
      </c>
      <c r="N288" s="611">
        <v>265</v>
      </c>
      <c r="P288" s="699"/>
    </row>
    <row r="289" spans="1:16" s="611" customFormat="1">
      <c r="A289" s="646" t="s">
        <v>12449</v>
      </c>
      <c r="B289" s="649" t="s">
        <v>10941</v>
      </c>
      <c r="C289" s="633">
        <v>40</v>
      </c>
      <c r="D289" s="633"/>
      <c r="E289" s="659">
        <v>0</v>
      </c>
      <c r="F289" s="659">
        <v>0</v>
      </c>
      <c r="G289" s="659">
        <v>0</v>
      </c>
      <c r="H289" s="659">
        <v>0</v>
      </c>
      <c r="I289" s="659">
        <v>0</v>
      </c>
      <c r="J289" s="659">
        <v>0</v>
      </c>
      <c r="K289" s="687"/>
      <c r="L289" s="615"/>
      <c r="M289" s="620"/>
      <c r="N289" s="611">
        <v>266</v>
      </c>
      <c r="P289" s="699"/>
    </row>
    <row r="290" spans="1:16" s="611" customFormat="1">
      <c r="A290" s="649" t="s">
        <v>10942</v>
      </c>
      <c r="B290" s="645" t="s">
        <v>7763</v>
      </c>
      <c r="C290" s="633">
        <v>41</v>
      </c>
      <c r="D290" s="633"/>
      <c r="E290" s="659">
        <v>0</v>
      </c>
      <c r="F290" s="659">
        <v>0</v>
      </c>
      <c r="G290" s="659">
        <v>0</v>
      </c>
      <c r="H290" s="659">
        <v>0</v>
      </c>
      <c r="I290" s="659">
        <v>0</v>
      </c>
      <c r="J290" s="659">
        <v>0</v>
      </c>
      <c r="K290" s="681">
        <v>700</v>
      </c>
      <c r="L290" s="615" t="s">
        <v>12219</v>
      </c>
      <c r="M290" s="620">
        <v>41</v>
      </c>
      <c r="N290" s="611">
        <v>267</v>
      </c>
      <c r="P290" s="699"/>
    </row>
    <row r="291" spans="1:16" s="611" customFormat="1">
      <c r="A291" s="646" t="s">
        <v>7765</v>
      </c>
      <c r="B291" s="649" t="s">
        <v>7764</v>
      </c>
      <c r="C291" s="633">
        <v>50</v>
      </c>
      <c r="D291" s="633"/>
      <c r="E291" s="659">
        <v>0</v>
      </c>
      <c r="F291" s="659">
        <v>0</v>
      </c>
      <c r="G291" s="659">
        <v>0</v>
      </c>
      <c r="H291" s="659">
        <v>0</v>
      </c>
      <c r="I291" s="659">
        <v>0</v>
      </c>
      <c r="J291" s="659">
        <v>0</v>
      </c>
      <c r="K291" s="688"/>
      <c r="L291" s="615"/>
      <c r="M291" s="620"/>
      <c r="N291" s="611">
        <v>268</v>
      </c>
      <c r="P291" s="699"/>
    </row>
    <row r="292" spans="1:16" s="611" customFormat="1">
      <c r="A292" s="646" t="s">
        <v>404</v>
      </c>
      <c r="B292" s="645" t="s">
        <v>8169</v>
      </c>
      <c r="C292" s="633">
        <v>51</v>
      </c>
      <c r="D292" s="633"/>
      <c r="E292" s="659">
        <v>0</v>
      </c>
      <c r="F292" s="659">
        <v>0</v>
      </c>
      <c r="G292" s="659">
        <v>0</v>
      </c>
      <c r="H292" s="659">
        <v>0</v>
      </c>
      <c r="I292" s="659">
        <v>0</v>
      </c>
      <c r="J292" s="659">
        <v>0</v>
      </c>
      <c r="K292" s="681">
        <v>8211</v>
      </c>
      <c r="L292" s="615" t="s">
        <v>2855</v>
      </c>
      <c r="M292" s="620">
        <v>51</v>
      </c>
      <c r="N292" s="611">
        <v>269</v>
      </c>
      <c r="P292" s="699"/>
    </row>
    <row r="293" spans="1:16" s="611" customFormat="1">
      <c r="A293" s="646" t="s">
        <v>406</v>
      </c>
      <c r="B293" s="645" t="s">
        <v>405</v>
      </c>
      <c r="C293" s="633">
        <v>52</v>
      </c>
      <c r="D293" s="633"/>
      <c r="E293" s="659">
        <v>0</v>
      </c>
      <c r="F293" s="659">
        <v>0</v>
      </c>
      <c r="G293" s="659">
        <v>0</v>
      </c>
      <c r="H293" s="659">
        <v>0</v>
      </c>
      <c r="I293" s="659">
        <v>0</v>
      </c>
      <c r="J293" s="659">
        <v>0</v>
      </c>
      <c r="K293" s="681">
        <v>8212</v>
      </c>
      <c r="L293" s="615" t="s">
        <v>12207</v>
      </c>
      <c r="M293" s="620">
        <v>52</v>
      </c>
      <c r="N293" s="611">
        <v>270</v>
      </c>
      <c r="P293" s="699"/>
    </row>
    <row r="294" spans="1:16" s="611" customFormat="1" ht="13.5" thickBot="1">
      <c r="A294" s="646" t="s">
        <v>408</v>
      </c>
      <c r="B294" s="649" t="s">
        <v>407</v>
      </c>
      <c r="C294" s="633">
        <v>60</v>
      </c>
      <c r="D294" s="633"/>
      <c r="E294" s="647">
        <v>0</v>
      </c>
      <c r="F294" s="647">
        <v>0</v>
      </c>
      <c r="G294" s="647">
        <v>0</v>
      </c>
      <c r="H294" s="647">
        <v>0</v>
      </c>
      <c r="I294" s="647">
        <v>0</v>
      </c>
      <c r="J294" s="647">
        <v>0</v>
      </c>
      <c r="K294" s="687"/>
      <c r="L294" s="615"/>
      <c r="M294" s="620"/>
      <c r="N294" s="611">
        <v>271</v>
      </c>
      <c r="P294" s="699"/>
    </row>
    <row r="295" spans="1:16" s="611" customFormat="1" ht="14.25" thickTop="1">
      <c r="A295" s="661" t="s">
        <v>6007</v>
      </c>
      <c r="B295" s="662" t="s">
        <v>6005</v>
      </c>
      <c r="C295" s="663">
        <v>61</v>
      </c>
      <c r="D295" s="663"/>
      <c r="E295" s="664">
        <v>0</v>
      </c>
      <c r="F295" s="664">
        <v>0</v>
      </c>
      <c r="G295" s="664">
        <v>0</v>
      </c>
      <c r="H295" s="664">
        <v>0</v>
      </c>
      <c r="I295" s="664">
        <v>0</v>
      </c>
      <c r="J295" s="664">
        <v>0</v>
      </c>
      <c r="K295" s="689">
        <v>500</v>
      </c>
      <c r="L295" s="615" t="s">
        <v>12219</v>
      </c>
      <c r="M295" s="621">
        <v>61</v>
      </c>
      <c r="N295" s="611">
        <v>272</v>
      </c>
      <c r="P295" s="699"/>
    </row>
    <row r="296" spans="1:16" s="611" customFormat="1" ht="13.5">
      <c r="A296" s="661" t="s">
        <v>6008</v>
      </c>
      <c r="B296" s="665" t="s">
        <v>6006</v>
      </c>
      <c r="C296" s="663">
        <v>62</v>
      </c>
      <c r="D296" s="663"/>
      <c r="E296" s="664">
        <v>0</v>
      </c>
      <c r="F296" s="664">
        <v>0</v>
      </c>
      <c r="G296" s="664">
        <v>0</v>
      </c>
      <c r="H296" s="664">
        <v>0</v>
      </c>
      <c r="I296" s="664">
        <v>0</v>
      </c>
      <c r="J296" s="664">
        <v>0</v>
      </c>
      <c r="K296" s="690"/>
      <c r="L296" s="615"/>
      <c r="M296" s="621"/>
      <c r="N296" s="611">
        <v>273</v>
      </c>
      <c r="P296" s="699"/>
    </row>
    <row r="297" spans="1:16" s="611" customFormat="1">
      <c r="A297" s="646" t="s">
        <v>408</v>
      </c>
      <c r="B297" s="649" t="s">
        <v>409</v>
      </c>
      <c r="C297" s="633">
        <v>70</v>
      </c>
      <c r="D297" s="633"/>
      <c r="E297" s="634">
        <v>0</v>
      </c>
      <c r="F297" s="634">
        <v>0</v>
      </c>
      <c r="G297" s="636">
        <v>0</v>
      </c>
      <c r="H297" s="636">
        <v>0</v>
      </c>
      <c r="I297" s="636">
        <v>0</v>
      </c>
      <c r="J297" s="636">
        <v>0</v>
      </c>
      <c r="K297" s="691"/>
      <c r="L297" s="615"/>
      <c r="M297" s="620">
        <v>70</v>
      </c>
      <c r="N297" s="611">
        <v>274</v>
      </c>
      <c r="P297" s="699"/>
    </row>
    <row r="298" spans="1:16" s="609" customFormat="1">
      <c r="A298" s="666"/>
      <c r="B298" s="667"/>
      <c r="C298" s="668"/>
      <c r="D298" s="668"/>
      <c r="E298" s="669"/>
      <c r="F298" s="669"/>
      <c r="G298" s="669"/>
      <c r="H298" s="669"/>
      <c r="I298" s="669"/>
      <c r="J298" s="669"/>
      <c r="K298" s="692"/>
      <c r="L298" s="25"/>
      <c r="M298" s="80"/>
    </row>
    <row r="299" spans="1:16" s="609" customFormat="1">
      <c r="A299" s="666"/>
      <c r="B299" s="670"/>
      <c r="C299" s="668"/>
      <c r="D299" s="671"/>
      <c r="E299" s="672"/>
      <c r="F299" s="672"/>
      <c r="G299" s="672"/>
      <c r="H299" s="672"/>
      <c r="I299" s="672"/>
      <c r="J299" s="672"/>
      <c r="K299" s="693"/>
      <c r="L299" s="75"/>
      <c r="M299" s="75"/>
    </row>
    <row r="300" spans="1:16" s="609" customFormat="1">
      <c r="A300" s="666"/>
      <c r="B300" s="670"/>
      <c r="C300" s="668"/>
      <c r="D300" s="671"/>
      <c r="E300" s="672"/>
      <c r="F300" s="672"/>
      <c r="G300" s="672"/>
      <c r="H300" s="672"/>
      <c r="I300" s="672"/>
      <c r="J300" s="672"/>
      <c r="K300" s="693"/>
      <c r="L300" s="75"/>
      <c r="M300" s="75"/>
    </row>
    <row r="301" spans="1:16" s="609" customFormat="1">
      <c r="A301" s="623"/>
      <c r="B301" s="623"/>
      <c r="C301" s="623"/>
      <c r="D301" s="623"/>
      <c r="E301" s="673"/>
      <c r="F301" s="673"/>
      <c r="G301" s="673"/>
      <c r="H301" s="674"/>
      <c r="I301" s="674"/>
      <c r="J301" s="674"/>
      <c r="K301" s="679"/>
      <c r="L301" s="25"/>
      <c r="M301" s="25"/>
    </row>
    <row r="302" spans="1:16" s="609" customFormat="1">
      <c r="A302" s="675"/>
      <c r="B302" s="675"/>
      <c r="C302" s="674"/>
      <c r="D302" s="675"/>
      <c r="E302" s="676"/>
      <c r="F302" s="676"/>
      <c r="G302" s="676"/>
      <c r="H302" s="675"/>
      <c r="I302" s="675"/>
      <c r="J302" s="675"/>
      <c r="K302" s="679"/>
      <c r="L302" s="25"/>
      <c r="M302" s="25"/>
    </row>
    <row r="303" spans="1:16" s="609" customFormat="1">
      <c r="A303" s="674"/>
      <c r="B303" s="674"/>
      <c r="C303" s="674"/>
      <c r="D303" s="674"/>
      <c r="E303" s="674"/>
      <c r="F303" s="674"/>
      <c r="G303" s="674"/>
      <c r="H303" s="674"/>
      <c r="I303" s="674"/>
      <c r="J303" s="674"/>
      <c r="K303" s="679"/>
      <c r="L303" s="25"/>
      <c r="M303" s="25"/>
    </row>
    <row r="304" spans="1:16" s="609" customFormat="1">
      <c r="A304" s="674"/>
      <c r="B304" s="674"/>
      <c r="C304" s="674"/>
      <c r="D304" s="674"/>
      <c r="E304" s="674"/>
      <c r="F304" s="674"/>
      <c r="G304" s="674"/>
      <c r="H304" s="674"/>
      <c r="I304" s="674"/>
      <c r="J304" s="674"/>
      <c r="K304" s="679"/>
      <c r="L304" s="25"/>
      <c r="M304" s="25"/>
    </row>
    <row r="305" spans="1:13" s="609" customFormat="1">
      <c r="A305" s="674"/>
      <c r="B305" s="674"/>
      <c r="C305" s="674"/>
      <c r="D305" s="674"/>
      <c r="E305" s="674"/>
      <c r="F305" s="674"/>
      <c r="G305" s="674"/>
      <c r="H305" s="674"/>
      <c r="I305" s="674"/>
      <c r="J305" s="674"/>
      <c r="K305" s="679"/>
      <c r="L305" s="25"/>
      <c r="M305" s="25"/>
    </row>
    <row r="306" spans="1:13" s="609" customFormat="1">
      <c r="A306" s="674"/>
      <c r="B306" s="674"/>
      <c r="C306" s="674"/>
      <c r="D306" s="674"/>
      <c r="E306" s="674"/>
      <c r="F306" s="674"/>
      <c r="G306" s="674"/>
      <c r="H306" s="674"/>
      <c r="I306" s="674"/>
      <c r="J306" s="674"/>
      <c r="K306" s="679"/>
      <c r="L306" s="25"/>
      <c r="M306" s="25"/>
    </row>
    <row r="307" spans="1:13" s="609" customFormat="1">
      <c r="A307" s="674"/>
      <c r="B307" s="674"/>
      <c r="C307" s="674"/>
      <c r="D307" s="674"/>
      <c r="E307" s="674"/>
      <c r="F307" s="674"/>
      <c r="G307" s="674"/>
      <c r="H307" s="674"/>
      <c r="I307" s="674"/>
      <c r="J307" s="674"/>
      <c r="K307" s="679"/>
      <c r="L307" s="25"/>
      <c r="M307" s="25"/>
    </row>
    <row r="308" spans="1:13" s="609" customFormat="1">
      <c r="A308" s="674"/>
      <c r="B308" s="674"/>
      <c r="C308" s="674"/>
      <c r="D308" s="674"/>
      <c r="E308" s="674"/>
      <c r="F308" s="674"/>
      <c r="G308" s="674"/>
      <c r="H308" s="674"/>
      <c r="I308" s="674"/>
      <c r="J308" s="674"/>
      <c r="K308" s="679"/>
      <c r="L308" s="25"/>
      <c r="M308" s="25"/>
    </row>
    <row r="309" spans="1:13" s="609" customFormat="1">
      <c r="A309" s="675"/>
      <c r="B309" s="675"/>
      <c r="C309" s="674"/>
      <c r="D309" s="675"/>
      <c r="E309" s="676"/>
      <c r="F309" s="676"/>
      <c r="G309" s="676"/>
      <c r="H309" s="675"/>
      <c r="I309" s="675"/>
      <c r="J309" s="675"/>
      <c r="K309" s="679"/>
      <c r="L309" s="25"/>
      <c r="M309" s="25"/>
    </row>
    <row r="310" spans="1:13" s="609" customFormat="1">
      <c r="A310" s="623"/>
      <c r="B310" s="623"/>
      <c r="C310" s="623"/>
      <c r="D310" s="623"/>
      <c r="E310" s="677"/>
      <c r="F310" s="677"/>
      <c r="G310" s="677"/>
      <c r="H310" s="669"/>
      <c r="I310" s="669"/>
      <c r="J310" s="669"/>
      <c r="K310" s="694"/>
      <c r="L310" s="17"/>
      <c r="M310" s="26"/>
    </row>
    <row r="311" spans="1:13" s="609" customFormat="1">
      <c r="A311" s="623"/>
      <c r="B311" s="623"/>
      <c r="C311" s="623"/>
      <c r="D311" s="623"/>
      <c r="E311" s="677"/>
      <c r="F311" s="677"/>
      <c r="G311" s="677"/>
      <c r="H311" s="677"/>
      <c r="I311" s="677"/>
      <c r="J311" s="677"/>
      <c r="K311" s="694"/>
      <c r="L311" s="17"/>
      <c r="M311" s="26"/>
    </row>
    <row r="312" spans="1:13" s="609" customFormat="1">
      <c r="A312" s="623"/>
      <c r="B312" s="623"/>
      <c r="C312" s="623"/>
      <c r="D312" s="623"/>
      <c r="E312" s="677"/>
      <c r="F312" s="677"/>
      <c r="G312" s="677"/>
      <c r="H312" s="677"/>
      <c r="I312" s="677"/>
      <c r="J312" s="677"/>
      <c r="K312" s="694"/>
      <c r="L312" s="17"/>
      <c r="M312" s="26"/>
    </row>
    <row r="313" spans="1:13" s="609" customFormat="1">
      <c r="A313" s="623"/>
      <c r="B313" s="623"/>
      <c r="C313" s="623"/>
      <c r="D313" s="623"/>
      <c r="E313" s="677"/>
      <c r="F313" s="677"/>
      <c r="G313" s="677"/>
      <c r="H313" s="677"/>
      <c r="I313" s="677"/>
      <c r="J313" s="677"/>
      <c r="K313" s="694"/>
      <c r="L313" s="17"/>
      <c r="M313" s="26"/>
    </row>
    <row r="314" spans="1:13" s="609" customFormat="1">
      <c r="A314" s="623"/>
      <c r="B314" s="623"/>
      <c r="C314" s="623"/>
      <c r="D314" s="623"/>
      <c r="E314" s="677"/>
      <c r="F314" s="677"/>
      <c r="G314" s="677"/>
      <c r="H314" s="677"/>
      <c r="I314" s="677"/>
      <c r="J314" s="677"/>
      <c r="K314" s="694"/>
      <c r="L314" s="17"/>
      <c r="M314" s="26"/>
    </row>
    <row r="315" spans="1:13" s="609" customFormat="1">
      <c r="A315" s="623"/>
      <c r="B315" s="623"/>
      <c r="C315" s="623"/>
      <c r="D315" s="623"/>
      <c r="E315" s="677"/>
      <c r="F315" s="677"/>
      <c r="G315" s="677"/>
      <c r="H315" s="677"/>
      <c r="I315" s="677"/>
      <c r="J315" s="677"/>
      <c r="K315" s="694"/>
      <c r="L315" s="17"/>
      <c r="M315" s="26"/>
    </row>
    <row r="316" spans="1:13" s="609" customFormat="1">
      <c r="A316" s="623"/>
      <c r="B316" s="623"/>
      <c r="C316" s="623"/>
      <c r="D316" s="623"/>
      <c r="E316" s="677"/>
      <c r="F316" s="677"/>
      <c r="G316" s="677"/>
      <c r="H316" s="677"/>
      <c r="I316" s="677"/>
      <c r="J316" s="677"/>
      <c r="K316" s="694"/>
      <c r="L316" s="17"/>
      <c r="M316" s="26"/>
    </row>
    <row r="317" spans="1:13" s="609" customFormat="1">
      <c r="A317" s="623"/>
      <c r="B317" s="623"/>
      <c r="C317" s="623"/>
      <c r="D317" s="623"/>
      <c r="E317" s="677"/>
      <c r="F317" s="677"/>
      <c r="G317" s="677"/>
      <c r="H317" s="677"/>
      <c r="I317" s="677"/>
      <c r="J317" s="677"/>
      <c r="K317" s="694"/>
      <c r="L317" s="17"/>
      <c r="M317" s="26"/>
    </row>
    <row r="318" spans="1:13" s="609" customFormat="1">
      <c r="A318" s="623"/>
      <c r="B318" s="623"/>
      <c r="C318" s="623"/>
      <c r="D318" s="623"/>
      <c r="E318" s="677"/>
      <c r="F318" s="677"/>
      <c r="G318" s="677"/>
      <c r="H318" s="677"/>
      <c r="I318" s="677"/>
      <c r="J318" s="677"/>
      <c r="K318" s="694"/>
      <c r="L318" s="17"/>
      <c r="M318" s="26"/>
    </row>
    <row r="319" spans="1:13" s="609" customFormat="1">
      <c r="A319" s="623"/>
      <c r="B319" s="623"/>
      <c r="C319" s="623"/>
      <c r="D319" s="623"/>
      <c r="E319" s="677"/>
      <c r="F319" s="677"/>
      <c r="G319" s="677"/>
      <c r="H319" s="677"/>
      <c r="I319" s="677"/>
      <c r="J319" s="677"/>
      <c r="K319" s="694"/>
      <c r="L319" s="17"/>
      <c r="M319" s="26"/>
    </row>
    <row r="320" spans="1:13" s="609" customFormat="1">
      <c r="A320" s="623"/>
      <c r="B320" s="623"/>
      <c r="C320" s="623"/>
      <c r="D320" s="623"/>
      <c r="E320" s="677"/>
      <c r="F320" s="677"/>
      <c r="G320" s="677"/>
      <c r="H320" s="677"/>
      <c r="I320" s="677"/>
      <c r="J320" s="677"/>
      <c r="K320" s="694"/>
      <c r="L320" s="17"/>
      <c r="M320" s="26"/>
    </row>
    <row r="321" spans="1:13" s="609" customFormat="1">
      <c r="A321" s="623"/>
      <c r="B321" s="623"/>
      <c r="C321" s="623"/>
      <c r="D321" s="623"/>
      <c r="E321" s="677"/>
      <c r="F321" s="677"/>
      <c r="G321" s="677"/>
      <c r="H321" s="677"/>
      <c r="I321" s="677"/>
      <c r="J321" s="677"/>
      <c r="K321" s="694"/>
      <c r="L321" s="17"/>
      <c r="M321" s="26"/>
    </row>
    <row r="322" spans="1:13" s="609" customFormat="1">
      <c r="A322" s="623"/>
      <c r="B322" s="623"/>
      <c r="C322" s="623"/>
      <c r="D322" s="623"/>
      <c r="E322" s="677"/>
      <c r="F322" s="677"/>
      <c r="G322" s="677"/>
      <c r="H322" s="677"/>
      <c r="I322" s="677"/>
      <c r="J322" s="677"/>
      <c r="K322" s="694"/>
      <c r="L322" s="17"/>
      <c r="M322" s="26"/>
    </row>
    <row r="323" spans="1:13" s="609" customFormat="1">
      <c r="A323" s="623"/>
      <c r="B323" s="623"/>
      <c r="C323" s="623"/>
      <c r="D323" s="623"/>
      <c r="E323" s="677"/>
      <c r="F323" s="677"/>
      <c r="G323" s="677"/>
      <c r="H323" s="677"/>
      <c r="I323" s="677"/>
      <c r="J323" s="677"/>
      <c r="K323" s="694"/>
      <c r="L323" s="17"/>
      <c r="M323" s="26"/>
    </row>
    <row r="324" spans="1:13" s="609" customFormat="1">
      <c r="A324" s="623"/>
      <c r="B324" s="623"/>
      <c r="C324" s="623"/>
      <c r="D324" s="623"/>
      <c r="E324" s="677"/>
      <c r="F324" s="677"/>
      <c r="G324" s="677"/>
      <c r="H324" s="677"/>
      <c r="I324" s="677"/>
      <c r="J324" s="677"/>
      <c r="K324" s="694"/>
      <c r="L324" s="17"/>
      <c r="M324" s="26"/>
    </row>
    <row r="325" spans="1:13">
      <c r="A325" s="22"/>
      <c r="B325" s="22"/>
      <c r="C325" s="22"/>
      <c r="D325" s="22"/>
      <c r="E325" s="66"/>
      <c r="F325" s="66"/>
      <c r="G325" s="66"/>
      <c r="H325" s="66"/>
      <c r="I325" s="66"/>
      <c r="J325" s="66"/>
      <c r="L325" s="17"/>
      <c r="M325" s="26"/>
    </row>
    <row r="326" spans="1:13">
      <c r="A326" s="22"/>
      <c r="B326" s="22"/>
      <c r="C326" s="22"/>
      <c r="D326" s="22"/>
      <c r="E326" s="66"/>
      <c r="F326" s="66"/>
      <c r="G326" s="66"/>
      <c r="H326" s="66"/>
      <c r="I326" s="66"/>
      <c r="J326" s="66"/>
      <c r="L326" s="17"/>
      <c r="M326" s="26"/>
    </row>
    <row r="327" spans="1:13">
      <c r="A327" s="22"/>
      <c r="B327" s="22"/>
      <c r="C327" s="22"/>
      <c r="D327" s="22"/>
      <c r="E327" s="66"/>
      <c r="F327" s="66"/>
      <c r="G327" s="66"/>
      <c r="H327" s="66"/>
      <c r="I327" s="66"/>
      <c r="J327" s="66"/>
      <c r="L327" s="17"/>
      <c r="M327" s="26"/>
    </row>
    <row r="328" spans="1:13">
      <c r="A328" s="22"/>
      <c r="B328" s="22"/>
      <c r="C328" s="22"/>
      <c r="D328" s="22"/>
      <c r="E328" s="66"/>
      <c r="F328" s="66"/>
      <c r="G328" s="66"/>
      <c r="H328" s="66"/>
      <c r="I328" s="66"/>
      <c r="J328" s="66"/>
      <c r="L328" s="17"/>
      <c r="M328" s="26"/>
    </row>
    <row r="329" spans="1:13">
      <c r="A329" s="22"/>
      <c r="B329" s="22"/>
      <c r="C329" s="22"/>
      <c r="D329" s="22"/>
      <c r="E329" s="66"/>
      <c r="F329" s="66"/>
      <c r="G329" s="66"/>
      <c r="H329" s="66"/>
      <c r="I329" s="66"/>
      <c r="J329" s="66"/>
      <c r="L329" s="17"/>
      <c r="M329" s="26"/>
    </row>
    <row r="330" spans="1:13">
      <c r="A330" s="22"/>
      <c r="B330" s="22"/>
      <c r="C330" s="22"/>
      <c r="D330" s="22"/>
      <c r="E330" s="66"/>
      <c r="F330" s="66"/>
      <c r="G330" s="66"/>
      <c r="H330" s="66"/>
      <c r="I330" s="66"/>
      <c r="J330" s="66"/>
      <c r="L330" s="17"/>
      <c r="M330" s="26"/>
    </row>
    <row r="331" spans="1:13">
      <c r="A331" s="22"/>
      <c r="B331" s="22"/>
      <c r="C331" s="22"/>
      <c r="D331" s="22"/>
      <c r="E331" s="66"/>
      <c r="F331" s="66"/>
      <c r="G331" s="66"/>
      <c r="H331" s="66"/>
      <c r="I331" s="66"/>
      <c r="J331" s="66"/>
      <c r="L331" s="17"/>
      <c r="M331" s="26"/>
    </row>
    <row r="332" spans="1:13">
      <c r="A332" s="22"/>
      <c r="B332" s="22"/>
      <c r="C332" s="22"/>
      <c r="D332" s="22"/>
      <c r="E332" s="66"/>
      <c r="F332" s="66"/>
      <c r="G332" s="66"/>
      <c r="H332" s="66"/>
      <c r="I332" s="66"/>
      <c r="J332" s="66"/>
      <c r="L332" s="17"/>
      <c r="M332" s="26"/>
    </row>
    <row r="333" spans="1:13">
      <c r="A333" s="22"/>
      <c r="B333" s="22"/>
      <c r="C333" s="22"/>
      <c r="D333" s="22"/>
      <c r="E333" s="66"/>
      <c r="F333" s="66"/>
      <c r="G333" s="66"/>
      <c r="H333" s="66"/>
      <c r="I333" s="66"/>
      <c r="J333" s="66"/>
      <c r="L333" s="17"/>
      <c r="M333" s="26"/>
    </row>
    <row r="334" spans="1:13">
      <c r="A334" s="22"/>
      <c r="B334" s="22"/>
      <c r="C334" s="22"/>
      <c r="D334" s="22"/>
      <c r="E334" s="66"/>
      <c r="F334" s="66"/>
      <c r="G334" s="66"/>
      <c r="H334" s="66"/>
      <c r="I334" s="66"/>
      <c r="J334" s="66"/>
      <c r="L334" s="17"/>
      <c r="M334" s="26"/>
    </row>
    <row r="335" spans="1:13">
      <c r="A335" s="22"/>
      <c r="B335" s="22"/>
      <c r="C335" s="22"/>
      <c r="D335" s="22"/>
      <c r="E335" s="66"/>
      <c r="F335" s="66"/>
      <c r="G335" s="66"/>
      <c r="H335" s="66"/>
      <c r="I335" s="66"/>
      <c r="J335" s="66"/>
      <c r="L335" s="17"/>
      <c r="M335" s="26"/>
    </row>
    <row r="336" spans="1:13">
      <c r="A336" s="22"/>
      <c r="B336" s="22"/>
      <c r="C336" s="22"/>
      <c r="D336" s="22"/>
      <c r="E336" s="66"/>
      <c r="F336" s="66"/>
      <c r="G336" s="66"/>
      <c r="H336" s="66"/>
      <c r="I336" s="66"/>
      <c r="J336" s="66"/>
      <c r="L336" s="17"/>
      <c r="M336" s="26"/>
    </row>
    <row r="337" spans="1:15">
      <c r="A337" s="22"/>
      <c r="B337" s="22"/>
      <c r="C337" s="22"/>
      <c r="D337" s="22"/>
      <c r="E337" s="66"/>
      <c r="F337" s="66"/>
      <c r="G337" s="66"/>
      <c r="H337" s="66"/>
      <c r="I337" s="66"/>
      <c r="J337" s="66"/>
      <c r="L337" s="17"/>
      <c r="M337" s="26"/>
    </row>
    <row r="338" spans="1:15">
      <c r="A338" s="22"/>
      <c r="B338" s="22"/>
      <c r="C338" s="22"/>
      <c r="D338" s="22"/>
      <c r="E338" s="66"/>
      <c r="F338" s="66"/>
      <c r="G338" s="66"/>
      <c r="H338" s="66"/>
      <c r="I338" s="66"/>
      <c r="J338" s="66"/>
      <c r="L338" s="17"/>
      <c r="M338" s="26"/>
    </row>
    <row r="339" spans="1:15">
      <c r="A339" s="22"/>
      <c r="B339" s="22"/>
      <c r="C339" s="22"/>
      <c r="D339" s="22"/>
      <c r="E339" s="66"/>
      <c r="F339" s="66"/>
      <c r="G339" s="66"/>
      <c r="H339" s="66"/>
      <c r="I339" s="66"/>
      <c r="J339" s="66"/>
      <c r="L339" s="17"/>
      <c r="M339" s="26"/>
    </row>
    <row r="340" spans="1:15">
      <c r="A340" s="31"/>
      <c r="B340" s="31"/>
      <c r="C340" s="31"/>
      <c r="D340" s="31"/>
      <c r="E340" s="55"/>
      <c r="F340" s="55"/>
      <c r="G340" s="55"/>
      <c r="H340" s="55"/>
      <c r="I340" s="55"/>
      <c r="J340" s="55"/>
      <c r="K340" s="702"/>
      <c r="L340" s="58"/>
      <c r="M340" s="54"/>
      <c r="N340" s="702"/>
      <c r="O340" s="702"/>
    </row>
    <row r="341" spans="1:15">
      <c r="A341" s="31"/>
      <c r="B341" s="31"/>
      <c r="C341" s="31"/>
      <c r="D341" s="31"/>
      <c r="E341" s="55"/>
      <c r="F341" s="55"/>
      <c r="G341" s="55"/>
      <c r="H341" s="55"/>
      <c r="I341" s="55"/>
      <c r="J341" s="55"/>
      <c r="K341" s="702"/>
      <c r="L341" s="58"/>
      <c r="M341" s="54"/>
      <c r="N341" s="702"/>
      <c r="O341" s="702"/>
    </row>
    <row r="342" spans="1:15">
      <c r="A342" s="31"/>
      <c r="B342" s="31"/>
      <c r="C342" s="31"/>
      <c r="D342" s="31"/>
      <c r="E342" s="55"/>
      <c r="F342" s="55"/>
      <c r="G342" s="55"/>
      <c r="H342" s="55"/>
      <c r="I342" s="55"/>
      <c r="J342" s="55"/>
      <c r="K342" s="702"/>
      <c r="L342" s="58"/>
      <c r="M342" s="54"/>
      <c r="N342" s="702"/>
      <c r="O342" s="702"/>
    </row>
    <row r="343" spans="1:15">
      <c r="A343" s="31"/>
      <c r="B343" s="31"/>
      <c r="C343" s="31"/>
      <c r="D343" s="31"/>
      <c r="E343" s="55"/>
      <c r="F343" s="55"/>
      <c r="G343" s="55"/>
      <c r="H343" s="55"/>
      <c r="I343" s="55"/>
      <c r="J343" s="55"/>
      <c r="K343" s="702"/>
      <c r="L343" s="58"/>
      <c r="M343" s="54"/>
      <c r="N343" s="702"/>
      <c r="O343" s="702"/>
    </row>
    <row r="344" spans="1:15">
      <c r="A344" s="31"/>
      <c r="B344" s="31"/>
      <c r="C344" s="31"/>
      <c r="D344" s="31"/>
      <c r="E344" s="55"/>
      <c r="F344" s="55"/>
      <c r="G344" s="55"/>
      <c r="H344" s="55"/>
      <c r="I344" s="55"/>
      <c r="J344" s="55"/>
      <c r="K344" s="702"/>
      <c r="L344" s="58"/>
      <c r="M344" s="54"/>
      <c r="N344" s="702"/>
      <c r="O344" s="702"/>
    </row>
    <row r="345" spans="1:15">
      <c r="A345" s="702"/>
      <c r="B345" s="702"/>
      <c r="C345" s="702"/>
      <c r="D345" s="702"/>
      <c r="E345" s="702"/>
      <c r="F345" s="702"/>
      <c r="G345" s="702"/>
      <c r="H345" s="702"/>
      <c r="I345" s="702"/>
      <c r="J345" s="702"/>
      <c r="K345" s="702"/>
      <c r="L345" s="702"/>
      <c r="M345" s="702"/>
      <c r="N345" s="702"/>
      <c r="O345" s="702"/>
    </row>
    <row r="346" spans="1:15">
      <c r="A346" s="702"/>
      <c r="B346" s="702"/>
      <c r="C346" s="702"/>
      <c r="D346" s="702"/>
      <c r="E346" s="702"/>
      <c r="F346" s="702"/>
      <c r="G346" s="702"/>
      <c r="H346" s="702"/>
      <c r="I346" s="702"/>
      <c r="J346" s="702"/>
      <c r="K346" s="702"/>
      <c r="L346" s="702"/>
      <c r="M346" s="702"/>
      <c r="N346" s="702"/>
      <c r="O346" s="702"/>
    </row>
    <row r="347" spans="1:15">
      <c r="A347" s="702"/>
      <c r="B347" s="702"/>
      <c r="C347" s="702"/>
      <c r="D347" s="702"/>
      <c r="E347" s="702"/>
      <c r="F347" s="702"/>
      <c r="G347" s="702"/>
      <c r="H347" s="702"/>
      <c r="I347" s="702"/>
      <c r="J347" s="702"/>
      <c r="K347" s="702"/>
      <c r="L347" s="702"/>
      <c r="M347" s="702"/>
      <c r="N347" s="702"/>
      <c r="O347" s="702"/>
    </row>
    <row r="348" spans="1:15">
      <c r="A348" s="702"/>
      <c r="B348" s="702"/>
      <c r="C348" s="702"/>
      <c r="D348" s="702"/>
      <c r="E348" s="702"/>
      <c r="F348" s="702"/>
      <c r="G348" s="702"/>
      <c r="H348" s="702"/>
      <c r="I348" s="702"/>
      <c r="J348" s="702"/>
      <c r="K348" s="702"/>
      <c r="L348" s="702"/>
      <c r="M348" s="702"/>
      <c r="N348" s="702"/>
      <c r="O348" s="702"/>
    </row>
    <row r="349" spans="1:15">
      <c r="A349" s="702"/>
      <c r="B349" s="702"/>
      <c r="C349" s="702"/>
      <c r="D349" s="702"/>
      <c r="E349" s="702"/>
      <c r="F349" s="702"/>
      <c r="G349" s="702"/>
      <c r="H349" s="702"/>
      <c r="I349" s="702"/>
      <c r="J349" s="702"/>
      <c r="K349" s="702"/>
      <c r="L349" s="702"/>
      <c r="M349" s="702"/>
      <c r="N349" s="702"/>
      <c r="O349" s="702"/>
    </row>
    <row r="350" spans="1:15">
      <c r="A350" s="702"/>
      <c r="B350" s="702"/>
      <c r="C350" s="702"/>
      <c r="D350" s="702"/>
      <c r="E350" s="702"/>
      <c r="F350" s="702"/>
      <c r="G350" s="702"/>
      <c r="H350" s="702"/>
      <c r="I350" s="702"/>
      <c r="J350" s="702"/>
      <c r="K350" s="702"/>
      <c r="L350" s="702"/>
      <c r="M350" s="702"/>
      <c r="N350" s="702"/>
      <c r="O350" s="702"/>
    </row>
    <row r="351" spans="1:15">
      <c r="A351" s="702"/>
      <c r="B351" s="702"/>
      <c r="C351" s="702"/>
      <c r="D351" s="702"/>
      <c r="E351" s="702"/>
      <c r="F351" s="702"/>
      <c r="G351" s="702"/>
      <c r="H351" s="702"/>
      <c r="I351" s="702"/>
      <c r="J351" s="702"/>
      <c r="K351" s="702"/>
      <c r="L351" s="702"/>
      <c r="M351" s="702"/>
      <c r="N351" s="702"/>
      <c r="O351" s="702"/>
    </row>
    <row r="352" spans="1:15">
      <c r="A352" s="702"/>
      <c r="B352" s="702"/>
      <c r="C352" s="702"/>
      <c r="D352" s="702"/>
      <c r="E352" s="702"/>
      <c r="F352" s="702"/>
      <c r="G352" s="702"/>
      <c r="H352" s="702"/>
      <c r="I352" s="702"/>
      <c r="J352" s="702"/>
      <c r="K352" s="702"/>
      <c r="L352" s="702"/>
      <c r="M352" s="702"/>
      <c r="N352" s="702"/>
      <c r="O352" s="702"/>
    </row>
    <row r="353" spans="1:15">
      <c r="A353" s="702"/>
      <c r="B353" s="702"/>
      <c r="C353" s="702"/>
      <c r="D353" s="702"/>
      <c r="E353" s="702"/>
      <c r="F353" s="702"/>
      <c r="G353" s="702"/>
      <c r="H353" s="702"/>
      <c r="I353" s="702"/>
      <c r="J353" s="702"/>
      <c r="K353" s="702"/>
      <c r="L353" s="702"/>
      <c r="M353" s="702"/>
      <c r="N353" s="702"/>
      <c r="O353" s="702"/>
    </row>
  </sheetData>
  <phoneticPr fontId="53" type="noConversion"/>
  <dataValidations count="1">
    <dataValidation allowBlank="1" sqref="E223:E296 F223:J297 J210:J218 G210:H218 G205:H208 E205:E208 E210:E218 I205:I218 F205:F218 J205:J208 G63:H111 E113:J114 J11:J61 G11:H61 J63:J111 E11:E61 E63:E111 I11:I112 F11:F112 F116:F202 J171:J199 G171:H199 J201:J202 G201:H202 G116:H169 I116:I202 E116:E169 E171:E199 J116:J169 E201:E202 E7:J8 N11:N297"/>
  </dataValidations>
  <pageMargins left="0.56999999999999995" right="0.19" top="0.41" bottom="0.41" header="0.2" footer="0.16"/>
  <pageSetup paperSize="9" scale="91" orientation="landscape" r:id="rId1"/>
  <headerFooter alignWithMargins="0">
    <oddFooter>&amp;R&amp;P/&amp;N</oddFooter>
  </headerFooter>
  <rowBreaks count="10" manualBreakCount="10">
    <brk id="37" max="10" man="1"/>
    <brk id="62" max="10" man="1"/>
    <brk id="92" max="10" man="1"/>
    <brk id="113" max="10" man="1"/>
    <brk id="150" max="10" man="1"/>
    <brk id="170" max="10" man="1"/>
    <brk id="202" max="10" man="1"/>
    <brk id="220" max="10" man="1"/>
    <brk id="250" max="10" man="1"/>
    <brk id="286" max="10" man="1"/>
  </rowBreaks>
  <legacyDrawing r:id="rId2"/>
</worksheet>
</file>

<file path=xl/worksheets/sheet21.xml><?xml version="1.0" encoding="utf-8"?>
<worksheet xmlns="http://schemas.openxmlformats.org/spreadsheetml/2006/main" xmlns:r="http://schemas.openxmlformats.org/officeDocument/2006/relationships">
  <sheetPr codeName="Sheet16">
    <pageSetUpPr autoPageBreaks="0"/>
  </sheetPr>
  <dimension ref="A1:R257"/>
  <sheetViews>
    <sheetView topLeftCell="A181" zoomScale="85" zoomScaleNormal="85" workbookViewId="0">
      <selection activeCell="H228" sqref="H228"/>
    </sheetView>
  </sheetViews>
  <sheetFormatPr defaultRowHeight="15" customHeight="1" outlineLevelRow="2"/>
  <cols>
    <col min="1" max="1" width="4.140625" style="260" customWidth="1"/>
    <col min="2" max="2" width="24.5703125" style="260" customWidth="1"/>
    <col min="3" max="3" width="20.140625" style="260" customWidth="1"/>
    <col min="4" max="4" width="5" style="260" customWidth="1"/>
    <col min="5" max="5" width="7.140625" style="253" customWidth="1"/>
    <col min="6" max="8" width="17.7109375" style="300" customWidth="1"/>
    <col min="9" max="9" width="1.140625" style="300" customWidth="1"/>
    <col min="10" max="10" width="17.7109375" style="300" customWidth="1"/>
    <col min="11" max="11" width="19.140625" style="274" customWidth="1"/>
    <col min="12" max="12" width="21" style="280" customWidth="1"/>
    <col min="13" max="13" width="4.28515625" style="280" customWidth="1"/>
    <col min="14" max="14" width="9.140625" style="280"/>
    <col min="15" max="15" width="8.85546875" style="280" customWidth="1"/>
    <col min="16" max="17" width="9.140625" style="280"/>
    <col min="18" max="18" width="0" style="280" hidden="1" customWidth="1"/>
    <col min="19" max="16384" width="9.140625" style="280"/>
  </cols>
  <sheetData>
    <row r="1" spans="1:13" s="248" customFormat="1" ht="17.100000000000001" customHeight="1">
      <c r="A1" s="324" t="s">
        <v>3010</v>
      </c>
      <c r="B1" s="244"/>
      <c r="C1" s="244"/>
      <c r="D1" s="244"/>
      <c r="E1" s="244"/>
      <c r="F1" s="244"/>
      <c r="G1" s="244"/>
      <c r="H1" s="244"/>
      <c r="I1" s="244"/>
      <c r="J1" s="245" t="s">
        <v>10082</v>
      </c>
      <c r="K1" s="739"/>
      <c r="L1" s="739"/>
      <c r="M1" s="738">
        <v>2</v>
      </c>
    </row>
    <row r="2" spans="1:13" s="253" customFormat="1" ht="16.350000000000001" customHeight="1">
      <c r="A2" s="250" t="s">
        <v>8255</v>
      </c>
      <c r="B2" s="250"/>
      <c r="C2" s="250"/>
      <c r="D2" s="250"/>
      <c r="E2" s="250"/>
      <c r="F2" s="250"/>
      <c r="G2" s="250"/>
      <c r="H2" s="250"/>
      <c r="I2" s="250"/>
      <c r="J2" s="251"/>
      <c r="K2" s="307"/>
    </row>
    <row r="3" spans="1:13" s="253" customFormat="1" ht="15" customHeight="1">
      <c r="A3" s="250" t="s">
        <v>2635</v>
      </c>
      <c r="B3" s="250"/>
      <c r="C3" s="250"/>
      <c r="D3" s="250"/>
      <c r="E3" s="250"/>
      <c r="F3" s="250"/>
      <c r="G3" s="250"/>
      <c r="H3" s="250"/>
      <c r="I3" s="250"/>
      <c r="J3" s="251"/>
      <c r="K3" s="307"/>
    </row>
    <row r="4" spans="1:13" s="253" customFormat="1" ht="16.350000000000001" customHeight="1">
      <c r="A4" s="250" t="s">
        <v>11100</v>
      </c>
      <c r="B4" s="250"/>
      <c r="C4" s="250"/>
      <c r="D4" s="250"/>
      <c r="E4" s="250"/>
      <c r="F4" s="250"/>
      <c r="G4" s="250"/>
      <c r="H4" s="250"/>
      <c r="I4" s="250"/>
      <c r="J4" s="250"/>
      <c r="K4" s="307"/>
    </row>
    <row r="5" spans="1:13" s="253" customFormat="1" ht="5.0999999999999996" customHeight="1" thickBot="1">
      <c r="A5" s="283"/>
      <c r="B5" s="301"/>
      <c r="C5" s="301"/>
      <c r="D5" s="301"/>
      <c r="E5" s="301"/>
      <c r="F5" s="301"/>
      <c r="G5" s="301"/>
      <c r="H5" s="301"/>
      <c r="I5" s="301"/>
      <c r="J5" s="301"/>
      <c r="K5" s="307"/>
    </row>
    <row r="6" spans="1:13" s="260" customFormat="1" ht="15" customHeight="1">
      <c r="A6" s="256"/>
      <c r="B6" s="257"/>
      <c r="C6" s="257"/>
      <c r="D6" s="257"/>
      <c r="E6" s="258"/>
      <c r="F6" s="257"/>
      <c r="G6" s="257"/>
      <c r="H6" s="257"/>
      <c r="I6" s="257"/>
      <c r="J6" s="257"/>
      <c r="K6" s="264"/>
    </row>
    <row r="7" spans="1:13" s="265" customFormat="1" ht="21.95" customHeight="1">
      <c r="A7" s="261" t="s">
        <v>6079</v>
      </c>
      <c r="B7" s="256"/>
      <c r="C7" s="256"/>
      <c r="D7" s="256"/>
      <c r="E7" s="262"/>
      <c r="F7" s="256"/>
      <c r="G7" s="256"/>
      <c r="H7" s="256"/>
      <c r="I7" s="256"/>
      <c r="J7" s="256"/>
      <c r="K7" s="264"/>
    </row>
    <row r="8" spans="1:13" s="265" customFormat="1" ht="15" customHeight="1">
      <c r="A8" s="262" t="str">
        <f>Menu!B6</f>
        <v>Quý IV của năm tài chính kết thúc ngày 31 tháng 12 năm 2015</v>
      </c>
      <c r="B8" s="256"/>
      <c r="C8" s="256"/>
      <c r="D8" s="256"/>
      <c r="E8" s="262"/>
      <c r="F8" s="256"/>
      <c r="G8" s="256"/>
      <c r="H8" s="256"/>
      <c r="I8" s="256"/>
      <c r="J8" s="256"/>
      <c r="K8" s="264"/>
    </row>
    <row r="9" spans="1:13" s="265" customFormat="1" ht="6" customHeight="1">
      <c r="A9" s="266"/>
      <c r="B9" s="266"/>
      <c r="C9" s="266"/>
      <c r="D9" s="266"/>
      <c r="E9" s="267"/>
      <c r="F9" s="266"/>
      <c r="G9" s="266"/>
      <c r="H9" s="266"/>
      <c r="I9" s="266"/>
      <c r="J9" s="266"/>
      <c r="K9" s="264"/>
    </row>
    <row r="10" spans="1:13" s="260" customFormat="1" ht="15" customHeight="1">
      <c r="A10" s="249"/>
      <c r="B10" s="249"/>
      <c r="C10" s="249"/>
      <c r="D10" s="249"/>
      <c r="E10" s="250"/>
      <c r="F10" s="249"/>
      <c r="G10" s="249"/>
      <c r="H10" s="249"/>
      <c r="I10" s="249"/>
      <c r="J10" s="251" t="s">
        <v>10912</v>
      </c>
      <c r="K10" s="264"/>
    </row>
    <row r="11" spans="1:13" s="260" customFormat="1" ht="13.5" customHeight="1">
      <c r="A11" s="249"/>
      <c r="B11" s="249"/>
      <c r="C11" s="249"/>
      <c r="D11" s="2140" t="s">
        <v>6085</v>
      </c>
      <c r="E11" s="2139" t="s">
        <v>6086</v>
      </c>
      <c r="F11" s="256" t="s">
        <v>4020</v>
      </c>
      <c r="G11" s="257"/>
      <c r="H11" s="256"/>
      <c r="I11" s="257"/>
      <c r="J11" s="249"/>
      <c r="K11" s="264"/>
    </row>
    <row r="12" spans="1:13" s="260" customFormat="1" ht="15" customHeight="1">
      <c r="A12" s="256" t="s">
        <v>6084</v>
      </c>
      <c r="B12" s="257"/>
      <c r="C12" s="257"/>
      <c r="D12" s="2140"/>
      <c r="E12" s="2139"/>
      <c r="F12" s="808" t="s">
        <v>6449</v>
      </c>
      <c r="G12" s="808" t="s">
        <v>6083</v>
      </c>
      <c r="H12" s="808" t="s">
        <v>48</v>
      </c>
      <c r="I12" s="809"/>
      <c r="J12" s="810" t="s">
        <v>4021</v>
      </c>
      <c r="K12" s="811" t="s">
        <v>4023</v>
      </c>
      <c r="L12" s="812"/>
    </row>
    <row r="13" spans="1:13" s="274" customFormat="1" ht="15" customHeight="1">
      <c r="A13" s="266"/>
      <c r="B13" s="266"/>
      <c r="C13" s="266"/>
      <c r="D13" s="269"/>
      <c r="E13" s="270"/>
      <c r="F13" s="271"/>
      <c r="G13" s="271"/>
      <c r="H13" s="271"/>
      <c r="I13" s="271"/>
      <c r="J13" s="271"/>
      <c r="K13" s="273"/>
    </row>
    <row r="14" spans="1:13" s="274" customFormat="1" ht="15" customHeight="1">
      <c r="A14" s="266" t="s">
        <v>529</v>
      </c>
      <c r="B14" s="266" t="s">
        <v>530</v>
      </c>
      <c r="C14" s="266"/>
      <c r="D14" s="269">
        <v>100</v>
      </c>
      <c r="E14" s="270"/>
      <c r="F14" s="271">
        <v>0</v>
      </c>
      <c r="G14" s="271">
        <v>0</v>
      </c>
      <c r="H14" s="271">
        <v>0</v>
      </c>
      <c r="I14" s="271"/>
      <c r="J14" s="271">
        <v>0</v>
      </c>
      <c r="K14" s="273"/>
    </row>
    <row r="15" spans="1:13" s="274" customFormat="1" ht="12" customHeight="1">
      <c r="A15" s="266"/>
      <c r="B15" s="266"/>
      <c r="C15" s="266"/>
      <c r="D15" s="269"/>
      <c r="E15" s="270"/>
      <c r="F15" s="271"/>
      <c r="G15" s="271"/>
      <c r="H15" s="271"/>
      <c r="I15" s="271"/>
      <c r="J15" s="271"/>
      <c r="K15" s="273"/>
    </row>
    <row r="16" spans="1:13" s="274" customFormat="1" ht="15" customHeight="1">
      <c r="A16" s="266" t="s">
        <v>531</v>
      </c>
      <c r="B16" s="266" t="s">
        <v>532</v>
      </c>
      <c r="C16" s="266"/>
      <c r="D16" s="269">
        <v>110</v>
      </c>
      <c r="E16" s="270" t="s">
        <v>4024</v>
      </c>
      <c r="F16" s="271">
        <v>0</v>
      </c>
      <c r="G16" s="271">
        <v>0</v>
      </c>
      <c r="H16" s="271">
        <v>0</v>
      </c>
      <c r="I16" s="271"/>
      <c r="J16" s="271">
        <v>0</v>
      </c>
      <c r="K16" s="273" t="s">
        <v>2843</v>
      </c>
    </row>
    <row r="17" spans="1:13" ht="15" customHeight="1">
      <c r="A17" s="275" t="s">
        <v>533</v>
      </c>
      <c r="B17" s="249" t="s">
        <v>534</v>
      </c>
      <c r="C17" s="249"/>
      <c r="D17" s="276">
        <v>111</v>
      </c>
      <c r="E17" s="277"/>
      <c r="F17" s="278">
        <v>0</v>
      </c>
      <c r="G17" s="278">
        <v>0</v>
      </c>
      <c r="H17" s="278">
        <v>0</v>
      </c>
      <c r="I17" s="271"/>
      <c r="J17" s="278">
        <v>0</v>
      </c>
      <c r="K17" s="273"/>
      <c r="M17" s="281"/>
    </row>
    <row r="18" spans="1:13" ht="15" customHeight="1">
      <c r="A18" s="275" t="s">
        <v>661</v>
      </c>
      <c r="B18" s="249" t="s">
        <v>656</v>
      </c>
      <c r="C18" s="249"/>
      <c r="D18" s="276">
        <v>112</v>
      </c>
      <c r="E18" s="277"/>
      <c r="F18" s="278">
        <v>0</v>
      </c>
      <c r="G18" s="278">
        <v>0</v>
      </c>
      <c r="H18" s="278">
        <v>0</v>
      </c>
      <c r="I18" s="271"/>
      <c r="J18" s="278">
        <v>0</v>
      </c>
      <c r="K18" s="273"/>
      <c r="M18" s="281"/>
    </row>
    <row r="19" spans="1:13" ht="12" customHeight="1">
      <c r="A19" s="275"/>
      <c r="B19" s="249"/>
      <c r="C19" s="249"/>
      <c r="D19" s="276"/>
      <c r="E19" s="277"/>
      <c r="F19" s="278"/>
      <c r="G19" s="278"/>
      <c r="H19" s="278"/>
      <c r="I19" s="271"/>
      <c r="J19" s="278"/>
      <c r="K19" s="273"/>
    </row>
    <row r="20" spans="1:13" s="274" customFormat="1" ht="15" customHeight="1">
      <c r="A20" s="266" t="s">
        <v>657</v>
      </c>
      <c r="B20" s="266" t="s">
        <v>10531</v>
      </c>
      <c r="C20" s="266"/>
      <c r="D20" s="269">
        <v>120</v>
      </c>
      <c r="E20" s="277"/>
      <c r="F20" s="271">
        <v>0</v>
      </c>
      <c r="G20" s="271">
        <v>0</v>
      </c>
      <c r="H20" s="271">
        <v>0</v>
      </c>
      <c r="I20" s="271"/>
      <c r="J20" s="271">
        <v>0</v>
      </c>
      <c r="K20" s="273"/>
    </row>
    <row r="21" spans="1:13" ht="15" customHeight="1">
      <c r="A21" s="275" t="s">
        <v>533</v>
      </c>
      <c r="B21" s="249" t="s">
        <v>10532</v>
      </c>
      <c r="C21" s="249"/>
      <c r="D21" s="276">
        <v>121</v>
      </c>
      <c r="E21" s="277"/>
      <c r="F21" s="278">
        <v>0</v>
      </c>
      <c r="G21" s="278">
        <v>0</v>
      </c>
      <c r="H21" s="278">
        <v>0</v>
      </c>
      <c r="I21" s="271"/>
      <c r="J21" s="278">
        <v>0</v>
      </c>
      <c r="K21" s="273" t="s">
        <v>2843</v>
      </c>
    </row>
    <row r="22" spans="1:13" ht="15" customHeight="1">
      <c r="A22" s="275" t="s">
        <v>661</v>
      </c>
      <c r="B22" s="249" t="s">
        <v>11872</v>
      </c>
      <c r="C22" s="249"/>
      <c r="D22" s="276">
        <v>129</v>
      </c>
      <c r="E22" s="277"/>
      <c r="F22" s="278">
        <v>0</v>
      </c>
      <c r="G22" s="278">
        <v>0</v>
      </c>
      <c r="H22" s="278">
        <v>0</v>
      </c>
      <c r="I22" s="271"/>
      <c r="J22" s="278">
        <v>0</v>
      </c>
      <c r="K22" s="273" t="s">
        <v>2843</v>
      </c>
    </row>
    <row r="23" spans="1:13" ht="12" customHeight="1">
      <c r="A23" s="275"/>
      <c r="B23" s="249"/>
      <c r="C23" s="249"/>
      <c r="D23" s="276"/>
      <c r="E23" s="277"/>
      <c r="F23" s="278"/>
      <c r="G23" s="278"/>
      <c r="H23" s="278"/>
      <c r="I23" s="271"/>
      <c r="J23" s="278"/>
      <c r="K23" s="273"/>
    </row>
    <row r="24" spans="1:13" s="274" customFormat="1" ht="15" customHeight="1">
      <c r="A24" s="266" t="s">
        <v>11874</v>
      </c>
      <c r="B24" s="266" t="s">
        <v>12487</v>
      </c>
      <c r="C24" s="266"/>
      <c r="D24" s="269">
        <v>130</v>
      </c>
      <c r="E24" s="277"/>
      <c r="F24" s="271">
        <v>0</v>
      </c>
      <c r="G24" s="271">
        <v>0</v>
      </c>
      <c r="H24" s="271">
        <v>0</v>
      </c>
      <c r="I24" s="271"/>
      <c r="J24" s="271">
        <v>0</v>
      </c>
      <c r="K24" s="273"/>
    </row>
    <row r="25" spans="1:13" ht="15" customHeight="1">
      <c r="A25" s="275" t="s">
        <v>533</v>
      </c>
      <c r="B25" s="249" t="s">
        <v>12488</v>
      </c>
      <c r="C25" s="249"/>
      <c r="D25" s="276">
        <v>131</v>
      </c>
      <c r="E25" s="277"/>
      <c r="F25" s="278">
        <v>0</v>
      </c>
      <c r="G25" s="278">
        <v>0</v>
      </c>
      <c r="H25" s="278">
        <v>0</v>
      </c>
      <c r="I25" s="271"/>
      <c r="J25" s="278">
        <v>0</v>
      </c>
      <c r="K25" s="273" t="s">
        <v>2843</v>
      </c>
    </row>
    <row r="26" spans="1:13" ht="15" customHeight="1">
      <c r="A26" s="275" t="s">
        <v>661</v>
      </c>
      <c r="B26" s="249" t="s">
        <v>12489</v>
      </c>
      <c r="C26" s="249"/>
      <c r="D26" s="276">
        <v>132</v>
      </c>
      <c r="E26" s="277"/>
      <c r="F26" s="278">
        <v>0</v>
      </c>
      <c r="G26" s="278">
        <v>0</v>
      </c>
      <c r="H26" s="278">
        <v>0</v>
      </c>
      <c r="I26" s="271"/>
      <c r="J26" s="278">
        <v>0</v>
      </c>
      <c r="K26" s="273" t="s">
        <v>2843</v>
      </c>
    </row>
    <row r="27" spans="1:13" ht="15" customHeight="1">
      <c r="A27" s="275" t="s">
        <v>12490</v>
      </c>
      <c r="B27" s="249" t="s">
        <v>13293</v>
      </c>
      <c r="C27" s="249"/>
      <c r="D27" s="276">
        <v>133</v>
      </c>
      <c r="E27" s="277"/>
      <c r="F27" s="278">
        <v>0</v>
      </c>
      <c r="G27" s="278">
        <v>0</v>
      </c>
      <c r="H27" s="278">
        <v>0</v>
      </c>
      <c r="I27" s="271"/>
      <c r="J27" s="278">
        <v>0</v>
      </c>
      <c r="K27" s="273" t="s">
        <v>2843</v>
      </c>
    </row>
    <row r="28" spans="1:13" ht="15" customHeight="1">
      <c r="A28" s="275" t="s">
        <v>13294</v>
      </c>
      <c r="B28" s="249" t="s">
        <v>13295</v>
      </c>
      <c r="C28" s="249"/>
      <c r="D28" s="276">
        <v>134</v>
      </c>
      <c r="E28" s="277"/>
      <c r="F28" s="278">
        <v>0</v>
      </c>
      <c r="G28" s="278">
        <v>0</v>
      </c>
      <c r="H28" s="278">
        <v>0</v>
      </c>
      <c r="I28" s="271"/>
      <c r="J28" s="278">
        <v>0</v>
      </c>
      <c r="K28" s="273" t="s">
        <v>2843</v>
      </c>
    </row>
    <row r="29" spans="1:13" ht="15" customHeight="1">
      <c r="A29" s="275" t="s">
        <v>13296</v>
      </c>
      <c r="B29" s="249" t="s">
        <v>13297</v>
      </c>
      <c r="C29" s="249"/>
      <c r="D29" s="276" t="s">
        <v>13298</v>
      </c>
      <c r="E29" s="277"/>
      <c r="F29" s="278">
        <v>0</v>
      </c>
      <c r="G29" s="278">
        <v>0</v>
      </c>
      <c r="H29" s="278">
        <v>0</v>
      </c>
      <c r="I29" s="271"/>
      <c r="J29" s="278">
        <v>0</v>
      </c>
      <c r="K29" s="273" t="s">
        <v>2843</v>
      </c>
    </row>
    <row r="30" spans="1:13" ht="15" customHeight="1">
      <c r="A30" s="275" t="s">
        <v>13301</v>
      </c>
      <c r="B30" s="249" t="s">
        <v>10970</v>
      </c>
      <c r="C30" s="249"/>
      <c r="D30" s="276">
        <v>139</v>
      </c>
      <c r="E30" s="277"/>
      <c r="F30" s="278">
        <v>0</v>
      </c>
      <c r="G30" s="278">
        <v>0</v>
      </c>
      <c r="H30" s="278">
        <v>0</v>
      </c>
      <c r="I30" s="271"/>
      <c r="J30" s="278">
        <v>0</v>
      </c>
      <c r="K30" s="273" t="s">
        <v>2843</v>
      </c>
    </row>
    <row r="31" spans="1:13" ht="12" customHeight="1">
      <c r="A31" s="275"/>
      <c r="B31" s="249"/>
      <c r="C31" s="249"/>
      <c r="D31" s="276"/>
      <c r="E31" s="277"/>
      <c r="F31" s="278"/>
      <c r="G31" s="278"/>
      <c r="H31" s="278"/>
      <c r="I31" s="271"/>
      <c r="J31" s="278"/>
      <c r="K31" s="273"/>
    </row>
    <row r="32" spans="1:13" s="274" customFormat="1" ht="15" customHeight="1">
      <c r="A32" s="266" t="s">
        <v>10971</v>
      </c>
      <c r="B32" s="266" t="s">
        <v>10972</v>
      </c>
      <c r="C32" s="266"/>
      <c r="D32" s="269">
        <v>140</v>
      </c>
      <c r="E32" s="277"/>
      <c r="F32" s="271">
        <v>0</v>
      </c>
      <c r="G32" s="271">
        <v>0</v>
      </c>
      <c r="H32" s="271">
        <v>0</v>
      </c>
      <c r="I32" s="271"/>
      <c r="J32" s="271">
        <v>0</v>
      </c>
      <c r="K32" s="273"/>
    </row>
    <row r="33" spans="1:11" ht="15" customHeight="1">
      <c r="A33" s="275" t="s">
        <v>533</v>
      </c>
      <c r="B33" s="249" t="s">
        <v>10972</v>
      </c>
      <c r="C33" s="249"/>
      <c r="D33" s="276">
        <v>141</v>
      </c>
      <c r="E33" s="277"/>
      <c r="F33" s="278">
        <v>0</v>
      </c>
      <c r="G33" s="278">
        <v>0</v>
      </c>
      <c r="H33" s="278">
        <v>0</v>
      </c>
      <c r="I33" s="271"/>
      <c r="J33" s="278">
        <v>0</v>
      </c>
      <c r="K33" s="273" t="s">
        <v>2843</v>
      </c>
    </row>
    <row r="34" spans="1:11" ht="15" customHeight="1">
      <c r="A34" s="275" t="s">
        <v>661</v>
      </c>
      <c r="B34" s="249" t="s">
        <v>3827</v>
      </c>
      <c r="C34" s="249"/>
      <c r="D34" s="276">
        <v>149</v>
      </c>
      <c r="E34" s="277"/>
      <c r="F34" s="278">
        <v>0</v>
      </c>
      <c r="G34" s="278">
        <v>0</v>
      </c>
      <c r="H34" s="278">
        <v>0</v>
      </c>
      <c r="I34" s="271"/>
      <c r="J34" s="278">
        <v>0</v>
      </c>
      <c r="K34" s="273" t="s">
        <v>2843</v>
      </c>
    </row>
    <row r="35" spans="1:11" ht="15" customHeight="1">
      <c r="A35" s="250" t="str">
        <f>Menu!B5</f>
        <v>Quý IV của năm tài chính kết thúc ngày 31 tháng 12 năm 2015</v>
      </c>
      <c r="B35" s="249"/>
      <c r="C35" s="249"/>
      <c r="D35" s="276"/>
      <c r="E35" s="277"/>
      <c r="F35" s="278"/>
      <c r="G35" s="278"/>
      <c r="H35" s="278"/>
      <c r="I35" s="271"/>
      <c r="J35" s="278"/>
      <c r="K35" s="273"/>
    </row>
    <row r="36" spans="1:11" ht="15" customHeight="1">
      <c r="A36" s="266" t="s">
        <v>5539</v>
      </c>
      <c r="B36" s="249"/>
      <c r="C36" s="249"/>
      <c r="D36" s="276"/>
      <c r="E36" s="277"/>
      <c r="F36" s="278"/>
      <c r="G36" s="278"/>
      <c r="H36" s="278"/>
      <c r="I36" s="271"/>
      <c r="J36" s="278"/>
      <c r="K36" s="273"/>
    </row>
    <row r="37" spans="1:11" ht="3.75" customHeight="1" thickBot="1">
      <c r="A37" s="814"/>
      <c r="B37" s="254"/>
      <c r="C37" s="254"/>
      <c r="D37" s="815"/>
      <c r="E37" s="816"/>
      <c r="F37" s="817"/>
      <c r="G37" s="817"/>
      <c r="H37" s="817"/>
      <c r="I37" s="818"/>
      <c r="J37" s="817"/>
      <c r="K37" s="273"/>
    </row>
    <row r="38" spans="1:11" ht="9.75" customHeight="1">
      <c r="A38" s="266"/>
      <c r="B38" s="249"/>
      <c r="C38" s="249"/>
      <c r="D38" s="276"/>
      <c r="E38" s="277"/>
      <c r="F38" s="278"/>
      <c r="G38" s="278"/>
      <c r="H38" s="278"/>
      <c r="I38" s="271"/>
      <c r="J38" s="278"/>
      <c r="K38" s="273"/>
    </row>
    <row r="39" spans="1:11" ht="15" customHeight="1">
      <c r="A39" s="266"/>
      <c r="B39" s="249"/>
      <c r="C39" s="249"/>
      <c r="D39" s="2140" t="s">
        <v>6085</v>
      </c>
      <c r="E39" s="2139" t="s">
        <v>6086</v>
      </c>
      <c r="F39" s="256" t="s">
        <v>4020</v>
      </c>
      <c r="G39" s="257"/>
      <c r="H39" s="256"/>
      <c r="I39" s="257"/>
      <c r="J39" s="249"/>
      <c r="K39" s="273"/>
    </row>
    <row r="40" spans="1:11" ht="15" customHeight="1">
      <c r="A40" s="171" t="s">
        <v>6084</v>
      </c>
      <c r="B40" s="257"/>
      <c r="C40" s="257"/>
      <c r="D40" s="2140"/>
      <c r="E40" s="2139"/>
      <c r="F40" s="808" t="s">
        <v>6449</v>
      </c>
      <c r="G40" s="808" t="s">
        <v>6083</v>
      </c>
      <c r="H40" s="808" t="s">
        <v>48</v>
      </c>
      <c r="I40" s="809"/>
      <c r="J40" s="810" t="s">
        <v>4021</v>
      </c>
      <c r="K40" s="273"/>
    </row>
    <row r="41" spans="1:11" ht="3" customHeight="1">
      <c r="A41" s="249"/>
      <c r="B41" s="250"/>
      <c r="C41" s="249"/>
      <c r="D41" s="276"/>
      <c r="E41" s="277"/>
      <c r="F41" s="813"/>
      <c r="G41" s="813"/>
      <c r="H41" s="813"/>
      <c r="I41" s="809"/>
      <c r="J41" s="813"/>
      <c r="K41" s="273"/>
    </row>
    <row r="42" spans="1:11" s="274" customFormat="1" ht="15" customHeight="1">
      <c r="A42" s="266" t="s">
        <v>3828</v>
      </c>
      <c r="B42" s="266" t="s">
        <v>3829</v>
      </c>
      <c r="C42" s="266"/>
      <c r="D42" s="269">
        <v>150</v>
      </c>
      <c r="E42" s="277"/>
      <c r="F42" s="271">
        <v>0</v>
      </c>
      <c r="G42" s="271">
        <v>0</v>
      </c>
      <c r="H42" s="271">
        <v>0</v>
      </c>
      <c r="I42" s="271"/>
      <c r="J42" s="271">
        <v>0</v>
      </c>
      <c r="K42" s="273"/>
    </row>
    <row r="43" spans="1:11" ht="15" customHeight="1">
      <c r="A43" s="275" t="s">
        <v>533</v>
      </c>
      <c r="B43" s="249" t="s">
        <v>3830</v>
      </c>
      <c r="C43" s="249"/>
      <c r="D43" s="276">
        <v>151</v>
      </c>
      <c r="E43" s="277"/>
      <c r="F43" s="278">
        <v>0</v>
      </c>
      <c r="G43" s="278">
        <v>0</v>
      </c>
      <c r="H43" s="278">
        <v>0</v>
      </c>
      <c r="I43" s="271"/>
      <c r="J43" s="278">
        <v>0</v>
      </c>
      <c r="K43" s="273" t="s">
        <v>2843</v>
      </c>
    </row>
    <row r="44" spans="1:11" ht="15" customHeight="1">
      <c r="A44" s="275" t="s">
        <v>661</v>
      </c>
      <c r="B44" s="249" t="s">
        <v>3832</v>
      </c>
      <c r="C44" s="249"/>
      <c r="D44" s="276">
        <v>152</v>
      </c>
      <c r="E44" s="277"/>
      <c r="F44" s="278">
        <v>0</v>
      </c>
      <c r="G44" s="278">
        <v>0</v>
      </c>
      <c r="H44" s="278">
        <v>0</v>
      </c>
      <c r="I44" s="271"/>
      <c r="J44" s="278">
        <v>0</v>
      </c>
      <c r="K44" s="273" t="s">
        <v>2843</v>
      </c>
    </row>
    <row r="45" spans="1:11" ht="15" customHeight="1">
      <c r="A45" s="275" t="s">
        <v>12490</v>
      </c>
      <c r="B45" s="249" t="s">
        <v>2490</v>
      </c>
      <c r="C45" s="249"/>
      <c r="D45" s="276" t="s">
        <v>2491</v>
      </c>
      <c r="E45" s="277"/>
      <c r="F45" s="278">
        <v>0</v>
      </c>
      <c r="G45" s="278">
        <v>0</v>
      </c>
      <c r="H45" s="278">
        <v>0</v>
      </c>
      <c r="I45" s="271"/>
      <c r="J45" s="278">
        <v>0</v>
      </c>
      <c r="K45" s="273" t="s">
        <v>2843</v>
      </c>
    </row>
    <row r="46" spans="1:11" ht="15" customHeight="1">
      <c r="A46" s="275" t="s">
        <v>13294</v>
      </c>
      <c r="B46" s="249" t="s">
        <v>3829</v>
      </c>
      <c r="C46" s="249"/>
      <c r="D46" s="276">
        <v>158</v>
      </c>
      <c r="E46" s="277"/>
      <c r="F46" s="278">
        <v>0</v>
      </c>
      <c r="G46" s="278">
        <v>0</v>
      </c>
      <c r="H46" s="278">
        <v>0</v>
      </c>
      <c r="I46" s="271"/>
      <c r="J46" s="278">
        <v>0</v>
      </c>
      <c r="K46" s="273" t="s">
        <v>2843</v>
      </c>
    </row>
    <row r="47" spans="1:11" ht="15" customHeight="1">
      <c r="A47" s="275"/>
      <c r="B47" s="249"/>
      <c r="C47" s="249"/>
      <c r="D47" s="276"/>
      <c r="E47" s="277"/>
      <c r="F47" s="278"/>
      <c r="G47" s="278"/>
      <c r="H47" s="278"/>
      <c r="I47" s="271"/>
      <c r="J47" s="278"/>
      <c r="K47" s="273"/>
    </row>
    <row r="48" spans="1:11" ht="15" customHeight="1">
      <c r="A48" s="266" t="s">
        <v>1726</v>
      </c>
      <c r="B48" s="266" t="s">
        <v>1727</v>
      </c>
      <c r="C48" s="266"/>
      <c r="D48" s="269">
        <v>200</v>
      </c>
      <c r="E48" s="270"/>
      <c r="F48" s="271">
        <v>0</v>
      </c>
      <c r="G48" s="271">
        <v>0</v>
      </c>
      <c r="H48" s="271">
        <v>0</v>
      </c>
      <c r="I48" s="271"/>
      <c r="J48" s="271">
        <v>0</v>
      </c>
      <c r="K48" s="273"/>
    </row>
    <row r="49" spans="1:11" ht="12" customHeight="1">
      <c r="A49" s="266"/>
      <c r="B49" s="266"/>
      <c r="C49" s="266"/>
      <c r="D49" s="269"/>
      <c r="E49" s="270"/>
      <c r="F49" s="271"/>
      <c r="G49" s="271"/>
      <c r="H49" s="271"/>
      <c r="I49" s="271"/>
      <c r="J49" s="271"/>
      <c r="K49" s="273"/>
    </row>
    <row r="50" spans="1:11" ht="15" customHeight="1">
      <c r="A50" s="266" t="s">
        <v>531</v>
      </c>
      <c r="B50" s="266" t="s">
        <v>1728</v>
      </c>
      <c r="C50" s="266"/>
      <c r="D50" s="269">
        <v>210</v>
      </c>
      <c r="E50" s="270"/>
      <c r="F50" s="271">
        <v>0</v>
      </c>
      <c r="G50" s="271">
        <v>0</v>
      </c>
      <c r="H50" s="271">
        <v>0</v>
      </c>
      <c r="I50" s="271"/>
      <c r="J50" s="271">
        <v>0</v>
      </c>
      <c r="K50" s="273"/>
    </row>
    <row r="51" spans="1:11" ht="15" customHeight="1">
      <c r="A51" s="275" t="s">
        <v>533</v>
      </c>
      <c r="B51" s="249" t="s">
        <v>1729</v>
      </c>
      <c r="C51" s="249"/>
      <c r="D51" s="276">
        <v>211</v>
      </c>
      <c r="E51" s="277"/>
      <c r="F51" s="278">
        <v>0</v>
      </c>
      <c r="G51" s="278">
        <v>0</v>
      </c>
      <c r="H51" s="278">
        <v>0</v>
      </c>
      <c r="I51" s="271"/>
      <c r="J51" s="278">
        <v>0</v>
      </c>
      <c r="K51" s="273" t="s">
        <v>2843</v>
      </c>
    </row>
    <row r="52" spans="1:11" ht="15" customHeight="1">
      <c r="A52" s="275" t="s">
        <v>661</v>
      </c>
      <c r="B52" s="249" t="s">
        <v>8603</v>
      </c>
      <c r="C52" s="249"/>
      <c r="D52" s="276">
        <v>212</v>
      </c>
      <c r="E52" s="277"/>
      <c r="F52" s="278">
        <v>0</v>
      </c>
      <c r="G52" s="278">
        <v>0</v>
      </c>
      <c r="H52" s="278">
        <v>0</v>
      </c>
      <c r="I52" s="271"/>
      <c r="J52" s="278">
        <v>0</v>
      </c>
      <c r="K52" s="273" t="s">
        <v>2843</v>
      </c>
    </row>
    <row r="53" spans="1:11" ht="15" customHeight="1">
      <c r="A53" s="275" t="s">
        <v>12490</v>
      </c>
      <c r="B53" s="249" t="s">
        <v>7585</v>
      </c>
      <c r="C53" s="249"/>
      <c r="D53" s="276">
        <v>213</v>
      </c>
      <c r="E53" s="277"/>
      <c r="F53" s="278">
        <v>0</v>
      </c>
      <c r="G53" s="278">
        <v>0</v>
      </c>
      <c r="H53" s="278">
        <v>0</v>
      </c>
      <c r="I53" s="271"/>
      <c r="J53" s="278">
        <v>0</v>
      </c>
      <c r="K53" s="273" t="s">
        <v>2843</v>
      </c>
    </row>
    <row r="54" spans="1:11" ht="15" customHeight="1">
      <c r="A54" s="275" t="s">
        <v>13294</v>
      </c>
      <c r="B54" s="249" t="s">
        <v>7586</v>
      </c>
      <c r="C54" s="249"/>
      <c r="D54" s="276" t="s">
        <v>7587</v>
      </c>
      <c r="E54" s="277"/>
      <c r="F54" s="278">
        <v>0</v>
      </c>
      <c r="G54" s="278">
        <v>0</v>
      </c>
      <c r="H54" s="278">
        <v>0</v>
      </c>
      <c r="I54" s="271"/>
      <c r="J54" s="278">
        <v>0</v>
      </c>
      <c r="K54" s="273" t="s">
        <v>2843</v>
      </c>
    </row>
    <row r="55" spans="1:11" ht="15" customHeight="1">
      <c r="A55" s="275" t="s">
        <v>13296</v>
      </c>
      <c r="B55" s="249" t="s">
        <v>3989</v>
      </c>
      <c r="C55" s="249"/>
      <c r="D55" s="276">
        <v>219</v>
      </c>
      <c r="E55" s="277"/>
      <c r="F55" s="278">
        <v>0</v>
      </c>
      <c r="G55" s="278">
        <v>0</v>
      </c>
      <c r="H55" s="278">
        <v>0</v>
      </c>
      <c r="I55" s="271"/>
      <c r="J55" s="278">
        <v>0</v>
      </c>
      <c r="K55" s="273" t="s">
        <v>2843</v>
      </c>
    </row>
    <row r="56" spans="1:11" ht="12" customHeight="1">
      <c r="A56" s="249"/>
      <c r="B56" s="249"/>
      <c r="C56" s="249"/>
      <c r="D56" s="276"/>
      <c r="E56" s="277"/>
      <c r="F56" s="285"/>
      <c r="G56" s="285"/>
      <c r="H56" s="285"/>
      <c r="I56" s="271"/>
      <c r="J56" s="285"/>
      <c r="K56" s="273"/>
    </row>
    <row r="57" spans="1:11" ht="15" customHeight="1">
      <c r="A57" s="266" t="s">
        <v>657</v>
      </c>
      <c r="B57" s="266" t="s">
        <v>3990</v>
      </c>
      <c r="C57" s="266"/>
      <c r="D57" s="269" t="s">
        <v>3991</v>
      </c>
      <c r="E57" s="270"/>
      <c r="F57" s="271">
        <v>0</v>
      </c>
      <c r="G57" s="271">
        <v>0</v>
      </c>
      <c r="H57" s="271">
        <v>0</v>
      </c>
      <c r="I57" s="271"/>
      <c r="J57" s="271">
        <v>0</v>
      </c>
      <c r="K57" s="273"/>
    </row>
    <row r="58" spans="1:11" ht="15" customHeight="1">
      <c r="A58" s="275" t="s">
        <v>533</v>
      </c>
      <c r="B58" s="249" t="s">
        <v>3992</v>
      </c>
      <c r="C58" s="249"/>
      <c r="D58" s="276">
        <v>221</v>
      </c>
      <c r="E58" s="277"/>
      <c r="F58" s="278">
        <v>0</v>
      </c>
      <c r="G58" s="278">
        <v>0</v>
      </c>
      <c r="H58" s="278">
        <v>0</v>
      </c>
      <c r="I58" s="271"/>
      <c r="J58" s="278">
        <v>0</v>
      </c>
      <c r="K58" s="273" t="s">
        <v>2843</v>
      </c>
    </row>
    <row r="59" spans="1:11" ht="15" customHeight="1">
      <c r="A59" s="286"/>
      <c r="B59" s="286" t="s">
        <v>5540</v>
      </c>
      <c r="C59" s="286"/>
      <c r="D59" s="287">
        <v>222</v>
      </c>
      <c r="E59" s="288"/>
      <c r="F59" s="289">
        <v>0</v>
      </c>
      <c r="G59" s="289">
        <v>0</v>
      </c>
      <c r="H59" s="289">
        <v>0</v>
      </c>
      <c r="I59" s="271"/>
      <c r="J59" s="289">
        <v>0</v>
      </c>
      <c r="K59" s="273"/>
    </row>
    <row r="60" spans="1:11" ht="15" customHeight="1">
      <c r="A60" s="286"/>
      <c r="B60" s="286" t="s">
        <v>5541</v>
      </c>
      <c r="C60" s="286"/>
      <c r="D60" s="287">
        <v>223</v>
      </c>
      <c r="E60" s="288"/>
      <c r="F60" s="289">
        <v>0</v>
      </c>
      <c r="G60" s="289">
        <v>0</v>
      </c>
      <c r="H60" s="289">
        <v>0</v>
      </c>
      <c r="I60" s="271"/>
      <c r="J60" s="289">
        <v>0</v>
      </c>
      <c r="K60" s="273"/>
    </row>
    <row r="61" spans="1:11" ht="15" customHeight="1">
      <c r="A61" s="275" t="s">
        <v>661</v>
      </c>
      <c r="B61" s="249" t="s">
        <v>5939</v>
      </c>
      <c r="C61" s="249"/>
      <c r="D61" s="276">
        <v>224</v>
      </c>
      <c r="E61" s="277"/>
      <c r="F61" s="278">
        <v>0</v>
      </c>
      <c r="G61" s="278">
        <v>0</v>
      </c>
      <c r="H61" s="278">
        <v>0</v>
      </c>
      <c r="I61" s="271"/>
      <c r="J61" s="278">
        <v>0</v>
      </c>
      <c r="K61" s="273" t="s">
        <v>2843</v>
      </c>
    </row>
    <row r="62" spans="1:11" ht="15" customHeight="1">
      <c r="A62" s="286"/>
      <c r="B62" s="286" t="s">
        <v>5540</v>
      </c>
      <c r="C62" s="286"/>
      <c r="D62" s="287">
        <v>225</v>
      </c>
      <c r="E62" s="288"/>
      <c r="F62" s="289">
        <v>0</v>
      </c>
      <c r="G62" s="289">
        <v>0</v>
      </c>
      <c r="H62" s="289">
        <v>0</v>
      </c>
      <c r="I62" s="271"/>
      <c r="J62" s="289">
        <v>0</v>
      </c>
      <c r="K62" s="273"/>
    </row>
    <row r="63" spans="1:11" ht="15" customHeight="1">
      <c r="A63" s="286"/>
      <c r="B63" s="286" t="s">
        <v>5541</v>
      </c>
      <c r="C63" s="286"/>
      <c r="D63" s="287">
        <v>226</v>
      </c>
      <c r="E63" s="288"/>
      <c r="F63" s="289">
        <v>0</v>
      </c>
      <c r="G63" s="289">
        <v>0</v>
      </c>
      <c r="H63" s="289">
        <v>0</v>
      </c>
      <c r="I63" s="271"/>
      <c r="J63" s="289">
        <v>0</v>
      </c>
      <c r="K63" s="273"/>
    </row>
    <row r="64" spans="1:11" ht="15" customHeight="1">
      <c r="A64" s="275" t="s">
        <v>12490</v>
      </c>
      <c r="B64" s="249" t="s">
        <v>5942</v>
      </c>
      <c r="C64" s="249"/>
      <c r="D64" s="276">
        <v>227</v>
      </c>
      <c r="E64" s="277"/>
      <c r="F64" s="278">
        <v>0</v>
      </c>
      <c r="G64" s="278">
        <v>0</v>
      </c>
      <c r="H64" s="278">
        <v>0</v>
      </c>
      <c r="I64" s="271"/>
      <c r="J64" s="278">
        <v>0</v>
      </c>
      <c r="K64" s="273" t="s">
        <v>2843</v>
      </c>
    </row>
    <row r="65" spans="1:11" ht="15" customHeight="1">
      <c r="A65" s="286"/>
      <c r="B65" s="286" t="s">
        <v>5540</v>
      </c>
      <c r="C65" s="286"/>
      <c r="D65" s="287">
        <v>228</v>
      </c>
      <c r="E65" s="288"/>
      <c r="F65" s="289">
        <v>0</v>
      </c>
      <c r="G65" s="289">
        <v>0</v>
      </c>
      <c r="H65" s="289">
        <v>0</v>
      </c>
      <c r="I65" s="271"/>
      <c r="J65" s="289">
        <v>0</v>
      </c>
      <c r="K65" s="273"/>
    </row>
    <row r="66" spans="1:11" ht="15" customHeight="1">
      <c r="A66" s="286"/>
      <c r="B66" s="286" t="s">
        <v>5541</v>
      </c>
      <c r="C66" s="286"/>
      <c r="D66" s="287">
        <v>229</v>
      </c>
      <c r="E66" s="288"/>
      <c r="F66" s="289">
        <v>0</v>
      </c>
      <c r="G66" s="289">
        <v>0</v>
      </c>
      <c r="H66" s="289">
        <v>0</v>
      </c>
      <c r="I66" s="271"/>
      <c r="J66" s="289">
        <v>0</v>
      </c>
      <c r="K66" s="273"/>
    </row>
    <row r="67" spans="1:11" ht="15" customHeight="1">
      <c r="A67" s="275" t="s">
        <v>13294</v>
      </c>
      <c r="B67" s="249" t="s">
        <v>5945</v>
      </c>
      <c r="C67" s="249"/>
      <c r="D67" s="276">
        <v>230</v>
      </c>
      <c r="E67" s="277"/>
      <c r="F67" s="278">
        <v>0</v>
      </c>
      <c r="G67" s="278">
        <v>0</v>
      </c>
      <c r="H67" s="278">
        <v>0</v>
      </c>
      <c r="I67" s="271"/>
      <c r="J67" s="278">
        <v>0</v>
      </c>
      <c r="K67" s="273" t="s">
        <v>2843</v>
      </c>
    </row>
    <row r="68" spans="1:11" ht="3.75" customHeight="1">
      <c r="A68" s="275"/>
      <c r="B68" s="249"/>
      <c r="C68" s="249"/>
      <c r="D68" s="276"/>
      <c r="E68" s="277"/>
      <c r="F68" s="278"/>
      <c r="G68" s="278"/>
      <c r="H68" s="278"/>
      <c r="I68" s="271"/>
      <c r="J68" s="278"/>
      <c r="K68" s="273"/>
    </row>
    <row r="69" spans="1:11" ht="15" customHeight="1">
      <c r="A69" s="250" t="str">
        <f>Menu!B5</f>
        <v>Quý IV của năm tài chính kết thúc ngày 31 tháng 12 năm 2015</v>
      </c>
      <c r="B69" s="249"/>
      <c r="C69" s="249"/>
      <c r="D69" s="276"/>
      <c r="E69" s="277"/>
      <c r="F69" s="278"/>
      <c r="G69" s="278"/>
      <c r="H69" s="278"/>
      <c r="I69" s="271"/>
      <c r="J69" s="278"/>
      <c r="K69" s="273"/>
    </row>
    <row r="70" spans="1:11" ht="15" customHeight="1">
      <c r="A70" s="266" t="s">
        <v>5539</v>
      </c>
      <c r="B70" s="249"/>
      <c r="C70" s="249"/>
      <c r="D70" s="276"/>
      <c r="E70" s="277"/>
      <c r="F70" s="278"/>
      <c r="G70" s="278"/>
      <c r="H70" s="278"/>
      <c r="I70" s="271"/>
      <c r="J70" s="278"/>
      <c r="K70" s="273"/>
    </row>
    <row r="71" spans="1:11" ht="2.25" customHeight="1" thickBot="1">
      <c r="A71" s="814"/>
      <c r="B71" s="254"/>
      <c r="C71" s="254"/>
      <c r="D71" s="815"/>
      <c r="E71" s="816"/>
      <c r="F71" s="817"/>
      <c r="G71" s="817"/>
      <c r="H71" s="817"/>
      <c r="I71" s="818"/>
      <c r="J71" s="817"/>
      <c r="K71" s="273"/>
    </row>
    <row r="72" spans="1:11" ht="9.75" customHeight="1">
      <c r="A72" s="275"/>
      <c r="B72" s="249"/>
      <c r="C72" s="249"/>
      <c r="D72" s="276"/>
      <c r="E72" s="277"/>
      <c r="F72" s="278"/>
      <c r="G72" s="278"/>
      <c r="H72" s="278"/>
      <c r="I72" s="271"/>
      <c r="J72" s="278"/>
      <c r="K72" s="273"/>
    </row>
    <row r="73" spans="1:11" ht="15" customHeight="1">
      <c r="A73" s="266"/>
      <c r="B73" s="249"/>
      <c r="C73" s="249"/>
      <c r="D73" s="2140" t="s">
        <v>6085</v>
      </c>
      <c r="E73" s="2139" t="s">
        <v>6086</v>
      </c>
      <c r="F73" s="256" t="s">
        <v>4020</v>
      </c>
      <c r="G73" s="257"/>
      <c r="H73" s="256"/>
      <c r="I73" s="257"/>
      <c r="J73" s="249"/>
      <c r="K73" s="273"/>
    </row>
    <row r="74" spans="1:11" ht="15" customHeight="1">
      <c r="A74" s="171" t="s">
        <v>6084</v>
      </c>
      <c r="B74" s="257"/>
      <c r="C74" s="257"/>
      <c r="D74" s="2140"/>
      <c r="E74" s="2139"/>
      <c r="F74" s="808" t="s">
        <v>6449</v>
      </c>
      <c r="G74" s="808" t="s">
        <v>6083</v>
      </c>
      <c r="H74" s="808" t="s">
        <v>48</v>
      </c>
      <c r="I74" s="809"/>
      <c r="J74" s="810" t="s">
        <v>4021</v>
      </c>
      <c r="K74" s="273"/>
    </row>
    <row r="75" spans="1:11" ht="12" customHeight="1">
      <c r="A75" s="249"/>
      <c r="B75" s="249"/>
      <c r="C75" s="249"/>
      <c r="D75" s="276"/>
      <c r="E75" s="277"/>
      <c r="F75" s="278"/>
      <c r="G75" s="278"/>
      <c r="H75" s="278"/>
      <c r="I75" s="271"/>
      <c r="J75" s="278"/>
      <c r="K75" s="273"/>
    </row>
    <row r="76" spans="1:11" ht="15" customHeight="1">
      <c r="A76" s="266" t="s">
        <v>11874</v>
      </c>
      <c r="B76" s="266" t="s">
        <v>5949</v>
      </c>
      <c r="C76" s="266"/>
      <c r="D76" s="269">
        <v>240</v>
      </c>
      <c r="E76" s="270"/>
      <c r="F76" s="271">
        <v>0</v>
      </c>
      <c r="G76" s="271">
        <v>0</v>
      </c>
      <c r="H76" s="271">
        <v>0</v>
      </c>
      <c r="I76" s="271"/>
      <c r="J76" s="271">
        <v>0</v>
      </c>
      <c r="K76" s="273" t="s">
        <v>2843</v>
      </c>
    </row>
    <row r="77" spans="1:11" ht="15" customHeight="1">
      <c r="A77" s="249"/>
      <c r="B77" s="249" t="s">
        <v>5540</v>
      </c>
      <c r="C77" s="249"/>
      <c r="D77" s="276">
        <v>241</v>
      </c>
      <c r="E77" s="277"/>
      <c r="F77" s="278">
        <v>0</v>
      </c>
      <c r="G77" s="278">
        <v>0</v>
      </c>
      <c r="H77" s="278">
        <v>0</v>
      </c>
      <c r="I77" s="271"/>
      <c r="J77" s="278">
        <v>0</v>
      </c>
      <c r="K77" s="273"/>
    </row>
    <row r="78" spans="1:11" ht="15" customHeight="1">
      <c r="A78" s="249"/>
      <c r="B78" s="249" t="s">
        <v>5541</v>
      </c>
      <c r="C78" s="249"/>
      <c r="D78" s="276">
        <v>242</v>
      </c>
      <c r="E78" s="277"/>
      <c r="F78" s="278">
        <v>0</v>
      </c>
      <c r="G78" s="278">
        <v>0</v>
      </c>
      <c r="H78" s="278">
        <v>0</v>
      </c>
      <c r="I78" s="271"/>
      <c r="J78" s="278">
        <v>0</v>
      </c>
      <c r="K78" s="273"/>
    </row>
    <row r="79" spans="1:11" ht="12" customHeight="1">
      <c r="A79" s="249"/>
      <c r="B79" s="249"/>
      <c r="C79" s="249"/>
      <c r="D79" s="276"/>
      <c r="E79" s="277"/>
      <c r="F79" s="278"/>
      <c r="G79" s="278"/>
      <c r="H79" s="278"/>
      <c r="I79" s="271"/>
      <c r="J79" s="278"/>
      <c r="K79" s="273"/>
    </row>
    <row r="80" spans="1:11" ht="15" customHeight="1">
      <c r="A80" s="266" t="s">
        <v>10971</v>
      </c>
      <c r="B80" s="266" t="s">
        <v>6981</v>
      </c>
      <c r="C80" s="266"/>
      <c r="D80" s="269">
        <v>250</v>
      </c>
      <c r="E80" s="270"/>
      <c r="F80" s="271">
        <v>0</v>
      </c>
      <c r="G80" s="271">
        <v>0</v>
      </c>
      <c r="H80" s="271">
        <v>0</v>
      </c>
      <c r="I80" s="271"/>
      <c r="J80" s="271">
        <v>0</v>
      </c>
      <c r="K80" s="273"/>
    </row>
    <row r="81" spans="1:11" ht="15" customHeight="1">
      <c r="A81" s="275" t="s">
        <v>533</v>
      </c>
      <c r="B81" s="249" t="s">
        <v>6982</v>
      </c>
      <c r="C81" s="249"/>
      <c r="D81" s="276">
        <v>251</v>
      </c>
      <c r="E81" s="277"/>
      <c r="F81" s="278">
        <v>0</v>
      </c>
      <c r="G81" s="278">
        <v>0</v>
      </c>
      <c r="H81" s="278">
        <v>0</v>
      </c>
      <c r="I81" s="271"/>
      <c r="J81" s="278">
        <v>0</v>
      </c>
      <c r="K81" s="273" t="s">
        <v>2843</v>
      </c>
    </row>
    <row r="82" spans="1:11" ht="15" customHeight="1">
      <c r="A82" s="275" t="s">
        <v>661</v>
      </c>
      <c r="B82" s="249" t="s">
        <v>6984</v>
      </c>
      <c r="C82" s="249"/>
      <c r="D82" s="276">
        <v>252</v>
      </c>
      <c r="E82" s="277"/>
      <c r="F82" s="278">
        <v>0</v>
      </c>
      <c r="G82" s="278">
        <v>0</v>
      </c>
      <c r="H82" s="278">
        <v>0</v>
      </c>
      <c r="I82" s="271"/>
      <c r="J82" s="278">
        <v>0</v>
      </c>
      <c r="K82" s="273" t="s">
        <v>2843</v>
      </c>
    </row>
    <row r="83" spans="1:11" ht="15" customHeight="1">
      <c r="A83" s="275" t="s">
        <v>12490</v>
      </c>
      <c r="B83" s="249" t="s">
        <v>6987</v>
      </c>
      <c r="C83" s="249"/>
      <c r="D83" s="276">
        <v>258</v>
      </c>
      <c r="E83" s="277"/>
      <c r="F83" s="278">
        <v>0</v>
      </c>
      <c r="G83" s="278">
        <v>0</v>
      </c>
      <c r="H83" s="278">
        <v>0</v>
      </c>
      <c r="I83" s="271"/>
      <c r="J83" s="278">
        <v>0</v>
      </c>
      <c r="K83" s="273" t="s">
        <v>2843</v>
      </c>
    </row>
    <row r="84" spans="1:11" ht="15" customHeight="1">
      <c r="A84" s="275" t="s">
        <v>13294</v>
      </c>
      <c r="B84" s="249" t="s">
        <v>4413</v>
      </c>
      <c r="C84" s="249"/>
      <c r="D84" s="276">
        <v>259</v>
      </c>
      <c r="E84" s="277"/>
      <c r="F84" s="278">
        <v>0</v>
      </c>
      <c r="G84" s="278">
        <v>0</v>
      </c>
      <c r="H84" s="278">
        <v>0</v>
      </c>
      <c r="I84" s="271"/>
      <c r="J84" s="278">
        <v>0</v>
      </c>
      <c r="K84" s="273" t="s">
        <v>2843</v>
      </c>
    </row>
    <row r="85" spans="1:11" ht="12" customHeight="1">
      <c r="A85" s="249"/>
      <c r="B85" s="249"/>
      <c r="C85" s="249"/>
      <c r="D85" s="276"/>
      <c r="E85" s="277"/>
      <c r="F85" s="278"/>
      <c r="G85" s="278"/>
      <c r="H85" s="278"/>
      <c r="I85" s="271"/>
      <c r="J85" s="278"/>
      <c r="K85" s="273"/>
    </row>
    <row r="86" spans="1:11" ht="15" customHeight="1">
      <c r="A86" s="266" t="s">
        <v>3828</v>
      </c>
      <c r="B86" s="266" t="s">
        <v>4414</v>
      </c>
      <c r="C86" s="266"/>
      <c r="D86" s="269">
        <v>260</v>
      </c>
      <c r="E86" s="270"/>
      <c r="F86" s="271">
        <v>0</v>
      </c>
      <c r="G86" s="271">
        <v>0</v>
      </c>
      <c r="H86" s="271">
        <v>0</v>
      </c>
      <c r="I86" s="271"/>
      <c r="J86" s="271">
        <v>0</v>
      </c>
      <c r="K86" s="273"/>
    </row>
    <row r="87" spans="1:11" ht="15" customHeight="1">
      <c r="A87" s="275" t="s">
        <v>533</v>
      </c>
      <c r="B87" s="249" t="s">
        <v>3220</v>
      </c>
      <c r="C87" s="249"/>
      <c r="D87" s="276">
        <v>261</v>
      </c>
      <c r="E87" s="277"/>
      <c r="F87" s="278">
        <v>0</v>
      </c>
      <c r="G87" s="278">
        <v>0</v>
      </c>
      <c r="H87" s="278">
        <v>0</v>
      </c>
      <c r="I87" s="271"/>
      <c r="J87" s="278">
        <v>0</v>
      </c>
      <c r="K87" s="273" t="s">
        <v>2843</v>
      </c>
    </row>
    <row r="88" spans="1:11" ht="15" customHeight="1">
      <c r="A88" s="275" t="s">
        <v>661</v>
      </c>
      <c r="B88" s="249" t="s">
        <v>3221</v>
      </c>
      <c r="C88" s="249"/>
      <c r="D88" s="276">
        <v>262</v>
      </c>
      <c r="E88" s="277"/>
      <c r="F88" s="278">
        <v>0</v>
      </c>
      <c r="G88" s="278">
        <v>0</v>
      </c>
      <c r="H88" s="278">
        <v>0</v>
      </c>
      <c r="I88" s="271"/>
      <c r="J88" s="278">
        <v>0</v>
      </c>
      <c r="K88" s="273" t="s">
        <v>2843</v>
      </c>
    </row>
    <row r="89" spans="1:11" ht="15" customHeight="1">
      <c r="A89" s="275" t="s">
        <v>12490</v>
      </c>
      <c r="B89" s="249" t="s">
        <v>4414</v>
      </c>
      <c r="C89" s="249"/>
      <c r="D89" s="276">
        <v>268</v>
      </c>
      <c r="E89" s="277"/>
      <c r="F89" s="278">
        <v>0</v>
      </c>
      <c r="G89" s="278">
        <v>0</v>
      </c>
      <c r="H89" s="278">
        <v>0</v>
      </c>
      <c r="I89" s="271"/>
      <c r="J89" s="278">
        <v>0</v>
      </c>
      <c r="K89" s="273" t="s">
        <v>2843</v>
      </c>
    </row>
    <row r="90" spans="1:11" ht="12" customHeight="1" outlineLevel="1">
      <c r="A90" s="275"/>
      <c r="B90" s="249"/>
      <c r="C90" s="249"/>
      <c r="D90" s="276"/>
      <c r="E90" s="277"/>
      <c r="F90" s="278"/>
      <c r="G90" s="278"/>
      <c r="H90" s="278"/>
      <c r="I90" s="271"/>
      <c r="J90" s="278"/>
      <c r="K90" s="273"/>
    </row>
    <row r="91" spans="1:11" ht="15" customHeight="1" outlineLevel="1">
      <c r="A91" s="291" t="s">
        <v>3222</v>
      </c>
      <c r="B91" s="266" t="s">
        <v>3223</v>
      </c>
      <c r="C91" s="249"/>
      <c r="D91" s="269" t="s">
        <v>3224</v>
      </c>
      <c r="E91" s="277"/>
      <c r="F91" s="271">
        <v>0</v>
      </c>
      <c r="G91" s="271">
        <v>0</v>
      </c>
      <c r="H91" s="271">
        <v>0</v>
      </c>
      <c r="I91" s="271"/>
      <c r="J91" s="271">
        <v>0</v>
      </c>
      <c r="K91" s="273"/>
    </row>
    <row r="92" spans="1:11" ht="12" customHeight="1">
      <c r="A92" s="249"/>
      <c r="B92" s="249"/>
      <c r="C92" s="249"/>
      <c r="D92" s="276"/>
      <c r="E92" s="277"/>
      <c r="F92" s="278"/>
      <c r="G92" s="278"/>
      <c r="H92" s="278"/>
      <c r="I92" s="271"/>
      <c r="J92" s="278"/>
      <c r="K92" s="273"/>
    </row>
    <row r="93" spans="1:11" ht="17.100000000000001" customHeight="1" thickBot="1">
      <c r="A93" s="266"/>
      <c r="B93" s="266" t="s">
        <v>3225</v>
      </c>
      <c r="C93" s="266"/>
      <c r="D93" s="269">
        <v>270</v>
      </c>
      <c r="E93" s="270"/>
      <c r="F93" s="292">
        <v>0</v>
      </c>
      <c r="G93" s="292">
        <v>0</v>
      </c>
      <c r="H93" s="292">
        <v>0</v>
      </c>
      <c r="I93" s="271"/>
      <c r="J93" s="292">
        <v>0</v>
      </c>
      <c r="K93" s="273"/>
    </row>
    <row r="94" spans="1:11" ht="15" customHeight="1" thickTop="1">
      <c r="A94" s="249"/>
      <c r="B94" s="249"/>
      <c r="C94" s="249"/>
      <c r="D94" s="276"/>
      <c r="E94" s="277"/>
      <c r="F94" s="278"/>
      <c r="G94" s="278"/>
      <c r="H94" s="278"/>
      <c r="I94" s="271"/>
      <c r="J94" s="278"/>
      <c r="K94" s="273"/>
    </row>
    <row r="95" spans="1:11" ht="15" customHeight="1">
      <c r="A95" s="249"/>
      <c r="B95" s="249"/>
      <c r="C95" s="249"/>
      <c r="D95" s="276"/>
      <c r="E95" s="277"/>
      <c r="F95" s="278"/>
      <c r="G95" s="278"/>
      <c r="H95" s="278"/>
      <c r="I95" s="271"/>
      <c r="J95" s="278"/>
      <c r="K95" s="273"/>
    </row>
    <row r="96" spans="1:11" s="253" customFormat="1" ht="16.350000000000001" customHeight="1">
      <c r="A96" s="249" t="str">
        <f>Menu!B5</f>
        <v>Quý IV của năm tài chính kết thúc ngày 31 tháng 12 năm 2015</v>
      </c>
      <c r="B96" s="250"/>
      <c r="C96" s="250"/>
      <c r="D96" s="250"/>
      <c r="E96" s="250"/>
      <c r="F96" s="250"/>
      <c r="G96" s="250"/>
      <c r="H96" s="250"/>
      <c r="I96" s="271"/>
      <c r="J96" s="250"/>
      <c r="K96" s="307"/>
    </row>
    <row r="97" spans="1:11" ht="16.350000000000001" customHeight="1">
      <c r="A97" s="266" t="s">
        <v>5542</v>
      </c>
      <c r="B97" s="249"/>
      <c r="C97" s="249"/>
      <c r="D97" s="276"/>
      <c r="E97" s="277"/>
      <c r="F97" s="278"/>
      <c r="G97" s="278"/>
      <c r="H97" s="278"/>
      <c r="I97" s="278"/>
      <c r="J97" s="278"/>
      <c r="K97" s="273"/>
    </row>
    <row r="98" spans="1:11" s="253" customFormat="1" ht="5.0999999999999996" customHeight="1" thickBot="1">
      <c r="A98" s="283"/>
      <c r="B98" s="301"/>
      <c r="C98" s="301"/>
      <c r="D98" s="301"/>
      <c r="E98" s="301"/>
      <c r="F98" s="301"/>
      <c r="G98" s="301"/>
      <c r="H98" s="301"/>
      <c r="I98" s="301"/>
      <c r="J98" s="301"/>
      <c r="K98" s="307"/>
    </row>
    <row r="99" spans="1:11" ht="9.9499999999999993" customHeight="1">
      <c r="A99" s="302"/>
      <c r="B99" s="303"/>
      <c r="C99" s="303"/>
      <c r="D99" s="304"/>
      <c r="E99" s="305"/>
      <c r="F99" s="306"/>
      <c r="G99" s="306"/>
      <c r="H99" s="306"/>
      <c r="I99" s="306"/>
      <c r="J99" s="306"/>
      <c r="K99" s="273"/>
    </row>
    <row r="100" spans="1:11" s="185" customFormat="1" ht="14.45" customHeight="1">
      <c r="A100" s="171" t="s">
        <v>3226</v>
      </c>
      <c r="B100" s="172"/>
      <c r="C100" s="172"/>
      <c r="D100" s="2140" t="s">
        <v>6085</v>
      </c>
      <c r="E100" s="2139" t="s">
        <v>6086</v>
      </c>
      <c r="F100" s="256" t="s">
        <v>4020</v>
      </c>
      <c r="G100" s="257"/>
      <c r="H100" s="256"/>
      <c r="I100" s="257"/>
      <c r="J100" s="249"/>
      <c r="K100" s="184"/>
    </row>
    <row r="101" spans="1:11" s="185" customFormat="1" ht="15" customHeight="1">
      <c r="A101" s="171"/>
      <c r="B101" s="172"/>
      <c r="C101" s="172"/>
      <c r="D101" s="2140"/>
      <c r="E101" s="2139"/>
      <c r="F101" s="808" t="s">
        <v>6449</v>
      </c>
      <c r="G101" s="808" t="s">
        <v>6083</v>
      </c>
      <c r="H101" s="808" t="s">
        <v>48</v>
      </c>
      <c r="I101" s="809"/>
      <c r="J101" s="810" t="s">
        <v>4021</v>
      </c>
      <c r="K101" s="184"/>
    </row>
    <row r="102" spans="1:11" ht="12" customHeight="1">
      <c r="A102" s="266"/>
      <c r="B102" s="266"/>
      <c r="C102" s="266"/>
      <c r="D102" s="269"/>
      <c r="E102" s="270"/>
      <c r="F102" s="271"/>
      <c r="G102" s="271"/>
      <c r="H102" s="271"/>
      <c r="I102" s="271"/>
      <c r="J102" s="271"/>
      <c r="K102" s="273"/>
    </row>
    <row r="103" spans="1:11" ht="15" customHeight="1">
      <c r="A103" s="266" t="s">
        <v>529</v>
      </c>
      <c r="B103" s="266" t="s">
        <v>3227</v>
      </c>
      <c r="C103" s="266"/>
      <c r="D103" s="269">
        <v>300</v>
      </c>
      <c r="E103" s="270"/>
      <c r="F103" s="271">
        <v>0</v>
      </c>
      <c r="G103" s="271">
        <v>0</v>
      </c>
      <c r="H103" s="271">
        <v>0</v>
      </c>
      <c r="I103" s="271"/>
      <c r="J103" s="271">
        <v>0</v>
      </c>
      <c r="K103" s="273"/>
    </row>
    <row r="104" spans="1:11" ht="12" customHeight="1">
      <c r="A104" s="266"/>
      <c r="B104" s="266"/>
      <c r="C104" s="266"/>
      <c r="D104" s="269"/>
      <c r="E104" s="270"/>
      <c r="F104" s="271"/>
      <c r="G104" s="271"/>
      <c r="H104" s="271"/>
      <c r="I104" s="271"/>
      <c r="J104" s="271"/>
      <c r="K104" s="273"/>
    </row>
    <row r="105" spans="1:11" ht="14.45" customHeight="1">
      <c r="A105" s="266" t="s">
        <v>531</v>
      </c>
      <c r="B105" s="266" t="s">
        <v>3228</v>
      </c>
      <c r="C105" s="266"/>
      <c r="D105" s="269">
        <v>310</v>
      </c>
      <c r="E105" s="270"/>
      <c r="F105" s="271">
        <v>0</v>
      </c>
      <c r="G105" s="271">
        <v>0</v>
      </c>
      <c r="H105" s="271">
        <v>0</v>
      </c>
      <c r="I105" s="271"/>
      <c r="J105" s="271">
        <v>0</v>
      </c>
      <c r="K105" s="273"/>
    </row>
    <row r="106" spans="1:11" ht="14.45" customHeight="1">
      <c r="A106" s="275" t="s">
        <v>533</v>
      </c>
      <c r="B106" s="249" t="s">
        <v>3229</v>
      </c>
      <c r="C106" s="249"/>
      <c r="D106" s="276">
        <v>311</v>
      </c>
      <c r="E106" s="277"/>
      <c r="F106" s="278">
        <v>0</v>
      </c>
      <c r="G106" s="278">
        <v>0</v>
      </c>
      <c r="H106" s="278">
        <v>0</v>
      </c>
      <c r="I106" s="271"/>
      <c r="J106" s="278">
        <v>0</v>
      </c>
      <c r="K106" s="273" t="s">
        <v>2843</v>
      </c>
    </row>
    <row r="107" spans="1:11" ht="14.45" customHeight="1">
      <c r="A107" s="275" t="s">
        <v>661</v>
      </c>
      <c r="B107" s="249" t="s">
        <v>3233</v>
      </c>
      <c r="C107" s="249"/>
      <c r="D107" s="276">
        <v>312</v>
      </c>
      <c r="E107" s="277"/>
      <c r="F107" s="278">
        <v>0</v>
      </c>
      <c r="G107" s="278">
        <v>0</v>
      </c>
      <c r="H107" s="278">
        <v>0</v>
      </c>
      <c r="I107" s="271"/>
      <c r="J107" s="278">
        <v>0</v>
      </c>
      <c r="K107" s="273" t="s">
        <v>2843</v>
      </c>
    </row>
    <row r="108" spans="1:11" ht="14.45" customHeight="1">
      <c r="A108" s="275" t="s">
        <v>12490</v>
      </c>
      <c r="B108" s="249" t="s">
        <v>3235</v>
      </c>
      <c r="C108" s="249"/>
      <c r="D108" s="276">
        <v>313</v>
      </c>
      <c r="E108" s="277"/>
      <c r="F108" s="278">
        <v>0</v>
      </c>
      <c r="G108" s="278">
        <v>0</v>
      </c>
      <c r="H108" s="278">
        <v>0</v>
      </c>
      <c r="I108" s="271"/>
      <c r="J108" s="278">
        <v>0</v>
      </c>
      <c r="K108" s="273" t="s">
        <v>2843</v>
      </c>
    </row>
    <row r="109" spans="1:11" ht="14.45" customHeight="1">
      <c r="A109" s="275" t="s">
        <v>13294</v>
      </c>
      <c r="B109" s="249" t="s">
        <v>12252</v>
      </c>
      <c r="C109" s="249"/>
      <c r="D109" s="276">
        <v>314</v>
      </c>
      <c r="E109" s="277"/>
      <c r="F109" s="278">
        <v>0</v>
      </c>
      <c r="G109" s="278">
        <v>0</v>
      </c>
      <c r="H109" s="278">
        <v>0</v>
      </c>
      <c r="I109" s="271"/>
      <c r="J109" s="278">
        <v>0</v>
      </c>
      <c r="K109" s="273" t="s">
        <v>2843</v>
      </c>
    </row>
    <row r="110" spans="1:11" ht="14.45" customHeight="1">
      <c r="A110" s="275" t="s">
        <v>13296</v>
      </c>
      <c r="B110" s="249" t="s">
        <v>11922</v>
      </c>
      <c r="C110" s="249"/>
      <c r="D110" s="276">
        <v>315</v>
      </c>
      <c r="E110" s="277"/>
      <c r="F110" s="278">
        <v>0</v>
      </c>
      <c r="G110" s="278">
        <v>0</v>
      </c>
      <c r="H110" s="278">
        <v>0</v>
      </c>
      <c r="I110" s="271"/>
      <c r="J110" s="278">
        <v>0</v>
      </c>
      <c r="K110" s="273" t="s">
        <v>2843</v>
      </c>
    </row>
    <row r="111" spans="1:11" ht="14.45" customHeight="1">
      <c r="A111" s="275" t="s">
        <v>13301</v>
      </c>
      <c r="B111" s="249" t="s">
        <v>11923</v>
      </c>
      <c r="C111" s="249"/>
      <c r="D111" s="276">
        <v>316</v>
      </c>
      <c r="E111" s="277"/>
      <c r="F111" s="278">
        <v>0</v>
      </c>
      <c r="G111" s="278">
        <v>0</v>
      </c>
      <c r="H111" s="278">
        <v>0</v>
      </c>
      <c r="I111" s="271"/>
      <c r="J111" s="278">
        <v>0</v>
      </c>
      <c r="K111" s="273" t="s">
        <v>2843</v>
      </c>
    </row>
    <row r="112" spans="1:11" ht="14.45" customHeight="1">
      <c r="A112" s="275" t="s">
        <v>11924</v>
      </c>
      <c r="B112" s="249" t="s">
        <v>11925</v>
      </c>
      <c r="C112" s="249"/>
      <c r="D112" s="276">
        <v>317</v>
      </c>
      <c r="E112" s="277"/>
      <c r="F112" s="278">
        <v>0</v>
      </c>
      <c r="G112" s="278">
        <v>0</v>
      </c>
      <c r="H112" s="278">
        <v>0</v>
      </c>
      <c r="I112" s="271"/>
      <c r="J112" s="278">
        <v>0</v>
      </c>
      <c r="K112" s="273" t="s">
        <v>2843</v>
      </c>
    </row>
    <row r="113" spans="1:11" ht="14.45" customHeight="1">
      <c r="A113" s="275" t="s">
        <v>7588</v>
      </c>
      <c r="B113" s="249" t="s">
        <v>12123</v>
      </c>
      <c r="C113" s="249"/>
      <c r="D113" s="276">
        <v>318</v>
      </c>
      <c r="E113" s="277"/>
      <c r="F113" s="278">
        <v>0</v>
      </c>
      <c r="G113" s="278">
        <v>0</v>
      </c>
      <c r="H113" s="278">
        <v>0</v>
      </c>
      <c r="I113" s="271"/>
      <c r="J113" s="278">
        <v>0</v>
      </c>
      <c r="K113" s="273" t="s">
        <v>2843</v>
      </c>
    </row>
    <row r="114" spans="1:11" ht="14.45" customHeight="1">
      <c r="A114" s="275" t="s">
        <v>12124</v>
      </c>
      <c r="B114" s="249" t="s">
        <v>12125</v>
      </c>
      <c r="C114" s="249"/>
      <c r="D114" s="276">
        <v>319</v>
      </c>
      <c r="E114" s="277"/>
      <c r="F114" s="278">
        <v>0</v>
      </c>
      <c r="G114" s="278">
        <v>0</v>
      </c>
      <c r="H114" s="278">
        <v>0</v>
      </c>
      <c r="I114" s="271"/>
      <c r="J114" s="278">
        <v>0</v>
      </c>
      <c r="K114" s="273" t="s">
        <v>2843</v>
      </c>
    </row>
    <row r="115" spans="1:11" ht="14.45" customHeight="1">
      <c r="A115" s="249" t="s">
        <v>9019</v>
      </c>
      <c r="B115" s="249" t="s">
        <v>9020</v>
      </c>
      <c r="C115" s="249"/>
      <c r="D115" s="276" t="s">
        <v>9021</v>
      </c>
      <c r="E115" s="277"/>
      <c r="F115" s="278">
        <v>0</v>
      </c>
      <c r="G115" s="278">
        <v>0</v>
      </c>
      <c r="H115" s="278">
        <v>0</v>
      </c>
      <c r="I115" s="271"/>
      <c r="J115" s="278">
        <v>0</v>
      </c>
      <c r="K115" s="273" t="s">
        <v>2843</v>
      </c>
    </row>
    <row r="116" spans="1:11" ht="12" customHeight="1">
      <c r="A116" s="275"/>
      <c r="B116" s="249"/>
      <c r="C116" s="249"/>
      <c r="D116" s="276"/>
      <c r="E116" s="277"/>
      <c r="F116" s="278"/>
      <c r="G116" s="278"/>
      <c r="H116" s="278"/>
      <c r="I116" s="271"/>
      <c r="J116" s="278"/>
      <c r="K116" s="273"/>
    </row>
    <row r="117" spans="1:11" ht="14.45" customHeight="1">
      <c r="A117" s="266" t="s">
        <v>657</v>
      </c>
      <c r="B117" s="266" t="s">
        <v>9022</v>
      </c>
      <c r="C117" s="266"/>
      <c r="D117" s="269" t="s">
        <v>9023</v>
      </c>
      <c r="E117" s="270"/>
      <c r="F117" s="271">
        <v>0</v>
      </c>
      <c r="G117" s="271">
        <v>0</v>
      </c>
      <c r="H117" s="271">
        <v>0</v>
      </c>
      <c r="I117" s="271"/>
      <c r="J117" s="271">
        <v>0</v>
      </c>
      <c r="K117" s="273"/>
    </row>
    <row r="118" spans="1:11" ht="14.45" customHeight="1">
      <c r="A118" s="275" t="s">
        <v>533</v>
      </c>
      <c r="B118" s="249" t="s">
        <v>9024</v>
      </c>
      <c r="C118" s="249"/>
      <c r="D118" s="276" t="s">
        <v>9025</v>
      </c>
      <c r="E118" s="277"/>
      <c r="F118" s="278">
        <v>0</v>
      </c>
      <c r="G118" s="278">
        <v>0</v>
      </c>
      <c r="H118" s="278">
        <v>0</v>
      </c>
      <c r="I118" s="271"/>
      <c r="J118" s="278">
        <v>0</v>
      </c>
      <c r="K118" s="273" t="s">
        <v>2843</v>
      </c>
    </row>
    <row r="119" spans="1:11" ht="14.45" customHeight="1">
      <c r="A119" s="275" t="s">
        <v>661</v>
      </c>
      <c r="B119" s="249" t="s">
        <v>9026</v>
      </c>
      <c r="C119" s="249"/>
      <c r="D119" s="276" t="s">
        <v>9027</v>
      </c>
      <c r="E119" s="277"/>
      <c r="F119" s="278">
        <v>0</v>
      </c>
      <c r="G119" s="278">
        <v>0</v>
      </c>
      <c r="H119" s="278">
        <v>0</v>
      </c>
      <c r="I119" s="271"/>
      <c r="J119" s="278">
        <v>0</v>
      </c>
      <c r="K119" s="273" t="s">
        <v>2843</v>
      </c>
    </row>
    <row r="120" spans="1:11" ht="14.45" customHeight="1">
      <c r="A120" s="275" t="s">
        <v>12490</v>
      </c>
      <c r="B120" s="249" t="s">
        <v>9028</v>
      </c>
      <c r="C120" s="249"/>
      <c r="D120" s="276" t="s">
        <v>12733</v>
      </c>
      <c r="E120" s="277"/>
      <c r="F120" s="278">
        <v>0</v>
      </c>
      <c r="G120" s="278">
        <v>0</v>
      </c>
      <c r="H120" s="278">
        <v>0</v>
      </c>
      <c r="I120" s="271"/>
      <c r="J120" s="278">
        <v>0</v>
      </c>
      <c r="K120" s="273" t="s">
        <v>2843</v>
      </c>
    </row>
    <row r="121" spans="1:11" ht="14.45" customHeight="1">
      <c r="A121" s="275" t="s">
        <v>13294</v>
      </c>
      <c r="B121" s="249" t="s">
        <v>12736</v>
      </c>
      <c r="C121" s="249"/>
      <c r="D121" s="276" t="s">
        <v>12737</v>
      </c>
      <c r="E121" s="277"/>
      <c r="F121" s="278">
        <v>0</v>
      </c>
      <c r="G121" s="278">
        <v>0</v>
      </c>
      <c r="H121" s="278">
        <v>0</v>
      </c>
      <c r="I121" s="271"/>
      <c r="J121" s="278">
        <v>0</v>
      </c>
      <c r="K121" s="273" t="s">
        <v>2843</v>
      </c>
    </row>
    <row r="122" spans="1:11" ht="14.45" customHeight="1">
      <c r="A122" s="275" t="s">
        <v>13296</v>
      </c>
      <c r="B122" s="249" t="s">
        <v>12744</v>
      </c>
      <c r="C122" s="249"/>
      <c r="D122" s="276" t="s">
        <v>12745</v>
      </c>
      <c r="E122" s="277"/>
      <c r="F122" s="278">
        <v>0</v>
      </c>
      <c r="G122" s="278">
        <v>0</v>
      </c>
      <c r="H122" s="278">
        <v>0</v>
      </c>
      <c r="I122" s="271"/>
      <c r="J122" s="278">
        <v>0</v>
      </c>
      <c r="K122" s="273" t="s">
        <v>2843</v>
      </c>
    </row>
    <row r="123" spans="1:11" ht="14.45" customHeight="1">
      <c r="A123" s="249" t="s">
        <v>13301</v>
      </c>
      <c r="B123" s="249" t="s">
        <v>12746</v>
      </c>
      <c r="C123" s="249"/>
      <c r="D123" s="276" t="s">
        <v>12747</v>
      </c>
      <c r="E123" s="277"/>
      <c r="F123" s="278">
        <v>0</v>
      </c>
      <c r="G123" s="278">
        <v>0</v>
      </c>
      <c r="H123" s="278">
        <v>0</v>
      </c>
      <c r="I123" s="271"/>
      <c r="J123" s="278">
        <v>0</v>
      </c>
      <c r="K123" s="273" t="s">
        <v>2843</v>
      </c>
    </row>
    <row r="124" spans="1:11" ht="14.45" customHeight="1">
      <c r="A124" s="249" t="s">
        <v>11924</v>
      </c>
      <c r="B124" s="249" t="s">
        <v>12748</v>
      </c>
      <c r="C124" s="249"/>
      <c r="D124" s="276" t="s">
        <v>12749</v>
      </c>
      <c r="E124" s="277"/>
      <c r="F124" s="278">
        <v>0</v>
      </c>
      <c r="G124" s="278">
        <v>0</v>
      </c>
      <c r="H124" s="278">
        <v>0</v>
      </c>
      <c r="I124" s="271"/>
      <c r="J124" s="278">
        <v>0</v>
      </c>
      <c r="K124" s="273" t="s">
        <v>2843</v>
      </c>
    </row>
    <row r="125" spans="1:11" ht="12" customHeight="1">
      <c r="A125" s="275"/>
      <c r="B125" s="249"/>
      <c r="C125" s="249"/>
      <c r="D125" s="276"/>
      <c r="E125" s="277"/>
      <c r="F125" s="278"/>
      <c r="G125" s="278"/>
      <c r="H125" s="278"/>
      <c r="I125" s="271"/>
      <c r="J125" s="278"/>
      <c r="K125" s="273"/>
    </row>
    <row r="126" spans="1:11" s="253" customFormat="1" ht="16.350000000000001" customHeight="1">
      <c r="A126" s="250" t="str">
        <f>Menu!B5</f>
        <v>Quý IV của năm tài chính kết thúc ngày 31 tháng 12 năm 2015</v>
      </c>
      <c r="B126" s="250"/>
      <c r="C126" s="250"/>
      <c r="D126" s="250"/>
      <c r="E126" s="250"/>
      <c r="F126" s="250"/>
      <c r="G126" s="250"/>
      <c r="H126" s="250"/>
      <c r="I126" s="271"/>
      <c r="J126" s="250"/>
      <c r="K126" s="307"/>
    </row>
    <row r="127" spans="1:11" ht="16.350000000000001" customHeight="1">
      <c r="A127" s="266" t="s">
        <v>5542</v>
      </c>
      <c r="B127" s="249"/>
      <c r="C127" s="249"/>
      <c r="D127" s="276"/>
      <c r="E127" s="277"/>
      <c r="F127" s="278"/>
      <c r="G127" s="278"/>
      <c r="H127" s="278"/>
      <c r="I127" s="278"/>
      <c r="J127" s="278"/>
      <c r="K127" s="273"/>
    </row>
    <row r="128" spans="1:11" s="253" customFormat="1" ht="5.0999999999999996" customHeight="1" thickBot="1">
      <c r="A128" s="283"/>
      <c r="B128" s="301"/>
      <c r="C128" s="301"/>
      <c r="D128" s="301"/>
      <c r="E128" s="301"/>
      <c r="F128" s="301"/>
      <c r="G128" s="301"/>
      <c r="H128" s="301"/>
      <c r="I128" s="301"/>
      <c r="J128" s="301"/>
      <c r="K128" s="307"/>
    </row>
    <row r="129" spans="1:11" ht="9.9499999999999993" customHeight="1">
      <c r="A129" s="302"/>
      <c r="B129" s="303"/>
      <c r="C129" s="303"/>
      <c r="D129" s="304"/>
      <c r="E129" s="305"/>
      <c r="F129" s="306"/>
      <c r="G129" s="306"/>
      <c r="H129" s="306"/>
      <c r="I129" s="306"/>
      <c r="J129" s="306"/>
      <c r="K129" s="273"/>
    </row>
    <row r="130" spans="1:11" s="185" customFormat="1" ht="14.45" customHeight="1">
      <c r="A130" s="171" t="s">
        <v>3226</v>
      </c>
      <c r="B130" s="172"/>
      <c r="C130" s="172"/>
      <c r="D130" s="2140" t="s">
        <v>6085</v>
      </c>
      <c r="E130" s="2139" t="s">
        <v>6086</v>
      </c>
      <c r="F130" s="256" t="s">
        <v>4020</v>
      </c>
      <c r="G130" s="257"/>
      <c r="H130" s="256"/>
      <c r="I130" s="257"/>
      <c r="J130" s="249"/>
      <c r="K130" s="184"/>
    </row>
    <row r="131" spans="1:11" s="185" customFormat="1" ht="15" customHeight="1">
      <c r="A131" s="171"/>
      <c r="B131" s="172"/>
      <c r="C131" s="172"/>
      <c r="D131" s="2140"/>
      <c r="E131" s="2139"/>
      <c r="F131" s="808" t="s">
        <v>6449</v>
      </c>
      <c r="G131" s="808" t="s">
        <v>6083</v>
      </c>
      <c r="H131" s="808" t="s">
        <v>48</v>
      </c>
      <c r="I131" s="809"/>
      <c r="J131" s="810" t="s">
        <v>4021</v>
      </c>
      <c r="K131" s="184"/>
    </row>
    <row r="132" spans="1:11" ht="5.25" customHeight="1">
      <c r="A132" s="275"/>
      <c r="B132" s="249"/>
      <c r="C132" s="249"/>
      <c r="D132" s="276"/>
      <c r="E132" s="277"/>
      <c r="F132" s="278"/>
      <c r="G132" s="278"/>
      <c r="H132" s="278"/>
      <c r="I132" s="271"/>
      <c r="J132" s="278"/>
      <c r="K132" s="273"/>
    </row>
    <row r="133" spans="1:11" ht="15" customHeight="1">
      <c r="A133" s="266" t="s">
        <v>1726</v>
      </c>
      <c r="B133" s="266" t="s">
        <v>12750</v>
      </c>
      <c r="C133" s="266"/>
      <c r="D133" s="269">
        <v>400</v>
      </c>
      <c r="E133" s="270"/>
      <c r="F133" s="271">
        <v>0</v>
      </c>
      <c r="G133" s="271">
        <v>0</v>
      </c>
      <c r="H133" s="271">
        <v>0</v>
      </c>
      <c r="I133" s="271"/>
      <c r="J133" s="271">
        <v>0</v>
      </c>
      <c r="K133" s="273"/>
    </row>
    <row r="134" spans="1:11" ht="12" customHeight="1">
      <c r="A134" s="266"/>
      <c r="B134" s="266"/>
      <c r="C134" s="266"/>
      <c r="D134" s="269"/>
      <c r="E134" s="270"/>
      <c r="F134" s="271"/>
      <c r="G134" s="271"/>
      <c r="H134" s="271"/>
      <c r="I134" s="271"/>
      <c r="J134" s="271"/>
      <c r="K134" s="273"/>
    </row>
    <row r="135" spans="1:11" ht="14.45" customHeight="1">
      <c r="A135" s="266" t="s">
        <v>531</v>
      </c>
      <c r="B135" s="266" t="s">
        <v>12751</v>
      </c>
      <c r="C135" s="266"/>
      <c r="D135" s="269">
        <v>410</v>
      </c>
      <c r="E135" s="270"/>
      <c r="F135" s="271">
        <v>0</v>
      </c>
      <c r="G135" s="271">
        <v>0</v>
      </c>
      <c r="H135" s="271">
        <v>0</v>
      </c>
      <c r="I135" s="271"/>
      <c r="J135" s="271">
        <v>0</v>
      </c>
      <c r="K135" s="273"/>
    </row>
    <row r="136" spans="1:11" ht="14.45" customHeight="1">
      <c r="A136" s="275" t="s">
        <v>533</v>
      </c>
      <c r="B136" s="249" t="s">
        <v>12752</v>
      </c>
      <c r="C136" s="249"/>
      <c r="D136" s="276">
        <v>411</v>
      </c>
      <c r="E136" s="277"/>
      <c r="F136" s="278">
        <v>0</v>
      </c>
      <c r="G136" s="278">
        <v>0</v>
      </c>
      <c r="H136" s="278">
        <v>0</v>
      </c>
      <c r="I136" s="271"/>
      <c r="J136" s="278">
        <v>0</v>
      </c>
      <c r="K136" s="273" t="s">
        <v>2843</v>
      </c>
    </row>
    <row r="137" spans="1:11" ht="14.45" customHeight="1">
      <c r="A137" s="275" t="s">
        <v>661</v>
      </c>
      <c r="B137" s="249" t="s">
        <v>12754</v>
      </c>
      <c r="C137" s="249"/>
      <c r="D137" s="276">
        <v>412</v>
      </c>
      <c r="E137" s="277"/>
      <c r="F137" s="278">
        <v>0</v>
      </c>
      <c r="G137" s="278">
        <v>0</v>
      </c>
      <c r="H137" s="278">
        <v>0</v>
      </c>
      <c r="I137" s="271"/>
      <c r="J137" s="278">
        <v>0</v>
      </c>
      <c r="K137" s="273" t="s">
        <v>2843</v>
      </c>
    </row>
    <row r="138" spans="1:11" ht="14.45" customHeight="1">
      <c r="A138" s="275" t="s">
        <v>12490</v>
      </c>
      <c r="B138" s="249" t="s">
        <v>12755</v>
      </c>
      <c r="C138" s="249"/>
      <c r="D138" s="276">
        <v>413</v>
      </c>
      <c r="E138" s="277"/>
      <c r="F138" s="278">
        <v>0</v>
      </c>
      <c r="G138" s="278">
        <v>0</v>
      </c>
      <c r="H138" s="278">
        <v>0</v>
      </c>
      <c r="I138" s="271"/>
      <c r="J138" s="278">
        <v>0</v>
      </c>
      <c r="K138" s="273" t="s">
        <v>2843</v>
      </c>
    </row>
    <row r="139" spans="1:11" ht="14.45" customHeight="1">
      <c r="A139" s="275" t="s">
        <v>13294</v>
      </c>
      <c r="B139" s="249" t="s">
        <v>7074</v>
      </c>
      <c r="C139" s="249"/>
      <c r="D139" s="276">
        <v>414</v>
      </c>
      <c r="E139" s="277"/>
      <c r="F139" s="278">
        <v>0</v>
      </c>
      <c r="G139" s="278">
        <v>0</v>
      </c>
      <c r="H139" s="278">
        <v>0</v>
      </c>
      <c r="I139" s="271"/>
      <c r="J139" s="278">
        <v>0</v>
      </c>
      <c r="K139" s="273" t="s">
        <v>2843</v>
      </c>
    </row>
    <row r="140" spans="1:11" ht="14.45" customHeight="1">
      <c r="A140" s="275" t="s">
        <v>13296</v>
      </c>
      <c r="B140" s="249" t="s">
        <v>410</v>
      </c>
      <c r="C140" s="249"/>
      <c r="D140" s="276">
        <v>415</v>
      </c>
      <c r="E140" s="277"/>
      <c r="F140" s="278">
        <v>0</v>
      </c>
      <c r="G140" s="278">
        <v>0</v>
      </c>
      <c r="H140" s="278">
        <v>0</v>
      </c>
      <c r="I140" s="271"/>
      <c r="J140" s="278">
        <v>0</v>
      </c>
      <c r="K140" s="273" t="s">
        <v>2843</v>
      </c>
    </row>
    <row r="141" spans="1:11" ht="14.45" customHeight="1">
      <c r="A141" s="275" t="s">
        <v>13301</v>
      </c>
      <c r="B141" s="249" t="s">
        <v>6452</v>
      </c>
      <c r="C141" s="249"/>
      <c r="D141" s="276">
        <v>416</v>
      </c>
      <c r="E141" s="277"/>
      <c r="F141" s="278">
        <v>0</v>
      </c>
      <c r="G141" s="278">
        <v>0</v>
      </c>
      <c r="H141" s="278">
        <v>0</v>
      </c>
      <c r="I141" s="271"/>
      <c r="J141" s="278">
        <v>0</v>
      </c>
      <c r="K141" s="273" t="s">
        <v>2843</v>
      </c>
    </row>
    <row r="142" spans="1:11" ht="14.45" customHeight="1">
      <c r="A142" s="275" t="s">
        <v>11924</v>
      </c>
      <c r="B142" s="249" t="s">
        <v>2731</v>
      </c>
      <c r="C142" s="249"/>
      <c r="D142" s="276">
        <v>417</v>
      </c>
      <c r="E142" s="277"/>
      <c r="F142" s="278">
        <v>0</v>
      </c>
      <c r="G142" s="278">
        <v>0</v>
      </c>
      <c r="H142" s="278">
        <v>0</v>
      </c>
      <c r="I142" s="271"/>
      <c r="J142" s="278">
        <v>0</v>
      </c>
      <c r="K142" s="273" t="s">
        <v>2843</v>
      </c>
    </row>
    <row r="143" spans="1:11" ht="14.45" customHeight="1">
      <c r="A143" s="275" t="s">
        <v>7588</v>
      </c>
      <c r="B143" s="249" t="s">
        <v>2732</v>
      </c>
      <c r="C143" s="249"/>
      <c r="D143" s="276">
        <v>418</v>
      </c>
      <c r="E143" s="277"/>
      <c r="F143" s="278">
        <v>0</v>
      </c>
      <c r="G143" s="278">
        <v>0</v>
      </c>
      <c r="H143" s="278">
        <v>0</v>
      </c>
      <c r="I143" s="271"/>
      <c r="J143" s="278">
        <v>0</v>
      </c>
      <c r="K143" s="273" t="s">
        <v>2843</v>
      </c>
    </row>
    <row r="144" spans="1:11" ht="14.45" customHeight="1">
      <c r="A144" s="275" t="s">
        <v>12124</v>
      </c>
      <c r="B144" s="249" t="s">
        <v>7078</v>
      </c>
      <c r="C144" s="249"/>
      <c r="D144" s="276">
        <v>419</v>
      </c>
      <c r="E144" s="277"/>
      <c r="F144" s="278">
        <v>0</v>
      </c>
      <c r="G144" s="278">
        <v>0</v>
      </c>
      <c r="H144" s="278">
        <v>0</v>
      </c>
      <c r="I144" s="271"/>
      <c r="J144" s="278">
        <v>0</v>
      </c>
      <c r="K144" s="273" t="s">
        <v>2843</v>
      </c>
    </row>
    <row r="145" spans="1:11" ht="14.45" customHeight="1">
      <c r="A145" s="249" t="s">
        <v>9019</v>
      </c>
      <c r="B145" s="249" t="s">
        <v>7079</v>
      </c>
      <c r="C145" s="249"/>
      <c r="D145" s="276" t="s">
        <v>7080</v>
      </c>
      <c r="E145" s="277"/>
      <c r="F145" s="278">
        <v>0</v>
      </c>
      <c r="G145" s="278">
        <v>0</v>
      </c>
      <c r="H145" s="278">
        <v>0</v>
      </c>
      <c r="I145" s="271"/>
      <c r="J145" s="278">
        <v>0</v>
      </c>
      <c r="K145" s="273" t="s">
        <v>2843</v>
      </c>
    </row>
    <row r="146" spans="1:11" ht="14.45" customHeight="1">
      <c r="A146" s="249" t="s">
        <v>6105</v>
      </c>
      <c r="B146" s="249" t="s">
        <v>6106</v>
      </c>
      <c r="C146" s="249"/>
      <c r="D146" s="276" t="s">
        <v>6107</v>
      </c>
      <c r="E146" s="277"/>
      <c r="F146" s="278">
        <v>0</v>
      </c>
      <c r="G146" s="278">
        <v>0</v>
      </c>
      <c r="H146" s="278">
        <v>0</v>
      </c>
      <c r="I146" s="271"/>
      <c r="J146" s="278">
        <v>0</v>
      </c>
      <c r="K146" s="273" t="s">
        <v>2843</v>
      </c>
    </row>
    <row r="147" spans="1:11" ht="12" customHeight="1">
      <c r="A147" s="275"/>
      <c r="B147" s="249"/>
      <c r="C147" s="249"/>
      <c r="D147" s="276"/>
      <c r="E147" s="277"/>
      <c r="F147" s="278"/>
      <c r="G147" s="278"/>
      <c r="H147" s="278"/>
      <c r="I147" s="271"/>
      <c r="J147" s="278"/>
      <c r="K147" s="273"/>
    </row>
    <row r="148" spans="1:11" ht="14.45" customHeight="1">
      <c r="A148" s="266" t="s">
        <v>657</v>
      </c>
      <c r="B148" s="266" t="s">
        <v>6108</v>
      </c>
      <c r="C148" s="266"/>
      <c r="D148" s="269" t="s">
        <v>6109</v>
      </c>
      <c r="E148" s="270"/>
      <c r="F148" s="271">
        <v>0</v>
      </c>
      <c r="G148" s="271">
        <v>0</v>
      </c>
      <c r="H148" s="271">
        <v>0</v>
      </c>
      <c r="I148" s="271"/>
      <c r="J148" s="271">
        <v>0</v>
      </c>
      <c r="K148" s="273"/>
    </row>
    <row r="149" spans="1:11" ht="14.45" customHeight="1">
      <c r="A149" s="275" t="s">
        <v>533</v>
      </c>
      <c r="B149" s="249" t="s">
        <v>11619</v>
      </c>
      <c r="C149" s="249"/>
      <c r="D149" s="276" t="s">
        <v>11167</v>
      </c>
      <c r="E149" s="277"/>
      <c r="F149" s="278">
        <v>0</v>
      </c>
      <c r="G149" s="278">
        <v>0</v>
      </c>
      <c r="H149" s="278">
        <v>0</v>
      </c>
      <c r="I149" s="271"/>
      <c r="J149" s="278">
        <v>0</v>
      </c>
      <c r="K149" s="273" t="s">
        <v>2843</v>
      </c>
    </row>
    <row r="150" spans="1:11" ht="14.45" customHeight="1">
      <c r="A150" s="275" t="s">
        <v>661</v>
      </c>
      <c r="B150" s="249" t="s">
        <v>11171</v>
      </c>
      <c r="C150" s="249"/>
      <c r="D150" s="276" t="s">
        <v>11172</v>
      </c>
      <c r="E150" s="277"/>
      <c r="F150" s="278">
        <v>0</v>
      </c>
      <c r="G150" s="278">
        <v>0</v>
      </c>
      <c r="H150" s="278">
        <v>0</v>
      </c>
      <c r="I150" s="271"/>
      <c r="J150" s="278">
        <v>0</v>
      </c>
      <c r="K150" s="273" t="s">
        <v>2843</v>
      </c>
    </row>
    <row r="151" spans="1:11" ht="14.45" customHeight="1">
      <c r="A151" s="275" t="s">
        <v>12490</v>
      </c>
      <c r="B151" s="249" t="s">
        <v>1309</v>
      </c>
      <c r="C151" s="249"/>
      <c r="D151" s="276" t="s">
        <v>1310</v>
      </c>
      <c r="E151" s="277"/>
      <c r="F151" s="278">
        <v>0</v>
      </c>
      <c r="G151" s="278">
        <v>0</v>
      </c>
      <c r="H151" s="278">
        <v>0</v>
      </c>
      <c r="I151" s="271"/>
      <c r="J151" s="278">
        <v>0</v>
      </c>
      <c r="K151" s="273" t="s">
        <v>2843</v>
      </c>
    </row>
    <row r="152" spans="1:11" ht="12" hidden="1" customHeight="1" outlineLevel="1">
      <c r="A152" s="275"/>
      <c r="B152" s="249"/>
      <c r="C152" s="249"/>
      <c r="D152" s="276"/>
      <c r="E152" s="277"/>
      <c r="F152" s="278"/>
      <c r="G152" s="278"/>
      <c r="H152" s="278"/>
      <c r="I152" s="271"/>
      <c r="J152" s="278"/>
      <c r="K152" s="273"/>
    </row>
    <row r="153" spans="1:11" ht="15" hidden="1" customHeight="1" outlineLevel="1">
      <c r="A153" s="266" t="s">
        <v>4500</v>
      </c>
      <c r="B153" s="266" t="s">
        <v>4501</v>
      </c>
      <c r="C153" s="266"/>
      <c r="D153" s="269" t="s">
        <v>4502</v>
      </c>
      <c r="E153" s="270"/>
      <c r="F153" s="271">
        <v>0</v>
      </c>
      <c r="G153" s="271">
        <v>0</v>
      </c>
      <c r="H153" s="271">
        <v>0</v>
      </c>
      <c r="I153" s="271"/>
      <c r="J153" s="271">
        <v>0</v>
      </c>
      <c r="K153" s="273"/>
    </row>
    <row r="154" spans="1:11" ht="12" customHeight="1" collapsed="1">
      <c r="A154" s="275"/>
      <c r="B154" s="249"/>
      <c r="C154" s="249"/>
      <c r="D154" s="276"/>
      <c r="E154" s="277"/>
      <c r="F154" s="278"/>
      <c r="G154" s="278"/>
      <c r="H154" s="278"/>
      <c r="I154" s="271"/>
      <c r="J154" s="278"/>
      <c r="K154" s="273"/>
    </row>
    <row r="155" spans="1:11" ht="17.100000000000001" customHeight="1" thickBot="1">
      <c r="A155" s="266"/>
      <c r="B155" s="266" t="s">
        <v>4503</v>
      </c>
      <c r="C155" s="266"/>
      <c r="D155" s="269" t="s">
        <v>4504</v>
      </c>
      <c r="E155" s="270"/>
      <c r="F155" s="292">
        <v>0</v>
      </c>
      <c r="G155" s="292">
        <v>0</v>
      </c>
      <c r="H155" s="292">
        <v>0</v>
      </c>
      <c r="I155" s="271"/>
      <c r="J155" s="292">
        <v>0</v>
      </c>
      <c r="K155" s="273"/>
    </row>
    <row r="156" spans="1:11" s="253" customFormat="1" ht="16.350000000000001" customHeight="1" thickTop="1">
      <c r="A156" s="249" t="str">
        <f>Menu!B5</f>
        <v>Quý IV của năm tài chính kết thúc ngày 31 tháng 12 năm 2015</v>
      </c>
      <c r="B156" s="250"/>
      <c r="C156" s="250"/>
      <c r="D156" s="250"/>
      <c r="E156" s="250"/>
      <c r="F156" s="294">
        <v>0</v>
      </c>
      <c r="G156" s="294">
        <v>0</v>
      </c>
      <c r="H156" s="294">
        <v>0</v>
      </c>
      <c r="I156" s="250"/>
      <c r="J156" s="294">
        <v>0</v>
      </c>
      <c r="K156" s="307"/>
    </row>
    <row r="157" spans="1:11" ht="16.350000000000001" customHeight="1">
      <c r="A157" s="266" t="s">
        <v>5539</v>
      </c>
      <c r="B157" s="249"/>
      <c r="C157" s="249"/>
      <c r="D157" s="276"/>
      <c r="E157" s="277"/>
      <c r="F157" s="278"/>
      <c r="G157" s="278"/>
      <c r="H157" s="278"/>
      <c r="I157" s="278"/>
      <c r="J157" s="278"/>
      <c r="K157" s="273"/>
    </row>
    <row r="158" spans="1:11" s="253" customFormat="1" ht="5.0999999999999996" customHeight="1" thickBot="1">
      <c r="A158" s="254"/>
      <c r="B158" s="255"/>
      <c r="C158" s="255"/>
      <c r="D158" s="255"/>
      <c r="E158" s="255"/>
      <c r="F158" s="255"/>
      <c r="G158" s="255"/>
      <c r="H158" s="255"/>
      <c r="I158" s="255"/>
      <c r="J158" s="255"/>
      <c r="K158" s="307"/>
    </row>
    <row r="159" spans="1:11" ht="6.75" customHeight="1">
      <c r="A159" s="266"/>
      <c r="B159" s="249"/>
      <c r="C159" s="249"/>
      <c r="D159" s="276"/>
      <c r="E159" s="277"/>
      <c r="F159" s="278"/>
      <c r="G159" s="278"/>
      <c r="H159" s="278"/>
      <c r="I159" s="278"/>
      <c r="J159" s="278"/>
      <c r="K159" s="273"/>
    </row>
    <row r="160" spans="1:11" ht="20.25" customHeight="1">
      <c r="A160" s="261" t="s">
        <v>12468</v>
      </c>
      <c r="B160" s="256"/>
      <c r="C160" s="256"/>
      <c r="D160" s="256"/>
      <c r="E160" s="256"/>
      <c r="F160" s="295"/>
      <c r="G160" s="295"/>
      <c r="H160" s="295"/>
      <c r="I160" s="295"/>
      <c r="J160" s="295"/>
      <c r="K160" s="273"/>
    </row>
    <row r="161" spans="1:18" ht="6.75" customHeight="1">
      <c r="A161" s="249"/>
      <c r="B161" s="249"/>
      <c r="C161" s="249"/>
      <c r="D161" s="276"/>
      <c r="E161" s="277"/>
      <c r="F161" s="278"/>
      <c r="G161" s="278"/>
      <c r="H161" s="278"/>
      <c r="I161" s="278"/>
      <c r="J161" s="278"/>
      <c r="K161" s="273"/>
    </row>
    <row r="162" spans="1:18" s="185" customFormat="1" ht="27.95" customHeight="1">
      <c r="A162" s="171" t="s">
        <v>12469</v>
      </c>
      <c r="B162" s="172"/>
      <c r="C162" s="172"/>
      <c r="D162" s="176"/>
      <c r="E162" s="2139" t="s">
        <v>6086</v>
      </c>
      <c r="F162" s="256" t="s">
        <v>4020</v>
      </c>
      <c r="G162" s="257"/>
      <c r="H162" s="256"/>
      <c r="I162" s="257"/>
      <c r="J162" s="249"/>
      <c r="K162" s="184"/>
    </row>
    <row r="163" spans="1:18" ht="15" customHeight="1">
      <c r="A163" s="266"/>
      <c r="B163" s="266"/>
      <c r="C163" s="266"/>
      <c r="D163" s="269"/>
      <c r="E163" s="2139"/>
      <c r="F163" s="808" t="s">
        <v>6449</v>
      </c>
      <c r="G163" s="808" t="s">
        <v>6083</v>
      </c>
      <c r="H163" s="808" t="s">
        <v>48</v>
      </c>
      <c r="I163" s="809"/>
      <c r="J163" s="810" t="s">
        <v>4021</v>
      </c>
      <c r="K163" s="273"/>
    </row>
    <row r="164" spans="1:18" ht="15" customHeight="1">
      <c r="A164" s="275" t="s">
        <v>533</v>
      </c>
      <c r="B164" s="249" t="s">
        <v>12470</v>
      </c>
      <c r="C164" s="249"/>
      <c r="D164" s="276"/>
      <c r="E164" s="277"/>
      <c r="F164" s="278">
        <v>0</v>
      </c>
      <c r="G164" s="278">
        <v>0</v>
      </c>
      <c r="H164" s="278">
        <v>0</v>
      </c>
      <c r="I164" s="278"/>
      <c r="J164" s="278">
        <v>0</v>
      </c>
      <c r="K164" s="273" t="s">
        <v>2843</v>
      </c>
      <c r="R164" s="280" t="s">
        <v>12235</v>
      </c>
    </row>
    <row r="165" spans="1:18" ht="15" customHeight="1">
      <c r="A165" s="275" t="s">
        <v>661</v>
      </c>
      <c r="B165" s="249" t="s">
        <v>7810</v>
      </c>
      <c r="C165" s="249"/>
      <c r="D165" s="276"/>
      <c r="E165" s="277"/>
      <c r="F165" s="278">
        <v>0</v>
      </c>
      <c r="G165" s="278">
        <v>0</v>
      </c>
      <c r="H165" s="278">
        <v>0</v>
      </c>
      <c r="I165" s="278"/>
      <c r="J165" s="278">
        <v>0</v>
      </c>
      <c r="K165" s="273" t="s">
        <v>2843</v>
      </c>
      <c r="R165" s="280" t="s">
        <v>12236</v>
      </c>
    </row>
    <row r="166" spans="1:18" ht="15" customHeight="1">
      <c r="A166" s="275" t="s">
        <v>12490</v>
      </c>
      <c r="B166" s="249" t="s">
        <v>11858</v>
      </c>
      <c r="C166" s="249"/>
      <c r="D166" s="276"/>
      <c r="E166" s="277"/>
      <c r="F166" s="278">
        <v>0</v>
      </c>
      <c r="G166" s="278">
        <v>0</v>
      </c>
      <c r="H166" s="278">
        <v>0</v>
      </c>
      <c r="I166" s="278"/>
      <c r="J166" s="278">
        <v>0</v>
      </c>
      <c r="K166" s="273" t="s">
        <v>2843</v>
      </c>
      <c r="R166" s="280" t="s">
        <v>12237</v>
      </c>
    </row>
    <row r="167" spans="1:18" ht="15" customHeight="1">
      <c r="A167" s="275" t="s">
        <v>13294</v>
      </c>
      <c r="B167" s="249" t="s">
        <v>11859</v>
      </c>
      <c r="C167" s="249"/>
      <c r="D167" s="276"/>
      <c r="E167" s="277"/>
      <c r="F167" s="278">
        <v>0</v>
      </c>
      <c r="G167" s="278">
        <v>0</v>
      </c>
      <c r="H167" s="278">
        <v>0</v>
      </c>
      <c r="I167" s="278"/>
      <c r="J167" s="278">
        <v>0</v>
      </c>
      <c r="K167" s="273" t="s">
        <v>2843</v>
      </c>
      <c r="R167" s="280" t="s">
        <v>12238</v>
      </c>
    </row>
    <row r="168" spans="1:18" ht="15" customHeight="1">
      <c r="A168" s="275" t="s">
        <v>13296</v>
      </c>
      <c r="B168" s="249" t="s">
        <v>11860</v>
      </c>
      <c r="C168" s="249"/>
      <c r="D168" s="276"/>
      <c r="E168" s="277"/>
      <c r="F168" s="278"/>
      <c r="G168" s="278"/>
      <c r="H168" s="278"/>
      <c r="I168" s="278"/>
      <c r="J168" s="278"/>
      <c r="K168" s="273"/>
    </row>
    <row r="169" spans="1:18" ht="15" customHeight="1">
      <c r="A169" s="275"/>
      <c r="B169" s="249" t="s">
        <v>11861</v>
      </c>
      <c r="C169" s="249"/>
      <c r="D169" s="276"/>
      <c r="E169" s="277"/>
      <c r="F169" s="557">
        <v>0</v>
      </c>
      <c r="G169" s="557">
        <v>0</v>
      </c>
      <c r="H169" s="557">
        <v>0</v>
      </c>
      <c r="I169" s="557"/>
      <c r="J169" s="557">
        <v>0</v>
      </c>
      <c r="K169" s="273"/>
      <c r="R169" s="280" t="s">
        <v>12239</v>
      </c>
    </row>
    <row r="170" spans="1:18" ht="15" customHeight="1">
      <c r="A170" s="275"/>
      <c r="B170" s="249" t="s">
        <v>11862</v>
      </c>
      <c r="C170" s="249"/>
      <c r="D170" s="276"/>
      <c r="E170" s="277"/>
      <c r="F170" s="557">
        <v>0</v>
      </c>
      <c r="G170" s="557">
        <v>0</v>
      </c>
      <c r="H170" s="557">
        <v>0</v>
      </c>
      <c r="I170" s="557"/>
      <c r="J170" s="557">
        <v>0</v>
      </c>
      <c r="K170" s="273"/>
      <c r="R170" s="280" t="s">
        <v>12240</v>
      </c>
    </row>
    <row r="171" spans="1:18" ht="15" customHeight="1">
      <c r="A171" s="275"/>
      <c r="B171" s="249" t="s">
        <v>11863</v>
      </c>
      <c r="C171" s="249"/>
      <c r="D171" s="276"/>
      <c r="E171" s="277"/>
      <c r="F171" s="557">
        <v>0</v>
      </c>
      <c r="G171" s="557">
        <v>0</v>
      </c>
      <c r="H171" s="557">
        <v>0</v>
      </c>
      <c r="I171" s="557"/>
      <c r="J171" s="557">
        <v>0</v>
      </c>
      <c r="K171" s="273"/>
      <c r="R171" s="280" t="s">
        <v>12241</v>
      </c>
    </row>
    <row r="172" spans="1:18" ht="15" customHeight="1">
      <c r="A172" s="275"/>
      <c r="B172" s="249" t="s">
        <v>5849</v>
      </c>
      <c r="C172" s="249"/>
      <c r="D172" s="276"/>
      <c r="E172" s="277"/>
      <c r="F172" s="557">
        <v>0</v>
      </c>
      <c r="G172" s="557">
        <v>0</v>
      </c>
      <c r="H172" s="557">
        <v>0</v>
      </c>
      <c r="I172" s="557"/>
      <c r="J172" s="557">
        <v>0</v>
      </c>
      <c r="K172" s="273"/>
      <c r="R172" s="280" t="s">
        <v>12242</v>
      </c>
    </row>
    <row r="173" spans="1:18" ht="15" customHeight="1">
      <c r="A173" s="275"/>
      <c r="B173" s="249" t="s">
        <v>5850</v>
      </c>
      <c r="C173" s="249"/>
      <c r="D173" s="276"/>
      <c r="E173" s="277"/>
      <c r="F173" s="557">
        <v>0</v>
      </c>
      <c r="G173" s="557">
        <v>0</v>
      </c>
      <c r="H173" s="557">
        <v>0</v>
      </c>
      <c r="I173" s="557"/>
      <c r="J173" s="557">
        <v>0</v>
      </c>
      <c r="K173" s="273"/>
      <c r="R173" s="280" t="s">
        <v>12243</v>
      </c>
    </row>
    <row r="174" spans="1:18" ht="15" customHeight="1">
      <c r="A174" s="275"/>
      <c r="B174" s="249" t="s">
        <v>5851</v>
      </c>
      <c r="C174" s="249"/>
      <c r="D174" s="276"/>
      <c r="E174" s="277"/>
      <c r="F174" s="557">
        <v>0</v>
      </c>
      <c r="G174" s="557">
        <v>0</v>
      </c>
      <c r="H174" s="557">
        <v>0</v>
      </c>
      <c r="I174" s="557"/>
      <c r="J174" s="557">
        <v>0</v>
      </c>
      <c r="K174" s="273"/>
      <c r="R174" s="280" t="s">
        <v>2072</v>
      </c>
    </row>
    <row r="175" spans="1:18" ht="15" customHeight="1">
      <c r="A175" s="275"/>
      <c r="B175" s="249" t="s">
        <v>5852</v>
      </c>
      <c r="C175" s="249"/>
      <c r="D175" s="276"/>
      <c r="E175" s="277"/>
      <c r="F175" s="557">
        <v>0</v>
      </c>
      <c r="G175" s="557">
        <v>0</v>
      </c>
      <c r="H175" s="557">
        <v>0</v>
      </c>
      <c r="I175" s="557"/>
      <c r="J175" s="557">
        <v>0</v>
      </c>
      <c r="K175" s="273"/>
      <c r="R175" s="280" t="s">
        <v>2073</v>
      </c>
    </row>
    <row r="176" spans="1:18" ht="15" customHeight="1">
      <c r="A176" s="275"/>
      <c r="B176" s="249" t="s">
        <v>5853</v>
      </c>
      <c r="C176" s="249"/>
      <c r="D176" s="276"/>
      <c r="E176" s="277"/>
      <c r="F176" s="557">
        <v>0</v>
      </c>
      <c r="G176" s="557">
        <v>0</v>
      </c>
      <c r="H176" s="557">
        <v>0</v>
      </c>
      <c r="I176" s="557"/>
      <c r="J176" s="557">
        <v>0</v>
      </c>
      <c r="K176" s="273"/>
      <c r="R176" s="280" t="s">
        <v>2075</v>
      </c>
    </row>
    <row r="177" spans="1:18" ht="15" customHeight="1">
      <c r="A177" s="275" t="s">
        <v>13301</v>
      </c>
      <c r="B177" s="249" t="s">
        <v>3245</v>
      </c>
      <c r="C177" s="249"/>
      <c r="D177" s="276"/>
      <c r="E177" s="277"/>
      <c r="F177" s="278">
        <v>0</v>
      </c>
      <c r="G177" s="278">
        <v>0</v>
      </c>
      <c r="H177" s="278">
        <v>0</v>
      </c>
      <c r="I177" s="278"/>
      <c r="J177" s="278">
        <v>0</v>
      </c>
      <c r="K177" s="273" t="s">
        <v>2843</v>
      </c>
      <c r="R177" s="280" t="s">
        <v>2074</v>
      </c>
    </row>
    <row r="178" spans="1:18" ht="3" customHeight="1">
      <c r="A178" s="249"/>
      <c r="B178" s="249"/>
      <c r="C178" s="249"/>
      <c r="D178" s="249"/>
      <c r="E178" s="250"/>
      <c r="F178" s="278"/>
      <c r="G178" s="278"/>
      <c r="H178" s="278"/>
      <c r="I178" s="278"/>
      <c r="J178" s="278"/>
      <c r="K178" s="273"/>
    </row>
    <row r="179" spans="1:18" ht="3" customHeight="1">
      <c r="A179" s="249"/>
      <c r="B179" s="249"/>
      <c r="C179" s="249"/>
      <c r="D179" s="249"/>
      <c r="E179" s="250"/>
      <c r="F179" s="278"/>
      <c r="G179" s="278"/>
      <c r="H179" s="278"/>
      <c r="I179" s="278"/>
      <c r="J179" s="278"/>
      <c r="K179" s="273"/>
    </row>
    <row r="180" spans="1:18" s="260" customFormat="1" ht="15" customHeight="1">
      <c r="A180" s="250"/>
      <c r="B180" s="250"/>
      <c r="C180" s="250"/>
      <c r="D180" s="250"/>
      <c r="E180" s="250"/>
      <c r="F180" s="258"/>
      <c r="G180" s="258"/>
      <c r="H180" s="258" t="str">
        <f>Menu!B9</f>
        <v>Lập ngày 04 tháng 02 năm 2016</v>
      </c>
      <c r="I180" s="258"/>
      <c r="J180" s="258"/>
      <c r="K180" s="264"/>
    </row>
    <row r="181" spans="1:18" s="260" customFormat="1" ht="20.100000000000001" customHeight="1">
      <c r="A181" s="820"/>
      <c r="B181" s="820"/>
      <c r="C181" s="269" t="str">
        <f>Menu!A12</f>
        <v>Người lập biểu</v>
      </c>
      <c r="D181" s="819"/>
      <c r="E181" s="820"/>
      <c r="F181" s="269" t="str">
        <f>Menu!A13</f>
        <v>Kế toán trưởng</v>
      </c>
      <c r="G181" s="262"/>
      <c r="H181" s="269" t="str">
        <f>Menu!A14</f>
        <v>Tổng Giám đốc</v>
      </c>
      <c r="I181" s="258"/>
      <c r="J181" s="262"/>
      <c r="K181" s="264"/>
    </row>
    <row r="182" spans="1:18" s="260" customFormat="1" ht="12" customHeight="1">
      <c r="A182" s="819"/>
      <c r="B182" s="819"/>
      <c r="C182" s="277"/>
      <c r="D182" s="258"/>
      <c r="E182" s="258"/>
      <c r="F182" s="277"/>
      <c r="G182" s="258"/>
      <c r="H182" s="277"/>
      <c r="I182" s="258"/>
      <c r="J182" s="258"/>
      <c r="K182" s="264"/>
    </row>
    <row r="183" spans="1:18" s="260" customFormat="1" ht="12" customHeight="1">
      <c r="A183" s="819"/>
      <c r="B183" s="819"/>
      <c r="C183" s="277"/>
      <c r="D183" s="258"/>
      <c r="E183" s="258"/>
      <c r="F183" s="277"/>
      <c r="G183" s="258"/>
      <c r="H183" s="277"/>
      <c r="I183" s="258"/>
      <c r="J183" s="258"/>
      <c r="K183" s="264"/>
    </row>
    <row r="184" spans="1:18" s="260" customFormat="1" ht="12" customHeight="1">
      <c r="A184" s="819"/>
      <c r="B184" s="819"/>
      <c r="C184" s="277"/>
      <c r="D184" s="258"/>
      <c r="E184" s="258"/>
      <c r="F184" s="277"/>
      <c r="G184" s="258"/>
      <c r="H184" s="277"/>
      <c r="I184" s="258"/>
      <c r="J184" s="258"/>
      <c r="K184" s="264"/>
    </row>
    <row r="185" spans="1:18" s="260" customFormat="1" ht="12" customHeight="1">
      <c r="A185" s="819"/>
      <c r="B185" s="819"/>
      <c r="C185" s="277"/>
      <c r="D185" s="258"/>
      <c r="E185" s="258"/>
      <c r="F185" s="277"/>
      <c r="G185" s="258"/>
      <c r="H185" s="277"/>
      <c r="I185" s="258"/>
      <c r="J185" s="258"/>
      <c r="K185" s="264"/>
    </row>
    <row r="186" spans="1:18" s="260" customFormat="1" ht="12" customHeight="1">
      <c r="A186" s="819"/>
      <c r="B186" s="819"/>
      <c r="C186" s="277"/>
      <c r="D186" s="258"/>
      <c r="E186" s="258"/>
      <c r="F186" s="277"/>
      <c r="G186" s="258"/>
      <c r="H186" s="277"/>
      <c r="I186" s="258"/>
      <c r="J186" s="258"/>
      <c r="K186" s="264"/>
    </row>
    <row r="187" spans="1:18" s="260" customFormat="1" ht="15" customHeight="1">
      <c r="A187" s="819"/>
      <c r="B187" s="819"/>
      <c r="C187" s="277" t="s">
        <v>3246</v>
      </c>
      <c r="D187" s="258"/>
      <c r="E187" s="258"/>
      <c r="F187" s="277" t="s">
        <v>3247</v>
      </c>
      <c r="G187" s="258"/>
      <c r="H187" s="277" t="s">
        <v>3246</v>
      </c>
      <c r="I187" s="258"/>
      <c r="J187" s="258"/>
      <c r="K187" s="264"/>
    </row>
    <row r="188" spans="1:18" s="260" customFormat="1" ht="20.100000000000001" customHeight="1">
      <c r="A188" s="820"/>
      <c r="B188" s="820"/>
      <c r="C188" s="270" t="str">
        <f>Menu!B12</f>
        <v>Đường Lan Phương</v>
      </c>
      <c r="D188" s="258"/>
      <c r="E188" s="262"/>
      <c r="F188" s="270" t="str">
        <f>Menu!B13</f>
        <v>Vương Thị Ánh Duyên</v>
      </c>
      <c r="G188" s="262"/>
      <c r="H188" s="270" t="str">
        <f>Menu!B14</f>
        <v>Đường Đức Hóa</v>
      </c>
      <c r="I188" s="258"/>
      <c r="J188" s="262"/>
      <c r="K188" s="264"/>
    </row>
    <row r="189" spans="1:18" ht="15" customHeight="1">
      <c r="A189" s="250" t="str">
        <f>Menu!B5</f>
        <v>Quý IV của năm tài chính kết thúc ngày 31 tháng 12 năm 2015</v>
      </c>
      <c r="B189" s="250"/>
      <c r="C189" s="250"/>
      <c r="D189" s="250"/>
      <c r="E189" s="250"/>
      <c r="F189" s="250"/>
      <c r="G189" s="250"/>
      <c r="H189" s="250"/>
      <c r="I189" s="250"/>
      <c r="J189" s="250"/>
    </row>
    <row r="190" spans="1:18" ht="5.0999999999999996" customHeight="1" thickBot="1">
      <c r="A190" s="283"/>
      <c r="B190" s="301"/>
      <c r="C190" s="301"/>
      <c r="D190" s="301"/>
      <c r="E190" s="301"/>
      <c r="F190" s="301"/>
      <c r="G190" s="301"/>
      <c r="H190" s="301"/>
      <c r="I190" s="301"/>
      <c r="J190" s="301"/>
    </row>
    <row r="191" spans="1:18" s="260" customFormat="1" ht="10.5" customHeight="1">
      <c r="A191" s="256"/>
      <c r="B191" s="257"/>
      <c r="C191" s="257"/>
      <c r="D191" s="257"/>
      <c r="E191" s="258"/>
      <c r="F191" s="257"/>
      <c r="G191" s="257"/>
      <c r="H191" s="257"/>
      <c r="I191" s="257"/>
      <c r="J191" s="257"/>
      <c r="K191" s="264"/>
    </row>
    <row r="192" spans="1:18" s="265" customFormat="1" ht="21.95" customHeight="1">
      <c r="A192" s="261" t="s">
        <v>3248</v>
      </c>
      <c r="B192" s="256"/>
      <c r="C192" s="256"/>
      <c r="D192" s="256"/>
      <c r="E192" s="262"/>
      <c r="F192" s="256"/>
      <c r="G192" s="256"/>
      <c r="H192" s="256"/>
      <c r="I192" s="256"/>
      <c r="J192" s="256"/>
      <c r="K192" s="264"/>
    </row>
    <row r="193" spans="1:13" s="265" customFormat="1" ht="15" customHeight="1">
      <c r="A193" s="262" t="str">
        <f>Menu!B7</f>
        <v>Quý IV của năm tài chính kết thúc ngày 31 tháng 12 năm 2015</v>
      </c>
      <c r="B193" s="256"/>
      <c r="C193" s="256"/>
      <c r="D193" s="256"/>
      <c r="E193" s="262"/>
      <c r="F193" s="256"/>
      <c r="G193" s="256"/>
      <c r="H193" s="256"/>
      <c r="I193" s="256"/>
      <c r="J193" s="256"/>
      <c r="K193" s="264"/>
    </row>
    <row r="194" spans="1:13" s="265" customFormat="1" ht="6" customHeight="1">
      <c r="A194" s="266"/>
      <c r="B194" s="266"/>
      <c r="C194" s="266"/>
      <c r="D194" s="266"/>
      <c r="E194" s="267"/>
      <c r="F194" s="266"/>
      <c r="G194" s="266"/>
      <c r="H194" s="266"/>
      <c r="I194" s="266"/>
      <c r="J194" s="266"/>
      <c r="K194" s="264"/>
    </row>
    <row r="195" spans="1:13" s="260" customFormat="1" ht="15" customHeight="1">
      <c r="A195" s="249"/>
      <c r="B195" s="249"/>
      <c r="C195" s="249"/>
      <c r="D195" s="249"/>
      <c r="E195" s="250"/>
      <c r="F195" s="249"/>
      <c r="G195" s="249"/>
      <c r="H195" s="249"/>
      <c r="I195" s="249"/>
      <c r="J195" s="268" t="s">
        <v>10912</v>
      </c>
      <c r="K195" s="264"/>
    </row>
    <row r="196" spans="1:13" s="260" customFormat="1" ht="13.5">
      <c r="A196" s="249"/>
      <c r="B196" s="249"/>
      <c r="C196" s="249"/>
      <c r="D196" s="2140" t="s">
        <v>6085</v>
      </c>
      <c r="E196" s="2139" t="s">
        <v>6086</v>
      </c>
      <c r="F196" s="256" t="s">
        <v>5543</v>
      </c>
      <c r="G196" s="257"/>
      <c r="H196" s="256"/>
      <c r="I196" s="257"/>
      <c r="J196" s="249"/>
      <c r="K196" s="264"/>
    </row>
    <row r="197" spans="1:13" s="174" customFormat="1" ht="15.75" customHeight="1">
      <c r="A197" s="171" t="s">
        <v>12469</v>
      </c>
      <c r="B197" s="172"/>
      <c r="C197" s="172"/>
      <c r="D197" s="2140"/>
      <c r="E197" s="2139"/>
      <c r="F197" s="808" t="s">
        <v>6449</v>
      </c>
      <c r="G197" s="808" t="s">
        <v>6083</v>
      </c>
      <c r="H197" s="808" t="s">
        <v>48</v>
      </c>
      <c r="I197" s="809"/>
      <c r="J197" s="810" t="s">
        <v>5544</v>
      </c>
      <c r="K197" s="181" t="s">
        <v>4023</v>
      </c>
      <c r="L197" s="182"/>
    </row>
    <row r="198" spans="1:13" s="260" customFormat="1" ht="15" customHeight="1">
      <c r="A198" s="266"/>
      <c r="B198" s="266"/>
      <c r="C198" s="266"/>
      <c r="D198" s="269"/>
      <c r="E198" s="269"/>
      <c r="F198" s="266" t="s">
        <v>3411</v>
      </c>
      <c r="G198" s="266" t="s">
        <v>3411</v>
      </c>
      <c r="H198" s="266" t="s">
        <v>3411</v>
      </c>
      <c r="I198" s="266"/>
      <c r="J198" s="266" t="s">
        <v>3411</v>
      </c>
      <c r="K198" s="264"/>
    </row>
    <row r="199" spans="1:13" s="274" customFormat="1" ht="15" customHeight="1">
      <c r="A199" s="308" t="s">
        <v>533</v>
      </c>
      <c r="B199" s="309" t="s">
        <v>951</v>
      </c>
      <c r="C199" s="309"/>
      <c r="D199" s="310" t="s">
        <v>10488</v>
      </c>
      <c r="E199" s="311" t="s">
        <v>5546</v>
      </c>
      <c r="F199" s="271">
        <v>0</v>
      </c>
      <c r="G199" s="271">
        <v>0</v>
      </c>
      <c r="H199" s="271">
        <v>0</v>
      </c>
      <c r="I199" s="271"/>
      <c r="J199" s="271">
        <v>0</v>
      </c>
      <c r="K199" s="273" t="s">
        <v>2843</v>
      </c>
      <c r="M199" s="312"/>
    </row>
    <row r="200" spans="1:13" s="274" customFormat="1" ht="6.95" customHeight="1">
      <c r="A200" s="308"/>
      <c r="B200" s="309"/>
      <c r="C200" s="309"/>
      <c r="D200" s="310"/>
      <c r="E200" s="311"/>
      <c r="F200" s="271"/>
      <c r="G200" s="271"/>
      <c r="H200" s="271"/>
      <c r="I200" s="271"/>
      <c r="J200" s="271"/>
      <c r="K200" s="273"/>
    </row>
    <row r="201" spans="1:13" s="274" customFormat="1" ht="15" customHeight="1">
      <c r="A201" s="308" t="s">
        <v>661</v>
      </c>
      <c r="B201" s="309" t="s">
        <v>953</v>
      </c>
      <c r="C201" s="309"/>
      <c r="D201" s="310" t="s">
        <v>11379</v>
      </c>
      <c r="E201" s="311"/>
      <c r="F201" s="271">
        <v>0</v>
      </c>
      <c r="G201" s="271">
        <v>0</v>
      </c>
      <c r="H201" s="271">
        <v>0</v>
      </c>
      <c r="I201" s="271"/>
      <c r="J201" s="271">
        <v>0</v>
      </c>
      <c r="K201" s="273" t="s">
        <v>2843</v>
      </c>
    </row>
    <row r="202" spans="1:13" s="274" customFormat="1" ht="6.95" customHeight="1">
      <c r="A202" s="308"/>
      <c r="B202" s="309"/>
      <c r="C202" s="309"/>
      <c r="D202" s="310"/>
      <c r="E202" s="311"/>
      <c r="F202" s="271"/>
      <c r="G202" s="271"/>
      <c r="H202" s="271"/>
      <c r="I202" s="271"/>
      <c r="J202" s="271"/>
      <c r="K202" s="273"/>
    </row>
    <row r="203" spans="1:13" s="274" customFormat="1" ht="15" customHeight="1">
      <c r="A203" s="308" t="s">
        <v>12490</v>
      </c>
      <c r="B203" s="309" t="s">
        <v>12025</v>
      </c>
      <c r="C203" s="309"/>
      <c r="D203" s="311">
        <v>10</v>
      </c>
      <c r="E203" s="311"/>
      <c r="F203" s="271">
        <v>0</v>
      </c>
      <c r="G203" s="271">
        <v>0</v>
      </c>
      <c r="H203" s="271">
        <v>0</v>
      </c>
      <c r="I203" s="271"/>
      <c r="J203" s="271">
        <v>0</v>
      </c>
      <c r="K203" s="273"/>
    </row>
    <row r="204" spans="1:13" s="274" customFormat="1" ht="6.95" customHeight="1">
      <c r="A204" s="308"/>
      <c r="B204" s="309"/>
      <c r="C204" s="309"/>
      <c r="D204" s="311"/>
      <c r="E204" s="311"/>
      <c r="F204" s="271"/>
      <c r="G204" s="271"/>
      <c r="H204" s="271"/>
      <c r="I204" s="271"/>
      <c r="J204" s="271"/>
      <c r="K204" s="273"/>
    </row>
    <row r="205" spans="1:13" s="274" customFormat="1" ht="15" customHeight="1">
      <c r="A205" s="308" t="s">
        <v>13294</v>
      </c>
      <c r="B205" s="309" t="s">
        <v>12026</v>
      </c>
      <c r="C205" s="309"/>
      <c r="D205" s="311">
        <v>11</v>
      </c>
      <c r="E205" s="311"/>
      <c r="F205" s="271">
        <v>0</v>
      </c>
      <c r="G205" s="271">
        <v>0</v>
      </c>
      <c r="H205" s="271">
        <v>0</v>
      </c>
      <c r="I205" s="271"/>
      <c r="J205" s="271">
        <v>0</v>
      </c>
      <c r="K205" s="273" t="s">
        <v>2843</v>
      </c>
    </row>
    <row r="206" spans="1:13" s="274" customFormat="1" ht="6.95" customHeight="1">
      <c r="A206" s="308"/>
      <c r="B206" s="309"/>
      <c r="C206" s="309"/>
      <c r="D206" s="311"/>
      <c r="E206" s="311"/>
      <c r="F206" s="271"/>
      <c r="G206" s="271"/>
      <c r="H206" s="271"/>
      <c r="I206" s="271"/>
      <c r="J206" s="271"/>
      <c r="K206" s="273"/>
    </row>
    <row r="207" spans="1:13" s="274" customFormat="1" ht="15" customHeight="1">
      <c r="A207" s="308" t="s">
        <v>13296</v>
      </c>
      <c r="B207" s="309" t="s">
        <v>10329</v>
      </c>
      <c r="C207" s="309"/>
      <c r="D207" s="311">
        <v>20</v>
      </c>
      <c r="E207" s="311"/>
      <c r="F207" s="271">
        <v>0</v>
      </c>
      <c r="G207" s="271">
        <v>0</v>
      </c>
      <c r="H207" s="271">
        <v>0</v>
      </c>
      <c r="I207" s="271"/>
      <c r="J207" s="271">
        <v>0</v>
      </c>
      <c r="K207" s="273"/>
    </row>
    <row r="208" spans="1:13" s="274" customFormat="1" ht="6.95" customHeight="1">
      <c r="A208" s="308"/>
      <c r="B208" s="309"/>
      <c r="C208" s="309"/>
      <c r="D208" s="311"/>
      <c r="E208" s="311"/>
      <c r="F208" s="271"/>
      <c r="G208" s="271"/>
      <c r="H208" s="271"/>
      <c r="I208" s="271"/>
      <c r="J208" s="271"/>
      <c r="K208" s="273"/>
    </row>
    <row r="209" spans="1:11" s="274" customFormat="1" ht="15" customHeight="1">
      <c r="A209" s="308" t="s">
        <v>13301</v>
      </c>
      <c r="B209" s="309" t="s">
        <v>10330</v>
      </c>
      <c r="C209" s="309"/>
      <c r="D209" s="311">
        <v>21</v>
      </c>
      <c r="E209" s="311"/>
      <c r="F209" s="271">
        <v>0</v>
      </c>
      <c r="G209" s="271">
        <v>0</v>
      </c>
      <c r="H209" s="271">
        <v>0</v>
      </c>
      <c r="I209" s="271"/>
      <c r="J209" s="271">
        <v>0</v>
      </c>
      <c r="K209" s="273" t="s">
        <v>2843</v>
      </c>
    </row>
    <row r="210" spans="1:11" s="274" customFormat="1" ht="6.95" customHeight="1">
      <c r="A210" s="308"/>
      <c r="B210" s="309"/>
      <c r="C210" s="309"/>
      <c r="D210" s="311"/>
      <c r="E210" s="311"/>
      <c r="F210" s="271"/>
      <c r="G210" s="271"/>
      <c r="H210" s="271"/>
      <c r="I210" s="271"/>
      <c r="J210" s="271"/>
      <c r="K210" s="273"/>
    </row>
    <row r="211" spans="1:11" s="274" customFormat="1" ht="15" customHeight="1">
      <c r="A211" s="308" t="s">
        <v>11924</v>
      </c>
      <c r="B211" s="309" t="s">
        <v>10331</v>
      </c>
      <c r="C211" s="309"/>
      <c r="D211" s="311">
        <v>22</v>
      </c>
      <c r="E211" s="311"/>
      <c r="F211" s="271">
        <v>0</v>
      </c>
      <c r="G211" s="271">
        <v>0</v>
      </c>
      <c r="H211" s="271">
        <v>0</v>
      </c>
      <c r="I211" s="271"/>
      <c r="J211" s="271">
        <v>0</v>
      </c>
      <c r="K211" s="273" t="s">
        <v>2843</v>
      </c>
    </row>
    <row r="212" spans="1:11" ht="15" customHeight="1">
      <c r="A212" s="285"/>
      <c r="B212" s="285" t="s">
        <v>10332</v>
      </c>
      <c r="C212" s="285"/>
      <c r="D212" s="313">
        <v>23</v>
      </c>
      <c r="E212" s="313"/>
      <c r="F212" s="278">
        <v>0</v>
      </c>
      <c r="G212" s="278">
        <v>0</v>
      </c>
      <c r="H212" s="278">
        <v>0</v>
      </c>
      <c r="I212" s="271"/>
      <c r="J212" s="278">
        <v>0</v>
      </c>
      <c r="K212" s="273"/>
    </row>
    <row r="213" spans="1:11" ht="6.95" customHeight="1">
      <c r="A213" s="285"/>
      <c r="B213" s="285"/>
      <c r="C213" s="285"/>
      <c r="D213" s="313"/>
      <c r="E213" s="313"/>
      <c r="F213" s="278"/>
      <c r="G213" s="278"/>
      <c r="H213" s="278"/>
      <c r="I213" s="271"/>
      <c r="J213" s="278"/>
      <c r="K213" s="273"/>
    </row>
    <row r="214" spans="1:11" s="274" customFormat="1" ht="15" customHeight="1">
      <c r="A214" s="308" t="s">
        <v>7588</v>
      </c>
      <c r="B214" s="309" t="s">
        <v>10333</v>
      </c>
      <c r="C214" s="309"/>
      <c r="D214" s="311">
        <v>24</v>
      </c>
      <c r="E214" s="311"/>
      <c r="F214" s="271">
        <v>0</v>
      </c>
      <c r="G214" s="271">
        <v>0</v>
      </c>
      <c r="H214" s="271">
        <v>0</v>
      </c>
      <c r="I214" s="271"/>
      <c r="J214" s="271">
        <v>0</v>
      </c>
      <c r="K214" s="273" t="s">
        <v>2843</v>
      </c>
    </row>
    <row r="215" spans="1:11" s="274" customFormat="1" ht="6.95" customHeight="1">
      <c r="A215" s="308"/>
      <c r="B215" s="309"/>
      <c r="C215" s="309"/>
      <c r="D215" s="311"/>
      <c r="E215" s="311"/>
      <c r="F215" s="271"/>
      <c r="G215" s="271"/>
      <c r="H215" s="271"/>
      <c r="I215" s="271"/>
      <c r="J215" s="271"/>
      <c r="K215" s="273"/>
    </row>
    <row r="216" spans="1:11" s="274" customFormat="1" ht="15" customHeight="1">
      <c r="A216" s="308" t="s">
        <v>12124</v>
      </c>
      <c r="B216" s="309" t="s">
        <v>8748</v>
      </c>
      <c r="C216" s="309"/>
      <c r="D216" s="311">
        <v>25</v>
      </c>
      <c r="E216" s="311"/>
      <c r="F216" s="271">
        <v>0</v>
      </c>
      <c r="G216" s="271">
        <v>0</v>
      </c>
      <c r="H216" s="271">
        <v>0</v>
      </c>
      <c r="I216" s="271"/>
      <c r="J216" s="271">
        <v>0</v>
      </c>
      <c r="K216" s="273" t="s">
        <v>2843</v>
      </c>
    </row>
    <row r="217" spans="1:11" s="274" customFormat="1" ht="6.95" customHeight="1">
      <c r="A217" s="308"/>
      <c r="B217" s="309"/>
      <c r="C217" s="309"/>
      <c r="D217" s="311"/>
      <c r="E217" s="311"/>
      <c r="F217" s="271"/>
      <c r="G217" s="271"/>
      <c r="H217" s="271"/>
      <c r="I217" s="271"/>
      <c r="J217" s="271"/>
      <c r="K217" s="273"/>
    </row>
    <row r="218" spans="1:11" s="274" customFormat="1" ht="15" customHeight="1">
      <c r="A218" s="308" t="s">
        <v>9019</v>
      </c>
      <c r="B218" s="309" t="s">
        <v>13762</v>
      </c>
      <c r="C218" s="309"/>
      <c r="D218" s="311">
        <v>30</v>
      </c>
      <c r="E218" s="311"/>
      <c r="F218" s="271">
        <v>0</v>
      </c>
      <c r="G218" s="271">
        <v>0</v>
      </c>
      <c r="H218" s="271">
        <v>0</v>
      </c>
      <c r="I218" s="271"/>
      <c r="J218" s="271">
        <v>0</v>
      </c>
      <c r="K218" s="273"/>
    </row>
    <row r="219" spans="1:11" s="274" customFormat="1" ht="6.95" customHeight="1">
      <c r="A219" s="308"/>
      <c r="B219" s="309"/>
      <c r="C219" s="309"/>
      <c r="D219" s="311"/>
      <c r="E219" s="311"/>
      <c r="F219" s="271"/>
      <c r="G219" s="271"/>
      <c r="H219" s="271"/>
      <c r="I219" s="271"/>
      <c r="J219" s="271"/>
      <c r="K219" s="273"/>
    </row>
    <row r="220" spans="1:11" s="274" customFormat="1" ht="15" customHeight="1">
      <c r="A220" s="308" t="s">
        <v>6105</v>
      </c>
      <c r="B220" s="309" t="s">
        <v>12446</v>
      </c>
      <c r="C220" s="309"/>
      <c r="D220" s="311">
        <v>31</v>
      </c>
      <c r="E220" s="311"/>
      <c r="F220" s="271">
        <v>0</v>
      </c>
      <c r="G220" s="271">
        <v>0</v>
      </c>
      <c r="H220" s="271">
        <v>0</v>
      </c>
      <c r="I220" s="271"/>
      <c r="J220" s="271">
        <v>0</v>
      </c>
      <c r="K220" s="273" t="s">
        <v>2843</v>
      </c>
    </row>
    <row r="221" spans="1:11" s="274" customFormat="1" ht="6.95" customHeight="1">
      <c r="A221" s="308"/>
      <c r="B221" s="309"/>
      <c r="C221" s="309"/>
      <c r="D221" s="311"/>
      <c r="E221" s="311"/>
      <c r="F221" s="271"/>
      <c r="G221" s="271"/>
      <c r="H221" s="271"/>
      <c r="I221" s="271"/>
      <c r="J221" s="271"/>
      <c r="K221" s="273"/>
    </row>
    <row r="222" spans="1:11" s="274" customFormat="1" ht="15" customHeight="1">
      <c r="A222" s="308" t="s">
        <v>12447</v>
      </c>
      <c r="B222" s="309" t="s">
        <v>12448</v>
      </c>
      <c r="C222" s="309"/>
      <c r="D222" s="311">
        <v>32</v>
      </c>
      <c r="E222" s="311"/>
      <c r="F222" s="271">
        <v>0</v>
      </c>
      <c r="G222" s="271">
        <v>0</v>
      </c>
      <c r="H222" s="271">
        <v>0</v>
      </c>
      <c r="I222" s="271"/>
      <c r="J222" s="271">
        <v>0</v>
      </c>
      <c r="K222" s="273" t="s">
        <v>2843</v>
      </c>
    </row>
    <row r="223" spans="1:11" s="274" customFormat="1" ht="6.95" customHeight="1">
      <c r="A223" s="308"/>
      <c r="B223" s="309"/>
      <c r="C223" s="309"/>
      <c r="D223" s="311"/>
      <c r="E223" s="311"/>
      <c r="F223" s="271"/>
      <c r="G223" s="271"/>
      <c r="H223" s="271"/>
      <c r="I223" s="271"/>
      <c r="J223" s="271"/>
      <c r="K223" s="273"/>
    </row>
    <row r="224" spans="1:11" s="274" customFormat="1" ht="15" customHeight="1">
      <c r="A224" s="308" t="s">
        <v>12449</v>
      </c>
      <c r="B224" s="309" t="s">
        <v>10941</v>
      </c>
      <c r="C224" s="309"/>
      <c r="D224" s="311">
        <v>40</v>
      </c>
      <c r="E224" s="311"/>
      <c r="F224" s="271">
        <v>0</v>
      </c>
      <c r="G224" s="271">
        <v>0</v>
      </c>
      <c r="H224" s="271">
        <v>0</v>
      </c>
      <c r="I224" s="271"/>
      <c r="J224" s="271">
        <v>0</v>
      </c>
      <c r="K224" s="273"/>
    </row>
    <row r="225" spans="1:11" s="274" customFormat="1" ht="6.95" hidden="1" customHeight="1" outlineLevel="1">
      <c r="A225" s="308"/>
      <c r="B225" s="309"/>
      <c r="C225" s="309"/>
      <c r="D225" s="311"/>
      <c r="E225" s="311"/>
      <c r="F225" s="271"/>
      <c r="G225" s="271"/>
      <c r="H225" s="271"/>
      <c r="I225" s="271"/>
      <c r="J225" s="271"/>
      <c r="K225" s="273"/>
    </row>
    <row r="226" spans="1:11" s="274" customFormat="1" ht="15" hidden="1" customHeight="1" outlineLevel="1">
      <c r="A226" s="308" t="s">
        <v>10942</v>
      </c>
      <c r="B226" s="309" t="s">
        <v>3623</v>
      </c>
      <c r="C226" s="309"/>
      <c r="D226" s="311">
        <v>45</v>
      </c>
      <c r="E226" s="311"/>
      <c r="F226" s="271">
        <v>0</v>
      </c>
      <c r="G226" s="271">
        <v>0</v>
      </c>
      <c r="H226" s="271">
        <v>0</v>
      </c>
      <c r="I226" s="271"/>
      <c r="J226" s="271">
        <v>0</v>
      </c>
      <c r="K226" s="273"/>
    </row>
    <row r="227" spans="1:11" s="274" customFormat="1" ht="6.95" customHeight="1" collapsed="1">
      <c r="A227" s="308"/>
      <c r="B227" s="309"/>
      <c r="C227" s="309"/>
      <c r="D227" s="311"/>
      <c r="E227" s="311"/>
      <c r="F227" s="271"/>
      <c r="G227" s="271"/>
      <c r="H227" s="271"/>
      <c r="I227" s="271"/>
      <c r="J227" s="271"/>
      <c r="K227" s="273"/>
    </row>
    <row r="228" spans="1:11" s="274" customFormat="1" ht="15" customHeight="1">
      <c r="A228" s="308" t="s">
        <v>10942</v>
      </c>
      <c r="B228" s="309" t="s">
        <v>7764</v>
      </c>
      <c r="C228" s="309"/>
      <c r="D228" s="311">
        <v>50</v>
      </c>
      <c r="E228" s="311"/>
      <c r="F228" s="271">
        <v>0</v>
      </c>
      <c r="G228" s="271">
        <v>0</v>
      </c>
      <c r="H228" s="271">
        <v>0</v>
      </c>
      <c r="I228" s="271"/>
      <c r="J228" s="271">
        <v>0</v>
      </c>
      <c r="K228" s="273"/>
    </row>
    <row r="229" spans="1:11" s="274" customFormat="1" ht="3.75" customHeight="1">
      <c r="A229" s="250"/>
      <c r="B229" s="309"/>
      <c r="C229" s="309"/>
      <c r="D229" s="311"/>
      <c r="E229" s="311"/>
      <c r="F229" s="271"/>
      <c r="G229" s="271"/>
      <c r="H229" s="271"/>
      <c r="I229" s="271"/>
      <c r="J229" s="271"/>
      <c r="K229" s="273"/>
    </row>
    <row r="230" spans="1:11" s="274" customFormat="1" ht="15" customHeight="1">
      <c r="A230" s="250" t="str">
        <f>Menu!B5</f>
        <v>Quý IV của năm tài chính kết thúc ngày 31 tháng 12 năm 2015</v>
      </c>
      <c r="B230" s="309"/>
      <c r="C230" s="309"/>
      <c r="D230" s="311"/>
      <c r="E230" s="311"/>
      <c r="F230" s="271"/>
      <c r="G230" s="271"/>
      <c r="H230" s="271"/>
      <c r="I230" s="271"/>
      <c r="J230" s="271"/>
      <c r="K230" s="273"/>
    </row>
    <row r="231" spans="1:11" s="274" customFormat="1" ht="15" customHeight="1">
      <c r="A231" s="266" t="s">
        <v>10083</v>
      </c>
      <c r="B231" s="309"/>
      <c r="C231" s="309"/>
      <c r="D231" s="311"/>
      <c r="E231" s="311"/>
      <c r="F231" s="271"/>
      <c r="G231" s="271"/>
      <c r="H231" s="271"/>
      <c r="I231" s="271"/>
      <c r="J231" s="271"/>
      <c r="K231" s="273"/>
    </row>
    <row r="232" spans="1:11" s="253" customFormat="1" ht="2.25" customHeight="1" thickBot="1">
      <c r="A232" s="254"/>
      <c r="B232" s="255"/>
      <c r="C232" s="255"/>
      <c r="D232" s="255"/>
      <c r="E232" s="255"/>
      <c r="F232" s="255"/>
      <c r="G232" s="255"/>
      <c r="H232" s="255"/>
      <c r="I232" s="255"/>
      <c r="J232" s="255"/>
      <c r="K232" s="307"/>
    </row>
    <row r="233" spans="1:11" s="253" customFormat="1" ht="13.5">
      <c r="A233" s="249"/>
      <c r="B233" s="249"/>
      <c r="C233" s="249"/>
      <c r="D233" s="2141" t="s">
        <v>6085</v>
      </c>
      <c r="E233" s="2139" t="s">
        <v>6086</v>
      </c>
      <c r="F233" s="256" t="s">
        <v>5543</v>
      </c>
      <c r="G233" s="257"/>
      <c r="H233" s="256"/>
      <c r="I233" s="257"/>
      <c r="J233" s="249"/>
      <c r="K233" s="307"/>
    </row>
    <row r="234" spans="1:11" s="274" customFormat="1" ht="15.75" customHeight="1">
      <c r="A234" s="171" t="s">
        <v>12469</v>
      </c>
      <c r="B234" s="172"/>
      <c r="C234" s="172"/>
      <c r="D234" s="2140"/>
      <c r="E234" s="2139"/>
      <c r="F234" s="808" t="s">
        <v>6449</v>
      </c>
      <c r="G234" s="808" t="s">
        <v>6083</v>
      </c>
      <c r="H234" s="808" t="s">
        <v>48</v>
      </c>
      <c r="I234" s="809"/>
      <c r="J234" s="810" t="s">
        <v>5544</v>
      </c>
      <c r="K234" s="273"/>
    </row>
    <row r="235" spans="1:11" s="274" customFormat="1" ht="15" customHeight="1">
      <c r="A235" s="250"/>
      <c r="B235" s="309"/>
      <c r="C235" s="309"/>
      <c r="D235" s="311"/>
      <c r="E235" s="311"/>
      <c r="F235" s="271"/>
      <c r="G235" s="271"/>
      <c r="H235" s="271"/>
      <c r="I235" s="271"/>
      <c r="J235" s="271"/>
      <c r="K235" s="273"/>
    </row>
    <row r="236" spans="1:11" s="274" customFormat="1" ht="15" customHeight="1">
      <c r="A236" s="308" t="s">
        <v>7765</v>
      </c>
      <c r="B236" s="309" t="s">
        <v>8169</v>
      </c>
      <c r="C236" s="309"/>
      <c r="D236" s="311">
        <v>51</v>
      </c>
      <c r="E236" s="311"/>
      <c r="F236" s="271">
        <v>0</v>
      </c>
      <c r="G236" s="271">
        <v>0</v>
      </c>
      <c r="H236" s="271">
        <v>0</v>
      </c>
      <c r="I236" s="271"/>
      <c r="J236" s="271">
        <v>0</v>
      </c>
      <c r="K236" s="273" t="s">
        <v>2843</v>
      </c>
    </row>
    <row r="237" spans="1:11" s="274" customFormat="1" ht="6.95" customHeight="1">
      <c r="A237" s="308"/>
      <c r="B237" s="309"/>
      <c r="C237" s="309"/>
      <c r="D237" s="311"/>
      <c r="E237" s="311"/>
      <c r="F237" s="271"/>
      <c r="G237" s="271"/>
      <c r="H237" s="271"/>
      <c r="I237" s="271"/>
      <c r="J237" s="271"/>
      <c r="K237" s="273"/>
    </row>
    <row r="238" spans="1:11" s="274" customFormat="1" ht="15" customHeight="1">
      <c r="A238" s="308" t="s">
        <v>404</v>
      </c>
      <c r="B238" s="309" t="s">
        <v>405</v>
      </c>
      <c r="C238" s="309"/>
      <c r="D238" s="311">
        <v>52</v>
      </c>
      <c r="E238" s="311"/>
      <c r="F238" s="271">
        <v>0</v>
      </c>
      <c r="G238" s="271">
        <v>0</v>
      </c>
      <c r="H238" s="271">
        <v>0</v>
      </c>
      <c r="I238" s="271"/>
      <c r="J238" s="271">
        <v>0</v>
      </c>
      <c r="K238" s="273" t="s">
        <v>2843</v>
      </c>
    </row>
    <row r="239" spans="1:11" s="274" customFormat="1" ht="6.95" customHeight="1">
      <c r="A239" s="308"/>
      <c r="B239" s="309"/>
      <c r="C239" s="309"/>
      <c r="D239" s="311"/>
      <c r="E239" s="311"/>
      <c r="F239" s="271"/>
      <c r="G239" s="271"/>
      <c r="H239" s="271"/>
      <c r="I239" s="271"/>
      <c r="J239" s="271"/>
      <c r="K239" s="273"/>
    </row>
    <row r="240" spans="1:11" s="274" customFormat="1" ht="15" customHeight="1" thickBot="1">
      <c r="A240" s="308" t="s">
        <v>406</v>
      </c>
      <c r="B240" s="309" t="s">
        <v>407</v>
      </c>
      <c r="C240" s="309"/>
      <c r="D240" s="311">
        <v>60</v>
      </c>
      <c r="E240" s="311"/>
      <c r="F240" s="292">
        <v>0</v>
      </c>
      <c r="G240" s="292">
        <v>0</v>
      </c>
      <c r="H240" s="292">
        <v>0</v>
      </c>
      <c r="I240" s="271"/>
      <c r="J240" s="292">
        <v>0</v>
      </c>
      <c r="K240" s="273"/>
    </row>
    <row r="241" spans="1:11" s="274" customFormat="1" ht="6.95" customHeight="1" outlineLevel="1" thickTop="1">
      <c r="A241" s="309"/>
      <c r="B241" s="309"/>
      <c r="C241" s="309"/>
      <c r="D241" s="309"/>
      <c r="E241" s="309"/>
      <c r="F241" s="271"/>
      <c r="G241" s="271"/>
      <c r="H241" s="271"/>
      <c r="I241" s="271"/>
      <c r="J241" s="271"/>
      <c r="K241" s="273"/>
    </row>
    <row r="242" spans="1:11" s="322" customFormat="1" ht="15" hidden="1" customHeight="1" outlineLevel="2">
      <c r="A242" s="316" t="s">
        <v>6007</v>
      </c>
      <c r="B242" s="317" t="s">
        <v>6005</v>
      </c>
      <c r="C242" s="317"/>
      <c r="D242" s="318">
        <v>61</v>
      </c>
      <c r="E242" s="318"/>
      <c r="F242" s="319">
        <v>0</v>
      </c>
      <c r="G242" s="319">
        <v>0</v>
      </c>
      <c r="H242" s="319">
        <v>0</v>
      </c>
      <c r="I242" s="319"/>
      <c r="J242" s="319">
        <v>0</v>
      </c>
      <c r="K242" s="321"/>
    </row>
    <row r="243" spans="1:11" s="322" customFormat="1" ht="6.95" hidden="1" customHeight="1" outlineLevel="2">
      <c r="A243" s="317"/>
      <c r="B243" s="317"/>
      <c r="C243" s="317"/>
      <c r="D243" s="318"/>
      <c r="E243" s="317"/>
      <c r="F243" s="319"/>
      <c r="G243" s="319"/>
      <c r="H243" s="319"/>
      <c r="I243" s="319"/>
      <c r="J243" s="319"/>
      <c r="K243" s="321"/>
    </row>
    <row r="244" spans="1:11" s="322" customFormat="1" ht="15" hidden="1" customHeight="1" outlineLevel="2">
      <c r="A244" s="316" t="s">
        <v>6008</v>
      </c>
      <c r="B244" s="317" t="s">
        <v>6006</v>
      </c>
      <c r="C244" s="317"/>
      <c r="D244" s="318">
        <v>62</v>
      </c>
      <c r="E244" s="318"/>
      <c r="F244" s="319">
        <v>0</v>
      </c>
      <c r="G244" s="319">
        <v>0</v>
      </c>
      <c r="H244" s="319">
        <v>0</v>
      </c>
      <c r="I244" s="319"/>
      <c r="J244" s="319">
        <v>0</v>
      </c>
      <c r="K244" s="321"/>
    </row>
    <row r="245" spans="1:11" ht="6.95" hidden="1" customHeight="1" outlineLevel="2">
      <c r="A245" s="308"/>
      <c r="B245" s="309"/>
      <c r="C245" s="309"/>
      <c r="D245" s="311"/>
      <c r="E245" s="285"/>
      <c r="F245" s="278"/>
      <c r="G245" s="278"/>
      <c r="H245" s="278"/>
      <c r="I245" s="278"/>
      <c r="J245" s="278"/>
      <c r="K245" s="273"/>
    </row>
    <row r="246" spans="1:11" s="274" customFormat="1" ht="15" customHeight="1" outlineLevel="1" collapsed="1" thickBot="1">
      <c r="A246" s="308" t="s">
        <v>408</v>
      </c>
      <c r="B246" s="309" t="s">
        <v>409</v>
      </c>
      <c r="C246" s="309"/>
      <c r="D246" s="311">
        <v>70</v>
      </c>
      <c r="E246" s="311"/>
      <c r="F246" s="323">
        <v>0</v>
      </c>
      <c r="G246" s="323">
        <v>0</v>
      </c>
      <c r="H246" s="323">
        <v>0</v>
      </c>
      <c r="I246" s="271"/>
      <c r="J246" s="323">
        <v>0</v>
      </c>
      <c r="K246" s="273" t="s">
        <v>2843</v>
      </c>
    </row>
    <row r="247" spans="1:11" s="274" customFormat="1" ht="15" customHeight="1" thickTop="1">
      <c r="A247" s="308"/>
      <c r="B247" s="309"/>
      <c r="C247" s="309"/>
      <c r="D247" s="311"/>
      <c r="E247" s="311"/>
      <c r="F247" s="271"/>
      <c r="G247" s="271"/>
      <c r="H247" s="271"/>
      <c r="I247" s="271"/>
      <c r="J247" s="271"/>
      <c r="K247" s="273"/>
    </row>
    <row r="248" spans="1:11" ht="15" customHeight="1">
      <c r="A248" s="308"/>
      <c r="B248" s="309"/>
      <c r="C248" s="309"/>
      <c r="D248" s="311"/>
      <c r="E248" s="285"/>
      <c r="F248" s="278"/>
      <c r="G248" s="278"/>
      <c r="H248" s="278"/>
      <c r="I248" s="278"/>
      <c r="J248" s="278"/>
      <c r="K248" s="273"/>
    </row>
    <row r="249" spans="1:11" s="260" customFormat="1" ht="15" customHeight="1">
      <c r="A249" s="249"/>
      <c r="B249" s="249"/>
      <c r="C249" s="249"/>
      <c r="D249" s="249"/>
      <c r="E249" s="250"/>
      <c r="F249" s="257"/>
      <c r="G249" s="257"/>
      <c r="H249" s="258" t="str">
        <f>Menu!B9</f>
        <v>Lập ngày 04 tháng 02 năm 2016</v>
      </c>
      <c r="I249" s="257"/>
      <c r="J249" s="257"/>
      <c r="K249" s="264"/>
    </row>
    <row r="250" spans="1:11" s="253" customFormat="1" ht="20.100000000000001" customHeight="1">
      <c r="A250" s="820"/>
      <c r="B250" s="820"/>
      <c r="C250" s="269" t="str">
        <f>Menu!A12</f>
        <v>Người lập biểu</v>
      </c>
      <c r="D250" s="819"/>
      <c r="E250" s="820"/>
      <c r="F250" s="269" t="str">
        <f>Menu!A13</f>
        <v>Kế toán trưởng</v>
      </c>
      <c r="G250" s="262"/>
      <c r="H250" s="269" t="str">
        <f>Menu!A14</f>
        <v>Tổng Giám đốc</v>
      </c>
      <c r="I250" s="258"/>
      <c r="J250" s="262"/>
      <c r="K250" s="307"/>
    </row>
    <row r="251" spans="1:11" s="253" customFormat="1" ht="12" customHeight="1">
      <c r="A251" s="819"/>
      <c r="B251" s="819"/>
      <c r="C251" s="277"/>
      <c r="D251" s="258"/>
      <c r="E251" s="258"/>
      <c r="F251" s="277"/>
      <c r="G251" s="258"/>
      <c r="H251" s="277"/>
      <c r="I251" s="258"/>
      <c r="J251" s="258"/>
      <c r="K251" s="307"/>
    </row>
    <row r="252" spans="1:11" s="253" customFormat="1" ht="12" customHeight="1">
      <c r="A252" s="819"/>
      <c r="B252" s="819"/>
      <c r="C252" s="277"/>
      <c r="D252" s="258"/>
      <c r="E252" s="258"/>
      <c r="F252" s="277"/>
      <c r="G252" s="258"/>
      <c r="H252" s="277"/>
      <c r="I252" s="258"/>
      <c r="J252" s="258"/>
      <c r="K252" s="307"/>
    </row>
    <row r="253" spans="1:11" s="253" customFormat="1" ht="12" customHeight="1">
      <c r="A253" s="819"/>
      <c r="B253" s="819"/>
      <c r="C253" s="277"/>
      <c r="D253" s="258"/>
      <c r="E253" s="258"/>
      <c r="F253" s="277"/>
      <c r="G253" s="258"/>
      <c r="H253" s="277"/>
      <c r="I253" s="258"/>
      <c r="J253" s="258"/>
      <c r="K253" s="307"/>
    </row>
    <row r="254" spans="1:11" s="253" customFormat="1" ht="12" customHeight="1">
      <c r="A254" s="819"/>
      <c r="B254" s="819"/>
      <c r="C254" s="277"/>
      <c r="D254" s="258"/>
      <c r="E254" s="258"/>
      <c r="F254" s="277"/>
      <c r="G254" s="258"/>
      <c r="H254" s="277"/>
      <c r="I254" s="258"/>
      <c r="J254" s="258"/>
      <c r="K254" s="307"/>
    </row>
    <row r="255" spans="1:11" s="253" customFormat="1" ht="12" customHeight="1">
      <c r="A255" s="819"/>
      <c r="B255" s="819"/>
      <c r="C255" s="277"/>
      <c r="D255" s="258"/>
      <c r="E255" s="258"/>
      <c r="F255" s="277"/>
      <c r="G255" s="258"/>
      <c r="H255" s="277"/>
      <c r="I255" s="258"/>
      <c r="J255" s="258"/>
      <c r="K255" s="307"/>
    </row>
    <row r="256" spans="1:11" s="253" customFormat="1" ht="15" customHeight="1">
      <c r="A256" s="819"/>
      <c r="B256" s="819"/>
      <c r="C256" s="277" t="s">
        <v>3246</v>
      </c>
      <c r="D256" s="258"/>
      <c r="E256" s="258"/>
      <c r="F256" s="277" t="s">
        <v>3247</v>
      </c>
      <c r="G256" s="258"/>
      <c r="H256" s="277" t="s">
        <v>3246</v>
      </c>
      <c r="I256" s="258"/>
      <c r="J256" s="258"/>
      <c r="K256" s="307"/>
    </row>
    <row r="257" spans="1:11" s="253" customFormat="1" ht="20.100000000000001" customHeight="1">
      <c r="A257" s="820"/>
      <c r="B257" s="820"/>
      <c r="C257" s="270" t="str">
        <f>Menu!B12</f>
        <v>Đường Lan Phương</v>
      </c>
      <c r="D257" s="258"/>
      <c r="E257" s="262"/>
      <c r="F257" s="270" t="str">
        <f>Menu!B13</f>
        <v>Vương Thị Ánh Duyên</v>
      </c>
      <c r="G257" s="262"/>
      <c r="H257" s="270" t="str">
        <f>Menu!B14</f>
        <v>Đường Đức Hóa</v>
      </c>
      <c r="I257" s="258"/>
      <c r="J257" s="262"/>
      <c r="K257" s="307"/>
    </row>
  </sheetData>
  <mergeCells count="15">
    <mergeCell ref="D73:D74"/>
    <mergeCell ref="E73:E74"/>
    <mergeCell ref="E11:E12"/>
    <mergeCell ref="D11:D12"/>
    <mergeCell ref="D39:D40"/>
    <mergeCell ref="E39:E40"/>
    <mergeCell ref="E233:E234"/>
    <mergeCell ref="D196:D197"/>
    <mergeCell ref="D233:D234"/>
    <mergeCell ref="D100:D101"/>
    <mergeCell ref="E100:E101"/>
    <mergeCell ref="D130:D131"/>
    <mergeCell ref="E130:E131"/>
    <mergeCell ref="E162:E163"/>
    <mergeCell ref="E196:E197"/>
  </mergeCells>
  <phoneticPr fontId="53" type="noConversion"/>
  <dataValidations count="1">
    <dataValidation type="list" allowBlank="1" showInputMessage="1" showErrorMessage="1" sqref="K14:K177 K199:K246">
      <formula1>bsxn</formula1>
    </dataValidation>
  </dataValidations>
  <pageMargins left="0.94488188976377963" right="0.43307086614173229" top="0.39370078740157483" bottom="0.94488188976377963" header="0" footer="0.62992125984251968"/>
  <pageSetup paperSize="9" orientation="landscape" r:id="rId1"/>
  <headerFooter alignWithMargins="0">
    <oddFooter xml:space="preserve">&amp;L&amp;"Times New Roman,Italic"&amp;9Báo cáo này phải được đọc cùng với Bản thuyết minh Báo cáo tài chính&amp;R&amp;"Times New Roman,Regular"&amp;11&amp;P </oddFooter>
  </headerFooter>
  <rowBreaks count="5" manualBreakCount="5">
    <brk id="34" max="9" man="1"/>
    <brk id="95" max="9" man="1"/>
    <brk id="125" max="9" man="1"/>
    <brk id="155" max="9" man="1"/>
    <brk id="188" max="9" man="1"/>
  </rowBreaks>
  <legacyDrawing r:id="rId2"/>
</worksheet>
</file>

<file path=xl/worksheets/sheet22.xml><?xml version="1.0" encoding="utf-8"?>
<worksheet xmlns="http://schemas.openxmlformats.org/spreadsheetml/2006/main" xmlns:r="http://schemas.openxmlformats.org/officeDocument/2006/relationships">
  <sheetPr codeName="Sheet15" filterMode="1"/>
  <dimension ref="A1:BO298"/>
  <sheetViews>
    <sheetView topLeftCell="A35" zoomScale="85" workbookViewId="0">
      <selection activeCell="H228" sqref="H228"/>
    </sheetView>
  </sheetViews>
  <sheetFormatPr defaultRowHeight="12" outlineLevelCol="1"/>
  <cols>
    <col min="1" max="1" width="3.85546875" style="823" customWidth="1"/>
    <col min="2" max="2" width="35.42578125" style="823" customWidth="1"/>
    <col min="3" max="3" width="9.140625" style="824" outlineLevel="1"/>
    <col min="4" max="66" width="16.28515625" style="824" customWidth="1"/>
    <col min="67" max="16384" width="9.140625" style="824"/>
  </cols>
  <sheetData>
    <row r="1" spans="1:67" s="822" customFormat="1" ht="14.25">
      <c r="A1" s="807" t="str">
        <f>Menu!$B$2</f>
        <v>CÔNG TY CỔ PHẦN TẬP ĐOÀN ĐẠI CHÂU</v>
      </c>
      <c r="B1" s="821"/>
    </row>
    <row r="2" spans="1:67" s="822" customFormat="1" ht="13.5">
      <c r="A2" s="342" t="str">
        <f>Menu!$B$3</f>
        <v>Địa chỉ: Tổ 23, cụm 4, phường Nhật Tân, quận Tây Hồ, thành phố Hà Nội</v>
      </c>
      <c r="B2" s="821"/>
    </row>
    <row r="3" spans="1:67" s="822" customFormat="1" ht="13.5">
      <c r="A3" s="342" t="str">
        <f>Menu!$B$4</f>
        <v>BÁO CÁO TÀI CHÍNH HỢP NHẤT</v>
      </c>
      <c r="B3" s="821"/>
    </row>
    <row r="4" spans="1:67" s="822" customFormat="1" ht="13.5">
      <c r="A4" s="342" t="str">
        <f>Menu!$B$5</f>
        <v>Quý IV của năm tài chính kết thúc ngày 31 tháng 12 năm 2015</v>
      </c>
      <c r="B4" s="821"/>
    </row>
    <row r="5" spans="1:67" s="822" customFormat="1" ht="12.75">
      <c r="A5" s="821"/>
      <c r="B5" s="821"/>
    </row>
    <row r="6" spans="1:67">
      <c r="I6" s="824" t="s">
        <v>3411</v>
      </c>
      <c r="J6" s="824" t="s">
        <v>3411</v>
      </c>
      <c r="K6" s="824" t="s">
        <v>3411</v>
      </c>
      <c r="L6" s="824" t="s">
        <v>3411</v>
      </c>
      <c r="M6" s="824" t="s">
        <v>3411</v>
      </c>
      <c r="N6" s="824" t="s">
        <v>3411</v>
      </c>
      <c r="O6" s="824" t="s">
        <v>3411</v>
      </c>
      <c r="P6" s="824" t="s">
        <v>3411</v>
      </c>
      <c r="Q6" s="824" t="s">
        <v>3411</v>
      </c>
      <c r="R6" s="824" t="s">
        <v>3411</v>
      </c>
      <c r="S6" s="824" t="s">
        <v>3411</v>
      </c>
      <c r="T6" s="824" t="s">
        <v>3411</v>
      </c>
      <c r="U6" s="824" t="s">
        <v>3411</v>
      </c>
      <c r="V6" s="824" t="s">
        <v>3411</v>
      </c>
      <c r="W6" s="824" t="s">
        <v>3411</v>
      </c>
      <c r="X6" s="824" t="s">
        <v>3411</v>
      </c>
      <c r="Y6" s="824" t="s">
        <v>3411</v>
      </c>
      <c r="Z6" s="824" t="s">
        <v>3411</v>
      </c>
      <c r="AA6" s="824" t="s">
        <v>3411</v>
      </c>
      <c r="AB6" s="824" t="s">
        <v>3411</v>
      </c>
      <c r="AC6" s="824" t="s">
        <v>3411</v>
      </c>
      <c r="AD6" s="824" t="s">
        <v>3411</v>
      </c>
      <c r="AE6" s="824" t="s">
        <v>3411</v>
      </c>
      <c r="AF6" s="824" t="s">
        <v>3411</v>
      </c>
      <c r="AG6" s="824" t="s">
        <v>3411</v>
      </c>
      <c r="AH6" s="824" t="s">
        <v>3411</v>
      </c>
      <c r="AI6" s="824" t="s">
        <v>3411</v>
      </c>
      <c r="AJ6" s="824" t="s">
        <v>3411</v>
      </c>
      <c r="AK6" s="824" t="s">
        <v>3411</v>
      </c>
      <c r="AL6" s="824" t="s">
        <v>3411</v>
      </c>
      <c r="AM6" s="824" t="s">
        <v>3411</v>
      </c>
      <c r="AN6" s="824" t="s">
        <v>3411</v>
      </c>
      <c r="AO6" s="824" t="s">
        <v>3411</v>
      </c>
      <c r="AP6" s="824" t="s">
        <v>3411</v>
      </c>
      <c r="AQ6" s="824" t="s">
        <v>3411</v>
      </c>
      <c r="AR6" s="824" t="s">
        <v>3411</v>
      </c>
      <c r="AS6" s="824" t="s">
        <v>3411</v>
      </c>
      <c r="AT6" s="824" t="s">
        <v>3411</v>
      </c>
      <c r="AU6" s="824" t="s">
        <v>3411</v>
      </c>
      <c r="AV6" s="824" t="s">
        <v>3411</v>
      </c>
      <c r="AW6" s="824" t="s">
        <v>3411</v>
      </c>
      <c r="AX6" s="824" t="s">
        <v>3411</v>
      </c>
      <c r="AY6" s="824" t="s">
        <v>3411</v>
      </c>
      <c r="AZ6" s="824" t="s">
        <v>3411</v>
      </c>
      <c r="BA6" s="824" t="s">
        <v>3411</v>
      </c>
      <c r="BB6" s="824" t="s">
        <v>3411</v>
      </c>
      <c r="BC6" s="824" t="s">
        <v>3411</v>
      </c>
      <c r="BD6" s="824" t="s">
        <v>3411</v>
      </c>
      <c r="BE6" s="824" t="s">
        <v>3411</v>
      </c>
      <c r="BF6" s="824" t="s">
        <v>3411</v>
      </c>
      <c r="BG6" s="824" t="s">
        <v>3411</v>
      </c>
      <c r="BH6" s="824" t="s">
        <v>3411</v>
      </c>
      <c r="BI6" s="824" t="s">
        <v>3411</v>
      </c>
      <c r="BJ6" s="824" t="s">
        <v>3411</v>
      </c>
      <c r="BK6" s="824" t="s">
        <v>3411</v>
      </c>
      <c r="BL6" s="824" t="s">
        <v>3411</v>
      </c>
      <c r="BM6" s="824" t="s">
        <v>3411</v>
      </c>
      <c r="BN6" s="824" t="s">
        <v>3411</v>
      </c>
      <c r="BO6" s="824" t="s">
        <v>3411</v>
      </c>
    </row>
    <row r="7" spans="1:67" ht="24">
      <c r="B7" s="825" t="s">
        <v>12469</v>
      </c>
      <c r="C7" s="826" t="s">
        <v>6077</v>
      </c>
      <c r="D7" s="827" t="s">
        <v>1865</v>
      </c>
      <c r="E7" s="827" t="s">
        <v>6081</v>
      </c>
      <c r="F7" s="827" t="s">
        <v>11297</v>
      </c>
      <c r="G7" s="827" t="s">
        <v>6080</v>
      </c>
      <c r="H7" s="827" t="s">
        <v>6081</v>
      </c>
      <c r="I7" s="827" t="s">
        <v>3411</v>
      </c>
      <c r="J7" s="827" t="s">
        <v>3411</v>
      </c>
      <c r="K7" s="827" t="s">
        <v>3411</v>
      </c>
      <c r="L7" s="827" t="s">
        <v>3411</v>
      </c>
      <c r="M7" s="827" t="s">
        <v>3411</v>
      </c>
      <c r="N7" s="827" t="s">
        <v>3411</v>
      </c>
      <c r="O7" s="827" t="s">
        <v>3411</v>
      </c>
      <c r="P7" s="827" t="s">
        <v>3411</v>
      </c>
      <c r="Q7" s="827" t="s">
        <v>3411</v>
      </c>
      <c r="R7" s="827" t="s">
        <v>3411</v>
      </c>
      <c r="S7" s="827" t="s">
        <v>3411</v>
      </c>
      <c r="T7" s="827" t="s">
        <v>3411</v>
      </c>
      <c r="U7" s="827" t="s">
        <v>3411</v>
      </c>
      <c r="V7" s="827" t="s">
        <v>3411</v>
      </c>
      <c r="W7" s="827" t="s">
        <v>3411</v>
      </c>
      <c r="X7" s="827" t="s">
        <v>3411</v>
      </c>
      <c r="Y7" s="827" t="s">
        <v>3411</v>
      </c>
      <c r="Z7" s="827" t="s">
        <v>3411</v>
      </c>
      <c r="AA7" s="827" t="s">
        <v>3411</v>
      </c>
      <c r="AB7" s="827" t="s">
        <v>3411</v>
      </c>
      <c r="AC7" s="827" t="s">
        <v>3411</v>
      </c>
      <c r="AD7" s="827" t="s">
        <v>3411</v>
      </c>
      <c r="AE7" s="827" t="s">
        <v>3411</v>
      </c>
      <c r="AF7" s="827" t="s">
        <v>3411</v>
      </c>
      <c r="AG7" s="827" t="s">
        <v>3411</v>
      </c>
      <c r="AH7" s="827" t="s">
        <v>3411</v>
      </c>
      <c r="AI7" s="827" t="s">
        <v>3411</v>
      </c>
      <c r="AJ7" s="827" t="s">
        <v>3411</v>
      </c>
      <c r="AK7" s="827" t="s">
        <v>3411</v>
      </c>
      <c r="AL7" s="827" t="s">
        <v>3411</v>
      </c>
      <c r="AM7" s="827" t="s">
        <v>3411</v>
      </c>
      <c r="AN7" s="827" t="s">
        <v>3411</v>
      </c>
      <c r="AO7" s="827" t="s">
        <v>3411</v>
      </c>
      <c r="AP7" s="827" t="s">
        <v>3411</v>
      </c>
      <c r="AQ7" s="827" t="s">
        <v>3411</v>
      </c>
      <c r="AR7" s="827" t="s">
        <v>3411</v>
      </c>
      <c r="AS7" s="827" t="s">
        <v>3411</v>
      </c>
      <c r="AT7" s="827" t="s">
        <v>3411</v>
      </c>
      <c r="AU7" s="827" t="s">
        <v>3411</v>
      </c>
      <c r="AV7" s="827" t="s">
        <v>3411</v>
      </c>
      <c r="AW7" s="827" t="s">
        <v>3411</v>
      </c>
      <c r="AX7" s="827" t="s">
        <v>3411</v>
      </c>
      <c r="AY7" s="827" t="s">
        <v>3411</v>
      </c>
      <c r="AZ7" s="827" t="s">
        <v>3411</v>
      </c>
      <c r="BA7" s="827" t="s">
        <v>3411</v>
      </c>
      <c r="BB7" s="827" t="s">
        <v>3411</v>
      </c>
      <c r="BC7" s="827" t="s">
        <v>3411</v>
      </c>
      <c r="BD7" s="827" t="s">
        <v>3411</v>
      </c>
      <c r="BE7" s="827" t="s">
        <v>3411</v>
      </c>
      <c r="BF7" s="827" t="s">
        <v>3411</v>
      </c>
      <c r="BG7" s="827" t="s">
        <v>3411</v>
      </c>
      <c r="BH7" s="827" t="s">
        <v>3411</v>
      </c>
      <c r="BI7" s="827" t="s">
        <v>3411</v>
      </c>
      <c r="BJ7" s="827" t="s">
        <v>3411</v>
      </c>
      <c r="BK7" s="827" t="s">
        <v>3411</v>
      </c>
      <c r="BL7" s="827" t="s">
        <v>3411</v>
      </c>
      <c r="BM7" s="827" t="s">
        <v>3411</v>
      </c>
      <c r="BN7" s="827" t="s">
        <v>3411</v>
      </c>
      <c r="BO7" s="828" t="s">
        <v>3411</v>
      </c>
    </row>
    <row r="8" spans="1:67">
      <c r="A8" s="825" t="s">
        <v>6084</v>
      </c>
      <c r="B8" s="825"/>
      <c r="C8" s="826" t="s">
        <v>6077</v>
      </c>
      <c r="G8" s="824" t="s">
        <v>3411</v>
      </c>
      <c r="H8" s="824" t="s">
        <v>3411</v>
      </c>
    </row>
    <row r="9" spans="1:67" ht="12.75">
      <c r="A9" s="829" t="s">
        <v>529</v>
      </c>
      <c r="B9" s="829" t="s">
        <v>530</v>
      </c>
      <c r="C9" s="826" t="s">
        <v>6077</v>
      </c>
      <c r="D9" s="830">
        <v>337337003324</v>
      </c>
      <c r="E9" s="830">
        <v>0</v>
      </c>
      <c r="F9" s="830">
        <v>337337003324</v>
      </c>
      <c r="G9" s="830">
        <v>337337003324</v>
      </c>
      <c r="H9" s="830">
        <v>0</v>
      </c>
      <c r="I9" s="830" t="s">
        <v>3411</v>
      </c>
      <c r="J9" s="830" t="s">
        <v>3411</v>
      </c>
      <c r="K9" s="830" t="s">
        <v>3411</v>
      </c>
      <c r="L9" s="830" t="s">
        <v>3411</v>
      </c>
      <c r="M9" s="830" t="s">
        <v>3411</v>
      </c>
      <c r="N9" s="830" t="s">
        <v>3411</v>
      </c>
      <c r="O9" s="830" t="s">
        <v>3411</v>
      </c>
      <c r="P9" s="830" t="s">
        <v>3411</v>
      </c>
      <c r="Q9" s="830" t="s">
        <v>3411</v>
      </c>
      <c r="R9" s="830" t="s">
        <v>3411</v>
      </c>
      <c r="S9" s="830" t="s">
        <v>3411</v>
      </c>
      <c r="T9" s="830" t="s">
        <v>3411</v>
      </c>
      <c r="U9" s="830" t="s">
        <v>3411</v>
      </c>
      <c r="V9" s="830" t="s">
        <v>3411</v>
      </c>
      <c r="W9" s="830" t="s">
        <v>3411</v>
      </c>
      <c r="X9" s="830" t="s">
        <v>3411</v>
      </c>
      <c r="Y9" s="830" t="s">
        <v>3411</v>
      </c>
      <c r="Z9" s="830" t="s">
        <v>3411</v>
      </c>
      <c r="AA9" s="830" t="s">
        <v>3411</v>
      </c>
      <c r="AB9" s="830" t="s">
        <v>3411</v>
      </c>
      <c r="AC9" s="830" t="s">
        <v>3411</v>
      </c>
      <c r="AD9" s="830" t="s">
        <v>3411</v>
      </c>
      <c r="AE9" s="830" t="s">
        <v>3411</v>
      </c>
      <c r="AF9" s="830" t="s">
        <v>3411</v>
      </c>
      <c r="AG9" s="830" t="s">
        <v>3411</v>
      </c>
      <c r="AH9" s="830" t="s">
        <v>3411</v>
      </c>
      <c r="AI9" s="830" t="s">
        <v>3411</v>
      </c>
      <c r="AJ9" s="830" t="s">
        <v>3411</v>
      </c>
      <c r="AK9" s="830" t="s">
        <v>3411</v>
      </c>
      <c r="AL9" s="830" t="s">
        <v>3411</v>
      </c>
      <c r="AM9" s="830" t="s">
        <v>3411</v>
      </c>
      <c r="AN9" s="830" t="s">
        <v>3411</v>
      </c>
      <c r="AO9" s="830" t="s">
        <v>3411</v>
      </c>
      <c r="AP9" s="830" t="s">
        <v>3411</v>
      </c>
      <c r="AQ9" s="830" t="s">
        <v>3411</v>
      </c>
      <c r="AR9" s="830" t="s">
        <v>3411</v>
      </c>
      <c r="AS9" s="830" t="s">
        <v>3411</v>
      </c>
      <c r="AT9" s="830" t="s">
        <v>3411</v>
      </c>
      <c r="AU9" s="830" t="s">
        <v>3411</v>
      </c>
      <c r="AV9" s="830" t="s">
        <v>3411</v>
      </c>
      <c r="AW9" s="830" t="s">
        <v>3411</v>
      </c>
      <c r="AX9" s="830" t="s">
        <v>3411</v>
      </c>
      <c r="AY9" s="830" t="s">
        <v>3411</v>
      </c>
      <c r="AZ9" s="830" t="s">
        <v>3411</v>
      </c>
      <c r="BA9" s="830" t="s">
        <v>3411</v>
      </c>
      <c r="BB9" s="830" t="s">
        <v>3411</v>
      </c>
      <c r="BC9" s="830" t="s">
        <v>3411</v>
      </c>
      <c r="BD9" s="830" t="s">
        <v>3411</v>
      </c>
      <c r="BE9" s="830" t="s">
        <v>3411</v>
      </c>
      <c r="BF9" s="830" t="s">
        <v>3411</v>
      </c>
      <c r="BG9" s="830" t="s">
        <v>3411</v>
      </c>
      <c r="BH9" s="830" t="s">
        <v>3411</v>
      </c>
      <c r="BI9" s="830" t="s">
        <v>3411</v>
      </c>
      <c r="BJ9" s="830" t="s">
        <v>3411</v>
      </c>
      <c r="BK9" s="830" t="s">
        <v>3411</v>
      </c>
      <c r="BL9" s="830" t="s">
        <v>3411</v>
      </c>
      <c r="BM9" s="830" t="s">
        <v>3411</v>
      </c>
      <c r="BN9" s="830" t="s">
        <v>3411</v>
      </c>
    </row>
    <row r="10" spans="1:67" ht="12.75">
      <c r="A10" s="829" t="s">
        <v>531</v>
      </c>
      <c r="B10" s="829" t="s">
        <v>532</v>
      </c>
      <c r="C10" s="826" t="s">
        <v>6077</v>
      </c>
      <c r="D10" s="830">
        <v>13011586849</v>
      </c>
      <c r="E10" s="830">
        <v>0</v>
      </c>
      <c r="F10" s="830">
        <v>13011586849</v>
      </c>
      <c r="G10" s="830">
        <v>13011586849</v>
      </c>
      <c r="H10" s="830">
        <v>0</v>
      </c>
      <c r="I10" s="830" t="s">
        <v>3411</v>
      </c>
      <c r="J10" s="830" t="s">
        <v>3411</v>
      </c>
      <c r="K10" s="830" t="s">
        <v>3411</v>
      </c>
      <c r="L10" s="830" t="s">
        <v>3411</v>
      </c>
      <c r="M10" s="830" t="s">
        <v>3411</v>
      </c>
      <c r="N10" s="830" t="s">
        <v>3411</v>
      </c>
      <c r="O10" s="830" t="s">
        <v>3411</v>
      </c>
      <c r="P10" s="830" t="s">
        <v>3411</v>
      </c>
      <c r="Q10" s="830" t="s">
        <v>3411</v>
      </c>
      <c r="R10" s="830" t="s">
        <v>3411</v>
      </c>
      <c r="S10" s="830" t="s">
        <v>3411</v>
      </c>
      <c r="T10" s="830" t="s">
        <v>3411</v>
      </c>
      <c r="U10" s="830" t="s">
        <v>3411</v>
      </c>
      <c r="V10" s="830" t="s">
        <v>3411</v>
      </c>
      <c r="W10" s="830" t="s">
        <v>3411</v>
      </c>
      <c r="X10" s="830" t="s">
        <v>3411</v>
      </c>
      <c r="Y10" s="830" t="s">
        <v>3411</v>
      </c>
      <c r="Z10" s="830" t="s">
        <v>3411</v>
      </c>
      <c r="AA10" s="830" t="s">
        <v>3411</v>
      </c>
      <c r="AB10" s="830" t="s">
        <v>3411</v>
      </c>
      <c r="AC10" s="830" t="s">
        <v>3411</v>
      </c>
      <c r="AD10" s="830" t="s">
        <v>3411</v>
      </c>
      <c r="AE10" s="830" t="s">
        <v>3411</v>
      </c>
      <c r="AF10" s="830" t="s">
        <v>3411</v>
      </c>
      <c r="AG10" s="830" t="s">
        <v>3411</v>
      </c>
      <c r="AH10" s="830" t="s">
        <v>3411</v>
      </c>
      <c r="AI10" s="830" t="s">
        <v>3411</v>
      </c>
      <c r="AJ10" s="830" t="s">
        <v>3411</v>
      </c>
      <c r="AK10" s="830" t="s">
        <v>3411</v>
      </c>
      <c r="AL10" s="830" t="s">
        <v>3411</v>
      </c>
      <c r="AM10" s="830" t="s">
        <v>3411</v>
      </c>
      <c r="AN10" s="830" t="s">
        <v>3411</v>
      </c>
      <c r="AO10" s="830" t="s">
        <v>3411</v>
      </c>
      <c r="AP10" s="830" t="s">
        <v>3411</v>
      </c>
      <c r="AQ10" s="830" t="s">
        <v>3411</v>
      </c>
      <c r="AR10" s="830" t="s">
        <v>3411</v>
      </c>
      <c r="AS10" s="830" t="s">
        <v>3411</v>
      </c>
      <c r="AT10" s="830" t="s">
        <v>3411</v>
      </c>
      <c r="AU10" s="830" t="s">
        <v>3411</v>
      </c>
      <c r="AV10" s="830" t="s">
        <v>3411</v>
      </c>
      <c r="AW10" s="830" t="s">
        <v>3411</v>
      </c>
      <c r="AX10" s="830" t="s">
        <v>3411</v>
      </c>
      <c r="AY10" s="830" t="s">
        <v>3411</v>
      </c>
      <c r="AZ10" s="830" t="s">
        <v>3411</v>
      </c>
      <c r="BA10" s="830" t="s">
        <v>3411</v>
      </c>
      <c r="BB10" s="830" t="s">
        <v>3411</v>
      </c>
      <c r="BC10" s="830" t="s">
        <v>3411</v>
      </c>
      <c r="BD10" s="830" t="s">
        <v>3411</v>
      </c>
      <c r="BE10" s="830" t="s">
        <v>3411</v>
      </c>
      <c r="BF10" s="830" t="s">
        <v>3411</v>
      </c>
      <c r="BG10" s="830" t="s">
        <v>3411</v>
      </c>
      <c r="BH10" s="830" t="s">
        <v>3411</v>
      </c>
      <c r="BI10" s="830" t="s">
        <v>3411</v>
      </c>
      <c r="BJ10" s="830" t="s">
        <v>3411</v>
      </c>
      <c r="BK10" s="830" t="s">
        <v>3411</v>
      </c>
      <c r="BL10" s="830" t="s">
        <v>3411</v>
      </c>
      <c r="BM10" s="830" t="s">
        <v>3411</v>
      </c>
      <c r="BN10" s="830" t="s">
        <v>3411</v>
      </c>
    </row>
    <row r="11" spans="1:67" ht="12.75">
      <c r="A11" s="831" t="s">
        <v>533</v>
      </c>
      <c r="B11" s="832" t="s">
        <v>534</v>
      </c>
      <c r="C11" s="833" t="s">
        <v>6077</v>
      </c>
      <c r="D11" s="834">
        <v>13011586849</v>
      </c>
      <c r="E11" s="834">
        <v>0</v>
      </c>
      <c r="F11" s="834">
        <v>13011586849</v>
      </c>
      <c r="G11" s="834">
        <v>13011586849</v>
      </c>
      <c r="H11" s="834">
        <v>0</v>
      </c>
      <c r="I11" s="834" t="s">
        <v>3411</v>
      </c>
      <c r="J11" s="834" t="s">
        <v>3411</v>
      </c>
      <c r="K11" s="834" t="s">
        <v>3411</v>
      </c>
      <c r="L11" s="834" t="s">
        <v>3411</v>
      </c>
      <c r="M11" s="834" t="s">
        <v>3411</v>
      </c>
      <c r="N11" s="834" t="s">
        <v>3411</v>
      </c>
      <c r="O11" s="834" t="s">
        <v>3411</v>
      </c>
      <c r="P11" s="834" t="s">
        <v>3411</v>
      </c>
      <c r="Q11" s="834" t="s">
        <v>3411</v>
      </c>
      <c r="R11" s="834" t="s">
        <v>3411</v>
      </c>
      <c r="S11" s="834" t="s">
        <v>3411</v>
      </c>
      <c r="T11" s="834" t="s">
        <v>3411</v>
      </c>
      <c r="U11" s="834" t="s">
        <v>3411</v>
      </c>
      <c r="V11" s="834" t="s">
        <v>3411</v>
      </c>
      <c r="W11" s="834" t="s">
        <v>3411</v>
      </c>
      <c r="X11" s="834" t="s">
        <v>3411</v>
      </c>
      <c r="Y11" s="834" t="s">
        <v>3411</v>
      </c>
      <c r="Z11" s="834" t="s">
        <v>3411</v>
      </c>
      <c r="AA11" s="834" t="s">
        <v>3411</v>
      </c>
      <c r="AB11" s="834" t="s">
        <v>3411</v>
      </c>
      <c r="AC11" s="834" t="s">
        <v>3411</v>
      </c>
      <c r="AD11" s="834" t="s">
        <v>3411</v>
      </c>
      <c r="AE11" s="834" t="s">
        <v>3411</v>
      </c>
      <c r="AF11" s="834" t="s">
        <v>3411</v>
      </c>
      <c r="AG11" s="834" t="s">
        <v>3411</v>
      </c>
      <c r="AH11" s="834" t="s">
        <v>3411</v>
      </c>
      <c r="AI11" s="834" t="s">
        <v>3411</v>
      </c>
      <c r="AJ11" s="834" t="s">
        <v>3411</v>
      </c>
      <c r="AK11" s="834" t="s">
        <v>3411</v>
      </c>
      <c r="AL11" s="834" t="s">
        <v>3411</v>
      </c>
      <c r="AM11" s="834" t="s">
        <v>3411</v>
      </c>
      <c r="AN11" s="834" t="s">
        <v>3411</v>
      </c>
      <c r="AO11" s="834" t="s">
        <v>3411</v>
      </c>
      <c r="AP11" s="834" t="s">
        <v>3411</v>
      </c>
      <c r="AQ11" s="834" t="s">
        <v>3411</v>
      </c>
      <c r="AR11" s="834" t="s">
        <v>3411</v>
      </c>
      <c r="AS11" s="834" t="s">
        <v>3411</v>
      </c>
      <c r="AT11" s="834" t="s">
        <v>3411</v>
      </c>
      <c r="AU11" s="834" t="s">
        <v>3411</v>
      </c>
      <c r="AV11" s="834" t="s">
        <v>3411</v>
      </c>
      <c r="AW11" s="834" t="s">
        <v>3411</v>
      </c>
      <c r="AX11" s="834" t="s">
        <v>3411</v>
      </c>
      <c r="AY11" s="834" t="s">
        <v>3411</v>
      </c>
      <c r="AZ11" s="834" t="s">
        <v>3411</v>
      </c>
      <c r="BA11" s="834" t="s">
        <v>3411</v>
      </c>
      <c r="BB11" s="834" t="s">
        <v>3411</v>
      </c>
      <c r="BC11" s="834" t="s">
        <v>3411</v>
      </c>
      <c r="BD11" s="834" t="s">
        <v>3411</v>
      </c>
      <c r="BE11" s="834" t="s">
        <v>3411</v>
      </c>
      <c r="BF11" s="834" t="s">
        <v>3411</v>
      </c>
      <c r="BG11" s="834" t="s">
        <v>3411</v>
      </c>
      <c r="BH11" s="834" t="s">
        <v>3411</v>
      </c>
      <c r="BI11" s="834" t="s">
        <v>3411</v>
      </c>
      <c r="BJ11" s="834" t="s">
        <v>3411</v>
      </c>
      <c r="BK11" s="834" t="s">
        <v>3411</v>
      </c>
      <c r="BL11" s="834" t="s">
        <v>3411</v>
      </c>
      <c r="BM11" s="834" t="s">
        <v>3411</v>
      </c>
      <c r="BN11" s="834" t="s">
        <v>3411</v>
      </c>
    </row>
    <row r="12" spans="1:67" ht="12.75" hidden="1">
      <c r="A12" s="831"/>
      <c r="B12" s="831" t="s">
        <v>658</v>
      </c>
      <c r="C12" s="835"/>
      <c r="D12" s="836">
        <v>1379274487</v>
      </c>
      <c r="E12" s="836">
        <v>0</v>
      </c>
      <c r="F12" s="836">
        <v>1379274487</v>
      </c>
      <c r="G12" s="836">
        <v>1379274487</v>
      </c>
      <c r="H12" s="836">
        <v>0</v>
      </c>
      <c r="I12" s="836" t="s">
        <v>3411</v>
      </c>
      <c r="J12" s="836" t="s">
        <v>3411</v>
      </c>
      <c r="K12" s="836" t="s">
        <v>3411</v>
      </c>
      <c r="L12" s="836" t="s">
        <v>3411</v>
      </c>
      <c r="M12" s="836" t="s">
        <v>3411</v>
      </c>
      <c r="N12" s="836" t="s">
        <v>3411</v>
      </c>
      <c r="O12" s="836" t="s">
        <v>3411</v>
      </c>
      <c r="P12" s="836" t="s">
        <v>3411</v>
      </c>
      <c r="Q12" s="836" t="s">
        <v>3411</v>
      </c>
      <c r="R12" s="836" t="s">
        <v>3411</v>
      </c>
      <c r="S12" s="836" t="s">
        <v>3411</v>
      </c>
      <c r="T12" s="836" t="s">
        <v>3411</v>
      </c>
      <c r="U12" s="836" t="s">
        <v>3411</v>
      </c>
      <c r="V12" s="836" t="s">
        <v>3411</v>
      </c>
      <c r="W12" s="836" t="s">
        <v>3411</v>
      </c>
      <c r="X12" s="836" t="s">
        <v>3411</v>
      </c>
      <c r="Y12" s="836" t="s">
        <v>3411</v>
      </c>
      <c r="Z12" s="836" t="s">
        <v>3411</v>
      </c>
      <c r="AA12" s="836" t="s">
        <v>3411</v>
      </c>
      <c r="AB12" s="836" t="s">
        <v>3411</v>
      </c>
      <c r="AC12" s="836" t="s">
        <v>3411</v>
      </c>
      <c r="AD12" s="836" t="s">
        <v>3411</v>
      </c>
      <c r="AE12" s="836" t="s">
        <v>3411</v>
      </c>
      <c r="AF12" s="836" t="s">
        <v>3411</v>
      </c>
      <c r="AG12" s="836" t="s">
        <v>3411</v>
      </c>
      <c r="AH12" s="836" t="s">
        <v>3411</v>
      </c>
      <c r="AI12" s="836" t="s">
        <v>3411</v>
      </c>
      <c r="AJ12" s="836" t="s">
        <v>3411</v>
      </c>
      <c r="AK12" s="836" t="s">
        <v>3411</v>
      </c>
      <c r="AL12" s="836" t="s">
        <v>3411</v>
      </c>
      <c r="AM12" s="836" t="s">
        <v>3411</v>
      </c>
      <c r="AN12" s="836" t="s">
        <v>3411</v>
      </c>
      <c r="AO12" s="836" t="s">
        <v>3411</v>
      </c>
      <c r="AP12" s="836" t="s">
        <v>3411</v>
      </c>
      <c r="AQ12" s="836" t="s">
        <v>3411</v>
      </c>
      <c r="AR12" s="836" t="s">
        <v>3411</v>
      </c>
      <c r="AS12" s="836" t="s">
        <v>3411</v>
      </c>
      <c r="AT12" s="836" t="s">
        <v>3411</v>
      </c>
      <c r="AU12" s="836" t="s">
        <v>3411</v>
      </c>
      <c r="AV12" s="836" t="s">
        <v>3411</v>
      </c>
      <c r="AW12" s="836" t="s">
        <v>3411</v>
      </c>
      <c r="AX12" s="836" t="s">
        <v>3411</v>
      </c>
      <c r="AY12" s="836" t="s">
        <v>3411</v>
      </c>
      <c r="AZ12" s="836" t="s">
        <v>3411</v>
      </c>
      <c r="BA12" s="836" t="s">
        <v>3411</v>
      </c>
      <c r="BB12" s="836" t="s">
        <v>3411</v>
      </c>
      <c r="BC12" s="836" t="s">
        <v>3411</v>
      </c>
      <c r="BD12" s="836" t="s">
        <v>3411</v>
      </c>
      <c r="BE12" s="836" t="s">
        <v>3411</v>
      </c>
      <c r="BF12" s="836" t="s">
        <v>3411</v>
      </c>
      <c r="BG12" s="836" t="s">
        <v>3411</v>
      </c>
      <c r="BH12" s="836" t="s">
        <v>3411</v>
      </c>
      <c r="BI12" s="836" t="s">
        <v>3411</v>
      </c>
      <c r="BJ12" s="836" t="s">
        <v>3411</v>
      </c>
      <c r="BK12" s="836" t="s">
        <v>3411</v>
      </c>
      <c r="BL12" s="836" t="s">
        <v>3411</v>
      </c>
      <c r="BM12" s="836" t="s">
        <v>3411</v>
      </c>
      <c r="BN12" s="836" t="s">
        <v>3411</v>
      </c>
    </row>
    <row r="13" spans="1:67" ht="12.75" hidden="1">
      <c r="A13" s="831"/>
      <c r="B13" s="831" t="s">
        <v>659</v>
      </c>
      <c r="C13" s="835"/>
      <c r="D13" s="836">
        <v>10126215462</v>
      </c>
      <c r="E13" s="836">
        <v>0</v>
      </c>
      <c r="F13" s="836">
        <v>10126215462</v>
      </c>
      <c r="G13" s="836">
        <v>10126215462</v>
      </c>
      <c r="H13" s="836">
        <v>0</v>
      </c>
      <c r="I13" s="836" t="s">
        <v>3411</v>
      </c>
      <c r="J13" s="836" t="s">
        <v>3411</v>
      </c>
      <c r="K13" s="836" t="s">
        <v>3411</v>
      </c>
      <c r="L13" s="836" t="s">
        <v>3411</v>
      </c>
      <c r="M13" s="836" t="s">
        <v>3411</v>
      </c>
      <c r="N13" s="836" t="s">
        <v>3411</v>
      </c>
      <c r="O13" s="836" t="s">
        <v>3411</v>
      </c>
      <c r="P13" s="836" t="s">
        <v>3411</v>
      </c>
      <c r="Q13" s="836" t="s">
        <v>3411</v>
      </c>
      <c r="R13" s="836" t="s">
        <v>3411</v>
      </c>
      <c r="S13" s="836" t="s">
        <v>3411</v>
      </c>
      <c r="T13" s="836" t="s">
        <v>3411</v>
      </c>
      <c r="U13" s="836" t="s">
        <v>3411</v>
      </c>
      <c r="V13" s="836" t="s">
        <v>3411</v>
      </c>
      <c r="W13" s="836" t="s">
        <v>3411</v>
      </c>
      <c r="X13" s="836" t="s">
        <v>3411</v>
      </c>
      <c r="Y13" s="836" t="s">
        <v>3411</v>
      </c>
      <c r="Z13" s="836" t="s">
        <v>3411</v>
      </c>
      <c r="AA13" s="836" t="s">
        <v>3411</v>
      </c>
      <c r="AB13" s="836" t="s">
        <v>3411</v>
      </c>
      <c r="AC13" s="836" t="s">
        <v>3411</v>
      </c>
      <c r="AD13" s="836" t="s">
        <v>3411</v>
      </c>
      <c r="AE13" s="836" t="s">
        <v>3411</v>
      </c>
      <c r="AF13" s="836" t="s">
        <v>3411</v>
      </c>
      <c r="AG13" s="836" t="s">
        <v>3411</v>
      </c>
      <c r="AH13" s="836" t="s">
        <v>3411</v>
      </c>
      <c r="AI13" s="836" t="s">
        <v>3411</v>
      </c>
      <c r="AJ13" s="836" t="s">
        <v>3411</v>
      </c>
      <c r="AK13" s="836" t="s">
        <v>3411</v>
      </c>
      <c r="AL13" s="836" t="s">
        <v>3411</v>
      </c>
      <c r="AM13" s="836" t="s">
        <v>3411</v>
      </c>
      <c r="AN13" s="836" t="s">
        <v>3411</v>
      </c>
      <c r="AO13" s="836" t="s">
        <v>3411</v>
      </c>
      <c r="AP13" s="836" t="s">
        <v>3411</v>
      </c>
      <c r="AQ13" s="836" t="s">
        <v>3411</v>
      </c>
      <c r="AR13" s="836" t="s">
        <v>3411</v>
      </c>
      <c r="AS13" s="836" t="s">
        <v>3411</v>
      </c>
      <c r="AT13" s="836" t="s">
        <v>3411</v>
      </c>
      <c r="AU13" s="836" t="s">
        <v>3411</v>
      </c>
      <c r="AV13" s="836" t="s">
        <v>3411</v>
      </c>
      <c r="AW13" s="836" t="s">
        <v>3411</v>
      </c>
      <c r="AX13" s="836" t="s">
        <v>3411</v>
      </c>
      <c r="AY13" s="836" t="s">
        <v>3411</v>
      </c>
      <c r="AZ13" s="836" t="s">
        <v>3411</v>
      </c>
      <c r="BA13" s="836" t="s">
        <v>3411</v>
      </c>
      <c r="BB13" s="836" t="s">
        <v>3411</v>
      </c>
      <c r="BC13" s="836" t="s">
        <v>3411</v>
      </c>
      <c r="BD13" s="836" t="s">
        <v>3411</v>
      </c>
      <c r="BE13" s="836" t="s">
        <v>3411</v>
      </c>
      <c r="BF13" s="836" t="s">
        <v>3411</v>
      </c>
      <c r="BG13" s="836" t="s">
        <v>3411</v>
      </c>
      <c r="BH13" s="836" t="s">
        <v>3411</v>
      </c>
      <c r="BI13" s="836" t="s">
        <v>3411</v>
      </c>
      <c r="BJ13" s="836" t="s">
        <v>3411</v>
      </c>
      <c r="BK13" s="836" t="s">
        <v>3411</v>
      </c>
      <c r="BL13" s="836" t="s">
        <v>3411</v>
      </c>
      <c r="BM13" s="836" t="s">
        <v>3411</v>
      </c>
      <c r="BN13" s="836" t="s">
        <v>3411</v>
      </c>
    </row>
    <row r="14" spans="1:67" ht="12.75" hidden="1">
      <c r="A14" s="831"/>
      <c r="B14" s="831" t="s">
        <v>660</v>
      </c>
      <c r="C14" s="835"/>
      <c r="D14" s="836">
        <v>1506096900</v>
      </c>
      <c r="E14" s="836">
        <v>0</v>
      </c>
      <c r="F14" s="836">
        <v>1506096900</v>
      </c>
      <c r="G14" s="836">
        <v>1506096900</v>
      </c>
      <c r="H14" s="836">
        <v>0</v>
      </c>
      <c r="I14" s="836" t="s">
        <v>3411</v>
      </c>
      <c r="J14" s="836" t="s">
        <v>3411</v>
      </c>
      <c r="K14" s="836" t="s">
        <v>3411</v>
      </c>
      <c r="L14" s="836" t="s">
        <v>3411</v>
      </c>
      <c r="M14" s="836" t="s">
        <v>3411</v>
      </c>
      <c r="N14" s="836" t="s">
        <v>3411</v>
      </c>
      <c r="O14" s="836" t="s">
        <v>3411</v>
      </c>
      <c r="P14" s="836" t="s">
        <v>3411</v>
      </c>
      <c r="Q14" s="836" t="s">
        <v>3411</v>
      </c>
      <c r="R14" s="836" t="s">
        <v>3411</v>
      </c>
      <c r="S14" s="836" t="s">
        <v>3411</v>
      </c>
      <c r="T14" s="836" t="s">
        <v>3411</v>
      </c>
      <c r="U14" s="836" t="s">
        <v>3411</v>
      </c>
      <c r="V14" s="836" t="s">
        <v>3411</v>
      </c>
      <c r="W14" s="836" t="s">
        <v>3411</v>
      </c>
      <c r="X14" s="836" t="s">
        <v>3411</v>
      </c>
      <c r="Y14" s="836" t="s">
        <v>3411</v>
      </c>
      <c r="Z14" s="836" t="s">
        <v>3411</v>
      </c>
      <c r="AA14" s="836" t="s">
        <v>3411</v>
      </c>
      <c r="AB14" s="836" t="s">
        <v>3411</v>
      </c>
      <c r="AC14" s="836" t="s">
        <v>3411</v>
      </c>
      <c r="AD14" s="836" t="s">
        <v>3411</v>
      </c>
      <c r="AE14" s="836" t="s">
        <v>3411</v>
      </c>
      <c r="AF14" s="836" t="s">
        <v>3411</v>
      </c>
      <c r="AG14" s="836" t="s">
        <v>3411</v>
      </c>
      <c r="AH14" s="836" t="s">
        <v>3411</v>
      </c>
      <c r="AI14" s="836" t="s">
        <v>3411</v>
      </c>
      <c r="AJ14" s="836" t="s">
        <v>3411</v>
      </c>
      <c r="AK14" s="836" t="s">
        <v>3411</v>
      </c>
      <c r="AL14" s="836" t="s">
        <v>3411</v>
      </c>
      <c r="AM14" s="836" t="s">
        <v>3411</v>
      </c>
      <c r="AN14" s="836" t="s">
        <v>3411</v>
      </c>
      <c r="AO14" s="836" t="s">
        <v>3411</v>
      </c>
      <c r="AP14" s="836" t="s">
        <v>3411</v>
      </c>
      <c r="AQ14" s="836" t="s">
        <v>3411</v>
      </c>
      <c r="AR14" s="836" t="s">
        <v>3411</v>
      </c>
      <c r="AS14" s="836" t="s">
        <v>3411</v>
      </c>
      <c r="AT14" s="836" t="s">
        <v>3411</v>
      </c>
      <c r="AU14" s="836" t="s">
        <v>3411</v>
      </c>
      <c r="AV14" s="836" t="s">
        <v>3411</v>
      </c>
      <c r="AW14" s="836" t="s">
        <v>3411</v>
      </c>
      <c r="AX14" s="836" t="s">
        <v>3411</v>
      </c>
      <c r="AY14" s="836" t="s">
        <v>3411</v>
      </c>
      <c r="AZ14" s="836" t="s">
        <v>3411</v>
      </c>
      <c r="BA14" s="836" t="s">
        <v>3411</v>
      </c>
      <c r="BB14" s="836" t="s">
        <v>3411</v>
      </c>
      <c r="BC14" s="836" t="s">
        <v>3411</v>
      </c>
      <c r="BD14" s="836" t="s">
        <v>3411</v>
      </c>
      <c r="BE14" s="836" t="s">
        <v>3411</v>
      </c>
      <c r="BF14" s="836" t="s">
        <v>3411</v>
      </c>
      <c r="BG14" s="836" t="s">
        <v>3411</v>
      </c>
      <c r="BH14" s="836" t="s">
        <v>3411</v>
      </c>
      <c r="BI14" s="836" t="s">
        <v>3411</v>
      </c>
      <c r="BJ14" s="836" t="s">
        <v>3411</v>
      </c>
      <c r="BK14" s="836" t="s">
        <v>3411</v>
      </c>
      <c r="BL14" s="836" t="s">
        <v>3411</v>
      </c>
      <c r="BM14" s="836" t="s">
        <v>3411</v>
      </c>
      <c r="BN14" s="836" t="s">
        <v>3411</v>
      </c>
    </row>
    <row r="15" spans="1:67" ht="12.75">
      <c r="A15" s="831" t="s">
        <v>661</v>
      </c>
      <c r="B15" s="832" t="s">
        <v>656</v>
      </c>
      <c r="C15" s="833" t="s">
        <v>6077</v>
      </c>
      <c r="D15" s="836">
        <v>0</v>
      </c>
      <c r="E15" s="836">
        <v>0</v>
      </c>
      <c r="F15" s="836">
        <v>0</v>
      </c>
      <c r="G15" s="836">
        <v>0</v>
      </c>
      <c r="H15" s="836">
        <v>0</v>
      </c>
      <c r="I15" s="836" t="s">
        <v>3411</v>
      </c>
      <c r="J15" s="836" t="s">
        <v>3411</v>
      </c>
      <c r="K15" s="836" t="s">
        <v>3411</v>
      </c>
      <c r="L15" s="836" t="s">
        <v>3411</v>
      </c>
      <c r="M15" s="836" t="s">
        <v>3411</v>
      </c>
      <c r="N15" s="836" t="s">
        <v>3411</v>
      </c>
      <c r="O15" s="836" t="s">
        <v>3411</v>
      </c>
      <c r="P15" s="836" t="s">
        <v>3411</v>
      </c>
      <c r="Q15" s="836" t="s">
        <v>3411</v>
      </c>
      <c r="R15" s="836" t="s">
        <v>3411</v>
      </c>
      <c r="S15" s="836" t="s">
        <v>3411</v>
      </c>
      <c r="T15" s="836" t="s">
        <v>3411</v>
      </c>
      <c r="U15" s="836" t="s">
        <v>3411</v>
      </c>
      <c r="V15" s="836" t="s">
        <v>3411</v>
      </c>
      <c r="W15" s="836" t="s">
        <v>3411</v>
      </c>
      <c r="X15" s="836" t="s">
        <v>3411</v>
      </c>
      <c r="Y15" s="836" t="s">
        <v>3411</v>
      </c>
      <c r="Z15" s="836" t="s">
        <v>3411</v>
      </c>
      <c r="AA15" s="836" t="s">
        <v>3411</v>
      </c>
      <c r="AB15" s="836" t="s">
        <v>3411</v>
      </c>
      <c r="AC15" s="836" t="s">
        <v>3411</v>
      </c>
      <c r="AD15" s="836" t="s">
        <v>3411</v>
      </c>
      <c r="AE15" s="836" t="s">
        <v>3411</v>
      </c>
      <c r="AF15" s="836" t="s">
        <v>3411</v>
      </c>
      <c r="AG15" s="836" t="s">
        <v>3411</v>
      </c>
      <c r="AH15" s="836" t="s">
        <v>3411</v>
      </c>
      <c r="AI15" s="836" t="s">
        <v>3411</v>
      </c>
      <c r="AJ15" s="836" t="s">
        <v>3411</v>
      </c>
      <c r="AK15" s="836" t="s">
        <v>3411</v>
      </c>
      <c r="AL15" s="836" t="s">
        <v>3411</v>
      </c>
      <c r="AM15" s="836" t="s">
        <v>3411</v>
      </c>
      <c r="AN15" s="836" t="s">
        <v>3411</v>
      </c>
      <c r="AO15" s="836" t="s">
        <v>3411</v>
      </c>
      <c r="AP15" s="836" t="s">
        <v>3411</v>
      </c>
      <c r="AQ15" s="836" t="s">
        <v>3411</v>
      </c>
      <c r="AR15" s="836" t="s">
        <v>3411</v>
      </c>
      <c r="AS15" s="836" t="s">
        <v>3411</v>
      </c>
      <c r="AT15" s="836" t="s">
        <v>3411</v>
      </c>
      <c r="AU15" s="836" t="s">
        <v>3411</v>
      </c>
      <c r="AV15" s="836" t="s">
        <v>3411</v>
      </c>
      <c r="AW15" s="836" t="s">
        <v>3411</v>
      </c>
      <c r="AX15" s="836" t="s">
        <v>3411</v>
      </c>
      <c r="AY15" s="836" t="s">
        <v>3411</v>
      </c>
      <c r="AZ15" s="836" t="s">
        <v>3411</v>
      </c>
      <c r="BA15" s="836" t="s">
        <v>3411</v>
      </c>
      <c r="BB15" s="836" t="s">
        <v>3411</v>
      </c>
      <c r="BC15" s="836" t="s">
        <v>3411</v>
      </c>
      <c r="BD15" s="836" t="s">
        <v>3411</v>
      </c>
      <c r="BE15" s="836" t="s">
        <v>3411</v>
      </c>
      <c r="BF15" s="836" t="s">
        <v>3411</v>
      </c>
      <c r="BG15" s="836" t="s">
        <v>3411</v>
      </c>
      <c r="BH15" s="836" t="s">
        <v>3411</v>
      </c>
      <c r="BI15" s="836" t="s">
        <v>3411</v>
      </c>
      <c r="BJ15" s="836" t="s">
        <v>3411</v>
      </c>
      <c r="BK15" s="836" t="s">
        <v>3411</v>
      </c>
      <c r="BL15" s="836" t="s">
        <v>3411</v>
      </c>
      <c r="BM15" s="836" t="s">
        <v>3411</v>
      </c>
      <c r="BN15" s="836" t="s">
        <v>3411</v>
      </c>
    </row>
    <row r="16" spans="1:67" ht="12.75">
      <c r="A16" s="829" t="s">
        <v>657</v>
      </c>
      <c r="B16" s="829" t="s">
        <v>10531</v>
      </c>
      <c r="C16" s="826" t="s">
        <v>6077</v>
      </c>
      <c r="D16" s="830">
        <v>5532190000</v>
      </c>
      <c r="E16" s="830">
        <v>0</v>
      </c>
      <c r="F16" s="830">
        <v>5532190000</v>
      </c>
      <c r="G16" s="830">
        <v>5532190000</v>
      </c>
      <c r="H16" s="830">
        <v>0</v>
      </c>
      <c r="I16" s="830" t="s">
        <v>3411</v>
      </c>
      <c r="J16" s="830" t="s">
        <v>3411</v>
      </c>
      <c r="K16" s="830" t="s">
        <v>3411</v>
      </c>
      <c r="L16" s="830" t="s">
        <v>3411</v>
      </c>
      <c r="M16" s="830" t="s">
        <v>3411</v>
      </c>
      <c r="N16" s="830" t="s">
        <v>3411</v>
      </c>
      <c r="O16" s="830" t="s">
        <v>3411</v>
      </c>
      <c r="P16" s="830" t="s">
        <v>3411</v>
      </c>
      <c r="Q16" s="830" t="s">
        <v>3411</v>
      </c>
      <c r="R16" s="830" t="s">
        <v>3411</v>
      </c>
      <c r="S16" s="830" t="s">
        <v>3411</v>
      </c>
      <c r="T16" s="830" t="s">
        <v>3411</v>
      </c>
      <c r="U16" s="830" t="s">
        <v>3411</v>
      </c>
      <c r="V16" s="830" t="s">
        <v>3411</v>
      </c>
      <c r="W16" s="830" t="s">
        <v>3411</v>
      </c>
      <c r="X16" s="830" t="s">
        <v>3411</v>
      </c>
      <c r="Y16" s="830" t="s">
        <v>3411</v>
      </c>
      <c r="Z16" s="830" t="s">
        <v>3411</v>
      </c>
      <c r="AA16" s="830" t="s">
        <v>3411</v>
      </c>
      <c r="AB16" s="830" t="s">
        <v>3411</v>
      </c>
      <c r="AC16" s="830" t="s">
        <v>3411</v>
      </c>
      <c r="AD16" s="830" t="s">
        <v>3411</v>
      </c>
      <c r="AE16" s="830" t="s">
        <v>3411</v>
      </c>
      <c r="AF16" s="830" t="s">
        <v>3411</v>
      </c>
      <c r="AG16" s="830" t="s">
        <v>3411</v>
      </c>
      <c r="AH16" s="830" t="s">
        <v>3411</v>
      </c>
      <c r="AI16" s="830" t="s">
        <v>3411</v>
      </c>
      <c r="AJ16" s="830" t="s">
        <v>3411</v>
      </c>
      <c r="AK16" s="830" t="s">
        <v>3411</v>
      </c>
      <c r="AL16" s="830" t="s">
        <v>3411</v>
      </c>
      <c r="AM16" s="830" t="s">
        <v>3411</v>
      </c>
      <c r="AN16" s="830" t="s">
        <v>3411</v>
      </c>
      <c r="AO16" s="830" t="s">
        <v>3411</v>
      </c>
      <c r="AP16" s="830" t="s">
        <v>3411</v>
      </c>
      <c r="AQ16" s="830" t="s">
        <v>3411</v>
      </c>
      <c r="AR16" s="830" t="s">
        <v>3411</v>
      </c>
      <c r="AS16" s="830" t="s">
        <v>3411</v>
      </c>
      <c r="AT16" s="830" t="s">
        <v>3411</v>
      </c>
      <c r="AU16" s="830" t="s">
        <v>3411</v>
      </c>
      <c r="AV16" s="830" t="s">
        <v>3411</v>
      </c>
      <c r="AW16" s="830" t="s">
        <v>3411</v>
      </c>
      <c r="AX16" s="830" t="s">
        <v>3411</v>
      </c>
      <c r="AY16" s="830" t="s">
        <v>3411</v>
      </c>
      <c r="AZ16" s="830" t="s">
        <v>3411</v>
      </c>
      <c r="BA16" s="830" t="s">
        <v>3411</v>
      </c>
      <c r="BB16" s="830" t="s">
        <v>3411</v>
      </c>
      <c r="BC16" s="830" t="s">
        <v>3411</v>
      </c>
      <c r="BD16" s="830" t="s">
        <v>3411</v>
      </c>
      <c r="BE16" s="830" t="s">
        <v>3411</v>
      </c>
      <c r="BF16" s="830" t="s">
        <v>3411</v>
      </c>
      <c r="BG16" s="830" t="s">
        <v>3411</v>
      </c>
      <c r="BH16" s="830" t="s">
        <v>3411</v>
      </c>
      <c r="BI16" s="830" t="s">
        <v>3411</v>
      </c>
      <c r="BJ16" s="830" t="s">
        <v>3411</v>
      </c>
      <c r="BK16" s="830" t="s">
        <v>3411</v>
      </c>
      <c r="BL16" s="830" t="s">
        <v>3411</v>
      </c>
      <c r="BM16" s="830" t="s">
        <v>3411</v>
      </c>
      <c r="BN16" s="830" t="s">
        <v>3411</v>
      </c>
    </row>
    <row r="17" spans="1:66" ht="12.75">
      <c r="A17" s="831" t="s">
        <v>533</v>
      </c>
      <c r="B17" s="832" t="s">
        <v>10532</v>
      </c>
      <c r="C17" s="833" t="s">
        <v>6077</v>
      </c>
      <c r="D17" s="834">
        <v>5532190000</v>
      </c>
      <c r="E17" s="834">
        <v>0</v>
      </c>
      <c r="F17" s="834">
        <v>5532190000</v>
      </c>
      <c r="G17" s="834">
        <v>5532190000</v>
      </c>
      <c r="H17" s="834">
        <v>0</v>
      </c>
      <c r="I17" s="834" t="s">
        <v>3411</v>
      </c>
      <c r="J17" s="834" t="s">
        <v>3411</v>
      </c>
      <c r="K17" s="834" t="s">
        <v>3411</v>
      </c>
      <c r="L17" s="834" t="s">
        <v>3411</v>
      </c>
      <c r="M17" s="834" t="s">
        <v>3411</v>
      </c>
      <c r="N17" s="834" t="s">
        <v>3411</v>
      </c>
      <c r="O17" s="834" t="s">
        <v>3411</v>
      </c>
      <c r="P17" s="834" t="s">
        <v>3411</v>
      </c>
      <c r="Q17" s="834" t="s">
        <v>3411</v>
      </c>
      <c r="R17" s="834" t="s">
        <v>3411</v>
      </c>
      <c r="S17" s="834" t="s">
        <v>3411</v>
      </c>
      <c r="T17" s="834" t="s">
        <v>3411</v>
      </c>
      <c r="U17" s="834" t="s">
        <v>3411</v>
      </c>
      <c r="V17" s="834" t="s">
        <v>3411</v>
      </c>
      <c r="W17" s="834" t="s">
        <v>3411</v>
      </c>
      <c r="X17" s="834" t="s">
        <v>3411</v>
      </c>
      <c r="Y17" s="834" t="s">
        <v>3411</v>
      </c>
      <c r="Z17" s="834" t="s">
        <v>3411</v>
      </c>
      <c r="AA17" s="834" t="s">
        <v>3411</v>
      </c>
      <c r="AB17" s="834" t="s">
        <v>3411</v>
      </c>
      <c r="AC17" s="834" t="s">
        <v>3411</v>
      </c>
      <c r="AD17" s="834" t="s">
        <v>3411</v>
      </c>
      <c r="AE17" s="834" t="s">
        <v>3411</v>
      </c>
      <c r="AF17" s="834" t="s">
        <v>3411</v>
      </c>
      <c r="AG17" s="834" t="s">
        <v>3411</v>
      </c>
      <c r="AH17" s="834" t="s">
        <v>3411</v>
      </c>
      <c r="AI17" s="834" t="s">
        <v>3411</v>
      </c>
      <c r="AJ17" s="834" t="s">
        <v>3411</v>
      </c>
      <c r="AK17" s="834" t="s">
        <v>3411</v>
      </c>
      <c r="AL17" s="834" t="s">
        <v>3411</v>
      </c>
      <c r="AM17" s="834" t="s">
        <v>3411</v>
      </c>
      <c r="AN17" s="834" t="s">
        <v>3411</v>
      </c>
      <c r="AO17" s="834" t="s">
        <v>3411</v>
      </c>
      <c r="AP17" s="834" t="s">
        <v>3411</v>
      </c>
      <c r="AQ17" s="834" t="s">
        <v>3411</v>
      </c>
      <c r="AR17" s="834" t="s">
        <v>3411</v>
      </c>
      <c r="AS17" s="834" t="s">
        <v>3411</v>
      </c>
      <c r="AT17" s="834" t="s">
        <v>3411</v>
      </c>
      <c r="AU17" s="834" t="s">
        <v>3411</v>
      </c>
      <c r="AV17" s="834" t="s">
        <v>3411</v>
      </c>
      <c r="AW17" s="834" t="s">
        <v>3411</v>
      </c>
      <c r="AX17" s="834" t="s">
        <v>3411</v>
      </c>
      <c r="AY17" s="834" t="s">
        <v>3411</v>
      </c>
      <c r="AZ17" s="834" t="s">
        <v>3411</v>
      </c>
      <c r="BA17" s="834" t="s">
        <v>3411</v>
      </c>
      <c r="BB17" s="834" t="s">
        <v>3411</v>
      </c>
      <c r="BC17" s="834" t="s">
        <v>3411</v>
      </c>
      <c r="BD17" s="834" t="s">
        <v>3411</v>
      </c>
      <c r="BE17" s="834" t="s">
        <v>3411</v>
      </c>
      <c r="BF17" s="834" t="s">
        <v>3411</v>
      </c>
      <c r="BG17" s="834" t="s">
        <v>3411</v>
      </c>
      <c r="BH17" s="834" t="s">
        <v>3411</v>
      </c>
      <c r="BI17" s="834" t="s">
        <v>3411</v>
      </c>
      <c r="BJ17" s="834" t="s">
        <v>3411</v>
      </c>
      <c r="BK17" s="834" t="s">
        <v>3411</v>
      </c>
      <c r="BL17" s="834" t="s">
        <v>3411</v>
      </c>
      <c r="BM17" s="834" t="s">
        <v>3411</v>
      </c>
      <c r="BN17" s="834" t="s">
        <v>3411</v>
      </c>
    </row>
    <row r="18" spans="1:66" ht="12.75" hidden="1">
      <c r="A18" s="831"/>
      <c r="B18" s="831" t="s">
        <v>11864</v>
      </c>
      <c r="C18" s="835"/>
      <c r="D18" s="836">
        <v>0</v>
      </c>
      <c r="E18" s="836">
        <v>0</v>
      </c>
      <c r="F18" s="836">
        <v>0</v>
      </c>
      <c r="G18" s="836">
        <v>0</v>
      </c>
      <c r="H18" s="836">
        <v>0</v>
      </c>
      <c r="I18" s="836" t="s">
        <v>3411</v>
      </c>
      <c r="J18" s="836" t="s">
        <v>3411</v>
      </c>
      <c r="K18" s="836" t="s">
        <v>3411</v>
      </c>
      <c r="L18" s="836" t="s">
        <v>3411</v>
      </c>
      <c r="M18" s="836" t="s">
        <v>3411</v>
      </c>
      <c r="N18" s="836" t="s">
        <v>3411</v>
      </c>
      <c r="O18" s="836" t="s">
        <v>3411</v>
      </c>
      <c r="P18" s="836" t="s">
        <v>3411</v>
      </c>
      <c r="Q18" s="836" t="s">
        <v>3411</v>
      </c>
      <c r="R18" s="836" t="s">
        <v>3411</v>
      </c>
      <c r="S18" s="836" t="s">
        <v>3411</v>
      </c>
      <c r="T18" s="836" t="s">
        <v>3411</v>
      </c>
      <c r="U18" s="836" t="s">
        <v>3411</v>
      </c>
      <c r="V18" s="836" t="s">
        <v>3411</v>
      </c>
      <c r="W18" s="836" t="s">
        <v>3411</v>
      </c>
      <c r="X18" s="836" t="s">
        <v>3411</v>
      </c>
      <c r="Y18" s="836" t="s">
        <v>3411</v>
      </c>
      <c r="Z18" s="836" t="s">
        <v>3411</v>
      </c>
      <c r="AA18" s="836" t="s">
        <v>3411</v>
      </c>
      <c r="AB18" s="836" t="s">
        <v>3411</v>
      </c>
      <c r="AC18" s="836" t="s">
        <v>3411</v>
      </c>
      <c r="AD18" s="836" t="s">
        <v>3411</v>
      </c>
      <c r="AE18" s="836" t="s">
        <v>3411</v>
      </c>
      <c r="AF18" s="836" t="s">
        <v>3411</v>
      </c>
      <c r="AG18" s="836" t="s">
        <v>3411</v>
      </c>
      <c r="AH18" s="836" t="s">
        <v>3411</v>
      </c>
      <c r="AI18" s="836" t="s">
        <v>3411</v>
      </c>
      <c r="AJ18" s="836" t="s">
        <v>3411</v>
      </c>
      <c r="AK18" s="836" t="s">
        <v>3411</v>
      </c>
      <c r="AL18" s="836" t="s">
        <v>3411</v>
      </c>
      <c r="AM18" s="836" t="s">
        <v>3411</v>
      </c>
      <c r="AN18" s="836" t="s">
        <v>3411</v>
      </c>
      <c r="AO18" s="836" t="s">
        <v>3411</v>
      </c>
      <c r="AP18" s="836" t="s">
        <v>3411</v>
      </c>
      <c r="AQ18" s="836" t="s">
        <v>3411</v>
      </c>
      <c r="AR18" s="836" t="s">
        <v>3411</v>
      </c>
      <c r="AS18" s="836" t="s">
        <v>3411</v>
      </c>
      <c r="AT18" s="836" t="s">
        <v>3411</v>
      </c>
      <c r="AU18" s="836" t="s">
        <v>3411</v>
      </c>
      <c r="AV18" s="836" t="s">
        <v>3411</v>
      </c>
      <c r="AW18" s="836" t="s">
        <v>3411</v>
      </c>
      <c r="AX18" s="836" t="s">
        <v>3411</v>
      </c>
      <c r="AY18" s="836" t="s">
        <v>3411</v>
      </c>
      <c r="AZ18" s="836" t="s">
        <v>3411</v>
      </c>
      <c r="BA18" s="836" t="s">
        <v>3411</v>
      </c>
      <c r="BB18" s="836" t="s">
        <v>3411</v>
      </c>
      <c r="BC18" s="836" t="s">
        <v>3411</v>
      </c>
      <c r="BD18" s="836" t="s">
        <v>3411</v>
      </c>
      <c r="BE18" s="836" t="s">
        <v>3411</v>
      </c>
      <c r="BF18" s="836" t="s">
        <v>3411</v>
      </c>
      <c r="BG18" s="836" t="s">
        <v>3411</v>
      </c>
      <c r="BH18" s="836" t="s">
        <v>3411</v>
      </c>
      <c r="BI18" s="836" t="s">
        <v>3411</v>
      </c>
      <c r="BJ18" s="836" t="s">
        <v>3411</v>
      </c>
      <c r="BK18" s="836" t="s">
        <v>3411</v>
      </c>
      <c r="BL18" s="836" t="s">
        <v>3411</v>
      </c>
      <c r="BM18" s="836" t="s">
        <v>3411</v>
      </c>
      <c r="BN18" s="836" t="s">
        <v>3411</v>
      </c>
    </row>
    <row r="19" spans="1:66" ht="12.75" hidden="1">
      <c r="A19" s="831"/>
      <c r="B19" s="832" t="s">
        <v>11865</v>
      </c>
      <c r="C19" s="833"/>
      <c r="D19" s="836">
        <v>0</v>
      </c>
      <c r="E19" s="836">
        <v>0</v>
      </c>
      <c r="F19" s="836">
        <v>0</v>
      </c>
      <c r="G19" s="836">
        <v>0</v>
      </c>
      <c r="H19" s="836">
        <v>0</v>
      </c>
      <c r="I19" s="836" t="s">
        <v>3411</v>
      </c>
      <c r="J19" s="836" t="s">
        <v>3411</v>
      </c>
      <c r="K19" s="836" t="s">
        <v>3411</v>
      </c>
      <c r="L19" s="836" t="s">
        <v>3411</v>
      </c>
      <c r="M19" s="836" t="s">
        <v>3411</v>
      </c>
      <c r="N19" s="836" t="s">
        <v>3411</v>
      </c>
      <c r="O19" s="836" t="s">
        <v>3411</v>
      </c>
      <c r="P19" s="836" t="s">
        <v>3411</v>
      </c>
      <c r="Q19" s="836" t="s">
        <v>3411</v>
      </c>
      <c r="R19" s="836" t="s">
        <v>3411</v>
      </c>
      <c r="S19" s="836" t="s">
        <v>3411</v>
      </c>
      <c r="T19" s="836" t="s">
        <v>3411</v>
      </c>
      <c r="U19" s="836" t="s">
        <v>3411</v>
      </c>
      <c r="V19" s="836" t="s">
        <v>3411</v>
      </c>
      <c r="W19" s="836" t="s">
        <v>3411</v>
      </c>
      <c r="X19" s="836" t="s">
        <v>3411</v>
      </c>
      <c r="Y19" s="836" t="s">
        <v>3411</v>
      </c>
      <c r="Z19" s="836" t="s">
        <v>3411</v>
      </c>
      <c r="AA19" s="836" t="s">
        <v>3411</v>
      </c>
      <c r="AB19" s="836" t="s">
        <v>3411</v>
      </c>
      <c r="AC19" s="836" t="s">
        <v>3411</v>
      </c>
      <c r="AD19" s="836" t="s">
        <v>3411</v>
      </c>
      <c r="AE19" s="836" t="s">
        <v>3411</v>
      </c>
      <c r="AF19" s="836" t="s">
        <v>3411</v>
      </c>
      <c r="AG19" s="836" t="s">
        <v>3411</v>
      </c>
      <c r="AH19" s="836" t="s">
        <v>3411</v>
      </c>
      <c r="AI19" s="836" t="s">
        <v>3411</v>
      </c>
      <c r="AJ19" s="836" t="s">
        <v>3411</v>
      </c>
      <c r="AK19" s="836" t="s">
        <v>3411</v>
      </c>
      <c r="AL19" s="836" t="s">
        <v>3411</v>
      </c>
      <c r="AM19" s="836" t="s">
        <v>3411</v>
      </c>
      <c r="AN19" s="836" t="s">
        <v>3411</v>
      </c>
      <c r="AO19" s="836" t="s">
        <v>3411</v>
      </c>
      <c r="AP19" s="836" t="s">
        <v>3411</v>
      </c>
      <c r="AQ19" s="836" t="s">
        <v>3411</v>
      </c>
      <c r="AR19" s="836" t="s">
        <v>3411</v>
      </c>
      <c r="AS19" s="836" t="s">
        <v>3411</v>
      </c>
      <c r="AT19" s="836" t="s">
        <v>3411</v>
      </c>
      <c r="AU19" s="836" t="s">
        <v>3411</v>
      </c>
      <c r="AV19" s="836" t="s">
        <v>3411</v>
      </c>
      <c r="AW19" s="836" t="s">
        <v>3411</v>
      </c>
      <c r="AX19" s="836" t="s">
        <v>3411</v>
      </c>
      <c r="AY19" s="836" t="s">
        <v>3411</v>
      </c>
      <c r="AZ19" s="836" t="s">
        <v>3411</v>
      </c>
      <c r="BA19" s="836" t="s">
        <v>3411</v>
      </c>
      <c r="BB19" s="836" t="s">
        <v>3411</v>
      </c>
      <c r="BC19" s="836" t="s">
        <v>3411</v>
      </c>
      <c r="BD19" s="836" t="s">
        <v>3411</v>
      </c>
      <c r="BE19" s="836" t="s">
        <v>3411</v>
      </c>
      <c r="BF19" s="836" t="s">
        <v>3411</v>
      </c>
      <c r="BG19" s="836" t="s">
        <v>3411</v>
      </c>
      <c r="BH19" s="836" t="s">
        <v>3411</v>
      </c>
      <c r="BI19" s="836" t="s">
        <v>3411</v>
      </c>
      <c r="BJ19" s="836" t="s">
        <v>3411</v>
      </c>
      <c r="BK19" s="836" t="s">
        <v>3411</v>
      </c>
      <c r="BL19" s="836" t="s">
        <v>3411</v>
      </c>
      <c r="BM19" s="836" t="s">
        <v>3411</v>
      </c>
      <c r="BN19" s="836" t="s">
        <v>3411</v>
      </c>
    </row>
    <row r="20" spans="1:66" ht="12.75" hidden="1">
      <c r="A20" s="831"/>
      <c r="B20" s="832" t="s">
        <v>11867</v>
      </c>
      <c r="C20" s="833"/>
      <c r="D20" s="836">
        <v>0</v>
      </c>
      <c r="E20" s="836">
        <v>0</v>
      </c>
      <c r="F20" s="836">
        <v>0</v>
      </c>
      <c r="G20" s="836">
        <v>0</v>
      </c>
      <c r="H20" s="836">
        <v>0</v>
      </c>
      <c r="I20" s="836" t="s">
        <v>3411</v>
      </c>
      <c r="J20" s="836" t="s">
        <v>3411</v>
      </c>
      <c r="K20" s="836" t="s">
        <v>3411</v>
      </c>
      <c r="L20" s="836" t="s">
        <v>3411</v>
      </c>
      <c r="M20" s="836" t="s">
        <v>3411</v>
      </c>
      <c r="N20" s="836" t="s">
        <v>3411</v>
      </c>
      <c r="O20" s="836" t="s">
        <v>3411</v>
      </c>
      <c r="P20" s="836" t="s">
        <v>3411</v>
      </c>
      <c r="Q20" s="836" t="s">
        <v>3411</v>
      </c>
      <c r="R20" s="836" t="s">
        <v>3411</v>
      </c>
      <c r="S20" s="836" t="s">
        <v>3411</v>
      </c>
      <c r="T20" s="836" t="s">
        <v>3411</v>
      </c>
      <c r="U20" s="836" t="s">
        <v>3411</v>
      </c>
      <c r="V20" s="836" t="s">
        <v>3411</v>
      </c>
      <c r="W20" s="836" t="s">
        <v>3411</v>
      </c>
      <c r="X20" s="836" t="s">
        <v>3411</v>
      </c>
      <c r="Y20" s="836" t="s">
        <v>3411</v>
      </c>
      <c r="Z20" s="836" t="s">
        <v>3411</v>
      </c>
      <c r="AA20" s="836" t="s">
        <v>3411</v>
      </c>
      <c r="AB20" s="836" t="s">
        <v>3411</v>
      </c>
      <c r="AC20" s="836" t="s">
        <v>3411</v>
      </c>
      <c r="AD20" s="836" t="s">
        <v>3411</v>
      </c>
      <c r="AE20" s="836" t="s">
        <v>3411</v>
      </c>
      <c r="AF20" s="836" t="s">
        <v>3411</v>
      </c>
      <c r="AG20" s="836" t="s">
        <v>3411</v>
      </c>
      <c r="AH20" s="836" t="s">
        <v>3411</v>
      </c>
      <c r="AI20" s="836" t="s">
        <v>3411</v>
      </c>
      <c r="AJ20" s="836" t="s">
        <v>3411</v>
      </c>
      <c r="AK20" s="836" t="s">
        <v>3411</v>
      </c>
      <c r="AL20" s="836" t="s">
        <v>3411</v>
      </c>
      <c r="AM20" s="836" t="s">
        <v>3411</v>
      </c>
      <c r="AN20" s="836" t="s">
        <v>3411</v>
      </c>
      <c r="AO20" s="836" t="s">
        <v>3411</v>
      </c>
      <c r="AP20" s="836" t="s">
        <v>3411</v>
      </c>
      <c r="AQ20" s="836" t="s">
        <v>3411</v>
      </c>
      <c r="AR20" s="836" t="s">
        <v>3411</v>
      </c>
      <c r="AS20" s="836" t="s">
        <v>3411</v>
      </c>
      <c r="AT20" s="836" t="s">
        <v>3411</v>
      </c>
      <c r="AU20" s="836" t="s">
        <v>3411</v>
      </c>
      <c r="AV20" s="836" t="s">
        <v>3411</v>
      </c>
      <c r="AW20" s="836" t="s">
        <v>3411</v>
      </c>
      <c r="AX20" s="836" t="s">
        <v>3411</v>
      </c>
      <c r="AY20" s="836" t="s">
        <v>3411</v>
      </c>
      <c r="AZ20" s="836" t="s">
        <v>3411</v>
      </c>
      <c r="BA20" s="836" t="s">
        <v>3411</v>
      </c>
      <c r="BB20" s="836" t="s">
        <v>3411</v>
      </c>
      <c r="BC20" s="836" t="s">
        <v>3411</v>
      </c>
      <c r="BD20" s="836" t="s">
        <v>3411</v>
      </c>
      <c r="BE20" s="836" t="s">
        <v>3411</v>
      </c>
      <c r="BF20" s="836" t="s">
        <v>3411</v>
      </c>
      <c r="BG20" s="836" t="s">
        <v>3411</v>
      </c>
      <c r="BH20" s="836" t="s">
        <v>3411</v>
      </c>
      <c r="BI20" s="836" t="s">
        <v>3411</v>
      </c>
      <c r="BJ20" s="836" t="s">
        <v>3411</v>
      </c>
      <c r="BK20" s="836" t="s">
        <v>3411</v>
      </c>
      <c r="BL20" s="836" t="s">
        <v>3411</v>
      </c>
      <c r="BM20" s="836" t="s">
        <v>3411</v>
      </c>
      <c r="BN20" s="836" t="s">
        <v>3411</v>
      </c>
    </row>
    <row r="21" spans="1:66" ht="12.75" hidden="1">
      <c r="A21" s="831"/>
      <c r="B21" s="831" t="s">
        <v>11869</v>
      </c>
      <c r="C21" s="835"/>
      <c r="D21" s="836">
        <v>5532190000</v>
      </c>
      <c r="E21" s="836">
        <v>0</v>
      </c>
      <c r="F21" s="836">
        <v>5532190000</v>
      </c>
      <c r="G21" s="836">
        <v>5532190000</v>
      </c>
      <c r="H21" s="836">
        <v>0</v>
      </c>
      <c r="I21" s="836" t="s">
        <v>3411</v>
      </c>
      <c r="J21" s="836" t="s">
        <v>3411</v>
      </c>
      <c r="K21" s="836" t="s">
        <v>3411</v>
      </c>
      <c r="L21" s="836" t="s">
        <v>3411</v>
      </c>
      <c r="M21" s="836" t="s">
        <v>3411</v>
      </c>
      <c r="N21" s="836" t="s">
        <v>3411</v>
      </c>
      <c r="O21" s="836" t="s">
        <v>3411</v>
      </c>
      <c r="P21" s="836" t="s">
        <v>3411</v>
      </c>
      <c r="Q21" s="836" t="s">
        <v>3411</v>
      </c>
      <c r="R21" s="836" t="s">
        <v>3411</v>
      </c>
      <c r="S21" s="836" t="s">
        <v>3411</v>
      </c>
      <c r="T21" s="836" t="s">
        <v>3411</v>
      </c>
      <c r="U21" s="836" t="s">
        <v>3411</v>
      </c>
      <c r="V21" s="836" t="s">
        <v>3411</v>
      </c>
      <c r="W21" s="836" t="s">
        <v>3411</v>
      </c>
      <c r="X21" s="836" t="s">
        <v>3411</v>
      </c>
      <c r="Y21" s="836" t="s">
        <v>3411</v>
      </c>
      <c r="Z21" s="836" t="s">
        <v>3411</v>
      </c>
      <c r="AA21" s="836" t="s">
        <v>3411</v>
      </c>
      <c r="AB21" s="836" t="s">
        <v>3411</v>
      </c>
      <c r="AC21" s="836" t="s">
        <v>3411</v>
      </c>
      <c r="AD21" s="836" t="s">
        <v>3411</v>
      </c>
      <c r="AE21" s="836" t="s">
        <v>3411</v>
      </c>
      <c r="AF21" s="836" t="s">
        <v>3411</v>
      </c>
      <c r="AG21" s="836" t="s">
        <v>3411</v>
      </c>
      <c r="AH21" s="836" t="s">
        <v>3411</v>
      </c>
      <c r="AI21" s="836" t="s">
        <v>3411</v>
      </c>
      <c r="AJ21" s="836" t="s">
        <v>3411</v>
      </c>
      <c r="AK21" s="836" t="s">
        <v>3411</v>
      </c>
      <c r="AL21" s="836" t="s">
        <v>3411</v>
      </c>
      <c r="AM21" s="836" t="s">
        <v>3411</v>
      </c>
      <c r="AN21" s="836" t="s">
        <v>3411</v>
      </c>
      <c r="AO21" s="836" t="s">
        <v>3411</v>
      </c>
      <c r="AP21" s="836" t="s">
        <v>3411</v>
      </c>
      <c r="AQ21" s="836" t="s">
        <v>3411</v>
      </c>
      <c r="AR21" s="836" t="s">
        <v>3411</v>
      </c>
      <c r="AS21" s="836" t="s">
        <v>3411</v>
      </c>
      <c r="AT21" s="836" t="s">
        <v>3411</v>
      </c>
      <c r="AU21" s="836" t="s">
        <v>3411</v>
      </c>
      <c r="AV21" s="836" t="s">
        <v>3411</v>
      </c>
      <c r="AW21" s="836" t="s">
        <v>3411</v>
      </c>
      <c r="AX21" s="836" t="s">
        <v>3411</v>
      </c>
      <c r="AY21" s="836" t="s">
        <v>3411</v>
      </c>
      <c r="AZ21" s="836" t="s">
        <v>3411</v>
      </c>
      <c r="BA21" s="836" t="s">
        <v>3411</v>
      </c>
      <c r="BB21" s="836" t="s">
        <v>3411</v>
      </c>
      <c r="BC21" s="836" t="s">
        <v>3411</v>
      </c>
      <c r="BD21" s="836" t="s">
        <v>3411</v>
      </c>
      <c r="BE21" s="836" t="s">
        <v>3411</v>
      </c>
      <c r="BF21" s="836" t="s">
        <v>3411</v>
      </c>
      <c r="BG21" s="836" t="s">
        <v>3411</v>
      </c>
      <c r="BH21" s="836" t="s">
        <v>3411</v>
      </c>
      <c r="BI21" s="836" t="s">
        <v>3411</v>
      </c>
      <c r="BJ21" s="836" t="s">
        <v>3411</v>
      </c>
      <c r="BK21" s="836" t="s">
        <v>3411</v>
      </c>
      <c r="BL21" s="836" t="s">
        <v>3411</v>
      </c>
      <c r="BM21" s="836" t="s">
        <v>3411</v>
      </c>
      <c r="BN21" s="836" t="s">
        <v>3411</v>
      </c>
    </row>
    <row r="22" spans="1:66" ht="12.75" hidden="1">
      <c r="A22" s="831"/>
      <c r="B22" s="832" t="s">
        <v>11870</v>
      </c>
      <c r="C22" s="833"/>
      <c r="D22" s="836">
        <v>0</v>
      </c>
      <c r="E22" s="836">
        <v>0</v>
      </c>
      <c r="F22" s="836">
        <v>0</v>
      </c>
      <c r="G22" s="836">
        <v>0</v>
      </c>
      <c r="H22" s="836">
        <v>0</v>
      </c>
      <c r="I22" s="836" t="s">
        <v>3411</v>
      </c>
      <c r="J22" s="836" t="s">
        <v>3411</v>
      </c>
      <c r="K22" s="836" t="s">
        <v>3411</v>
      </c>
      <c r="L22" s="836" t="s">
        <v>3411</v>
      </c>
      <c r="M22" s="836" t="s">
        <v>3411</v>
      </c>
      <c r="N22" s="836" t="s">
        <v>3411</v>
      </c>
      <c r="O22" s="836" t="s">
        <v>3411</v>
      </c>
      <c r="P22" s="836" t="s">
        <v>3411</v>
      </c>
      <c r="Q22" s="836" t="s">
        <v>3411</v>
      </c>
      <c r="R22" s="836" t="s">
        <v>3411</v>
      </c>
      <c r="S22" s="836" t="s">
        <v>3411</v>
      </c>
      <c r="T22" s="836" t="s">
        <v>3411</v>
      </c>
      <c r="U22" s="836" t="s">
        <v>3411</v>
      </c>
      <c r="V22" s="836" t="s">
        <v>3411</v>
      </c>
      <c r="W22" s="836" t="s">
        <v>3411</v>
      </c>
      <c r="X22" s="836" t="s">
        <v>3411</v>
      </c>
      <c r="Y22" s="836" t="s">
        <v>3411</v>
      </c>
      <c r="Z22" s="836" t="s">
        <v>3411</v>
      </c>
      <c r="AA22" s="836" t="s">
        <v>3411</v>
      </c>
      <c r="AB22" s="836" t="s">
        <v>3411</v>
      </c>
      <c r="AC22" s="836" t="s">
        <v>3411</v>
      </c>
      <c r="AD22" s="836" t="s">
        <v>3411</v>
      </c>
      <c r="AE22" s="836" t="s">
        <v>3411</v>
      </c>
      <c r="AF22" s="836" t="s">
        <v>3411</v>
      </c>
      <c r="AG22" s="836" t="s">
        <v>3411</v>
      </c>
      <c r="AH22" s="836" t="s">
        <v>3411</v>
      </c>
      <c r="AI22" s="836" t="s">
        <v>3411</v>
      </c>
      <c r="AJ22" s="836" t="s">
        <v>3411</v>
      </c>
      <c r="AK22" s="836" t="s">
        <v>3411</v>
      </c>
      <c r="AL22" s="836" t="s">
        <v>3411</v>
      </c>
      <c r="AM22" s="836" t="s">
        <v>3411</v>
      </c>
      <c r="AN22" s="836" t="s">
        <v>3411</v>
      </c>
      <c r="AO22" s="836" t="s">
        <v>3411</v>
      </c>
      <c r="AP22" s="836" t="s">
        <v>3411</v>
      </c>
      <c r="AQ22" s="836" t="s">
        <v>3411</v>
      </c>
      <c r="AR22" s="836" t="s">
        <v>3411</v>
      </c>
      <c r="AS22" s="836" t="s">
        <v>3411</v>
      </c>
      <c r="AT22" s="836" t="s">
        <v>3411</v>
      </c>
      <c r="AU22" s="836" t="s">
        <v>3411</v>
      </c>
      <c r="AV22" s="836" t="s">
        <v>3411</v>
      </c>
      <c r="AW22" s="836" t="s">
        <v>3411</v>
      </c>
      <c r="AX22" s="836" t="s">
        <v>3411</v>
      </c>
      <c r="AY22" s="836" t="s">
        <v>3411</v>
      </c>
      <c r="AZ22" s="836" t="s">
        <v>3411</v>
      </c>
      <c r="BA22" s="836" t="s">
        <v>3411</v>
      </c>
      <c r="BB22" s="836" t="s">
        <v>3411</v>
      </c>
      <c r="BC22" s="836" t="s">
        <v>3411</v>
      </c>
      <c r="BD22" s="836" t="s">
        <v>3411</v>
      </c>
      <c r="BE22" s="836" t="s">
        <v>3411</v>
      </c>
      <c r="BF22" s="836" t="s">
        <v>3411</v>
      </c>
      <c r="BG22" s="836" t="s">
        <v>3411</v>
      </c>
      <c r="BH22" s="836" t="s">
        <v>3411</v>
      </c>
      <c r="BI22" s="836" t="s">
        <v>3411</v>
      </c>
      <c r="BJ22" s="836" t="s">
        <v>3411</v>
      </c>
      <c r="BK22" s="836" t="s">
        <v>3411</v>
      </c>
      <c r="BL22" s="836" t="s">
        <v>3411</v>
      </c>
      <c r="BM22" s="836" t="s">
        <v>3411</v>
      </c>
      <c r="BN22" s="836" t="s">
        <v>3411</v>
      </c>
    </row>
    <row r="23" spans="1:66" ht="12.75" hidden="1">
      <c r="A23" s="831"/>
      <c r="B23" s="832" t="s">
        <v>11871</v>
      </c>
      <c r="C23" s="833"/>
      <c r="D23" s="836">
        <v>5532190000</v>
      </c>
      <c r="E23" s="836">
        <v>0</v>
      </c>
      <c r="F23" s="836">
        <v>5532190000</v>
      </c>
      <c r="G23" s="836">
        <v>5532190000</v>
      </c>
      <c r="H23" s="836">
        <v>0</v>
      </c>
      <c r="I23" s="836" t="s">
        <v>3411</v>
      </c>
      <c r="J23" s="836" t="s">
        <v>3411</v>
      </c>
      <c r="K23" s="836" t="s">
        <v>3411</v>
      </c>
      <c r="L23" s="836" t="s">
        <v>3411</v>
      </c>
      <c r="M23" s="836" t="s">
        <v>3411</v>
      </c>
      <c r="N23" s="836" t="s">
        <v>3411</v>
      </c>
      <c r="O23" s="836" t="s">
        <v>3411</v>
      </c>
      <c r="P23" s="836" t="s">
        <v>3411</v>
      </c>
      <c r="Q23" s="836" t="s">
        <v>3411</v>
      </c>
      <c r="R23" s="836" t="s">
        <v>3411</v>
      </c>
      <c r="S23" s="836" t="s">
        <v>3411</v>
      </c>
      <c r="T23" s="836" t="s">
        <v>3411</v>
      </c>
      <c r="U23" s="836" t="s">
        <v>3411</v>
      </c>
      <c r="V23" s="836" t="s">
        <v>3411</v>
      </c>
      <c r="W23" s="836" t="s">
        <v>3411</v>
      </c>
      <c r="X23" s="836" t="s">
        <v>3411</v>
      </c>
      <c r="Y23" s="836" t="s">
        <v>3411</v>
      </c>
      <c r="Z23" s="836" t="s">
        <v>3411</v>
      </c>
      <c r="AA23" s="836" t="s">
        <v>3411</v>
      </c>
      <c r="AB23" s="836" t="s">
        <v>3411</v>
      </c>
      <c r="AC23" s="836" t="s">
        <v>3411</v>
      </c>
      <c r="AD23" s="836" t="s">
        <v>3411</v>
      </c>
      <c r="AE23" s="836" t="s">
        <v>3411</v>
      </c>
      <c r="AF23" s="836" t="s">
        <v>3411</v>
      </c>
      <c r="AG23" s="836" t="s">
        <v>3411</v>
      </c>
      <c r="AH23" s="836" t="s">
        <v>3411</v>
      </c>
      <c r="AI23" s="836" t="s">
        <v>3411</v>
      </c>
      <c r="AJ23" s="836" t="s">
        <v>3411</v>
      </c>
      <c r="AK23" s="836" t="s">
        <v>3411</v>
      </c>
      <c r="AL23" s="836" t="s">
        <v>3411</v>
      </c>
      <c r="AM23" s="836" t="s">
        <v>3411</v>
      </c>
      <c r="AN23" s="836" t="s">
        <v>3411</v>
      </c>
      <c r="AO23" s="836" t="s">
        <v>3411</v>
      </c>
      <c r="AP23" s="836" t="s">
        <v>3411</v>
      </c>
      <c r="AQ23" s="836" t="s">
        <v>3411</v>
      </c>
      <c r="AR23" s="836" t="s">
        <v>3411</v>
      </c>
      <c r="AS23" s="836" t="s">
        <v>3411</v>
      </c>
      <c r="AT23" s="836" t="s">
        <v>3411</v>
      </c>
      <c r="AU23" s="836" t="s">
        <v>3411</v>
      </c>
      <c r="AV23" s="836" t="s">
        <v>3411</v>
      </c>
      <c r="AW23" s="836" t="s">
        <v>3411</v>
      </c>
      <c r="AX23" s="836" t="s">
        <v>3411</v>
      </c>
      <c r="AY23" s="836" t="s">
        <v>3411</v>
      </c>
      <c r="AZ23" s="836" t="s">
        <v>3411</v>
      </c>
      <c r="BA23" s="836" t="s">
        <v>3411</v>
      </c>
      <c r="BB23" s="836" t="s">
        <v>3411</v>
      </c>
      <c r="BC23" s="836" t="s">
        <v>3411</v>
      </c>
      <c r="BD23" s="836" t="s">
        <v>3411</v>
      </c>
      <c r="BE23" s="836" t="s">
        <v>3411</v>
      </c>
      <c r="BF23" s="836" t="s">
        <v>3411</v>
      </c>
      <c r="BG23" s="836" t="s">
        <v>3411</v>
      </c>
      <c r="BH23" s="836" t="s">
        <v>3411</v>
      </c>
      <c r="BI23" s="836" t="s">
        <v>3411</v>
      </c>
      <c r="BJ23" s="836" t="s">
        <v>3411</v>
      </c>
      <c r="BK23" s="836" t="s">
        <v>3411</v>
      </c>
      <c r="BL23" s="836" t="s">
        <v>3411</v>
      </c>
      <c r="BM23" s="836" t="s">
        <v>3411</v>
      </c>
      <c r="BN23" s="836" t="s">
        <v>3411</v>
      </c>
    </row>
    <row r="24" spans="1:66" ht="12.75">
      <c r="A24" s="831" t="s">
        <v>661</v>
      </c>
      <c r="B24" s="832" t="s">
        <v>11872</v>
      </c>
      <c r="C24" s="833" t="s">
        <v>6077</v>
      </c>
      <c r="D24" s="836">
        <v>0</v>
      </c>
      <c r="E24" s="836">
        <v>0</v>
      </c>
      <c r="F24" s="836">
        <v>0</v>
      </c>
      <c r="G24" s="836">
        <v>0</v>
      </c>
      <c r="H24" s="836">
        <v>0</v>
      </c>
      <c r="I24" s="836" t="s">
        <v>3411</v>
      </c>
      <c r="J24" s="836" t="s">
        <v>3411</v>
      </c>
      <c r="K24" s="836" t="s">
        <v>3411</v>
      </c>
      <c r="L24" s="836" t="s">
        <v>3411</v>
      </c>
      <c r="M24" s="836" t="s">
        <v>3411</v>
      </c>
      <c r="N24" s="836" t="s">
        <v>3411</v>
      </c>
      <c r="O24" s="836" t="s">
        <v>3411</v>
      </c>
      <c r="P24" s="836" t="s">
        <v>3411</v>
      </c>
      <c r="Q24" s="836" t="s">
        <v>3411</v>
      </c>
      <c r="R24" s="836" t="s">
        <v>3411</v>
      </c>
      <c r="S24" s="836" t="s">
        <v>3411</v>
      </c>
      <c r="T24" s="836" t="s">
        <v>3411</v>
      </c>
      <c r="U24" s="836" t="s">
        <v>3411</v>
      </c>
      <c r="V24" s="836" t="s">
        <v>3411</v>
      </c>
      <c r="W24" s="836" t="s">
        <v>3411</v>
      </c>
      <c r="X24" s="836" t="s">
        <v>3411</v>
      </c>
      <c r="Y24" s="836" t="s">
        <v>3411</v>
      </c>
      <c r="Z24" s="836" t="s">
        <v>3411</v>
      </c>
      <c r="AA24" s="836" t="s">
        <v>3411</v>
      </c>
      <c r="AB24" s="836" t="s">
        <v>3411</v>
      </c>
      <c r="AC24" s="836" t="s">
        <v>3411</v>
      </c>
      <c r="AD24" s="836" t="s">
        <v>3411</v>
      </c>
      <c r="AE24" s="836" t="s">
        <v>3411</v>
      </c>
      <c r="AF24" s="836" t="s">
        <v>3411</v>
      </c>
      <c r="AG24" s="836" t="s">
        <v>3411</v>
      </c>
      <c r="AH24" s="836" t="s">
        <v>3411</v>
      </c>
      <c r="AI24" s="836" t="s">
        <v>3411</v>
      </c>
      <c r="AJ24" s="836" t="s">
        <v>3411</v>
      </c>
      <c r="AK24" s="836" t="s">
        <v>3411</v>
      </c>
      <c r="AL24" s="836" t="s">
        <v>3411</v>
      </c>
      <c r="AM24" s="836" t="s">
        <v>3411</v>
      </c>
      <c r="AN24" s="836" t="s">
        <v>3411</v>
      </c>
      <c r="AO24" s="836" t="s">
        <v>3411</v>
      </c>
      <c r="AP24" s="836" t="s">
        <v>3411</v>
      </c>
      <c r="AQ24" s="836" t="s">
        <v>3411</v>
      </c>
      <c r="AR24" s="836" t="s">
        <v>3411</v>
      </c>
      <c r="AS24" s="836" t="s">
        <v>3411</v>
      </c>
      <c r="AT24" s="836" t="s">
        <v>3411</v>
      </c>
      <c r="AU24" s="836" t="s">
        <v>3411</v>
      </c>
      <c r="AV24" s="836" t="s">
        <v>3411</v>
      </c>
      <c r="AW24" s="836" t="s">
        <v>3411</v>
      </c>
      <c r="AX24" s="836" t="s">
        <v>3411</v>
      </c>
      <c r="AY24" s="836" t="s">
        <v>3411</v>
      </c>
      <c r="AZ24" s="836" t="s">
        <v>3411</v>
      </c>
      <c r="BA24" s="836" t="s">
        <v>3411</v>
      </c>
      <c r="BB24" s="836" t="s">
        <v>3411</v>
      </c>
      <c r="BC24" s="836" t="s">
        <v>3411</v>
      </c>
      <c r="BD24" s="836" t="s">
        <v>3411</v>
      </c>
      <c r="BE24" s="836" t="s">
        <v>3411</v>
      </c>
      <c r="BF24" s="836" t="s">
        <v>3411</v>
      </c>
      <c r="BG24" s="836" t="s">
        <v>3411</v>
      </c>
      <c r="BH24" s="836" t="s">
        <v>3411</v>
      </c>
      <c r="BI24" s="836" t="s">
        <v>3411</v>
      </c>
      <c r="BJ24" s="836" t="s">
        <v>3411</v>
      </c>
      <c r="BK24" s="836" t="s">
        <v>3411</v>
      </c>
      <c r="BL24" s="836" t="s">
        <v>3411</v>
      </c>
      <c r="BM24" s="836" t="s">
        <v>3411</v>
      </c>
      <c r="BN24" s="836" t="s">
        <v>3411</v>
      </c>
    </row>
    <row r="25" spans="1:66" ht="12.75">
      <c r="A25" s="829" t="s">
        <v>11874</v>
      </c>
      <c r="B25" s="829" t="s">
        <v>12487</v>
      </c>
      <c r="C25" s="826" t="s">
        <v>6077</v>
      </c>
      <c r="D25" s="830">
        <v>164806754499</v>
      </c>
      <c r="E25" s="830">
        <v>0</v>
      </c>
      <c r="F25" s="830">
        <v>164806754499</v>
      </c>
      <c r="G25" s="830">
        <v>164806754499</v>
      </c>
      <c r="H25" s="830">
        <v>0</v>
      </c>
      <c r="I25" s="830" t="s">
        <v>3411</v>
      </c>
      <c r="J25" s="830" t="s">
        <v>3411</v>
      </c>
      <c r="K25" s="830" t="s">
        <v>3411</v>
      </c>
      <c r="L25" s="830" t="s">
        <v>3411</v>
      </c>
      <c r="M25" s="830" t="s">
        <v>3411</v>
      </c>
      <c r="N25" s="830" t="s">
        <v>3411</v>
      </c>
      <c r="O25" s="830" t="s">
        <v>3411</v>
      </c>
      <c r="P25" s="830" t="s">
        <v>3411</v>
      </c>
      <c r="Q25" s="830" t="s">
        <v>3411</v>
      </c>
      <c r="R25" s="830" t="s">
        <v>3411</v>
      </c>
      <c r="S25" s="830" t="s">
        <v>3411</v>
      </c>
      <c r="T25" s="830" t="s">
        <v>3411</v>
      </c>
      <c r="U25" s="830" t="s">
        <v>3411</v>
      </c>
      <c r="V25" s="830" t="s">
        <v>3411</v>
      </c>
      <c r="W25" s="830" t="s">
        <v>3411</v>
      </c>
      <c r="X25" s="830" t="s">
        <v>3411</v>
      </c>
      <c r="Y25" s="830" t="s">
        <v>3411</v>
      </c>
      <c r="Z25" s="830" t="s">
        <v>3411</v>
      </c>
      <c r="AA25" s="830" t="s">
        <v>3411</v>
      </c>
      <c r="AB25" s="830" t="s">
        <v>3411</v>
      </c>
      <c r="AC25" s="830" t="s">
        <v>3411</v>
      </c>
      <c r="AD25" s="830" t="s">
        <v>3411</v>
      </c>
      <c r="AE25" s="830" t="s">
        <v>3411</v>
      </c>
      <c r="AF25" s="830" t="s">
        <v>3411</v>
      </c>
      <c r="AG25" s="830" t="s">
        <v>3411</v>
      </c>
      <c r="AH25" s="830" t="s">
        <v>3411</v>
      </c>
      <c r="AI25" s="830" t="s">
        <v>3411</v>
      </c>
      <c r="AJ25" s="830" t="s">
        <v>3411</v>
      </c>
      <c r="AK25" s="830" t="s">
        <v>3411</v>
      </c>
      <c r="AL25" s="830" t="s">
        <v>3411</v>
      </c>
      <c r="AM25" s="830" t="s">
        <v>3411</v>
      </c>
      <c r="AN25" s="830" t="s">
        <v>3411</v>
      </c>
      <c r="AO25" s="830" t="s">
        <v>3411</v>
      </c>
      <c r="AP25" s="830" t="s">
        <v>3411</v>
      </c>
      <c r="AQ25" s="830" t="s">
        <v>3411</v>
      </c>
      <c r="AR25" s="830" t="s">
        <v>3411</v>
      </c>
      <c r="AS25" s="830" t="s">
        <v>3411</v>
      </c>
      <c r="AT25" s="830" t="s">
        <v>3411</v>
      </c>
      <c r="AU25" s="830" t="s">
        <v>3411</v>
      </c>
      <c r="AV25" s="830" t="s">
        <v>3411</v>
      </c>
      <c r="AW25" s="830" t="s">
        <v>3411</v>
      </c>
      <c r="AX25" s="830" t="s">
        <v>3411</v>
      </c>
      <c r="AY25" s="830" t="s">
        <v>3411</v>
      </c>
      <c r="AZ25" s="830" t="s">
        <v>3411</v>
      </c>
      <c r="BA25" s="830" t="s">
        <v>3411</v>
      </c>
      <c r="BB25" s="830" t="s">
        <v>3411</v>
      </c>
      <c r="BC25" s="830" t="s">
        <v>3411</v>
      </c>
      <c r="BD25" s="830" t="s">
        <v>3411</v>
      </c>
      <c r="BE25" s="830" t="s">
        <v>3411</v>
      </c>
      <c r="BF25" s="830" t="s">
        <v>3411</v>
      </c>
      <c r="BG25" s="830" t="s">
        <v>3411</v>
      </c>
      <c r="BH25" s="830" t="s">
        <v>3411</v>
      </c>
      <c r="BI25" s="830" t="s">
        <v>3411</v>
      </c>
      <c r="BJ25" s="830" t="s">
        <v>3411</v>
      </c>
      <c r="BK25" s="830" t="s">
        <v>3411</v>
      </c>
      <c r="BL25" s="830" t="s">
        <v>3411</v>
      </c>
      <c r="BM25" s="830" t="s">
        <v>3411</v>
      </c>
      <c r="BN25" s="830" t="s">
        <v>3411</v>
      </c>
    </row>
    <row r="26" spans="1:66" ht="12.75">
      <c r="A26" s="831" t="s">
        <v>533</v>
      </c>
      <c r="B26" s="832" t="s">
        <v>12488</v>
      </c>
      <c r="C26" s="833" t="s">
        <v>6077</v>
      </c>
      <c r="D26" s="836">
        <v>147975254431</v>
      </c>
      <c r="E26" s="836">
        <v>0</v>
      </c>
      <c r="F26" s="836">
        <v>147975254431</v>
      </c>
      <c r="G26" s="836">
        <v>147975254431</v>
      </c>
      <c r="H26" s="836">
        <v>0</v>
      </c>
      <c r="I26" s="836" t="s">
        <v>3411</v>
      </c>
      <c r="J26" s="836" t="s">
        <v>3411</v>
      </c>
      <c r="K26" s="836" t="s">
        <v>3411</v>
      </c>
      <c r="L26" s="836" t="s">
        <v>3411</v>
      </c>
      <c r="M26" s="836" t="s">
        <v>3411</v>
      </c>
      <c r="N26" s="836" t="s">
        <v>3411</v>
      </c>
      <c r="O26" s="836" t="s">
        <v>3411</v>
      </c>
      <c r="P26" s="836" t="s">
        <v>3411</v>
      </c>
      <c r="Q26" s="836" t="s">
        <v>3411</v>
      </c>
      <c r="R26" s="836" t="s">
        <v>3411</v>
      </c>
      <c r="S26" s="836" t="s">
        <v>3411</v>
      </c>
      <c r="T26" s="836" t="s">
        <v>3411</v>
      </c>
      <c r="U26" s="836" t="s">
        <v>3411</v>
      </c>
      <c r="V26" s="836" t="s">
        <v>3411</v>
      </c>
      <c r="W26" s="836" t="s">
        <v>3411</v>
      </c>
      <c r="X26" s="836" t="s">
        <v>3411</v>
      </c>
      <c r="Y26" s="836" t="s">
        <v>3411</v>
      </c>
      <c r="Z26" s="836" t="s">
        <v>3411</v>
      </c>
      <c r="AA26" s="836" t="s">
        <v>3411</v>
      </c>
      <c r="AB26" s="836" t="s">
        <v>3411</v>
      </c>
      <c r="AC26" s="836" t="s">
        <v>3411</v>
      </c>
      <c r="AD26" s="836" t="s">
        <v>3411</v>
      </c>
      <c r="AE26" s="836" t="s">
        <v>3411</v>
      </c>
      <c r="AF26" s="836" t="s">
        <v>3411</v>
      </c>
      <c r="AG26" s="836" t="s">
        <v>3411</v>
      </c>
      <c r="AH26" s="836" t="s">
        <v>3411</v>
      </c>
      <c r="AI26" s="836" t="s">
        <v>3411</v>
      </c>
      <c r="AJ26" s="836" t="s">
        <v>3411</v>
      </c>
      <c r="AK26" s="836" t="s">
        <v>3411</v>
      </c>
      <c r="AL26" s="836" t="s">
        <v>3411</v>
      </c>
      <c r="AM26" s="836" t="s">
        <v>3411</v>
      </c>
      <c r="AN26" s="836" t="s">
        <v>3411</v>
      </c>
      <c r="AO26" s="836" t="s">
        <v>3411</v>
      </c>
      <c r="AP26" s="836" t="s">
        <v>3411</v>
      </c>
      <c r="AQ26" s="836" t="s">
        <v>3411</v>
      </c>
      <c r="AR26" s="836" t="s">
        <v>3411</v>
      </c>
      <c r="AS26" s="836" t="s">
        <v>3411</v>
      </c>
      <c r="AT26" s="836" t="s">
        <v>3411</v>
      </c>
      <c r="AU26" s="836" t="s">
        <v>3411</v>
      </c>
      <c r="AV26" s="836" t="s">
        <v>3411</v>
      </c>
      <c r="AW26" s="836" t="s">
        <v>3411</v>
      </c>
      <c r="AX26" s="836" t="s">
        <v>3411</v>
      </c>
      <c r="AY26" s="836" t="s">
        <v>3411</v>
      </c>
      <c r="AZ26" s="836" t="s">
        <v>3411</v>
      </c>
      <c r="BA26" s="836" t="s">
        <v>3411</v>
      </c>
      <c r="BB26" s="836" t="s">
        <v>3411</v>
      </c>
      <c r="BC26" s="836" t="s">
        <v>3411</v>
      </c>
      <c r="BD26" s="836" t="s">
        <v>3411</v>
      </c>
      <c r="BE26" s="836" t="s">
        <v>3411</v>
      </c>
      <c r="BF26" s="836" t="s">
        <v>3411</v>
      </c>
      <c r="BG26" s="836" t="s">
        <v>3411</v>
      </c>
      <c r="BH26" s="836" t="s">
        <v>3411</v>
      </c>
      <c r="BI26" s="836" t="s">
        <v>3411</v>
      </c>
      <c r="BJ26" s="836" t="s">
        <v>3411</v>
      </c>
      <c r="BK26" s="836" t="s">
        <v>3411</v>
      </c>
      <c r="BL26" s="836" t="s">
        <v>3411</v>
      </c>
      <c r="BM26" s="836" t="s">
        <v>3411</v>
      </c>
      <c r="BN26" s="836" t="s">
        <v>3411</v>
      </c>
    </row>
    <row r="27" spans="1:66" ht="12.75">
      <c r="A27" s="831" t="s">
        <v>661</v>
      </c>
      <c r="B27" s="832" t="s">
        <v>12489</v>
      </c>
      <c r="C27" s="833" t="s">
        <v>6077</v>
      </c>
      <c r="D27" s="836">
        <v>15909514280</v>
      </c>
      <c r="E27" s="836">
        <v>0</v>
      </c>
      <c r="F27" s="836">
        <v>15909514280</v>
      </c>
      <c r="G27" s="836">
        <v>15909514280</v>
      </c>
      <c r="H27" s="836">
        <v>0</v>
      </c>
      <c r="I27" s="836" t="s">
        <v>3411</v>
      </c>
      <c r="J27" s="836" t="s">
        <v>3411</v>
      </c>
      <c r="K27" s="836" t="s">
        <v>3411</v>
      </c>
      <c r="L27" s="836" t="s">
        <v>3411</v>
      </c>
      <c r="M27" s="836" t="s">
        <v>3411</v>
      </c>
      <c r="N27" s="836" t="s">
        <v>3411</v>
      </c>
      <c r="O27" s="836" t="s">
        <v>3411</v>
      </c>
      <c r="P27" s="836" t="s">
        <v>3411</v>
      </c>
      <c r="Q27" s="836" t="s">
        <v>3411</v>
      </c>
      <c r="R27" s="836" t="s">
        <v>3411</v>
      </c>
      <c r="S27" s="836" t="s">
        <v>3411</v>
      </c>
      <c r="T27" s="836" t="s">
        <v>3411</v>
      </c>
      <c r="U27" s="836" t="s">
        <v>3411</v>
      </c>
      <c r="V27" s="836" t="s">
        <v>3411</v>
      </c>
      <c r="W27" s="836" t="s">
        <v>3411</v>
      </c>
      <c r="X27" s="836" t="s">
        <v>3411</v>
      </c>
      <c r="Y27" s="836" t="s">
        <v>3411</v>
      </c>
      <c r="Z27" s="836" t="s">
        <v>3411</v>
      </c>
      <c r="AA27" s="836" t="s">
        <v>3411</v>
      </c>
      <c r="AB27" s="836" t="s">
        <v>3411</v>
      </c>
      <c r="AC27" s="836" t="s">
        <v>3411</v>
      </c>
      <c r="AD27" s="836" t="s">
        <v>3411</v>
      </c>
      <c r="AE27" s="836" t="s">
        <v>3411</v>
      </c>
      <c r="AF27" s="836" t="s">
        <v>3411</v>
      </c>
      <c r="AG27" s="836" t="s">
        <v>3411</v>
      </c>
      <c r="AH27" s="836" t="s">
        <v>3411</v>
      </c>
      <c r="AI27" s="836" t="s">
        <v>3411</v>
      </c>
      <c r="AJ27" s="836" t="s">
        <v>3411</v>
      </c>
      <c r="AK27" s="836" t="s">
        <v>3411</v>
      </c>
      <c r="AL27" s="836" t="s">
        <v>3411</v>
      </c>
      <c r="AM27" s="836" t="s">
        <v>3411</v>
      </c>
      <c r="AN27" s="836" t="s">
        <v>3411</v>
      </c>
      <c r="AO27" s="836" t="s">
        <v>3411</v>
      </c>
      <c r="AP27" s="836" t="s">
        <v>3411</v>
      </c>
      <c r="AQ27" s="836" t="s">
        <v>3411</v>
      </c>
      <c r="AR27" s="836" t="s">
        <v>3411</v>
      </c>
      <c r="AS27" s="836" t="s">
        <v>3411</v>
      </c>
      <c r="AT27" s="836" t="s">
        <v>3411</v>
      </c>
      <c r="AU27" s="836" t="s">
        <v>3411</v>
      </c>
      <c r="AV27" s="836" t="s">
        <v>3411</v>
      </c>
      <c r="AW27" s="836" t="s">
        <v>3411</v>
      </c>
      <c r="AX27" s="836" t="s">
        <v>3411</v>
      </c>
      <c r="AY27" s="836" t="s">
        <v>3411</v>
      </c>
      <c r="AZ27" s="836" t="s">
        <v>3411</v>
      </c>
      <c r="BA27" s="836" t="s">
        <v>3411</v>
      </c>
      <c r="BB27" s="836" t="s">
        <v>3411</v>
      </c>
      <c r="BC27" s="836" t="s">
        <v>3411</v>
      </c>
      <c r="BD27" s="836" t="s">
        <v>3411</v>
      </c>
      <c r="BE27" s="836" t="s">
        <v>3411</v>
      </c>
      <c r="BF27" s="836" t="s">
        <v>3411</v>
      </c>
      <c r="BG27" s="836" t="s">
        <v>3411</v>
      </c>
      <c r="BH27" s="836" t="s">
        <v>3411</v>
      </c>
      <c r="BI27" s="836" t="s">
        <v>3411</v>
      </c>
      <c r="BJ27" s="836" t="s">
        <v>3411</v>
      </c>
      <c r="BK27" s="836" t="s">
        <v>3411</v>
      </c>
      <c r="BL27" s="836" t="s">
        <v>3411</v>
      </c>
      <c r="BM27" s="836" t="s">
        <v>3411</v>
      </c>
      <c r="BN27" s="836" t="s">
        <v>3411</v>
      </c>
    </row>
    <row r="28" spans="1:66" ht="12.75">
      <c r="A28" s="831" t="s">
        <v>12490</v>
      </c>
      <c r="B28" s="832" t="s">
        <v>13293</v>
      </c>
      <c r="C28" s="833" t="s">
        <v>6077</v>
      </c>
      <c r="D28" s="836">
        <v>0</v>
      </c>
      <c r="E28" s="836">
        <v>0</v>
      </c>
      <c r="F28" s="836">
        <v>0</v>
      </c>
      <c r="G28" s="836">
        <v>0</v>
      </c>
      <c r="H28" s="836">
        <v>0</v>
      </c>
      <c r="I28" s="836" t="s">
        <v>3411</v>
      </c>
      <c r="J28" s="836" t="s">
        <v>3411</v>
      </c>
      <c r="K28" s="836" t="s">
        <v>3411</v>
      </c>
      <c r="L28" s="836" t="s">
        <v>3411</v>
      </c>
      <c r="M28" s="836" t="s">
        <v>3411</v>
      </c>
      <c r="N28" s="836" t="s">
        <v>3411</v>
      </c>
      <c r="O28" s="836" t="s">
        <v>3411</v>
      </c>
      <c r="P28" s="836" t="s">
        <v>3411</v>
      </c>
      <c r="Q28" s="836" t="s">
        <v>3411</v>
      </c>
      <c r="R28" s="836" t="s">
        <v>3411</v>
      </c>
      <c r="S28" s="836" t="s">
        <v>3411</v>
      </c>
      <c r="T28" s="836" t="s">
        <v>3411</v>
      </c>
      <c r="U28" s="836" t="s">
        <v>3411</v>
      </c>
      <c r="V28" s="836" t="s">
        <v>3411</v>
      </c>
      <c r="W28" s="836" t="s">
        <v>3411</v>
      </c>
      <c r="X28" s="836" t="s">
        <v>3411</v>
      </c>
      <c r="Y28" s="836" t="s">
        <v>3411</v>
      </c>
      <c r="Z28" s="836" t="s">
        <v>3411</v>
      </c>
      <c r="AA28" s="836" t="s">
        <v>3411</v>
      </c>
      <c r="AB28" s="836" t="s">
        <v>3411</v>
      </c>
      <c r="AC28" s="836" t="s">
        <v>3411</v>
      </c>
      <c r="AD28" s="836" t="s">
        <v>3411</v>
      </c>
      <c r="AE28" s="836" t="s">
        <v>3411</v>
      </c>
      <c r="AF28" s="836" t="s">
        <v>3411</v>
      </c>
      <c r="AG28" s="836" t="s">
        <v>3411</v>
      </c>
      <c r="AH28" s="836" t="s">
        <v>3411</v>
      </c>
      <c r="AI28" s="836" t="s">
        <v>3411</v>
      </c>
      <c r="AJ28" s="836" t="s">
        <v>3411</v>
      </c>
      <c r="AK28" s="836" t="s">
        <v>3411</v>
      </c>
      <c r="AL28" s="836" t="s">
        <v>3411</v>
      </c>
      <c r="AM28" s="836" t="s">
        <v>3411</v>
      </c>
      <c r="AN28" s="836" t="s">
        <v>3411</v>
      </c>
      <c r="AO28" s="836" t="s">
        <v>3411</v>
      </c>
      <c r="AP28" s="836" t="s">
        <v>3411</v>
      </c>
      <c r="AQ28" s="836" t="s">
        <v>3411</v>
      </c>
      <c r="AR28" s="836" t="s">
        <v>3411</v>
      </c>
      <c r="AS28" s="836" t="s">
        <v>3411</v>
      </c>
      <c r="AT28" s="836" t="s">
        <v>3411</v>
      </c>
      <c r="AU28" s="836" t="s">
        <v>3411</v>
      </c>
      <c r="AV28" s="836" t="s">
        <v>3411</v>
      </c>
      <c r="AW28" s="836" t="s">
        <v>3411</v>
      </c>
      <c r="AX28" s="836" t="s">
        <v>3411</v>
      </c>
      <c r="AY28" s="836" t="s">
        <v>3411</v>
      </c>
      <c r="AZ28" s="836" t="s">
        <v>3411</v>
      </c>
      <c r="BA28" s="836" t="s">
        <v>3411</v>
      </c>
      <c r="BB28" s="836" t="s">
        <v>3411</v>
      </c>
      <c r="BC28" s="836" t="s">
        <v>3411</v>
      </c>
      <c r="BD28" s="836" t="s">
        <v>3411</v>
      </c>
      <c r="BE28" s="836" t="s">
        <v>3411</v>
      </c>
      <c r="BF28" s="836" t="s">
        <v>3411</v>
      </c>
      <c r="BG28" s="836" t="s">
        <v>3411</v>
      </c>
      <c r="BH28" s="836" t="s">
        <v>3411</v>
      </c>
      <c r="BI28" s="836" t="s">
        <v>3411</v>
      </c>
      <c r="BJ28" s="836" t="s">
        <v>3411</v>
      </c>
      <c r="BK28" s="836" t="s">
        <v>3411</v>
      </c>
      <c r="BL28" s="836" t="s">
        <v>3411</v>
      </c>
      <c r="BM28" s="836" t="s">
        <v>3411</v>
      </c>
      <c r="BN28" s="836" t="s">
        <v>3411</v>
      </c>
    </row>
    <row r="29" spans="1:66" ht="12.75">
      <c r="A29" s="831" t="s">
        <v>13294</v>
      </c>
      <c r="B29" s="832" t="s">
        <v>13295</v>
      </c>
      <c r="C29" s="833" t="s">
        <v>6077</v>
      </c>
      <c r="D29" s="836">
        <v>0</v>
      </c>
      <c r="E29" s="836">
        <v>0</v>
      </c>
      <c r="F29" s="836">
        <v>0</v>
      </c>
      <c r="G29" s="836">
        <v>0</v>
      </c>
      <c r="H29" s="836">
        <v>0</v>
      </c>
      <c r="I29" s="836" t="s">
        <v>3411</v>
      </c>
      <c r="J29" s="836" t="s">
        <v>3411</v>
      </c>
      <c r="K29" s="836" t="s">
        <v>3411</v>
      </c>
      <c r="L29" s="836" t="s">
        <v>3411</v>
      </c>
      <c r="M29" s="836" t="s">
        <v>3411</v>
      </c>
      <c r="N29" s="836" t="s">
        <v>3411</v>
      </c>
      <c r="O29" s="836" t="s">
        <v>3411</v>
      </c>
      <c r="P29" s="836" t="s">
        <v>3411</v>
      </c>
      <c r="Q29" s="836" t="s">
        <v>3411</v>
      </c>
      <c r="R29" s="836" t="s">
        <v>3411</v>
      </c>
      <c r="S29" s="836" t="s">
        <v>3411</v>
      </c>
      <c r="T29" s="836" t="s">
        <v>3411</v>
      </c>
      <c r="U29" s="836" t="s">
        <v>3411</v>
      </c>
      <c r="V29" s="836" t="s">
        <v>3411</v>
      </c>
      <c r="W29" s="836" t="s">
        <v>3411</v>
      </c>
      <c r="X29" s="836" t="s">
        <v>3411</v>
      </c>
      <c r="Y29" s="836" t="s">
        <v>3411</v>
      </c>
      <c r="Z29" s="836" t="s">
        <v>3411</v>
      </c>
      <c r="AA29" s="836" t="s">
        <v>3411</v>
      </c>
      <c r="AB29" s="836" t="s">
        <v>3411</v>
      </c>
      <c r="AC29" s="836" t="s">
        <v>3411</v>
      </c>
      <c r="AD29" s="836" t="s">
        <v>3411</v>
      </c>
      <c r="AE29" s="836" t="s">
        <v>3411</v>
      </c>
      <c r="AF29" s="836" t="s">
        <v>3411</v>
      </c>
      <c r="AG29" s="836" t="s">
        <v>3411</v>
      </c>
      <c r="AH29" s="836" t="s">
        <v>3411</v>
      </c>
      <c r="AI29" s="836" t="s">
        <v>3411</v>
      </c>
      <c r="AJ29" s="836" t="s">
        <v>3411</v>
      </c>
      <c r="AK29" s="836" t="s">
        <v>3411</v>
      </c>
      <c r="AL29" s="836" t="s">
        <v>3411</v>
      </c>
      <c r="AM29" s="836" t="s">
        <v>3411</v>
      </c>
      <c r="AN29" s="836" t="s">
        <v>3411</v>
      </c>
      <c r="AO29" s="836" t="s">
        <v>3411</v>
      </c>
      <c r="AP29" s="836" t="s">
        <v>3411</v>
      </c>
      <c r="AQ29" s="836" t="s">
        <v>3411</v>
      </c>
      <c r="AR29" s="836" t="s">
        <v>3411</v>
      </c>
      <c r="AS29" s="836" t="s">
        <v>3411</v>
      </c>
      <c r="AT29" s="836" t="s">
        <v>3411</v>
      </c>
      <c r="AU29" s="836" t="s">
        <v>3411</v>
      </c>
      <c r="AV29" s="836" t="s">
        <v>3411</v>
      </c>
      <c r="AW29" s="836" t="s">
        <v>3411</v>
      </c>
      <c r="AX29" s="836" t="s">
        <v>3411</v>
      </c>
      <c r="AY29" s="836" t="s">
        <v>3411</v>
      </c>
      <c r="AZ29" s="836" t="s">
        <v>3411</v>
      </c>
      <c r="BA29" s="836" t="s">
        <v>3411</v>
      </c>
      <c r="BB29" s="836" t="s">
        <v>3411</v>
      </c>
      <c r="BC29" s="836" t="s">
        <v>3411</v>
      </c>
      <c r="BD29" s="836" t="s">
        <v>3411</v>
      </c>
      <c r="BE29" s="836" t="s">
        <v>3411</v>
      </c>
      <c r="BF29" s="836" t="s">
        <v>3411</v>
      </c>
      <c r="BG29" s="836" t="s">
        <v>3411</v>
      </c>
      <c r="BH29" s="836" t="s">
        <v>3411</v>
      </c>
      <c r="BI29" s="836" t="s">
        <v>3411</v>
      </c>
      <c r="BJ29" s="836" t="s">
        <v>3411</v>
      </c>
      <c r="BK29" s="836" t="s">
        <v>3411</v>
      </c>
      <c r="BL29" s="836" t="s">
        <v>3411</v>
      </c>
      <c r="BM29" s="836" t="s">
        <v>3411</v>
      </c>
      <c r="BN29" s="836" t="s">
        <v>3411</v>
      </c>
    </row>
    <row r="30" spans="1:66" ht="12.75">
      <c r="A30" s="831" t="s">
        <v>13296</v>
      </c>
      <c r="B30" s="832" t="s">
        <v>13297</v>
      </c>
      <c r="C30" s="833" t="s">
        <v>6077</v>
      </c>
      <c r="D30" s="834">
        <v>921985788</v>
      </c>
      <c r="E30" s="834">
        <v>0</v>
      </c>
      <c r="F30" s="834">
        <v>921985788</v>
      </c>
      <c r="G30" s="834">
        <v>921985788</v>
      </c>
      <c r="H30" s="834">
        <v>0</v>
      </c>
      <c r="I30" s="834" t="s">
        <v>3411</v>
      </c>
      <c r="J30" s="834" t="s">
        <v>3411</v>
      </c>
      <c r="K30" s="834" t="s">
        <v>3411</v>
      </c>
      <c r="L30" s="834" t="s">
        <v>3411</v>
      </c>
      <c r="M30" s="834" t="s">
        <v>3411</v>
      </c>
      <c r="N30" s="834" t="s">
        <v>3411</v>
      </c>
      <c r="O30" s="834" t="s">
        <v>3411</v>
      </c>
      <c r="P30" s="834" t="s">
        <v>3411</v>
      </c>
      <c r="Q30" s="834" t="s">
        <v>3411</v>
      </c>
      <c r="R30" s="834" t="s">
        <v>3411</v>
      </c>
      <c r="S30" s="834" t="s">
        <v>3411</v>
      </c>
      <c r="T30" s="834" t="s">
        <v>3411</v>
      </c>
      <c r="U30" s="834" t="s">
        <v>3411</v>
      </c>
      <c r="V30" s="834" t="s">
        <v>3411</v>
      </c>
      <c r="W30" s="834" t="s">
        <v>3411</v>
      </c>
      <c r="X30" s="834" t="s">
        <v>3411</v>
      </c>
      <c r="Y30" s="834" t="s">
        <v>3411</v>
      </c>
      <c r="Z30" s="834" t="s">
        <v>3411</v>
      </c>
      <c r="AA30" s="834" t="s">
        <v>3411</v>
      </c>
      <c r="AB30" s="834" t="s">
        <v>3411</v>
      </c>
      <c r="AC30" s="834" t="s">
        <v>3411</v>
      </c>
      <c r="AD30" s="834" t="s">
        <v>3411</v>
      </c>
      <c r="AE30" s="834" t="s">
        <v>3411</v>
      </c>
      <c r="AF30" s="834" t="s">
        <v>3411</v>
      </c>
      <c r="AG30" s="834" t="s">
        <v>3411</v>
      </c>
      <c r="AH30" s="834" t="s">
        <v>3411</v>
      </c>
      <c r="AI30" s="834" t="s">
        <v>3411</v>
      </c>
      <c r="AJ30" s="834" t="s">
        <v>3411</v>
      </c>
      <c r="AK30" s="834" t="s">
        <v>3411</v>
      </c>
      <c r="AL30" s="834" t="s">
        <v>3411</v>
      </c>
      <c r="AM30" s="834" t="s">
        <v>3411</v>
      </c>
      <c r="AN30" s="834" t="s">
        <v>3411</v>
      </c>
      <c r="AO30" s="834" t="s">
        <v>3411</v>
      </c>
      <c r="AP30" s="834" t="s">
        <v>3411</v>
      </c>
      <c r="AQ30" s="834" t="s">
        <v>3411</v>
      </c>
      <c r="AR30" s="834" t="s">
        <v>3411</v>
      </c>
      <c r="AS30" s="834" t="s">
        <v>3411</v>
      </c>
      <c r="AT30" s="834" t="s">
        <v>3411</v>
      </c>
      <c r="AU30" s="834" t="s">
        <v>3411</v>
      </c>
      <c r="AV30" s="834" t="s">
        <v>3411</v>
      </c>
      <c r="AW30" s="834" t="s">
        <v>3411</v>
      </c>
      <c r="AX30" s="834" t="s">
        <v>3411</v>
      </c>
      <c r="AY30" s="834" t="s">
        <v>3411</v>
      </c>
      <c r="AZ30" s="834" t="s">
        <v>3411</v>
      </c>
      <c r="BA30" s="834" t="s">
        <v>3411</v>
      </c>
      <c r="BB30" s="834" t="s">
        <v>3411</v>
      </c>
      <c r="BC30" s="834" t="s">
        <v>3411</v>
      </c>
      <c r="BD30" s="834" t="s">
        <v>3411</v>
      </c>
      <c r="BE30" s="834" t="s">
        <v>3411</v>
      </c>
      <c r="BF30" s="834" t="s">
        <v>3411</v>
      </c>
      <c r="BG30" s="834" t="s">
        <v>3411</v>
      </c>
      <c r="BH30" s="834" t="s">
        <v>3411</v>
      </c>
      <c r="BI30" s="834" t="s">
        <v>3411</v>
      </c>
      <c r="BJ30" s="834" t="s">
        <v>3411</v>
      </c>
      <c r="BK30" s="834" t="s">
        <v>3411</v>
      </c>
      <c r="BL30" s="834" t="s">
        <v>3411</v>
      </c>
      <c r="BM30" s="834" t="s">
        <v>3411</v>
      </c>
      <c r="BN30" s="834" t="s">
        <v>3411</v>
      </c>
    </row>
    <row r="31" spans="1:66" ht="12.75" hidden="1">
      <c r="A31" s="831"/>
      <c r="B31" s="832" t="s">
        <v>13299</v>
      </c>
      <c r="C31" s="833"/>
      <c r="D31" s="836">
        <v>0</v>
      </c>
      <c r="E31" s="836">
        <v>0</v>
      </c>
      <c r="F31" s="836">
        <v>0</v>
      </c>
      <c r="G31" s="836">
        <v>0</v>
      </c>
      <c r="H31" s="836">
        <v>0</v>
      </c>
      <c r="I31" s="836" t="s">
        <v>3411</v>
      </c>
      <c r="J31" s="836" t="s">
        <v>3411</v>
      </c>
      <c r="K31" s="836" t="s">
        <v>3411</v>
      </c>
      <c r="L31" s="836" t="s">
        <v>3411</v>
      </c>
      <c r="M31" s="836" t="s">
        <v>3411</v>
      </c>
      <c r="N31" s="836" t="s">
        <v>3411</v>
      </c>
      <c r="O31" s="836" t="s">
        <v>3411</v>
      </c>
      <c r="P31" s="836" t="s">
        <v>3411</v>
      </c>
      <c r="Q31" s="836" t="s">
        <v>3411</v>
      </c>
      <c r="R31" s="836" t="s">
        <v>3411</v>
      </c>
      <c r="S31" s="836" t="s">
        <v>3411</v>
      </c>
      <c r="T31" s="836" t="s">
        <v>3411</v>
      </c>
      <c r="U31" s="836" t="s">
        <v>3411</v>
      </c>
      <c r="V31" s="836" t="s">
        <v>3411</v>
      </c>
      <c r="W31" s="836" t="s">
        <v>3411</v>
      </c>
      <c r="X31" s="836" t="s">
        <v>3411</v>
      </c>
      <c r="Y31" s="836" t="s">
        <v>3411</v>
      </c>
      <c r="Z31" s="836" t="s">
        <v>3411</v>
      </c>
      <c r="AA31" s="836" t="s">
        <v>3411</v>
      </c>
      <c r="AB31" s="836" t="s">
        <v>3411</v>
      </c>
      <c r="AC31" s="836" t="s">
        <v>3411</v>
      </c>
      <c r="AD31" s="836" t="s">
        <v>3411</v>
      </c>
      <c r="AE31" s="836" t="s">
        <v>3411</v>
      </c>
      <c r="AF31" s="836" t="s">
        <v>3411</v>
      </c>
      <c r="AG31" s="836" t="s">
        <v>3411</v>
      </c>
      <c r="AH31" s="836" t="s">
        <v>3411</v>
      </c>
      <c r="AI31" s="836" t="s">
        <v>3411</v>
      </c>
      <c r="AJ31" s="836" t="s">
        <v>3411</v>
      </c>
      <c r="AK31" s="836" t="s">
        <v>3411</v>
      </c>
      <c r="AL31" s="836" t="s">
        <v>3411</v>
      </c>
      <c r="AM31" s="836" t="s">
        <v>3411</v>
      </c>
      <c r="AN31" s="836" t="s">
        <v>3411</v>
      </c>
      <c r="AO31" s="836" t="s">
        <v>3411</v>
      </c>
      <c r="AP31" s="836" t="s">
        <v>3411</v>
      </c>
      <c r="AQ31" s="836" t="s">
        <v>3411</v>
      </c>
      <c r="AR31" s="836" t="s">
        <v>3411</v>
      </c>
      <c r="AS31" s="836" t="s">
        <v>3411</v>
      </c>
      <c r="AT31" s="836" t="s">
        <v>3411</v>
      </c>
      <c r="AU31" s="836" t="s">
        <v>3411</v>
      </c>
      <c r="AV31" s="836" t="s">
        <v>3411</v>
      </c>
      <c r="AW31" s="836" t="s">
        <v>3411</v>
      </c>
      <c r="AX31" s="836" t="s">
        <v>3411</v>
      </c>
      <c r="AY31" s="836" t="s">
        <v>3411</v>
      </c>
      <c r="AZ31" s="836" t="s">
        <v>3411</v>
      </c>
      <c r="BA31" s="836" t="s">
        <v>3411</v>
      </c>
      <c r="BB31" s="836" t="s">
        <v>3411</v>
      </c>
      <c r="BC31" s="836" t="s">
        <v>3411</v>
      </c>
      <c r="BD31" s="836" t="s">
        <v>3411</v>
      </c>
      <c r="BE31" s="836" t="s">
        <v>3411</v>
      </c>
      <c r="BF31" s="836" t="s">
        <v>3411</v>
      </c>
      <c r="BG31" s="836" t="s">
        <v>3411</v>
      </c>
      <c r="BH31" s="836" t="s">
        <v>3411</v>
      </c>
      <c r="BI31" s="836" t="s">
        <v>3411</v>
      </c>
      <c r="BJ31" s="836" t="s">
        <v>3411</v>
      </c>
      <c r="BK31" s="836" t="s">
        <v>3411</v>
      </c>
      <c r="BL31" s="836" t="s">
        <v>3411</v>
      </c>
      <c r="BM31" s="836" t="s">
        <v>3411</v>
      </c>
      <c r="BN31" s="836" t="s">
        <v>3411</v>
      </c>
    </row>
    <row r="32" spans="1:66" ht="12.75" hidden="1">
      <c r="A32" s="831"/>
      <c r="B32" s="837" t="s">
        <v>9896</v>
      </c>
      <c r="C32" s="838"/>
      <c r="D32" s="836">
        <v>0</v>
      </c>
      <c r="E32" s="836">
        <v>0</v>
      </c>
      <c r="F32" s="836">
        <v>0</v>
      </c>
      <c r="G32" s="836">
        <v>0</v>
      </c>
      <c r="H32" s="836">
        <v>0</v>
      </c>
      <c r="I32" s="836" t="s">
        <v>3411</v>
      </c>
      <c r="J32" s="836" t="s">
        <v>3411</v>
      </c>
      <c r="K32" s="836" t="s">
        <v>3411</v>
      </c>
      <c r="L32" s="836" t="s">
        <v>3411</v>
      </c>
      <c r="M32" s="836" t="s">
        <v>3411</v>
      </c>
      <c r="N32" s="836" t="s">
        <v>3411</v>
      </c>
      <c r="O32" s="836" t="s">
        <v>3411</v>
      </c>
      <c r="P32" s="836" t="s">
        <v>3411</v>
      </c>
      <c r="Q32" s="836" t="s">
        <v>3411</v>
      </c>
      <c r="R32" s="836" t="s">
        <v>3411</v>
      </c>
      <c r="S32" s="836" t="s">
        <v>3411</v>
      </c>
      <c r="T32" s="836" t="s">
        <v>3411</v>
      </c>
      <c r="U32" s="836" t="s">
        <v>3411</v>
      </c>
      <c r="V32" s="836" t="s">
        <v>3411</v>
      </c>
      <c r="W32" s="836" t="s">
        <v>3411</v>
      </c>
      <c r="X32" s="836" t="s">
        <v>3411</v>
      </c>
      <c r="Y32" s="836" t="s">
        <v>3411</v>
      </c>
      <c r="Z32" s="836" t="s">
        <v>3411</v>
      </c>
      <c r="AA32" s="836" t="s">
        <v>3411</v>
      </c>
      <c r="AB32" s="836" t="s">
        <v>3411</v>
      </c>
      <c r="AC32" s="836" t="s">
        <v>3411</v>
      </c>
      <c r="AD32" s="836" t="s">
        <v>3411</v>
      </c>
      <c r="AE32" s="836" t="s">
        <v>3411</v>
      </c>
      <c r="AF32" s="836" t="s">
        <v>3411</v>
      </c>
      <c r="AG32" s="836" t="s">
        <v>3411</v>
      </c>
      <c r="AH32" s="836" t="s">
        <v>3411</v>
      </c>
      <c r="AI32" s="836" t="s">
        <v>3411</v>
      </c>
      <c r="AJ32" s="836" t="s">
        <v>3411</v>
      </c>
      <c r="AK32" s="836" t="s">
        <v>3411</v>
      </c>
      <c r="AL32" s="836" t="s">
        <v>3411</v>
      </c>
      <c r="AM32" s="836" t="s">
        <v>3411</v>
      </c>
      <c r="AN32" s="836" t="s">
        <v>3411</v>
      </c>
      <c r="AO32" s="836" t="s">
        <v>3411</v>
      </c>
      <c r="AP32" s="836" t="s">
        <v>3411</v>
      </c>
      <c r="AQ32" s="836" t="s">
        <v>3411</v>
      </c>
      <c r="AR32" s="836" t="s">
        <v>3411</v>
      </c>
      <c r="AS32" s="836" t="s">
        <v>3411</v>
      </c>
      <c r="AT32" s="836" t="s">
        <v>3411</v>
      </c>
      <c r="AU32" s="836" t="s">
        <v>3411</v>
      </c>
      <c r="AV32" s="836" t="s">
        <v>3411</v>
      </c>
      <c r="AW32" s="836" t="s">
        <v>3411</v>
      </c>
      <c r="AX32" s="836" t="s">
        <v>3411</v>
      </c>
      <c r="AY32" s="836" t="s">
        <v>3411</v>
      </c>
      <c r="AZ32" s="836" t="s">
        <v>3411</v>
      </c>
      <c r="BA32" s="836" t="s">
        <v>3411</v>
      </c>
      <c r="BB32" s="836" t="s">
        <v>3411</v>
      </c>
      <c r="BC32" s="836" t="s">
        <v>3411</v>
      </c>
      <c r="BD32" s="836" t="s">
        <v>3411</v>
      </c>
      <c r="BE32" s="836" t="s">
        <v>3411</v>
      </c>
      <c r="BF32" s="836" t="s">
        <v>3411</v>
      </c>
      <c r="BG32" s="836" t="s">
        <v>3411</v>
      </c>
      <c r="BH32" s="836" t="s">
        <v>3411</v>
      </c>
      <c r="BI32" s="836" t="s">
        <v>3411</v>
      </c>
      <c r="BJ32" s="836" t="s">
        <v>3411</v>
      </c>
      <c r="BK32" s="836" t="s">
        <v>3411</v>
      </c>
      <c r="BL32" s="836" t="s">
        <v>3411</v>
      </c>
      <c r="BM32" s="836" t="s">
        <v>3411</v>
      </c>
      <c r="BN32" s="836" t="s">
        <v>3411</v>
      </c>
    </row>
    <row r="33" spans="1:66" ht="12.75" hidden="1">
      <c r="A33" s="831"/>
      <c r="B33" s="837" t="s">
        <v>9897</v>
      </c>
      <c r="C33" s="838"/>
      <c r="D33" s="836">
        <v>6582279</v>
      </c>
      <c r="E33" s="836">
        <v>0</v>
      </c>
      <c r="F33" s="836">
        <v>6582279</v>
      </c>
      <c r="G33" s="836">
        <v>6582279</v>
      </c>
      <c r="H33" s="836">
        <v>0</v>
      </c>
      <c r="I33" s="836" t="s">
        <v>3411</v>
      </c>
      <c r="J33" s="836" t="s">
        <v>3411</v>
      </c>
      <c r="K33" s="836" t="s">
        <v>3411</v>
      </c>
      <c r="L33" s="836" t="s">
        <v>3411</v>
      </c>
      <c r="M33" s="836" t="s">
        <v>3411</v>
      </c>
      <c r="N33" s="836" t="s">
        <v>3411</v>
      </c>
      <c r="O33" s="836" t="s">
        <v>3411</v>
      </c>
      <c r="P33" s="836" t="s">
        <v>3411</v>
      </c>
      <c r="Q33" s="836" t="s">
        <v>3411</v>
      </c>
      <c r="R33" s="836" t="s">
        <v>3411</v>
      </c>
      <c r="S33" s="836" t="s">
        <v>3411</v>
      </c>
      <c r="T33" s="836" t="s">
        <v>3411</v>
      </c>
      <c r="U33" s="836" t="s">
        <v>3411</v>
      </c>
      <c r="V33" s="836" t="s">
        <v>3411</v>
      </c>
      <c r="W33" s="836" t="s">
        <v>3411</v>
      </c>
      <c r="X33" s="836" t="s">
        <v>3411</v>
      </c>
      <c r="Y33" s="836" t="s">
        <v>3411</v>
      </c>
      <c r="Z33" s="836" t="s">
        <v>3411</v>
      </c>
      <c r="AA33" s="836" t="s">
        <v>3411</v>
      </c>
      <c r="AB33" s="836" t="s">
        <v>3411</v>
      </c>
      <c r="AC33" s="836" t="s">
        <v>3411</v>
      </c>
      <c r="AD33" s="836" t="s">
        <v>3411</v>
      </c>
      <c r="AE33" s="836" t="s">
        <v>3411</v>
      </c>
      <c r="AF33" s="836" t="s">
        <v>3411</v>
      </c>
      <c r="AG33" s="836" t="s">
        <v>3411</v>
      </c>
      <c r="AH33" s="836" t="s">
        <v>3411</v>
      </c>
      <c r="AI33" s="836" t="s">
        <v>3411</v>
      </c>
      <c r="AJ33" s="836" t="s">
        <v>3411</v>
      </c>
      <c r="AK33" s="836" t="s">
        <v>3411</v>
      </c>
      <c r="AL33" s="836" t="s">
        <v>3411</v>
      </c>
      <c r="AM33" s="836" t="s">
        <v>3411</v>
      </c>
      <c r="AN33" s="836" t="s">
        <v>3411</v>
      </c>
      <c r="AO33" s="836" t="s">
        <v>3411</v>
      </c>
      <c r="AP33" s="836" t="s">
        <v>3411</v>
      </c>
      <c r="AQ33" s="836" t="s">
        <v>3411</v>
      </c>
      <c r="AR33" s="836" t="s">
        <v>3411</v>
      </c>
      <c r="AS33" s="836" t="s">
        <v>3411</v>
      </c>
      <c r="AT33" s="836" t="s">
        <v>3411</v>
      </c>
      <c r="AU33" s="836" t="s">
        <v>3411</v>
      </c>
      <c r="AV33" s="836" t="s">
        <v>3411</v>
      </c>
      <c r="AW33" s="836" t="s">
        <v>3411</v>
      </c>
      <c r="AX33" s="836" t="s">
        <v>3411</v>
      </c>
      <c r="AY33" s="836" t="s">
        <v>3411</v>
      </c>
      <c r="AZ33" s="836" t="s">
        <v>3411</v>
      </c>
      <c r="BA33" s="836" t="s">
        <v>3411</v>
      </c>
      <c r="BB33" s="836" t="s">
        <v>3411</v>
      </c>
      <c r="BC33" s="836" t="s">
        <v>3411</v>
      </c>
      <c r="BD33" s="836" t="s">
        <v>3411</v>
      </c>
      <c r="BE33" s="836" t="s">
        <v>3411</v>
      </c>
      <c r="BF33" s="836" t="s">
        <v>3411</v>
      </c>
      <c r="BG33" s="836" t="s">
        <v>3411</v>
      </c>
      <c r="BH33" s="836" t="s">
        <v>3411</v>
      </c>
      <c r="BI33" s="836" t="s">
        <v>3411</v>
      </c>
      <c r="BJ33" s="836" t="s">
        <v>3411</v>
      </c>
      <c r="BK33" s="836" t="s">
        <v>3411</v>
      </c>
      <c r="BL33" s="836" t="s">
        <v>3411</v>
      </c>
      <c r="BM33" s="836" t="s">
        <v>3411</v>
      </c>
      <c r="BN33" s="836" t="s">
        <v>3411</v>
      </c>
    </row>
    <row r="34" spans="1:66" ht="12.75" hidden="1">
      <c r="A34" s="831"/>
      <c r="B34" s="832" t="s">
        <v>13300</v>
      </c>
      <c r="C34" s="833"/>
      <c r="D34" s="836">
        <v>915403509</v>
      </c>
      <c r="E34" s="836">
        <v>0</v>
      </c>
      <c r="F34" s="836">
        <v>915403509</v>
      </c>
      <c r="G34" s="836">
        <v>915403509</v>
      </c>
      <c r="H34" s="836">
        <v>0</v>
      </c>
      <c r="I34" s="836" t="s">
        <v>3411</v>
      </c>
      <c r="J34" s="836" t="s">
        <v>3411</v>
      </c>
      <c r="K34" s="836" t="s">
        <v>3411</v>
      </c>
      <c r="L34" s="836" t="s">
        <v>3411</v>
      </c>
      <c r="M34" s="836" t="s">
        <v>3411</v>
      </c>
      <c r="N34" s="836" t="s">
        <v>3411</v>
      </c>
      <c r="O34" s="836" t="s">
        <v>3411</v>
      </c>
      <c r="P34" s="836" t="s">
        <v>3411</v>
      </c>
      <c r="Q34" s="836" t="s">
        <v>3411</v>
      </c>
      <c r="R34" s="836" t="s">
        <v>3411</v>
      </c>
      <c r="S34" s="836" t="s">
        <v>3411</v>
      </c>
      <c r="T34" s="836" t="s">
        <v>3411</v>
      </c>
      <c r="U34" s="836" t="s">
        <v>3411</v>
      </c>
      <c r="V34" s="836" t="s">
        <v>3411</v>
      </c>
      <c r="W34" s="836" t="s">
        <v>3411</v>
      </c>
      <c r="X34" s="836" t="s">
        <v>3411</v>
      </c>
      <c r="Y34" s="836" t="s">
        <v>3411</v>
      </c>
      <c r="Z34" s="836" t="s">
        <v>3411</v>
      </c>
      <c r="AA34" s="836" t="s">
        <v>3411</v>
      </c>
      <c r="AB34" s="836" t="s">
        <v>3411</v>
      </c>
      <c r="AC34" s="836" t="s">
        <v>3411</v>
      </c>
      <c r="AD34" s="836" t="s">
        <v>3411</v>
      </c>
      <c r="AE34" s="836" t="s">
        <v>3411</v>
      </c>
      <c r="AF34" s="836" t="s">
        <v>3411</v>
      </c>
      <c r="AG34" s="836" t="s">
        <v>3411</v>
      </c>
      <c r="AH34" s="836" t="s">
        <v>3411</v>
      </c>
      <c r="AI34" s="836" t="s">
        <v>3411</v>
      </c>
      <c r="AJ34" s="836" t="s">
        <v>3411</v>
      </c>
      <c r="AK34" s="836" t="s">
        <v>3411</v>
      </c>
      <c r="AL34" s="836" t="s">
        <v>3411</v>
      </c>
      <c r="AM34" s="836" t="s">
        <v>3411</v>
      </c>
      <c r="AN34" s="836" t="s">
        <v>3411</v>
      </c>
      <c r="AO34" s="836" t="s">
        <v>3411</v>
      </c>
      <c r="AP34" s="836" t="s">
        <v>3411</v>
      </c>
      <c r="AQ34" s="836" t="s">
        <v>3411</v>
      </c>
      <c r="AR34" s="836" t="s">
        <v>3411</v>
      </c>
      <c r="AS34" s="836" t="s">
        <v>3411</v>
      </c>
      <c r="AT34" s="836" t="s">
        <v>3411</v>
      </c>
      <c r="AU34" s="836" t="s">
        <v>3411</v>
      </c>
      <c r="AV34" s="836" t="s">
        <v>3411</v>
      </c>
      <c r="AW34" s="836" t="s">
        <v>3411</v>
      </c>
      <c r="AX34" s="836" t="s">
        <v>3411</v>
      </c>
      <c r="AY34" s="836" t="s">
        <v>3411</v>
      </c>
      <c r="AZ34" s="836" t="s">
        <v>3411</v>
      </c>
      <c r="BA34" s="836" t="s">
        <v>3411</v>
      </c>
      <c r="BB34" s="836" t="s">
        <v>3411</v>
      </c>
      <c r="BC34" s="836" t="s">
        <v>3411</v>
      </c>
      <c r="BD34" s="836" t="s">
        <v>3411</v>
      </c>
      <c r="BE34" s="836" t="s">
        <v>3411</v>
      </c>
      <c r="BF34" s="836" t="s">
        <v>3411</v>
      </c>
      <c r="BG34" s="836" t="s">
        <v>3411</v>
      </c>
      <c r="BH34" s="836" t="s">
        <v>3411</v>
      </c>
      <c r="BI34" s="836" t="s">
        <v>3411</v>
      </c>
      <c r="BJ34" s="836" t="s">
        <v>3411</v>
      </c>
      <c r="BK34" s="836" t="s">
        <v>3411</v>
      </c>
      <c r="BL34" s="836" t="s">
        <v>3411</v>
      </c>
      <c r="BM34" s="836" t="s">
        <v>3411</v>
      </c>
      <c r="BN34" s="836" t="s">
        <v>3411</v>
      </c>
    </row>
    <row r="35" spans="1:66" ht="12.75">
      <c r="A35" s="831" t="s">
        <v>13301</v>
      </c>
      <c r="B35" s="832" t="s">
        <v>10970</v>
      </c>
      <c r="C35" s="833" t="s">
        <v>6077</v>
      </c>
      <c r="D35" s="836">
        <v>0</v>
      </c>
      <c r="E35" s="836">
        <v>0</v>
      </c>
      <c r="F35" s="836">
        <v>0</v>
      </c>
      <c r="G35" s="836">
        <v>0</v>
      </c>
      <c r="H35" s="836">
        <v>0</v>
      </c>
      <c r="I35" s="836" t="s">
        <v>3411</v>
      </c>
      <c r="J35" s="836" t="s">
        <v>3411</v>
      </c>
      <c r="K35" s="836" t="s">
        <v>3411</v>
      </c>
      <c r="L35" s="836" t="s">
        <v>3411</v>
      </c>
      <c r="M35" s="836" t="s">
        <v>3411</v>
      </c>
      <c r="N35" s="836" t="s">
        <v>3411</v>
      </c>
      <c r="O35" s="836" t="s">
        <v>3411</v>
      </c>
      <c r="P35" s="836" t="s">
        <v>3411</v>
      </c>
      <c r="Q35" s="836" t="s">
        <v>3411</v>
      </c>
      <c r="R35" s="836" t="s">
        <v>3411</v>
      </c>
      <c r="S35" s="836" t="s">
        <v>3411</v>
      </c>
      <c r="T35" s="836" t="s">
        <v>3411</v>
      </c>
      <c r="U35" s="836" t="s">
        <v>3411</v>
      </c>
      <c r="V35" s="836" t="s">
        <v>3411</v>
      </c>
      <c r="W35" s="836" t="s">
        <v>3411</v>
      </c>
      <c r="X35" s="836" t="s">
        <v>3411</v>
      </c>
      <c r="Y35" s="836" t="s">
        <v>3411</v>
      </c>
      <c r="Z35" s="836" t="s">
        <v>3411</v>
      </c>
      <c r="AA35" s="836" t="s">
        <v>3411</v>
      </c>
      <c r="AB35" s="836" t="s">
        <v>3411</v>
      </c>
      <c r="AC35" s="836" t="s">
        <v>3411</v>
      </c>
      <c r="AD35" s="836" t="s">
        <v>3411</v>
      </c>
      <c r="AE35" s="836" t="s">
        <v>3411</v>
      </c>
      <c r="AF35" s="836" t="s">
        <v>3411</v>
      </c>
      <c r="AG35" s="836" t="s">
        <v>3411</v>
      </c>
      <c r="AH35" s="836" t="s">
        <v>3411</v>
      </c>
      <c r="AI35" s="836" t="s">
        <v>3411</v>
      </c>
      <c r="AJ35" s="836" t="s">
        <v>3411</v>
      </c>
      <c r="AK35" s="836" t="s">
        <v>3411</v>
      </c>
      <c r="AL35" s="836" t="s">
        <v>3411</v>
      </c>
      <c r="AM35" s="836" t="s">
        <v>3411</v>
      </c>
      <c r="AN35" s="836" t="s">
        <v>3411</v>
      </c>
      <c r="AO35" s="836" t="s">
        <v>3411</v>
      </c>
      <c r="AP35" s="836" t="s">
        <v>3411</v>
      </c>
      <c r="AQ35" s="836" t="s">
        <v>3411</v>
      </c>
      <c r="AR35" s="836" t="s">
        <v>3411</v>
      </c>
      <c r="AS35" s="836" t="s">
        <v>3411</v>
      </c>
      <c r="AT35" s="836" t="s">
        <v>3411</v>
      </c>
      <c r="AU35" s="836" t="s">
        <v>3411</v>
      </c>
      <c r="AV35" s="836" t="s">
        <v>3411</v>
      </c>
      <c r="AW35" s="836" t="s">
        <v>3411</v>
      </c>
      <c r="AX35" s="836" t="s">
        <v>3411</v>
      </c>
      <c r="AY35" s="836" t="s">
        <v>3411</v>
      </c>
      <c r="AZ35" s="836" t="s">
        <v>3411</v>
      </c>
      <c r="BA35" s="836" t="s">
        <v>3411</v>
      </c>
      <c r="BB35" s="836" t="s">
        <v>3411</v>
      </c>
      <c r="BC35" s="836" t="s">
        <v>3411</v>
      </c>
      <c r="BD35" s="836" t="s">
        <v>3411</v>
      </c>
      <c r="BE35" s="836" t="s">
        <v>3411</v>
      </c>
      <c r="BF35" s="836" t="s">
        <v>3411</v>
      </c>
      <c r="BG35" s="836" t="s">
        <v>3411</v>
      </c>
      <c r="BH35" s="836" t="s">
        <v>3411</v>
      </c>
      <c r="BI35" s="836" t="s">
        <v>3411</v>
      </c>
      <c r="BJ35" s="836" t="s">
        <v>3411</v>
      </c>
      <c r="BK35" s="836" t="s">
        <v>3411</v>
      </c>
      <c r="BL35" s="836" t="s">
        <v>3411</v>
      </c>
      <c r="BM35" s="836" t="s">
        <v>3411</v>
      </c>
      <c r="BN35" s="836" t="s">
        <v>3411</v>
      </c>
    </row>
    <row r="36" spans="1:66" ht="12.75">
      <c r="A36" s="829" t="s">
        <v>10971</v>
      </c>
      <c r="B36" s="829" t="s">
        <v>10972</v>
      </c>
      <c r="C36" s="826" t="s">
        <v>6077</v>
      </c>
      <c r="D36" s="830">
        <v>150770637781</v>
      </c>
      <c r="E36" s="830">
        <v>0</v>
      </c>
      <c r="F36" s="830">
        <v>150770637781</v>
      </c>
      <c r="G36" s="830">
        <v>150770637781</v>
      </c>
      <c r="H36" s="830">
        <v>0</v>
      </c>
      <c r="I36" s="830" t="s">
        <v>3411</v>
      </c>
      <c r="J36" s="830" t="s">
        <v>3411</v>
      </c>
      <c r="K36" s="830" t="s">
        <v>3411</v>
      </c>
      <c r="L36" s="830" t="s">
        <v>3411</v>
      </c>
      <c r="M36" s="830" t="s">
        <v>3411</v>
      </c>
      <c r="N36" s="830" t="s">
        <v>3411</v>
      </c>
      <c r="O36" s="830" t="s">
        <v>3411</v>
      </c>
      <c r="P36" s="830" t="s">
        <v>3411</v>
      </c>
      <c r="Q36" s="830" t="s">
        <v>3411</v>
      </c>
      <c r="R36" s="830" t="s">
        <v>3411</v>
      </c>
      <c r="S36" s="830" t="s">
        <v>3411</v>
      </c>
      <c r="T36" s="830" t="s">
        <v>3411</v>
      </c>
      <c r="U36" s="830" t="s">
        <v>3411</v>
      </c>
      <c r="V36" s="830" t="s">
        <v>3411</v>
      </c>
      <c r="W36" s="830" t="s">
        <v>3411</v>
      </c>
      <c r="X36" s="830" t="s">
        <v>3411</v>
      </c>
      <c r="Y36" s="830" t="s">
        <v>3411</v>
      </c>
      <c r="Z36" s="830" t="s">
        <v>3411</v>
      </c>
      <c r="AA36" s="830" t="s">
        <v>3411</v>
      </c>
      <c r="AB36" s="830" t="s">
        <v>3411</v>
      </c>
      <c r="AC36" s="830" t="s">
        <v>3411</v>
      </c>
      <c r="AD36" s="830" t="s">
        <v>3411</v>
      </c>
      <c r="AE36" s="830" t="s">
        <v>3411</v>
      </c>
      <c r="AF36" s="830" t="s">
        <v>3411</v>
      </c>
      <c r="AG36" s="830" t="s">
        <v>3411</v>
      </c>
      <c r="AH36" s="830" t="s">
        <v>3411</v>
      </c>
      <c r="AI36" s="830" t="s">
        <v>3411</v>
      </c>
      <c r="AJ36" s="830" t="s">
        <v>3411</v>
      </c>
      <c r="AK36" s="830" t="s">
        <v>3411</v>
      </c>
      <c r="AL36" s="830" t="s">
        <v>3411</v>
      </c>
      <c r="AM36" s="830" t="s">
        <v>3411</v>
      </c>
      <c r="AN36" s="830" t="s">
        <v>3411</v>
      </c>
      <c r="AO36" s="830" t="s">
        <v>3411</v>
      </c>
      <c r="AP36" s="830" t="s">
        <v>3411</v>
      </c>
      <c r="AQ36" s="830" t="s">
        <v>3411</v>
      </c>
      <c r="AR36" s="830" t="s">
        <v>3411</v>
      </c>
      <c r="AS36" s="830" t="s">
        <v>3411</v>
      </c>
      <c r="AT36" s="830" t="s">
        <v>3411</v>
      </c>
      <c r="AU36" s="830" t="s">
        <v>3411</v>
      </c>
      <c r="AV36" s="830" t="s">
        <v>3411</v>
      </c>
      <c r="AW36" s="830" t="s">
        <v>3411</v>
      </c>
      <c r="AX36" s="830" t="s">
        <v>3411</v>
      </c>
      <c r="AY36" s="830" t="s">
        <v>3411</v>
      </c>
      <c r="AZ36" s="830" t="s">
        <v>3411</v>
      </c>
      <c r="BA36" s="830" t="s">
        <v>3411</v>
      </c>
      <c r="BB36" s="830" t="s">
        <v>3411</v>
      </c>
      <c r="BC36" s="830" t="s">
        <v>3411</v>
      </c>
      <c r="BD36" s="830" t="s">
        <v>3411</v>
      </c>
      <c r="BE36" s="830" t="s">
        <v>3411</v>
      </c>
      <c r="BF36" s="830" t="s">
        <v>3411</v>
      </c>
      <c r="BG36" s="830" t="s">
        <v>3411</v>
      </c>
      <c r="BH36" s="830" t="s">
        <v>3411</v>
      </c>
      <c r="BI36" s="830" t="s">
        <v>3411</v>
      </c>
      <c r="BJ36" s="830" t="s">
        <v>3411</v>
      </c>
      <c r="BK36" s="830" t="s">
        <v>3411</v>
      </c>
      <c r="BL36" s="830" t="s">
        <v>3411</v>
      </c>
      <c r="BM36" s="830" t="s">
        <v>3411</v>
      </c>
      <c r="BN36" s="830" t="s">
        <v>3411</v>
      </c>
    </row>
    <row r="37" spans="1:66" ht="12.75">
      <c r="A37" s="831" t="s">
        <v>533</v>
      </c>
      <c r="B37" s="832" t="s">
        <v>10972</v>
      </c>
      <c r="C37" s="833" t="s">
        <v>6077</v>
      </c>
      <c r="D37" s="834">
        <v>154200220625</v>
      </c>
      <c r="E37" s="834">
        <v>0</v>
      </c>
      <c r="F37" s="834">
        <v>154200220625</v>
      </c>
      <c r="G37" s="834">
        <v>154200220625</v>
      </c>
      <c r="H37" s="834">
        <v>0</v>
      </c>
      <c r="I37" s="834" t="s">
        <v>3411</v>
      </c>
      <c r="J37" s="834" t="s">
        <v>3411</v>
      </c>
      <c r="K37" s="834" t="s">
        <v>3411</v>
      </c>
      <c r="L37" s="834" t="s">
        <v>3411</v>
      </c>
      <c r="M37" s="834" t="s">
        <v>3411</v>
      </c>
      <c r="N37" s="834" t="s">
        <v>3411</v>
      </c>
      <c r="O37" s="834" t="s">
        <v>3411</v>
      </c>
      <c r="P37" s="834" t="s">
        <v>3411</v>
      </c>
      <c r="Q37" s="834" t="s">
        <v>3411</v>
      </c>
      <c r="R37" s="834" t="s">
        <v>3411</v>
      </c>
      <c r="S37" s="834" t="s">
        <v>3411</v>
      </c>
      <c r="T37" s="834" t="s">
        <v>3411</v>
      </c>
      <c r="U37" s="834" t="s">
        <v>3411</v>
      </c>
      <c r="V37" s="834" t="s">
        <v>3411</v>
      </c>
      <c r="W37" s="834" t="s">
        <v>3411</v>
      </c>
      <c r="X37" s="834" t="s">
        <v>3411</v>
      </c>
      <c r="Y37" s="834" t="s">
        <v>3411</v>
      </c>
      <c r="Z37" s="834" t="s">
        <v>3411</v>
      </c>
      <c r="AA37" s="834" t="s">
        <v>3411</v>
      </c>
      <c r="AB37" s="834" t="s">
        <v>3411</v>
      </c>
      <c r="AC37" s="834" t="s">
        <v>3411</v>
      </c>
      <c r="AD37" s="834" t="s">
        <v>3411</v>
      </c>
      <c r="AE37" s="834" t="s">
        <v>3411</v>
      </c>
      <c r="AF37" s="834" t="s">
        <v>3411</v>
      </c>
      <c r="AG37" s="834" t="s">
        <v>3411</v>
      </c>
      <c r="AH37" s="834" t="s">
        <v>3411</v>
      </c>
      <c r="AI37" s="834" t="s">
        <v>3411</v>
      </c>
      <c r="AJ37" s="834" t="s">
        <v>3411</v>
      </c>
      <c r="AK37" s="834" t="s">
        <v>3411</v>
      </c>
      <c r="AL37" s="834" t="s">
        <v>3411</v>
      </c>
      <c r="AM37" s="834" t="s">
        <v>3411</v>
      </c>
      <c r="AN37" s="834" t="s">
        <v>3411</v>
      </c>
      <c r="AO37" s="834" t="s">
        <v>3411</v>
      </c>
      <c r="AP37" s="834" t="s">
        <v>3411</v>
      </c>
      <c r="AQ37" s="834" t="s">
        <v>3411</v>
      </c>
      <c r="AR37" s="834" t="s">
        <v>3411</v>
      </c>
      <c r="AS37" s="834" t="s">
        <v>3411</v>
      </c>
      <c r="AT37" s="834" t="s">
        <v>3411</v>
      </c>
      <c r="AU37" s="834" t="s">
        <v>3411</v>
      </c>
      <c r="AV37" s="834" t="s">
        <v>3411</v>
      </c>
      <c r="AW37" s="834" t="s">
        <v>3411</v>
      </c>
      <c r="AX37" s="834" t="s">
        <v>3411</v>
      </c>
      <c r="AY37" s="834" t="s">
        <v>3411</v>
      </c>
      <c r="AZ37" s="834" t="s">
        <v>3411</v>
      </c>
      <c r="BA37" s="834" t="s">
        <v>3411</v>
      </c>
      <c r="BB37" s="834" t="s">
        <v>3411</v>
      </c>
      <c r="BC37" s="834" t="s">
        <v>3411</v>
      </c>
      <c r="BD37" s="834" t="s">
        <v>3411</v>
      </c>
      <c r="BE37" s="834" t="s">
        <v>3411</v>
      </c>
      <c r="BF37" s="834" t="s">
        <v>3411</v>
      </c>
      <c r="BG37" s="834" t="s">
        <v>3411</v>
      </c>
      <c r="BH37" s="834" t="s">
        <v>3411</v>
      </c>
      <c r="BI37" s="834" t="s">
        <v>3411</v>
      </c>
      <c r="BJ37" s="834" t="s">
        <v>3411</v>
      </c>
      <c r="BK37" s="834" t="s">
        <v>3411</v>
      </c>
      <c r="BL37" s="834" t="s">
        <v>3411</v>
      </c>
      <c r="BM37" s="834" t="s">
        <v>3411</v>
      </c>
      <c r="BN37" s="834" t="s">
        <v>3411</v>
      </c>
    </row>
    <row r="38" spans="1:66" ht="12.75" hidden="1">
      <c r="A38" s="831"/>
      <c r="B38" s="832" t="s">
        <v>8619</v>
      </c>
      <c r="C38" s="833"/>
      <c r="D38" s="836">
        <v>4887226651</v>
      </c>
      <c r="E38" s="836">
        <v>0</v>
      </c>
      <c r="F38" s="836">
        <v>4887226651</v>
      </c>
      <c r="G38" s="836">
        <v>4887226651</v>
      </c>
      <c r="H38" s="836">
        <v>0</v>
      </c>
      <c r="I38" s="836" t="s">
        <v>3411</v>
      </c>
      <c r="J38" s="836" t="s">
        <v>3411</v>
      </c>
      <c r="K38" s="836" t="s">
        <v>3411</v>
      </c>
      <c r="L38" s="836" t="s">
        <v>3411</v>
      </c>
      <c r="M38" s="836" t="s">
        <v>3411</v>
      </c>
      <c r="N38" s="836" t="s">
        <v>3411</v>
      </c>
      <c r="O38" s="836" t="s">
        <v>3411</v>
      </c>
      <c r="P38" s="836" t="s">
        <v>3411</v>
      </c>
      <c r="Q38" s="836" t="s">
        <v>3411</v>
      </c>
      <c r="R38" s="836" t="s">
        <v>3411</v>
      </c>
      <c r="S38" s="836" t="s">
        <v>3411</v>
      </c>
      <c r="T38" s="836" t="s">
        <v>3411</v>
      </c>
      <c r="U38" s="836" t="s">
        <v>3411</v>
      </c>
      <c r="V38" s="836" t="s">
        <v>3411</v>
      </c>
      <c r="W38" s="836" t="s">
        <v>3411</v>
      </c>
      <c r="X38" s="836" t="s">
        <v>3411</v>
      </c>
      <c r="Y38" s="836" t="s">
        <v>3411</v>
      </c>
      <c r="Z38" s="836" t="s">
        <v>3411</v>
      </c>
      <c r="AA38" s="836" t="s">
        <v>3411</v>
      </c>
      <c r="AB38" s="836" t="s">
        <v>3411</v>
      </c>
      <c r="AC38" s="836" t="s">
        <v>3411</v>
      </c>
      <c r="AD38" s="836" t="s">
        <v>3411</v>
      </c>
      <c r="AE38" s="836" t="s">
        <v>3411</v>
      </c>
      <c r="AF38" s="836" t="s">
        <v>3411</v>
      </c>
      <c r="AG38" s="836" t="s">
        <v>3411</v>
      </c>
      <c r="AH38" s="836" t="s">
        <v>3411</v>
      </c>
      <c r="AI38" s="836" t="s">
        <v>3411</v>
      </c>
      <c r="AJ38" s="836" t="s">
        <v>3411</v>
      </c>
      <c r="AK38" s="836" t="s">
        <v>3411</v>
      </c>
      <c r="AL38" s="836" t="s">
        <v>3411</v>
      </c>
      <c r="AM38" s="836" t="s">
        <v>3411</v>
      </c>
      <c r="AN38" s="836" t="s">
        <v>3411</v>
      </c>
      <c r="AO38" s="836" t="s">
        <v>3411</v>
      </c>
      <c r="AP38" s="836" t="s">
        <v>3411</v>
      </c>
      <c r="AQ38" s="836" t="s">
        <v>3411</v>
      </c>
      <c r="AR38" s="836" t="s">
        <v>3411</v>
      </c>
      <c r="AS38" s="836" t="s">
        <v>3411</v>
      </c>
      <c r="AT38" s="836" t="s">
        <v>3411</v>
      </c>
      <c r="AU38" s="836" t="s">
        <v>3411</v>
      </c>
      <c r="AV38" s="836" t="s">
        <v>3411</v>
      </c>
      <c r="AW38" s="836" t="s">
        <v>3411</v>
      </c>
      <c r="AX38" s="836" t="s">
        <v>3411</v>
      </c>
      <c r="AY38" s="836" t="s">
        <v>3411</v>
      </c>
      <c r="AZ38" s="836" t="s">
        <v>3411</v>
      </c>
      <c r="BA38" s="836" t="s">
        <v>3411</v>
      </c>
      <c r="BB38" s="836" t="s">
        <v>3411</v>
      </c>
      <c r="BC38" s="836" t="s">
        <v>3411</v>
      </c>
      <c r="BD38" s="836" t="s">
        <v>3411</v>
      </c>
      <c r="BE38" s="836" t="s">
        <v>3411</v>
      </c>
      <c r="BF38" s="836" t="s">
        <v>3411</v>
      </c>
      <c r="BG38" s="836" t="s">
        <v>3411</v>
      </c>
      <c r="BH38" s="836" t="s">
        <v>3411</v>
      </c>
      <c r="BI38" s="836" t="s">
        <v>3411</v>
      </c>
      <c r="BJ38" s="836" t="s">
        <v>3411</v>
      </c>
      <c r="BK38" s="836" t="s">
        <v>3411</v>
      </c>
      <c r="BL38" s="836" t="s">
        <v>3411</v>
      </c>
      <c r="BM38" s="836" t="s">
        <v>3411</v>
      </c>
      <c r="BN38" s="836" t="s">
        <v>3411</v>
      </c>
    </row>
    <row r="39" spans="1:66" ht="12.75" hidden="1">
      <c r="A39" s="831"/>
      <c r="B39" s="832" t="s">
        <v>1868</v>
      </c>
      <c r="C39" s="833"/>
      <c r="D39" s="836">
        <v>20600750790</v>
      </c>
      <c r="E39" s="836">
        <v>0</v>
      </c>
      <c r="F39" s="836">
        <v>20600750790</v>
      </c>
      <c r="G39" s="836">
        <v>20600750790</v>
      </c>
      <c r="H39" s="836">
        <v>0</v>
      </c>
      <c r="I39" s="836" t="s">
        <v>3411</v>
      </c>
      <c r="J39" s="836" t="s">
        <v>3411</v>
      </c>
      <c r="K39" s="836" t="s">
        <v>3411</v>
      </c>
      <c r="L39" s="836" t="s">
        <v>3411</v>
      </c>
      <c r="M39" s="836" t="s">
        <v>3411</v>
      </c>
      <c r="N39" s="836" t="s">
        <v>3411</v>
      </c>
      <c r="O39" s="836" t="s">
        <v>3411</v>
      </c>
      <c r="P39" s="836" t="s">
        <v>3411</v>
      </c>
      <c r="Q39" s="836" t="s">
        <v>3411</v>
      </c>
      <c r="R39" s="836" t="s">
        <v>3411</v>
      </c>
      <c r="S39" s="836" t="s">
        <v>3411</v>
      </c>
      <c r="T39" s="836" t="s">
        <v>3411</v>
      </c>
      <c r="U39" s="836" t="s">
        <v>3411</v>
      </c>
      <c r="V39" s="836" t="s">
        <v>3411</v>
      </c>
      <c r="W39" s="836" t="s">
        <v>3411</v>
      </c>
      <c r="X39" s="836" t="s">
        <v>3411</v>
      </c>
      <c r="Y39" s="836" t="s">
        <v>3411</v>
      </c>
      <c r="Z39" s="836" t="s">
        <v>3411</v>
      </c>
      <c r="AA39" s="836" t="s">
        <v>3411</v>
      </c>
      <c r="AB39" s="836" t="s">
        <v>3411</v>
      </c>
      <c r="AC39" s="836" t="s">
        <v>3411</v>
      </c>
      <c r="AD39" s="836" t="s">
        <v>3411</v>
      </c>
      <c r="AE39" s="836" t="s">
        <v>3411</v>
      </c>
      <c r="AF39" s="836" t="s">
        <v>3411</v>
      </c>
      <c r="AG39" s="836" t="s">
        <v>3411</v>
      </c>
      <c r="AH39" s="836" t="s">
        <v>3411</v>
      </c>
      <c r="AI39" s="836" t="s">
        <v>3411</v>
      </c>
      <c r="AJ39" s="836" t="s">
        <v>3411</v>
      </c>
      <c r="AK39" s="836" t="s">
        <v>3411</v>
      </c>
      <c r="AL39" s="836" t="s">
        <v>3411</v>
      </c>
      <c r="AM39" s="836" t="s">
        <v>3411</v>
      </c>
      <c r="AN39" s="836" t="s">
        <v>3411</v>
      </c>
      <c r="AO39" s="836" t="s">
        <v>3411</v>
      </c>
      <c r="AP39" s="836" t="s">
        <v>3411</v>
      </c>
      <c r="AQ39" s="836" t="s">
        <v>3411</v>
      </c>
      <c r="AR39" s="836" t="s">
        <v>3411</v>
      </c>
      <c r="AS39" s="836" t="s">
        <v>3411</v>
      </c>
      <c r="AT39" s="836" t="s">
        <v>3411</v>
      </c>
      <c r="AU39" s="836" t="s">
        <v>3411</v>
      </c>
      <c r="AV39" s="836" t="s">
        <v>3411</v>
      </c>
      <c r="AW39" s="836" t="s">
        <v>3411</v>
      </c>
      <c r="AX39" s="836" t="s">
        <v>3411</v>
      </c>
      <c r="AY39" s="836" t="s">
        <v>3411</v>
      </c>
      <c r="AZ39" s="836" t="s">
        <v>3411</v>
      </c>
      <c r="BA39" s="836" t="s">
        <v>3411</v>
      </c>
      <c r="BB39" s="836" t="s">
        <v>3411</v>
      </c>
      <c r="BC39" s="836" t="s">
        <v>3411</v>
      </c>
      <c r="BD39" s="836" t="s">
        <v>3411</v>
      </c>
      <c r="BE39" s="836" t="s">
        <v>3411</v>
      </c>
      <c r="BF39" s="836" t="s">
        <v>3411</v>
      </c>
      <c r="BG39" s="836" t="s">
        <v>3411</v>
      </c>
      <c r="BH39" s="836" t="s">
        <v>3411</v>
      </c>
      <c r="BI39" s="836" t="s">
        <v>3411</v>
      </c>
      <c r="BJ39" s="836" t="s">
        <v>3411</v>
      </c>
      <c r="BK39" s="836" t="s">
        <v>3411</v>
      </c>
      <c r="BL39" s="836" t="s">
        <v>3411</v>
      </c>
      <c r="BM39" s="836" t="s">
        <v>3411</v>
      </c>
      <c r="BN39" s="836" t="s">
        <v>3411</v>
      </c>
    </row>
    <row r="40" spans="1:66" ht="12.75" hidden="1">
      <c r="A40" s="831"/>
      <c r="B40" s="832" t="s">
        <v>1869</v>
      </c>
      <c r="C40" s="833"/>
      <c r="D40" s="836">
        <v>7854605686</v>
      </c>
      <c r="E40" s="836">
        <v>0</v>
      </c>
      <c r="F40" s="836">
        <v>7854605686</v>
      </c>
      <c r="G40" s="836">
        <v>7854605686</v>
      </c>
      <c r="H40" s="836">
        <v>0</v>
      </c>
      <c r="I40" s="836" t="s">
        <v>3411</v>
      </c>
      <c r="J40" s="836" t="s">
        <v>3411</v>
      </c>
      <c r="K40" s="836" t="s">
        <v>3411</v>
      </c>
      <c r="L40" s="836" t="s">
        <v>3411</v>
      </c>
      <c r="M40" s="836" t="s">
        <v>3411</v>
      </c>
      <c r="N40" s="836" t="s">
        <v>3411</v>
      </c>
      <c r="O40" s="836" t="s">
        <v>3411</v>
      </c>
      <c r="P40" s="836" t="s">
        <v>3411</v>
      </c>
      <c r="Q40" s="836" t="s">
        <v>3411</v>
      </c>
      <c r="R40" s="836" t="s">
        <v>3411</v>
      </c>
      <c r="S40" s="836" t="s">
        <v>3411</v>
      </c>
      <c r="T40" s="836" t="s">
        <v>3411</v>
      </c>
      <c r="U40" s="836" t="s">
        <v>3411</v>
      </c>
      <c r="V40" s="836" t="s">
        <v>3411</v>
      </c>
      <c r="W40" s="836" t="s">
        <v>3411</v>
      </c>
      <c r="X40" s="836" t="s">
        <v>3411</v>
      </c>
      <c r="Y40" s="836" t="s">
        <v>3411</v>
      </c>
      <c r="Z40" s="836" t="s">
        <v>3411</v>
      </c>
      <c r="AA40" s="836" t="s">
        <v>3411</v>
      </c>
      <c r="AB40" s="836" t="s">
        <v>3411</v>
      </c>
      <c r="AC40" s="836" t="s">
        <v>3411</v>
      </c>
      <c r="AD40" s="836" t="s">
        <v>3411</v>
      </c>
      <c r="AE40" s="836" t="s">
        <v>3411</v>
      </c>
      <c r="AF40" s="836" t="s">
        <v>3411</v>
      </c>
      <c r="AG40" s="836" t="s">
        <v>3411</v>
      </c>
      <c r="AH40" s="836" t="s">
        <v>3411</v>
      </c>
      <c r="AI40" s="836" t="s">
        <v>3411</v>
      </c>
      <c r="AJ40" s="836" t="s">
        <v>3411</v>
      </c>
      <c r="AK40" s="836" t="s">
        <v>3411</v>
      </c>
      <c r="AL40" s="836" t="s">
        <v>3411</v>
      </c>
      <c r="AM40" s="836" t="s">
        <v>3411</v>
      </c>
      <c r="AN40" s="836" t="s">
        <v>3411</v>
      </c>
      <c r="AO40" s="836" t="s">
        <v>3411</v>
      </c>
      <c r="AP40" s="836" t="s">
        <v>3411</v>
      </c>
      <c r="AQ40" s="836" t="s">
        <v>3411</v>
      </c>
      <c r="AR40" s="836" t="s">
        <v>3411</v>
      </c>
      <c r="AS40" s="836" t="s">
        <v>3411</v>
      </c>
      <c r="AT40" s="836" t="s">
        <v>3411</v>
      </c>
      <c r="AU40" s="836" t="s">
        <v>3411</v>
      </c>
      <c r="AV40" s="836" t="s">
        <v>3411</v>
      </c>
      <c r="AW40" s="836" t="s">
        <v>3411</v>
      </c>
      <c r="AX40" s="836" t="s">
        <v>3411</v>
      </c>
      <c r="AY40" s="836" t="s">
        <v>3411</v>
      </c>
      <c r="AZ40" s="836" t="s">
        <v>3411</v>
      </c>
      <c r="BA40" s="836" t="s">
        <v>3411</v>
      </c>
      <c r="BB40" s="836" t="s">
        <v>3411</v>
      </c>
      <c r="BC40" s="836" t="s">
        <v>3411</v>
      </c>
      <c r="BD40" s="836" t="s">
        <v>3411</v>
      </c>
      <c r="BE40" s="836" t="s">
        <v>3411</v>
      </c>
      <c r="BF40" s="836" t="s">
        <v>3411</v>
      </c>
      <c r="BG40" s="836" t="s">
        <v>3411</v>
      </c>
      <c r="BH40" s="836" t="s">
        <v>3411</v>
      </c>
      <c r="BI40" s="836" t="s">
        <v>3411</v>
      </c>
      <c r="BJ40" s="836" t="s">
        <v>3411</v>
      </c>
      <c r="BK40" s="836" t="s">
        <v>3411</v>
      </c>
      <c r="BL40" s="836" t="s">
        <v>3411</v>
      </c>
      <c r="BM40" s="836" t="s">
        <v>3411</v>
      </c>
      <c r="BN40" s="836" t="s">
        <v>3411</v>
      </c>
    </row>
    <row r="41" spans="1:66" ht="12.75" hidden="1">
      <c r="A41" s="831"/>
      <c r="B41" s="832" t="s">
        <v>1870</v>
      </c>
      <c r="C41" s="833"/>
      <c r="D41" s="836">
        <v>8973339194</v>
      </c>
      <c r="E41" s="836">
        <v>0</v>
      </c>
      <c r="F41" s="836">
        <v>8973339194</v>
      </c>
      <c r="G41" s="836">
        <v>8973339194</v>
      </c>
      <c r="H41" s="836">
        <v>0</v>
      </c>
      <c r="I41" s="836" t="s">
        <v>3411</v>
      </c>
      <c r="J41" s="836" t="s">
        <v>3411</v>
      </c>
      <c r="K41" s="836" t="s">
        <v>3411</v>
      </c>
      <c r="L41" s="836" t="s">
        <v>3411</v>
      </c>
      <c r="M41" s="836" t="s">
        <v>3411</v>
      </c>
      <c r="N41" s="836" t="s">
        <v>3411</v>
      </c>
      <c r="O41" s="836" t="s">
        <v>3411</v>
      </c>
      <c r="P41" s="836" t="s">
        <v>3411</v>
      </c>
      <c r="Q41" s="836" t="s">
        <v>3411</v>
      </c>
      <c r="R41" s="836" t="s">
        <v>3411</v>
      </c>
      <c r="S41" s="836" t="s">
        <v>3411</v>
      </c>
      <c r="T41" s="836" t="s">
        <v>3411</v>
      </c>
      <c r="U41" s="836" t="s">
        <v>3411</v>
      </c>
      <c r="V41" s="836" t="s">
        <v>3411</v>
      </c>
      <c r="W41" s="836" t="s">
        <v>3411</v>
      </c>
      <c r="X41" s="836" t="s">
        <v>3411</v>
      </c>
      <c r="Y41" s="836" t="s">
        <v>3411</v>
      </c>
      <c r="Z41" s="836" t="s">
        <v>3411</v>
      </c>
      <c r="AA41" s="836" t="s">
        <v>3411</v>
      </c>
      <c r="AB41" s="836" t="s">
        <v>3411</v>
      </c>
      <c r="AC41" s="836" t="s">
        <v>3411</v>
      </c>
      <c r="AD41" s="836" t="s">
        <v>3411</v>
      </c>
      <c r="AE41" s="836" t="s">
        <v>3411</v>
      </c>
      <c r="AF41" s="836" t="s">
        <v>3411</v>
      </c>
      <c r="AG41" s="836" t="s">
        <v>3411</v>
      </c>
      <c r="AH41" s="836" t="s">
        <v>3411</v>
      </c>
      <c r="AI41" s="836" t="s">
        <v>3411</v>
      </c>
      <c r="AJ41" s="836" t="s">
        <v>3411</v>
      </c>
      <c r="AK41" s="836" t="s">
        <v>3411</v>
      </c>
      <c r="AL41" s="836" t="s">
        <v>3411</v>
      </c>
      <c r="AM41" s="836" t="s">
        <v>3411</v>
      </c>
      <c r="AN41" s="836" t="s">
        <v>3411</v>
      </c>
      <c r="AO41" s="836" t="s">
        <v>3411</v>
      </c>
      <c r="AP41" s="836" t="s">
        <v>3411</v>
      </c>
      <c r="AQ41" s="836" t="s">
        <v>3411</v>
      </c>
      <c r="AR41" s="836" t="s">
        <v>3411</v>
      </c>
      <c r="AS41" s="836" t="s">
        <v>3411</v>
      </c>
      <c r="AT41" s="836" t="s">
        <v>3411</v>
      </c>
      <c r="AU41" s="836" t="s">
        <v>3411</v>
      </c>
      <c r="AV41" s="836" t="s">
        <v>3411</v>
      </c>
      <c r="AW41" s="836" t="s">
        <v>3411</v>
      </c>
      <c r="AX41" s="836" t="s">
        <v>3411</v>
      </c>
      <c r="AY41" s="836" t="s">
        <v>3411</v>
      </c>
      <c r="AZ41" s="836" t="s">
        <v>3411</v>
      </c>
      <c r="BA41" s="836" t="s">
        <v>3411</v>
      </c>
      <c r="BB41" s="836" t="s">
        <v>3411</v>
      </c>
      <c r="BC41" s="836" t="s">
        <v>3411</v>
      </c>
      <c r="BD41" s="836" t="s">
        <v>3411</v>
      </c>
      <c r="BE41" s="836" t="s">
        <v>3411</v>
      </c>
      <c r="BF41" s="836" t="s">
        <v>3411</v>
      </c>
      <c r="BG41" s="836" t="s">
        <v>3411</v>
      </c>
      <c r="BH41" s="836" t="s">
        <v>3411</v>
      </c>
      <c r="BI41" s="836" t="s">
        <v>3411</v>
      </c>
      <c r="BJ41" s="836" t="s">
        <v>3411</v>
      </c>
      <c r="BK41" s="836" t="s">
        <v>3411</v>
      </c>
      <c r="BL41" s="836" t="s">
        <v>3411</v>
      </c>
      <c r="BM41" s="836" t="s">
        <v>3411</v>
      </c>
      <c r="BN41" s="836" t="s">
        <v>3411</v>
      </c>
    </row>
    <row r="42" spans="1:66" ht="12.75" hidden="1">
      <c r="A42" s="831"/>
      <c r="B42" s="832" t="s">
        <v>1871</v>
      </c>
      <c r="C42" s="833"/>
      <c r="D42" s="836">
        <v>111884298304</v>
      </c>
      <c r="E42" s="836">
        <v>0</v>
      </c>
      <c r="F42" s="836">
        <v>111884298304</v>
      </c>
      <c r="G42" s="836">
        <v>111884298304</v>
      </c>
      <c r="H42" s="836">
        <v>0</v>
      </c>
      <c r="I42" s="836" t="s">
        <v>3411</v>
      </c>
      <c r="J42" s="836" t="s">
        <v>3411</v>
      </c>
      <c r="K42" s="836" t="s">
        <v>3411</v>
      </c>
      <c r="L42" s="836" t="s">
        <v>3411</v>
      </c>
      <c r="M42" s="836" t="s">
        <v>3411</v>
      </c>
      <c r="N42" s="836" t="s">
        <v>3411</v>
      </c>
      <c r="O42" s="836" t="s">
        <v>3411</v>
      </c>
      <c r="P42" s="836" t="s">
        <v>3411</v>
      </c>
      <c r="Q42" s="836" t="s">
        <v>3411</v>
      </c>
      <c r="R42" s="836" t="s">
        <v>3411</v>
      </c>
      <c r="S42" s="836" t="s">
        <v>3411</v>
      </c>
      <c r="T42" s="836" t="s">
        <v>3411</v>
      </c>
      <c r="U42" s="836" t="s">
        <v>3411</v>
      </c>
      <c r="V42" s="836" t="s">
        <v>3411</v>
      </c>
      <c r="W42" s="836" t="s">
        <v>3411</v>
      </c>
      <c r="X42" s="836" t="s">
        <v>3411</v>
      </c>
      <c r="Y42" s="836" t="s">
        <v>3411</v>
      </c>
      <c r="Z42" s="836" t="s">
        <v>3411</v>
      </c>
      <c r="AA42" s="836" t="s">
        <v>3411</v>
      </c>
      <c r="AB42" s="836" t="s">
        <v>3411</v>
      </c>
      <c r="AC42" s="836" t="s">
        <v>3411</v>
      </c>
      <c r="AD42" s="836" t="s">
        <v>3411</v>
      </c>
      <c r="AE42" s="836" t="s">
        <v>3411</v>
      </c>
      <c r="AF42" s="836" t="s">
        <v>3411</v>
      </c>
      <c r="AG42" s="836" t="s">
        <v>3411</v>
      </c>
      <c r="AH42" s="836" t="s">
        <v>3411</v>
      </c>
      <c r="AI42" s="836" t="s">
        <v>3411</v>
      </c>
      <c r="AJ42" s="836" t="s">
        <v>3411</v>
      </c>
      <c r="AK42" s="836" t="s">
        <v>3411</v>
      </c>
      <c r="AL42" s="836" t="s">
        <v>3411</v>
      </c>
      <c r="AM42" s="836" t="s">
        <v>3411</v>
      </c>
      <c r="AN42" s="836" t="s">
        <v>3411</v>
      </c>
      <c r="AO42" s="836" t="s">
        <v>3411</v>
      </c>
      <c r="AP42" s="836" t="s">
        <v>3411</v>
      </c>
      <c r="AQ42" s="836" t="s">
        <v>3411</v>
      </c>
      <c r="AR42" s="836" t="s">
        <v>3411</v>
      </c>
      <c r="AS42" s="836" t="s">
        <v>3411</v>
      </c>
      <c r="AT42" s="836" t="s">
        <v>3411</v>
      </c>
      <c r="AU42" s="836" t="s">
        <v>3411</v>
      </c>
      <c r="AV42" s="836" t="s">
        <v>3411</v>
      </c>
      <c r="AW42" s="836" t="s">
        <v>3411</v>
      </c>
      <c r="AX42" s="836" t="s">
        <v>3411</v>
      </c>
      <c r="AY42" s="836" t="s">
        <v>3411</v>
      </c>
      <c r="AZ42" s="836" t="s">
        <v>3411</v>
      </c>
      <c r="BA42" s="836" t="s">
        <v>3411</v>
      </c>
      <c r="BB42" s="836" t="s">
        <v>3411</v>
      </c>
      <c r="BC42" s="836" t="s">
        <v>3411</v>
      </c>
      <c r="BD42" s="836" t="s">
        <v>3411</v>
      </c>
      <c r="BE42" s="836" t="s">
        <v>3411</v>
      </c>
      <c r="BF42" s="836" t="s">
        <v>3411</v>
      </c>
      <c r="BG42" s="836" t="s">
        <v>3411</v>
      </c>
      <c r="BH42" s="836" t="s">
        <v>3411</v>
      </c>
      <c r="BI42" s="836" t="s">
        <v>3411</v>
      </c>
      <c r="BJ42" s="836" t="s">
        <v>3411</v>
      </c>
      <c r="BK42" s="836" t="s">
        <v>3411</v>
      </c>
      <c r="BL42" s="836" t="s">
        <v>3411</v>
      </c>
      <c r="BM42" s="836" t="s">
        <v>3411</v>
      </c>
      <c r="BN42" s="836" t="s">
        <v>3411</v>
      </c>
    </row>
    <row r="43" spans="1:66" ht="12.75" hidden="1">
      <c r="A43" s="831"/>
      <c r="B43" s="831" t="s">
        <v>1872</v>
      </c>
      <c r="C43" s="835"/>
      <c r="D43" s="836">
        <v>0</v>
      </c>
      <c r="E43" s="836">
        <v>0</v>
      </c>
      <c r="F43" s="836">
        <v>0</v>
      </c>
      <c r="G43" s="836">
        <v>0</v>
      </c>
      <c r="H43" s="836">
        <v>0</v>
      </c>
      <c r="I43" s="836" t="s">
        <v>3411</v>
      </c>
      <c r="J43" s="836" t="s">
        <v>3411</v>
      </c>
      <c r="K43" s="836" t="s">
        <v>3411</v>
      </c>
      <c r="L43" s="836" t="s">
        <v>3411</v>
      </c>
      <c r="M43" s="836" t="s">
        <v>3411</v>
      </c>
      <c r="N43" s="836" t="s">
        <v>3411</v>
      </c>
      <c r="O43" s="836" t="s">
        <v>3411</v>
      </c>
      <c r="P43" s="836" t="s">
        <v>3411</v>
      </c>
      <c r="Q43" s="836" t="s">
        <v>3411</v>
      </c>
      <c r="R43" s="836" t="s">
        <v>3411</v>
      </c>
      <c r="S43" s="836" t="s">
        <v>3411</v>
      </c>
      <c r="T43" s="836" t="s">
        <v>3411</v>
      </c>
      <c r="U43" s="836" t="s">
        <v>3411</v>
      </c>
      <c r="V43" s="836" t="s">
        <v>3411</v>
      </c>
      <c r="W43" s="836" t="s">
        <v>3411</v>
      </c>
      <c r="X43" s="836" t="s">
        <v>3411</v>
      </c>
      <c r="Y43" s="836" t="s">
        <v>3411</v>
      </c>
      <c r="Z43" s="836" t="s">
        <v>3411</v>
      </c>
      <c r="AA43" s="836" t="s">
        <v>3411</v>
      </c>
      <c r="AB43" s="836" t="s">
        <v>3411</v>
      </c>
      <c r="AC43" s="836" t="s">
        <v>3411</v>
      </c>
      <c r="AD43" s="836" t="s">
        <v>3411</v>
      </c>
      <c r="AE43" s="836" t="s">
        <v>3411</v>
      </c>
      <c r="AF43" s="836" t="s">
        <v>3411</v>
      </c>
      <c r="AG43" s="836" t="s">
        <v>3411</v>
      </c>
      <c r="AH43" s="836" t="s">
        <v>3411</v>
      </c>
      <c r="AI43" s="836" t="s">
        <v>3411</v>
      </c>
      <c r="AJ43" s="836" t="s">
        <v>3411</v>
      </c>
      <c r="AK43" s="836" t="s">
        <v>3411</v>
      </c>
      <c r="AL43" s="836" t="s">
        <v>3411</v>
      </c>
      <c r="AM43" s="836" t="s">
        <v>3411</v>
      </c>
      <c r="AN43" s="836" t="s">
        <v>3411</v>
      </c>
      <c r="AO43" s="836" t="s">
        <v>3411</v>
      </c>
      <c r="AP43" s="836" t="s">
        <v>3411</v>
      </c>
      <c r="AQ43" s="836" t="s">
        <v>3411</v>
      </c>
      <c r="AR43" s="836" t="s">
        <v>3411</v>
      </c>
      <c r="AS43" s="836" t="s">
        <v>3411</v>
      </c>
      <c r="AT43" s="836" t="s">
        <v>3411</v>
      </c>
      <c r="AU43" s="836" t="s">
        <v>3411</v>
      </c>
      <c r="AV43" s="836" t="s">
        <v>3411</v>
      </c>
      <c r="AW43" s="836" t="s">
        <v>3411</v>
      </c>
      <c r="AX43" s="836" t="s">
        <v>3411</v>
      </c>
      <c r="AY43" s="836" t="s">
        <v>3411</v>
      </c>
      <c r="AZ43" s="836" t="s">
        <v>3411</v>
      </c>
      <c r="BA43" s="836" t="s">
        <v>3411</v>
      </c>
      <c r="BB43" s="836" t="s">
        <v>3411</v>
      </c>
      <c r="BC43" s="836" t="s">
        <v>3411</v>
      </c>
      <c r="BD43" s="836" t="s">
        <v>3411</v>
      </c>
      <c r="BE43" s="836" t="s">
        <v>3411</v>
      </c>
      <c r="BF43" s="836" t="s">
        <v>3411</v>
      </c>
      <c r="BG43" s="836" t="s">
        <v>3411</v>
      </c>
      <c r="BH43" s="836" t="s">
        <v>3411</v>
      </c>
      <c r="BI43" s="836" t="s">
        <v>3411</v>
      </c>
      <c r="BJ43" s="836" t="s">
        <v>3411</v>
      </c>
      <c r="BK43" s="836" t="s">
        <v>3411</v>
      </c>
      <c r="BL43" s="836" t="s">
        <v>3411</v>
      </c>
      <c r="BM43" s="836" t="s">
        <v>3411</v>
      </c>
      <c r="BN43" s="836" t="s">
        <v>3411</v>
      </c>
    </row>
    <row r="44" spans="1:66" ht="12.75" hidden="1">
      <c r="A44" s="831"/>
      <c r="B44" s="832" t="s">
        <v>1873</v>
      </c>
      <c r="C44" s="833"/>
      <c r="D44" s="836">
        <v>0</v>
      </c>
      <c r="E44" s="836">
        <v>0</v>
      </c>
      <c r="F44" s="836">
        <v>0</v>
      </c>
      <c r="G44" s="836">
        <v>0</v>
      </c>
      <c r="H44" s="836">
        <v>0</v>
      </c>
      <c r="I44" s="836" t="s">
        <v>3411</v>
      </c>
      <c r="J44" s="836" t="s">
        <v>3411</v>
      </c>
      <c r="K44" s="836" t="s">
        <v>3411</v>
      </c>
      <c r="L44" s="836" t="s">
        <v>3411</v>
      </c>
      <c r="M44" s="836" t="s">
        <v>3411</v>
      </c>
      <c r="N44" s="836" t="s">
        <v>3411</v>
      </c>
      <c r="O44" s="836" t="s">
        <v>3411</v>
      </c>
      <c r="P44" s="836" t="s">
        <v>3411</v>
      </c>
      <c r="Q44" s="836" t="s">
        <v>3411</v>
      </c>
      <c r="R44" s="836" t="s">
        <v>3411</v>
      </c>
      <c r="S44" s="836" t="s">
        <v>3411</v>
      </c>
      <c r="T44" s="836" t="s">
        <v>3411</v>
      </c>
      <c r="U44" s="836" t="s">
        <v>3411</v>
      </c>
      <c r="V44" s="836" t="s">
        <v>3411</v>
      </c>
      <c r="W44" s="836" t="s">
        <v>3411</v>
      </c>
      <c r="X44" s="836" t="s">
        <v>3411</v>
      </c>
      <c r="Y44" s="836" t="s">
        <v>3411</v>
      </c>
      <c r="Z44" s="836" t="s">
        <v>3411</v>
      </c>
      <c r="AA44" s="836" t="s">
        <v>3411</v>
      </c>
      <c r="AB44" s="836" t="s">
        <v>3411</v>
      </c>
      <c r="AC44" s="836" t="s">
        <v>3411</v>
      </c>
      <c r="AD44" s="836" t="s">
        <v>3411</v>
      </c>
      <c r="AE44" s="836" t="s">
        <v>3411</v>
      </c>
      <c r="AF44" s="836" t="s">
        <v>3411</v>
      </c>
      <c r="AG44" s="836" t="s">
        <v>3411</v>
      </c>
      <c r="AH44" s="836" t="s">
        <v>3411</v>
      </c>
      <c r="AI44" s="836" t="s">
        <v>3411</v>
      </c>
      <c r="AJ44" s="836" t="s">
        <v>3411</v>
      </c>
      <c r="AK44" s="836" t="s">
        <v>3411</v>
      </c>
      <c r="AL44" s="836" t="s">
        <v>3411</v>
      </c>
      <c r="AM44" s="836" t="s">
        <v>3411</v>
      </c>
      <c r="AN44" s="836" t="s">
        <v>3411</v>
      </c>
      <c r="AO44" s="836" t="s">
        <v>3411</v>
      </c>
      <c r="AP44" s="836" t="s">
        <v>3411</v>
      </c>
      <c r="AQ44" s="836" t="s">
        <v>3411</v>
      </c>
      <c r="AR44" s="836" t="s">
        <v>3411</v>
      </c>
      <c r="AS44" s="836" t="s">
        <v>3411</v>
      </c>
      <c r="AT44" s="836" t="s">
        <v>3411</v>
      </c>
      <c r="AU44" s="836" t="s">
        <v>3411</v>
      </c>
      <c r="AV44" s="836" t="s">
        <v>3411</v>
      </c>
      <c r="AW44" s="836" t="s">
        <v>3411</v>
      </c>
      <c r="AX44" s="836" t="s">
        <v>3411</v>
      </c>
      <c r="AY44" s="836" t="s">
        <v>3411</v>
      </c>
      <c r="AZ44" s="836" t="s">
        <v>3411</v>
      </c>
      <c r="BA44" s="836" t="s">
        <v>3411</v>
      </c>
      <c r="BB44" s="836" t="s">
        <v>3411</v>
      </c>
      <c r="BC44" s="836" t="s">
        <v>3411</v>
      </c>
      <c r="BD44" s="836" t="s">
        <v>3411</v>
      </c>
      <c r="BE44" s="836" t="s">
        <v>3411</v>
      </c>
      <c r="BF44" s="836" t="s">
        <v>3411</v>
      </c>
      <c r="BG44" s="836" t="s">
        <v>3411</v>
      </c>
      <c r="BH44" s="836" t="s">
        <v>3411</v>
      </c>
      <c r="BI44" s="836" t="s">
        <v>3411</v>
      </c>
      <c r="BJ44" s="836" t="s">
        <v>3411</v>
      </c>
      <c r="BK44" s="836" t="s">
        <v>3411</v>
      </c>
      <c r="BL44" s="836" t="s">
        <v>3411</v>
      </c>
      <c r="BM44" s="836" t="s">
        <v>3411</v>
      </c>
      <c r="BN44" s="836" t="s">
        <v>3411</v>
      </c>
    </row>
    <row r="45" spans="1:66" ht="12.75" hidden="1">
      <c r="A45" s="831"/>
      <c r="B45" s="832" t="s">
        <v>576</v>
      </c>
      <c r="C45" s="833"/>
      <c r="D45" s="836">
        <v>0</v>
      </c>
      <c r="E45" s="836">
        <v>0</v>
      </c>
      <c r="F45" s="836">
        <v>0</v>
      </c>
      <c r="G45" s="836">
        <v>0</v>
      </c>
      <c r="H45" s="836">
        <v>0</v>
      </c>
      <c r="I45" s="836" t="s">
        <v>3411</v>
      </c>
      <c r="J45" s="836" t="s">
        <v>3411</v>
      </c>
      <c r="K45" s="836" t="s">
        <v>3411</v>
      </c>
      <c r="L45" s="836" t="s">
        <v>3411</v>
      </c>
      <c r="M45" s="836" t="s">
        <v>3411</v>
      </c>
      <c r="N45" s="836" t="s">
        <v>3411</v>
      </c>
      <c r="O45" s="836" t="s">
        <v>3411</v>
      </c>
      <c r="P45" s="836" t="s">
        <v>3411</v>
      </c>
      <c r="Q45" s="836" t="s">
        <v>3411</v>
      </c>
      <c r="R45" s="836" t="s">
        <v>3411</v>
      </c>
      <c r="S45" s="836" t="s">
        <v>3411</v>
      </c>
      <c r="T45" s="836" t="s">
        <v>3411</v>
      </c>
      <c r="U45" s="836" t="s">
        <v>3411</v>
      </c>
      <c r="V45" s="836" t="s">
        <v>3411</v>
      </c>
      <c r="W45" s="836" t="s">
        <v>3411</v>
      </c>
      <c r="X45" s="836" t="s">
        <v>3411</v>
      </c>
      <c r="Y45" s="836" t="s">
        <v>3411</v>
      </c>
      <c r="Z45" s="836" t="s">
        <v>3411</v>
      </c>
      <c r="AA45" s="836" t="s">
        <v>3411</v>
      </c>
      <c r="AB45" s="836" t="s">
        <v>3411</v>
      </c>
      <c r="AC45" s="836" t="s">
        <v>3411</v>
      </c>
      <c r="AD45" s="836" t="s">
        <v>3411</v>
      </c>
      <c r="AE45" s="836" t="s">
        <v>3411</v>
      </c>
      <c r="AF45" s="836" t="s">
        <v>3411</v>
      </c>
      <c r="AG45" s="836" t="s">
        <v>3411</v>
      </c>
      <c r="AH45" s="836" t="s">
        <v>3411</v>
      </c>
      <c r="AI45" s="836" t="s">
        <v>3411</v>
      </c>
      <c r="AJ45" s="836" t="s">
        <v>3411</v>
      </c>
      <c r="AK45" s="836" t="s">
        <v>3411</v>
      </c>
      <c r="AL45" s="836" t="s">
        <v>3411</v>
      </c>
      <c r="AM45" s="836" t="s">
        <v>3411</v>
      </c>
      <c r="AN45" s="836" t="s">
        <v>3411</v>
      </c>
      <c r="AO45" s="836" t="s">
        <v>3411</v>
      </c>
      <c r="AP45" s="836" t="s">
        <v>3411</v>
      </c>
      <c r="AQ45" s="836" t="s">
        <v>3411</v>
      </c>
      <c r="AR45" s="836" t="s">
        <v>3411</v>
      </c>
      <c r="AS45" s="836" t="s">
        <v>3411</v>
      </c>
      <c r="AT45" s="836" t="s">
        <v>3411</v>
      </c>
      <c r="AU45" s="836" t="s">
        <v>3411</v>
      </c>
      <c r="AV45" s="836" t="s">
        <v>3411</v>
      </c>
      <c r="AW45" s="836" t="s">
        <v>3411</v>
      </c>
      <c r="AX45" s="836" t="s">
        <v>3411</v>
      </c>
      <c r="AY45" s="836" t="s">
        <v>3411</v>
      </c>
      <c r="AZ45" s="836" t="s">
        <v>3411</v>
      </c>
      <c r="BA45" s="836" t="s">
        <v>3411</v>
      </c>
      <c r="BB45" s="836" t="s">
        <v>3411</v>
      </c>
      <c r="BC45" s="836" t="s">
        <v>3411</v>
      </c>
      <c r="BD45" s="836" t="s">
        <v>3411</v>
      </c>
      <c r="BE45" s="836" t="s">
        <v>3411</v>
      </c>
      <c r="BF45" s="836" t="s">
        <v>3411</v>
      </c>
      <c r="BG45" s="836" t="s">
        <v>3411</v>
      </c>
      <c r="BH45" s="836" t="s">
        <v>3411</v>
      </c>
      <c r="BI45" s="836" t="s">
        <v>3411</v>
      </c>
      <c r="BJ45" s="836" t="s">
        <v>3411</v>
      </c>
      <c r="BK45" s="836" t="s">
        <v>3411</v>
      </c>
      <c r="BL45" s="836" t="s">
        <v>3411</v>
      </c>
      <c r="BM45" s="836" t="s">
        <v>3411</v>
      </c>
      <c r="BN45" s="836" t="s">
        <v>3411</v>
      </c>
    </row>
    <row r="46" spans="1:66" ht="12.75" hidden="1">
      <c r="A46" s="831"/>
      <c r="B46" s="837" t="s">
        <v>13621</v>
      </c>
      <c r="C46" s="838"/>
      <c r="D46" s="836">
        <v>0</v>
      </c>
      <c r="E46" s="836">
        <v>0</v>
      </c>
      <c r="F46" s="836">
        <v>0</v>
      </c>
      <c r="G46" s="836">
        <v>0</v>
      </c>
      <c r="H46" s="836">
        <v>0</v>
      </c>
      <c r="I46" s="836" t="s">
        <v>3411</v>
      </c>
      <c r="J46" s="836" t="s">
        <v>3411</v>
      </c>
      <c r="K46" s="836" t="s">
        <v>3411</v>
      </c>
      <c r="L46" s="836" t="s">
        <v>3411</v>
      </c>
      <c r="M46" s="836" t="s">
        <v>3411</v>
      </c>
      <c r="N46" s="836" t="s">
        <v>3411</v>
      </c>
      <c r="O46" s="836" t="s">
        <v>3411</v>
      </c>
      <c r="P46" s="836" t="s">
        <v>3411</v>
      </c>
      <c r="Q46" s="836" t="s">
        <v>3411</v>
      </c>
      <c r="R46" s="836" t="s">
        <v>3411</v>
      </c>
      <c r="S46" s="836" t="s">
        <v>3411</v>
      </c>
      <c r="T46" s="836" t="s">
        <v>3411</v>
      </c>
      <c r="U46" s="836" t="s">
        <v>3411</v>
      </c>
      <c r="V46" s="836" t="s">
        <v>3411</v>
      </c>
      <c r="W46" s="836" t="s">
        <v>3411</v>
      </c>
      <c r="X46" s="836" t="s">
        <v>3411</v>
      </c>
      <c r="Y46" s="836" t="s">
        <v>3411</v>
      </c>
      <c r="Z46" s="836" t="s">
        <v>3411</v>
      </c>
      <c r="AA46" s="836" t="s">
        <v>3411</v>
      </c>
      <c r="AB46" s="836" t="s">
        <v>3411</v>
      </c>
      <c r="AC46" s="836" t="s">
        <v>3411</v>
      </c>
      <c r="AD46" s="836" t="s">
        <v>3411</v>
      </c>
      <c r="AE46" s="836" t="s">
        <v>3411</v>
      </c>
      <c r="AF46" s="836" t="s">
        <v>3411</v>
      </c>
      <c r="AG46" s="836" t="s">
        <v>3411</v>
      </c>
      <c r="AH46" s="836" t="s">
        <v>3411</v>
      </c>
      <c r="AI46" s="836" t="s">
        <v>3411</v>
      </c>
      <c r="AJ46" s="836" t="s">
        <v>3411</v>
      </c>
      <c r="AK46" s="836" t="s">
        <v>3411</v>
      </c>
      <c r="AL46" s="836" t="s">
        <v>3411</v>
      </c>
      <c r="AM46" s="836" t="s">
        <v>3411</v>
      </c>
      <c r="AN46" s="836" t="s">
        <v>3411</v>
      </c>
      <c r="AO46" s="836" t="s">
        <v>3411</v>
      </c>
      <c r="AP46" s="836" t="s">
        <v>3411</v>
      </c>
      <c r="AQ46" s="836" t="s">
        <v>3411</v>
      </c>
      <c r="AR46" s="836" t="s">
        <v>3411</v>
      </c>
      <c r="AS46" s="836" t="s">
        <v>3411</v>
      </c>
      <c r="AT46" s="836" t="s">
        <v>3411</v>
      </c>
      <c r="AU46" s="836" t="s">
        <v>3411</v>
      </c>
      <c r="AV46" s="836" t="s">
        <v>3411</v>
      </c>
      <c r="AW46" s="836" t="s">
        <v>3411</v>
      </c>
      <c r="AX46" s="836" t="s">
        <v>3411</v>
      </c>
      <c r="AY46" s="836" t="s">
        <v>3411</v>
      </c>
      <c r="AZ46" s="836" t="s">
        <v>3411</v>
      </c>
      <c r="BA46" s="836" t="s">
        <v>3411</v>
      </c>
      <c r="BB46" s="836" t="s">
        <v>3411</v>
      </c>
      <c r="BC46" s="836" t="s">
        <v>3411</v>
      </c>
      <c r="BD46" s="836" t="s">
        <v>3411</v>
      </c>
      <c r="BE46" s="836" t="s">
        <v>3411</v>
      </c>
      <c r="BF46" s="836" t="s">
        <v>3411</v>
      </c>
      <c r="BG46" s="836" t="s">
        <v>3411</v>
      </c>
      <c r="BH46" s="836" t="s">
        <v>3411</v>
      </c>
      <c r="BI46" s="836" t="s">
        <v>3411</v>
      </c>
      <c r="BJ46" s="836" t="s">
        <v>3411</v>
      </c>
      <c r="BK46" s="836" t="s">
        <v>3411</v>
      </c>
      <c r="BL46" s="836" t="s">
        <v>3411</v>
      </c>
      <c r="BM46" s="836" t="s">
        <v>3411</v>
      </c>
      <c r="BN46" s="836" t="s">
        <v>3411</v>
      </c>
    </row>
    <row r="47" spans="1:66" ht="12.75">
      <c r="A47" s="831" t="s">
        <v>661</v>
      </c>
      <c r="B47" s="832" t="s">
        <v>3827</v>
      </c>
      <c r="C47" s="833" t="s">
        <v>6077</v>
      </c>
      <c r="D47" s="836">
        <v>-3429582844</v>
      </c>
      <c r="E47" s="836">
        <v>0</v>
      </c>
      <c r="F47" s="836">
        <v>-3429582844</v>
      </c>
      <c r="G47" s="836">
        <v>-3429582844</v>
      </c>
      <c r="H47" s="836">
        <v>0</v>
      </c>
      <c r="I47" s="836" t="s">
        <v>3411</v>
      </c>
      <c r="J47" s="836" t="s">
        <v>3411</v>
      </c>
      <c r="K47" s="836" t="s">
        <v>3411</v>
      </c>
      <c r="L47" s="836" t="s">
        <v>3411</v>
      </c>
      <c r="M47" s="836" t="s">
        <v>3411</v>
      </c>
      <c r="N47" s="836" t="s">
        <v>3411</v>
      </c>
      <c r="O47" s="836" t="s">
        <v>3411</v>
      </c>
      <c r="P47" s="836" t="s">
        <v>3411</v>
      </c>
      <c r="Q47" s="836" t="s">
        <v>3411</v>
      </c>
      <c r="R47" s="836" t="s">
        <v>3411</v>
      </c>
      <c r="S47" s="836" t="s">
        <v>3411</v>
      </c>
      <c r="T47" s="836" t="s">
        <v>3411</v>
      </c>
      <c r="U47" s="836" t="s">
        <v>3411</v>
      </c>
      <c r="V47" s="836" t="s">
        <v>3411</v>
      </c>
      <c r="W47" s="836" t="s">
        <v>3411</v>
      </c>
      <c r="X47" s="836" t="s">
        <v>3411</v>
      </c>
      <c r="Y47" s="836" t="s">
        <v>3411</v>
      </c>
      <c r="Z47" s="836" t="s">
        <v>3411</v>
      </c>
      <c r="AA47" s="836" t="s">
        <v>3411</v>
      </c>
      <c r="AB47" s="836" t="s">
        <v>3411</v>
      </c>
      <c r="AC47" s="836" t="s">
        <v>3411</v>
      </c>
      <c r="AD47" s="836" t="s">
        <v>3411</v>
      </c>
      <c r="AE47" s="836" t="s">
        <v>3411</v>
      </c>
      <c r="AF47" s="836" t="s">
        <v>3411</v>
      </c>
      <c r="AG47" s="836" t="s">
        <v>3411</v>
      </c>
      <c r="AH47" s="836" t="s">
        <v>3411</v>
      </c>
      <c r="AI47" s="836" t="s">
        <v>3411</v>
      </c>
      <c r="AJ47" s="836" t="s">
        <v>3411</v>
      </c>
      <c r="AK47" s="836" t="s">
        <v>3411</v>
      </c>
      <c r="AL47" s="836" t="s">
        <v>3411</v>
      </c>
      <c r="AM47" s="836" t="s">
        <v>3411</v>
      </c>
      <c r="AN47" s="836" t="s">
        <v>3411</v>
      </c>
      <c r="AO47" s="836" t="s">
        <v>3411</v>
      </c>
      <c r="AP47" s="836" t="s">
        <v>3411</v>
      </c>
      <c r="AQ47" s="836" t="s">
        <v>3411</v>
      </c>
      <c r="AR47" s="836" t="s">
        <v>3411</v>
      </c>
      <c r="AS47" s="836" t="s">
        <v>3411</v>
      </c>
      <c r="AT47" s="836" t="s">
        <v>3411</v>
      </c>
      <c r="AU47" s="836" t="s">
        <v>3411</v>
      </c>
      <c r="AV47" s="836" t="s">
        <v>3411</v>
      </c>
      <c r="AW47" s="836" t="s">
        <v>3411</v>
      </c>
      <c r="AX47" s="836" t="s">
        <v>3411</v>
      </c>
      <c r="AY47" s="836" t="s">
        <v>3411</v>
      </c>
      <c r="AZ47" s="836" t="s">
        <v>3411</v>
      </c>
      <c r="BA47" s="836" t="s">
        <v>3411</v>
      </c>
      <c r="BB47" s="836" t="s">
        <v>3411</v>
      </c>
      <c r="BC47" s="836" t="s">
        <v>3411</v>
      </c>
      <c r="BD47" s="836" t="s">
        <v>3411</v>
      </c>
      <c r="BE47" s="836" t="s">
        <v>3411</v>
      </c>
      <c r="BF47" s="836" t="s">
        <v>3411</v>
      </c>
      <c r="BG47" s="836" t="s">
        <v>3411</v>
      </c>
      <c r="BH47" s="836" t="s">
        <v>3411</v>
      </c>
      <c r="BI47" s="836" t="s">
        <v>3411</v>
      </c>
      <c r="BJ47" s="836" t="s">
        <v>3411</v>
      </c>
      <c r="BK47" s="836" t="s">
        <v>3411</v>
      </c>
      <c r="BL47" s="836" t="s">
        <v>3411</v>
      </c>
      <c r="BM47" s="836" t="s">
        <v>3411</v>
      </c>
      <c r="BN47" s="836" t="s">
        <v>3411</v>
      </c>
    </row>
    <row r="48" spans="1:66" ht="12.75">
      <c r="A48" s="829" t="s">
        <v>3828</v>
      </c>
      <c r="B48" s="829" t="s">
        <v>3829</v>
      </c>
      <c r="C48" s="826" t="s">
        <v>6077</v>
      </c>
      <c r="D48" s="830">
        <v>3215834195</v>
      </c>
      <c r="E48" s="830">
        <v>0</v>
      </c>
      <c r="F48" s="830">
        <v>3215834195</v>
      </c>
      <c r="G48" s="830">
        <v>3215834195</v>
      </c>
      <c r="H48" s="830">
        <v>0</v>
      </c>
      <c r="I48" s="830" t="s">
        <v>3411</v>
      </c>
      <c r="J48" s="830" t="s">
        <v>3411</v>
      </c>
      <c r="K48" s="830" t="s">
        <v>3411</v>
      </c>
      <c r="L48" s="830" t="s">
        <v>3411</v>
      </c>
      <c r="M48" s="830" t="s">
        <v>3411</v>
      </c>
      <c r="N48" s="830" t="s">
        <v>3411</v>
      </c>
      <c r="O48" s="830" t="s">
        <v>3411</v>
      </c>
      <c r="P48" s="830" t="s">
        <v>3411</v>
      </c>
      <c r="Q48" s="830" t="s">
        <v>3411</v>
      </c>
      <c r="R48" s="830" t="s">
        <v>3411</v>
      </c>
      <c r="S48" s="830" t="s">
        <v>3411</v>
      </c>
      <c r="T48" s="830" t="s">
        <v>3411</v>
      </c>
      <c r="U48" s="830" t="s">
        <v>3411</v>
      </c>
      <c r="V48" s="830" t="s">
        <v>3411</v>
      </c>
      <c r="W48" s="830" t="s">
        <v>3411</v>
      </c>
      <c r="X48" s="830" t="s">
        <v>3411</v>
      </c>
      <c r="Y48" s="830" t="s">
        <v>3411</v>
      </c>
      <c r="Z48" s="830" t="s">
        <v>3411</v>
      </c>
      <c r="AA48" s="830" t="s">
        <v>3411</v>
      </c>
      <c r="AB48" s="830" t="s">
        <v>3411</v>
      </c>
      <c r="AC48" s="830" t="s">
        <v>3411</v>
      </c>
      <c r="AD48" s="830" t="s">
        <v>3411</v>
      </c>
      <c r="AE48" s="830" t="s">
        <v>3411</v>
      </c>
      <c r="AF48" s="830" t="s">
        <v>3411</v>
      </c>
      <c r="AG48" s="830" t="s">
        <v>3411</v>
      </c>
      <c r="AH48" s="830" t="s">
        <v>3411</v>
      </c>
      <c r="AI48" s="830" t="s">
        <v>3411</v>
      </c>
      <c r="AJ48" s="830" t="s">
        <v>3411</v>
      </c>
      <c r="AK48" s="830" t="s">
        <v>3411</v>
      </c>
      <c r="AL48" s="830" t="s">
        <v>3411</v>
      </c>
      <c r="AM48" s="830" t="s">
        <v>3411</v>
      </c>
      <c r="AN48" s="830" t="s">
        <v>3411</v>
      </c>
      <c r="AO48" s="830" t="s">
        <v>3411</v>
      </c>
      <c r="AP48" s="830" t="s">
        <v>3411</v>
      </c>
      <c r="AQ48" s="830" t="s">
        <v>3411</v>
      </c>
      <c r="AR48" s="830" t="s">
        <v>3411</v>
      </c>
      <c r="AS48" s="830" t="s">
        <v>3411</v>
      </c>
      <c r="AT48" s="830" t="s">
        <v>3411</v>
      </c>
      <c r="AU48" s="830" t="s">
        <v>3411</v>
      </c>
      <c r="AV48" s="830" t="s">
        <v>3411</v>
      </c>
      <c r="AW48" s="830" t="s">
        <v>3411</v>
      </c>
      <c r="AX48" s="830" t="s">
        <v>3411</v>
      </c>
      <c r="AY48" s="830" t="s">
        <v>3411</v>
      </c>
      <c r="AZ48" s="830" t="s">
        <v>3411</v>
      </c>
      <c r="BA48" s="830" t="s">
        <v>3411</v>
      </c>
      <c r="BB48" s="830" t="s">
        <v>3411</v>
      </c>
      <c r="BC48" s="830" t="s">
        <v>3411</v>
      </c>
      <c r="BD48" s="830" t="s">
        <v>3411</v>
      </c>
      <c r="BE48" s="830" t="s">
        <v>3411</v>
      </c>
      <c r="BF48" s="830" t="s">
        <v>3411</v>
      </c>
      <c r="BG48" s="830" t="s">
        <v>3411</v>
      </c>
      <c r="BH48" s="830" t="s">
        <v>3411</v>
      </c>
      <c r="BI48" s="830" t="s">
        <v>3411</v>
      </c>
      <c r="BJ48" s="830" t="s">
        <v>3411</v>
      </c>
      <c r="BK48" s="830" t="s">
        <v>3411</v>
      </c>
      <c r="BL48" s="830" t="s">
        <v>3411</v>
      </c>
      <c r="BM48" s="830" t="s">
        <v>3411</v>
      </c>
      <c r="BN48" s="830" t="s">
        <v>3411</v>
      </c>
    </row>
    <row r="49" spans="1:66" ht="12.75">
      <c r="A49" s="831" t="s">
        <v>533</v>
      </c>
      <c r="B49" s="832" t="s">
        <v>3830</v>
      </c>
      <c r="C49" s="833" t="s">
        <v>6077</v>
      </c>
      <c r="D49" s="836">
        <v>15645644</v>
      </c>
      <c r="E49" s="836">
        <v>0</v>
      </c>
      <c r="F49" s="836">
        <v>15645644</v>
      </c>
      <c r="G49" s="836">
        <v>15645644</v>
      </c>
      <c r="H49" s="836">
        <v>0</v>
      </c>
      <c r="I49" s="836" t="s">
        <v>3411</v>
      </c>
      <c r="J49" s="836" t="s">
        <v>3411</v>
      </c>
      <c r="K49" s="836" t="s">
        <v>3411</v>
      </c>
      <c r="L49" s="836" t="s">
        <v>3411</v>
      </c>
      <c r="M49" s="836" t="s">
        <v>3411</v>
      </c>
      <c r="N49" s="836" t="s">
        <v>3411</v>
      </c>
      <c r="O49" s="836" t="s">
        <v>3411</v>
      </c>
      <c r="P49" s="836" t="s">
        <v>3411</v>
      </c>
      <c r="Q49" s="836" t="s">
        <v>3411</v>
      </c>
      <c r="R49" s="836" t="s">
        <v>3411</v>
      </c>
      <c r="S49" s="836" t="s">
        <v>3411</v>
      </c>
      <c r="T49" s="836" t="s">
        <v>3411</v>
      </c>
      <c r="U49" s="836" t="s">
        <v>3411</v>
      </c>
      <c r="V49" s="836" t="s">
        <v>3411</v>
      </c>
      <c r="W49" s="836" t="s">
        <v>3411</v>
      </c>
      <c r="X49" s="836" t="s">
        <v>3411</v>
      </c>
      <c r="Y49" s="836" t="s">
        <v>3411</v>
      </c>
      <c r="Z49" s="836" t="s">
        <v>3411</v>
      </c>
      <c r="AA49" s="836" t="s">
        <v>3411</v>
      </c>
      <c r="AB49" s="836" t="s">
        <v>3411</v>
      </c>
      <c r="AC49" s="836" t="s">
        <v>3411</v>
      </c>
      <c r="AD49" s="836" t="s">
        <v>3411</v>
      </c>
      <c r="AE49" s="836" t="s">
        <v>3411</v>
      </c>
      <c r="AF49" s="836" t="s">
        <v>3411</v>
      </c>
      <c r="AG49" s="836" t="s">
        <v>3411</v>
      </c>
      <c r="AH49" s="836" t="s">
        <v>3411</v>
      </c>
      <c r="AI49" s="836" t="s">
        <v>3411</v>
      </c>
      <c r="AJ49" s="836" t="s">
        <v>3411</v>
      </c>
      <c r="AK49" s="836" t="s">
        <v>3411</v>
      </c>
      <c r="AL49" s="836" t="s">
        <v>3411</v>
      </c>
      <c r="AM49" s="836" t="s">
        <v>3411</v>
      </c>
      <c r="AN49" s="836" t="s">
        <v>3411</v>
      </c>
      <c r="AO49" s="836" t="s">
        <v>3411</v>
      </c>
      <c r="AP49" s="836" t="s">
        <v>3411</v>
      </c>
      <c r="AQ49" s="836" t="s">
        <v>3411</v>
      </c>
      <c r="AR49" s="836" t="s">
        <v>3411</v>
      </c>
      <c r="AS49" s="836" t="s">
        <v>3411</v>
      </c>
      <c r="AT49" s="836" t="s">
        <v>3411</v>
      </c>
      <c r="AU49" s="836" t="s">
        <v>3411</v>
      </c>
      <c r="AV49" s="836" t="s">
        <v>3411</v>
      </c>
      <c r="AW49" s="836" t="s">
        <v>3411</v>
      </c>
      <c r="AX49" s="836" t="s">
        <v>3411</v>
      </c>
      <c r="AY49" s="836" t="s">
        <v>3411</v>
      </c>
      <c r="AZ49" s="836" t="s">
        <v>3411</v>
      </c>
      <c r="BA49" s="836" t="s">
        <v>3411</v>
      </c>
      <c r="BB49" s="836" t="s">
        <v>3411</v>
      </c>
      <c r="BC49" s="836" t="s">
        <v>3411</v>
      </c>
      <c r="BD49" s="836" t="s">
        <v>3411</v>
      </c>
      <c r="BE49" s="836" t="s">
        <v>3411</v>
      </c>
      <c r="BF49" s="836" t="s">
        <v>3411</v>
      </c>
      <c r="BG49" s="836" t="s">
        <v>3411</v>
      </c>
      <c r="BH49" s="836" t="s">
        <v>3411</v>
      </c>
      <c r="BI49" s="836" t="s">
        <v>3411</v>
      </c>
      <c r="BJ49" s="836" t="s">
        <v>3411</v>
      </c>
      <c r="BK49" s="836" t="s">
        <v>3411</v>
      </c>
      <c r="BL49" s="836" t="s">
        <v>3411</v>
      </c>
      <c r="BM49" s="836" t="s">
        <v>3411</v>
      </c>
      <c r="BN49" s="836" t="s">
        <v>3411</v>
      </c>
    </row>
    <row r="50" spans="1:66" ht="12.75">
      <c r="A50" s="831" t="s">
        <v>661</v>
      </c>
      <c r="B50" s="832" t="s">
        <v>3832</v>
      </c>
      <c r="C50" s="833" t="s">
        <v>6077</v>
      </c>
      <c r="D50" s="836">
        <v>2781086990</v>
      </c>
      <c r="E50" s="836">
        <v>0</v>
      </c>
      <c r="F50" s="836">
        <v>2781086990</v>
      </c>
      <c r="G50" s="836">
        <v>2781086990</v>
      </c>
      <c r="H50" s="836">
        <v>0</v>
      </c>
      <c r="I50" s="836" t="s">
        <v>3411</v>
      </c>
      <c r="J50" s="836" t="s">
        <v>3411</v>
      </c>
      <c r="K50" s="836" t="s">
        <v>3411</v>
      </c>
      <c r="L50" s="836" t="s">
        <v>3411</v>
      </c>
      <c r="M50" s="836" t="s">
        <v>3411</v>
      </c>
      <c r="N50" s="836" t="s">
        <v>3411</v>
      </c>
      <c r="O50" s="836" t="s">
        <v>3411</v>
      </c>
      <c r="P50" s="836" t="s">
        <v>3411</v>
      </c>
      <c r="Q50" s="836" t="s">
        <v>3411</v>
      </c>
      <c r="R50" s="836" t="s">
        <v>3411</v>
      </c>
      <c r="S50" s="836" t="s">
        <v>3411</v>
      </c>
      <c r="T50" s="836" t="s">
        <v>3411</v>
      </c>
      <c r="U50" s="836" t="s">
        <v>3411</v>
      </c>
      <c r="V50" s="836" t="s">
        <v>3411</v>
      </c>
      <c r="W50" s="836" t="s">
        <v>3411</v>
      </c>
      <c r="X50" s="836" t="s">
        <v>3411</v>
      </c>
      <c r="Y50" s="836" t="s">
        <v>3411</v>
      </c>
      <c r="Z50" s="836" t="s">
        <v>3411</v>
      </c>
      <c r="AA50" s="836" t="s">
        <v>3411</v>
      </c>
      <c r="AB50" s="836" t="s">
        <v>3411</v>
      </c>
      <c r="AC50" s="836" t="s">
        <v>3411</v>
      </c>
      <c r="AD50" s="836" t="s">
        <v>3411</v>
      </c>
      <c r="AE50" s="836" t="s">
        <v>3411</v>
      </c>
      <c r="AF50" s="836" t="s">
        <v>3411</v>
      </c>
      <c r="AG50" s="836" t="s">
        <v>3411</v>
      </c>
      <c r="AH50" s="836" t="s">
        <v>3411</v>
      </c>
      <c r="AI50" s="836" t="s">
        <v>3411</v>
      </c>
      <c r="AJ50" s="836" t="s">
        <v>3411</v>
      </c>
      <c r="AK50" s="836" t="s">
        <v>3411</v>
      </c>
      <c r="AL50" s="836" t="s">
        <v>3411</v>
      </c>
      <c r="AM50" s="836" t="s">
        <v>3411</v>
      </c>
      <c r="AN50" s="836" t="s">
        <v>3411</v>
      </c>
      <c r="AO50" s="836" t="s">
        <v>3411</v>
      </c>
      <c r="AP50" s="836" t="s">
        <v>3411</v>
      </c>
      <c r="AQ50" s="836" t="s">
        <v>3411</v>
      </c>
      <c r="AR50" s="836" t="s">
        <v>3411</v>
      </c>
      <c r="AS50" s="836" t="s">
        <v>3411</v>
      </c>
      <c r="AT50" s="836" t="s">
        <v>3411</v>
      </c>
      <c r="AU50" s="836" t="s">
        <v>3411</v>
      </c>
      <c r="AV50" s="836" t="s">
        <v>3411</v>
      </c>
      <c r="AW50" s="836" t="s">
        <v>3411</v>
      </c>
      <c r="AX50" s="836" t="s">
        <v>3411</v>
      </c>
      <c r="AY50" s="836" t="s">
        <v>3411</v>
      </c>
      <c r="AZ50" s="836" t="s">
        <v>3411</v>
      </c>
      <c r="BA50" s="836" t="s">
        <v>3411</v>
      </c>
      <c r="BB50" s="836" t="s">
        <v>3411</v>
      </c>
      <c r="BC50" s="836" t="s">
        <v>3411</v>
      </c>
      <c r="BD50" s="836" t="s">
        <v>3411</v>
      </c>
      <c r="BE50" s="836" t="s">
        <v>3411</v>
      </c>
      <c r="BF50" s="836" t="s">
        <v>3411</v>
      </c>
      <c r="BG50" s="836" t="s">
        <v>3411</v>
      </c>
      <c r="BH50" s="836" t="s">
        <v>3411</v>
      </c>
      <c r="BI50" s="836" t="s">
        <v>3411</v>
      </c>
      <c r="BJ50" s="836" t="s">
        <v>3411</v>
      </c>
      <c r="BK50" s="836" t="s">
        <v>3411</v>
      </c>
      <c r="BL50" s="836" t="s">
        <v>3411</v>
      </c>
      <c r="BM50" s="836" t="s">
        <v>3411</v>
      </c>
      <c r="BN50" s="836" t="s">
        <v>3411</v>
      </c>
    </row>
    <row r="51" spans="1:66" ht="12.75">
      <c r="A51" s="831" t="s">
        <v>12490</v>
      </c>
      <c r="B51" s="832" t="s">
        <v>2490</v>
      </c>
      <c r="C51" s="833" t="s">
        <v>6077</v>
      </c>
      <c r="D51" s="834">
        <v>0</v>
      </c>
      <c r="E51" s="834">
        <v>0</v>
      </c>
      <c r="F51" s="834">
        <v>0</v>
      </c>
      <c r="G51" s="834">
        <v>0</v>
      </c>
      <c r="H51" s="834">
        <v>0</v>
      </c>
      <c r="I51" s="834" t="s">
        <v>3411</v>
      </c>
      <c r="J51" s="834" t="s">
        <v>3411</v>
      </c>
      <c r="K51" s="834" t="s">
        <v>3411</v>
      </c>
      <c r="L51" s="834" t="s">
        <v>3411</v>
      </c>
      <c r="M51" s="834" t="s">
        <v>3411</v>
      </c>
      <c r="N51" s="834" t="s">
        <v>3411</v>
      </c>
      <c r="O51" s="834" t="s">
        <v>3411</v>
      </c>
      <c r="P51" s="834" t="s">
        <v>3411</v>
      </c>
      <c r="Q51" s="834" t="s">
        <v>3411</v>
      </c>
      <c r="R51" s="834" t="s">
        <v>3411</v>
      </c>
      <c r="S51" s="834" t="s">
        <v>3411</v>
      </c>
      <c r="T51" s="834" t="s">
        <v>3411</v>
      </c>
      <c r="U51" s="834" t="s">
        <v>3411</v>
      </c>
      <c r="V51" s="834" t="s">
        <v>3411</v>
      </c>
      <c r="W51" s="834" t="s">
        <v>3411</v>
      </c>
      <c r="X51" s="834" t="s">
        <v>3411</v>
      </c>
      <c r="Y51" s="834" t="s">
        <v>3411</v>
      </c>
      <c r="Z51" s="834" t="s">
        <v>3411</v>
      </c>
      <c r="AA51" s="834" t="s">
        <v>3411</v>
      </c>
      <c r="AB51" s="834" t="s">
        <v>3411</v>
      </c>
      <c r="AC51" s="834" t="s">
        <v>3411</v>
      </c>
      <c r="AD51" s="834" t="s">
        <v>3411</v>
      </c>
      <c r="AE51" s="834" t="s">
        <v>3411</v>
      </c>
      <c r="AF51" s="834" t="s">
        <v>3411</v>
      </c>
      <c r="AG51" s="834" t="s">
        <v>3411</v>
      </c>
      <c r="AH51" s="834" t="s">
        <v>3411</v>
      </c>
      <c r="AI51" s="834" t="s">
        <v>3411</v>
      </c>
      <c r="AJ51" s="834" t="s">
        <v>3411</v>
      </c>
      <c r="AK51" s="834" t="s">
        <v>3411</v>
      </c>
      <c r="AL51" s="834" t="s">
        <v>3411</v>
      </c>
      <c r="AM51" s="834" t="s">
        <v>3411</v>
      </c>
      <c r="AN51" s="834" t="s">
        <v>3411</v>
      </c>
      <c r="AO51" s="834" t="s">
        <v>3411</v>
      </c>
      <c r="AP51" s="834" t="s">
        <v>3411</v>
      </c>
      <c r="AQ51" s="834" t="s">
        <v>3411</v>
      </c>
      <c r="AR51" s="834" t="s">
        <v>3411</v>
      </c>
      <c r="AS51" s="834" t="s">
        <v>3411</v>
      </c>
      <c r="AT51" s="834" t="s">
        <v>3411</v>
      </c>
      <c r="AU51" s="834" t="s">
        <v>3411</v>
      </c>
      <c r="AV51" s="834" t="s">
        <v>3411</v>
      </c>
      <c r="AW51" s="834" t="s">
        <v>3411</v>
      </c>
      <c r="AX51" s="834" t="s">
        <v>3411</v>
      </c>
      <c r="AY51" s="834" t="s">
        <v>3411</v>
      </c>
      <c r="AZ51" s="834" t="s">
        <v>3411</v>
      </c>
      <c r="BA51" s="834" t="s">
        <v>3411</v>
      </c>
      <c r="BB51" s="834" t="s">
        <v>3411</v>
      </c>
      <c r="BC51" s="834" t="s">
        <v>3411</v>
      </c>
      <c r="BD51" s="834" t="s">
        <v>3411</v>
      </c>
      <c r="BE51" s="834" t="s">
        <v>3411</v>
      </c>
      <c r="BF51" s="834" t="s">
        <v>3411</v>
      </c>
      <c r="BG51" s="834" t="s">
        <v>3411</v>
      </c>
      <c r="BH51" s="834" t="s">
        <v>3411</v>
      </c>
      <c r="BI51" s="834" t="s">
        <v>3411</v>
      </c>
      <c r="BJ51" s="834" t="s">
        <v>3411</v>
      </c>
      <c r="BK51" s="834" t="s">
        <v>3411</v>
      </c>
      <c r="BL51" s="834" t="s">
        <v>3411</v>
      </c>
      <c r="BM51" s="834" t="s">
        <v>3411</v>
      </c>
      <c r="BN51" s="834" t="s">
        <v>3411</v>
      </c>
    </row>
    <row r="52" spans="1:66" ht="12.75" hidden="1">
      <c r="A52" s="831"/>
      <c r="B52" s="837" t="s">
        <v>10587</v>
      </c>
      <c r="C52" s="838"/>
      <c r="D52" s="836">
        <v>0</v>
      </c>
      <c r="E52" s="836">
        <v>0</v>
      </c>
      <c r="F52" s="836">
        <v>0</v>
      </c>
      <c r="G52" s="836">
        <v>0</v>
      </c>
      <c r="H52" s="836">
        <v>0</v>
      </c>
      <c r="I52" s="836" t="s">
        <v>3411</v>
      </c>
      <c r="J52" s="836" t="s">
        <v>3411</v>
      </c>
      <c r="K52" s="836" t="s">
        <v>3411</v>
      </c>
      <c r="L52" s="836" t="s">
        <v>3411</v>
      </c>
      <c r="M52" s="836" t="s">
        <v>3411</v>
      </c>
      <c r="N52" s="836" t="s">
        <v>3411</v>
      </c>
      <c r="O52" s="836" t="s">
        <v>3411</v>
      </c>
      <c r="P52" s="836" t="s">
        <v>3411</v>
      </c>
      <c r="Q52" s="836" t="s">
        <v>3411</v>
      </c>
      <c r="R52" s="836" t="s">
        <v>3411</v>
      </c>
      <c r="S52" s="836" t="s">
        <v>3411</v>
      </c>
      <c r="T52" s="836" t="s">
        <v>3411</v>
      </c>
      <c r="U52" s="836" t="s">
        <v>3411</v>
      </c>
      <c r="V52" s="836" t="s">
        <v>3411</v>
      </c>
      <c r="W52" s="836" t="s">
        <v>3411</v>
      </c>
      <c r="X52" s="836" t="s">
        <v>3411</v>
      </c>
      <c r="Y52" s="836" t="s">
        <v>3411</v>
      </c>
      <c r="Z52" s="836" t="s">
        <v>3411</v>
      </c>
      <c r="AA52" s="836" t="s">
        <v>3411</v>
      </c>
      <c r="AB52" s="836" t="s">
        <v>3411</v>
      </c>
      <c r="AC52" s="836" t="s">
        <v>3411</v>
      </c>
      <c r="AD52" s="836" t="s">
        <v>3411</v>
      </c>
      <c r="AE52" s="836" t="s">
        <v>3411</v>
      </c>
      <c r="AF52" s="836" t="s">
        <v>3411</v>
      </c>
      <c r="AG52" s="836" t="s">
        <v>3411</v>
      </c>
      <c r="AH52" s="836" t="s">
        <v>3411</v>
      </c>
      <c r="AI52" s="836" t="s">
        <v>3411</v>
      </c>
      <c r="AJ52" s="836" t="s">
        <v>3411</v>
      </c>
      <c r="AK52" s="836" t="s">
        <v>3411</v>
      </c>
      <c r="AL52" s="836" t="s">
        <v>3411</v>
      </c>
      <c r="AM52" s="836" t="s">
        <v>3411</v>
      </c>
      <c r="AN52" s="836" t="s">
        <v>3411</v>
      </c>
      <c r="AO52" s="836" t="s">
        <v>3411</v>
      </c>
      <c r="AP52" s="836" t="s">
        <v>3411</v>
      </c>
      <c r="AQ52" s="836" t="s">
        <v>3411</v>
      </c>
      <c r="AR52" s="836" t="s">
        <v>3411</v>
      </c>
      <c r="AS52" s="836" t="s">
        <v>3411</v>
      </c>
      <c r="AT52" s="836" t="s">
        <v>3411</v>
      </c>
      <c r="AU52" s="836" t="s">
        <v>3411</v>
      </c>
      <c r="AV52" s="836" t="s">
        <v>3411</v>
      </c>
      <c r="AW52" s="836" t="s">
        <v>3411</v>
      </c>
      <c r="AX52" s="836" t="s">
        <v>3411</v>
      </c>
      <c r="AY52" s="836" t="s">
        <v>3411</v>
      </c>
      <c r="AZ52" s="836" t="s">
        <v>3411</v>
      </c>
      <c r="BA52" s="836" t="s">
        <v>3411</v>
      </c>
      <c r="BB52" s="836" t="s">
        <v>3411</v>
      </c>
      <c r="BC52" s="836" t="s">
        <v>3411</v>
      </c>
      <c r="BD52" s="836" t="s">
        <v>3411</v>
      </c>
      <c r="BE52" s="836" t="s">
        <v>3411</v>
      </c>
      <c r="BF52" s="836" t="s">
        <v>3411</v>
      </c>
      <c r="BG52" s="836" t="s">
        <v>3411</v>
      </c>
      <c r="BH52" s="836" t="s">
        <v>3411</v>
      </c>
      <c r="BI52" s="836" t="s">
        <v>3411</v>
      </c>
      <c r="BJ52" s="836" t="s">
        <v>3411</v>
      </c>
      <c r="BK52" s="836" t="s">
        <v>3411</v>
      </c>
      <c r="BL52" s="836" t="s">
        <v>3411</v>
      </c>
      <c r="BM52" s="836" t="s">
        <v>3411</v>
      </c>
      <c r="BN52" s="836" t="s">
        <v>3411</v>
      </c>
    </row>
    <row r="53" spans="1:66" ht="12.75" hidden="1">
      <c r="A53" s="831"/>
      <c r="B53" s="837" t="s">
        <v>10588</v>
      </c>
      <c r="C53" s="838"/>
      <c r="D53" s="836">
        <v>0</v>
      </c>
      <c r="E53" s="836">
        <v>0</v>
      </c>
      <c r="F53" s="836">
        <v>0</v>
      </c>
      <c r="G53" s="836">
        <v>0</v>
      </c>
      <c r="H53" s="836">
        <v>0</v>
      </c>
      <c r="I53" s="836" t="s">
        <v>3411</v>
      </c>
      <c r="J53" s="836" t="s">
        <v>3411</v>
      </c>
      <c r="K53" s="836" t="s">
        <v>3411</v>
      </c>
      <c r="L53" s="836" t="s">
        <v>3411</v>
      </c>
      <c r="M53" s="836" t="s">
        <v>3411</v>
      </c>
      <c r="N53" s="836" t="s">
        <v>3411</v>
      </c>
      <c r="O53" s="836" t="s">
        <v>3411</v>
      </c>
      <c r="P53" s="836" t="s">
        <v>3411</v>
      </c>
      <c r="Q53" s="836" t="s">
        <v>3411</v>
      </c>
      <c r="R53" s="836" t="s">
        <v>3411</v>
      </c>
      <c r="S53" s="836" t="s">
        <v>3411</v>
      </c>
      <c r="T53" s="836" t="s">
        <v>3411</v>
      </c>
      <c r="U53" s="836" t="s">
        <v>3411</v>
      </c>
      <c r="V53" s="836" t="s">
        <v>3411</v>
      </c>
      <c r="W53" s="836" t="s">
        <v>3411</v>
      </c>
      <c r="X53" s="836" t="s">
        <v>3411</v>
      </c>
      <c r="Y53" s="836" t="s">
        <v>3411</v>
      </c>
      <c r="Z53" s="836" t="s">
        <v>3411</v>
      </c>
      <c r="AA53" s="836" t="s">
        <v>3411</v>
      </c>
      <c r="AB53" s="836" t="s">
        <v>3411</v>
      </c>
      <c r="AC53" s="836" t="s">
        <v>3411</v>
      </c>
      <c r="AD53" s="836" t="s">
        <v>3411</v>
      </c>
      <c r="AE53" s="836" t="s">
        <v>3411</v>
      </c>
      <c r="AF53" s="836" t="s">
        <v>3411</v>
      </c>
      <c r="AG53" s="836" t="s">
        <v>3411</v>
      </c>
      <c r="AH53" s="836" t="s">
        <v>3411</v>
      </c>
      <c r="AI53" s="836" t="s">
        <v>3411</v>
      </c>
      <c r="AJ53" s="836" t="s">
        <v>3411</v>
      </c>
      <c r="AK53" s="836" t="s">
        <v>3411</v>
      </c>
      <c r="AL53" s="836" t="s">
        <v>3411</v>
      </c>
      <c r="AM53" s="836" t="s">
        <v>3411</v>
      </c>
      <c r="AN53" s="836" t="s">
        <v>3411</v>
      </c>
      <c r="AO53" s="836" t="s">
        <v>3411</v>
      </c>
      <c r="AP53" s="836" t="s">
        <v>3411</v>
      </c>
      <c r="AQ53" s="836" t="s">
        <v>3411</v>
      </c>
      <c r="AR53" s="836" t="s">
        <v>3411</v>
      </c>
      <c r="AS53" s="836" t="s">
        <v>3411</v>
      </c>
      <c r="AT53" s="836" t="s">
        <v>3411</v>
      </c>
      <c r="AU53" s="836" t="s">
        <v>3411</v>
      </c>
      <c r="AV53" s="836" t="s">
        <v>3411</v>
      </c>
      <c r="AW53" s="836" t="s">
        <v>3411</v>
      </c>
      <c r="AX53" s="836" t="s">
        <v>3411</v>
      </c>
      <c r="AY53" s="836" t="s">
        <v>3411</v>
      </c>
      <c r="AZ53" s="836" t="s">
        <v>3411</v>
      </c>
      <c r="BA53" s="836" t="s">
        <v>3411</v>
      </c>
      <c r="BB53" s="836" t="s">
        <v>3411</v>
      </c>
      <c r="BC53" s="836" t="s">
        <v>3411</v>
      </c>
      <c r="BD53" s="836" t="s">
        <v>3411</v>
      </c>
      <c r="BE53" s="836" t="s">
        <v>3411</v>
      </c>
      <c r="BF53" s="836" t="s">
        <v>3411</v>
      </c>
      <c r="BG53" s="836" t="s">
        <v>3411</v>
      </c>
      <c r="BH53" s="836" t="s">
        <v>3411</v>
      </c>
      <c r="BI53" s="836" t="s">
        <v>3411</v>
      </c>
      <c r="BJ53" s="836" t="s">
        <v>3411</v>
      </c>
      <c r="BK53" s="836" t="s">
        <v>3411</v>
      </c>
      <c r="BL53" s="836" t="s">
        <v>3411</v>
      </c>
      <c r="BM53" s="836" t="s">
        <v>3411</v>
      </c>
      <c r="BN53" s="836" t="s">
        <v>3411</v>
      </c>
    </row>
    <row r="54" spans="1:66" ht="12.75" hidden="1">
      <c r="A54" s="831"/>
      <c r="B54" s="837" t="s">
        <v>10589</v>
      </c>
      <c r="C54" s="838"/>
      <c r="D54" s="836">
        <v>0</v>
      </c>
      <c r="E54" s="836">
        <v>0</v>
      </c>
      <c r="F54" s="836">
        <v>0</v>
      </c>
      <c r="G54" s="836">
        <v>0</v>
      </c>
      <c r="H54" s="836">
        <v>0</v>
      </c>
      <c r="I54" s="836" t="s">
        <v>3411</v>
      </c>
      <c r="J54" s="836" t="s">
        <v>3411</v>
      </c>
      <c r="K54" s="836" t="s">
        <v>3411</v>
      </c>
      <c r="L54" s="836" t="s">
        <v>3411</v>
      </c>
      <c r="M54" s="836" t="s">
        <v>3411</v>
      </c>
      <c r="N54" s="836" t="s">
        <v>3411</v>
      </c>
      <c r="O54" s="836" t="s">
        <v>3411</v>
      </c>
      <c r="P54" s="836" t="s">
        <v>3411</v>
      </c>
      <c r="Q54" s="836" t="s">
        <v>3411</v>
      </c>
      <c r="R54" s="836" t="s">
        <v>3411</v>
      </c>
      <c r="S54" s="836" t="s">
        <v>3411</v>
      </c>
      <c r="T54" s="836" t="s">
        <v>3411</v>
      </c>
      <c r="U54" s="836" t="s">
        <v>3411</v>
      </c>
      <c r="V54" s="836" t="s">
        <v>3411</v>
      </c>
      <c r="W54" s="836" t="s">
        <v>3411</v>
      </c>
      <c r="X54" s="836" t="s">
        <v>3411</v>
      </c>
      <c r="Y54" s="836" t="s">
        <v>3411</v>
      </c>
      <c r="Z54" s="836" t="s">
        <v>3411</v>
      </c>
      <c r="AA54" s="836" t="s">
        <v>3411</v>
      </c>
      <c r="AB54" s="836" t="s">
        <v>3411</v>
      </c>
      <c r="AC54" s="836" t="s">
        <v>3411</v>
      </c>
      <c r="AD54" s="836" t="s">
        <v>3411</v>
      </c>
      <c r="AE54" s="836" t="s">
        <v>3411</v>
      </c>
      <c r="AF54" s="836" t="s">
        <v>3411</v>
      </c>
      <c r="AG54" s="836" t="s">
        <v>3411</v>
      </c>
      <c r="AH54" s="836" t="s">
        <v>3411</v>
      </c>
      <c r="AI54" s="836" t="s">
        <v>3411</v>
      </c>
      <c r="AJ54" s="836" t="s">
        <v>3411</v>
      </c>
      <c r="AK54" s="836" t="s">
        <v>3411</v>
      </c>
      <c r="AL54" s="836" t="s">
        <v>3411</v>
      </c>
      <c r="AM54" s="836" t="s">
        <v>3411</v>
      </c>
      <c r="AN54" s="836" t="s">
        <v>3411</v>
      </c>
      <c r="AO54" s="836" t="s">
        <v>3411</v>
      </c>
      <c r="AP54" s="836" t="s">
        <v>3411</v>
      </c>
      <c r="AQ54" s="836" t="s">
        <v>3411</v>
      </c>
      <c r="AR54" s="836" t="s">
        <v>3411</v>
      </c>
      <c r="AS54" s="836" t="s">
        <v>3411</v>
      </c>
      <c r="AT54" s="836" t="s">
        <v>3411</v>
      </c>
      <c r="AU54" s="836" t="s">
        <v>3411</v>
      </c>
      <c r="AV54" s="836" t="s">
        <v>3411</v>
      </c>
      <c r="AW54" s="836" t="s">
        <v>3411</v>
      </c>
      <c r="AX54" s="836" t="s">
        <v>3411</v>
      </c>
      <c r="AY54" s="836" t="s">
        <v>3411</v>
      </c>
      <c r="AZ54" s="836" t="s">
        <v>3411</v>
      </c>
      <c r="BA54" s="836" t="s">
        <v>3411</v>
      </c>
      <c r="BB54" s="836" t="s">
        <v>3411</v>
      </c>
      <c r="BC54" s="836" t="s">
        <v>3411</v>
      </c>
      <c r="BD54" s="836" t="s">
        <v>3411</v>
      </c>
      <c r="BE54" s="836" t="s">
        <v>3411</v>
      </c>
      <c r="BF54" s="836" t="s">
        <v>3411</v>
      </c>
      <c r="BG54" s="836" t="s">
        <v>3411</v>
      </c>
      <c r="BH54" s="836" t="s">
        <v>3411</v>
      </c>
      <c r="BI54" s="836" t="s">
        <v>3411</v>
      </c>
      <c r="BJ54" s="836" t="s">
        <v>3411</v>
      </c>
      <c r="BK54" s="836" t="s">
        <v>3411</v>
      </c>
      <c r="BL54" s="836" t="s">
        <v>3411</v>
      </c>
      <c r="BM54" s="836" t="s">
        <v>3411</v>
      </c>
      <c r="BN54" s="836" t="s">
        <v>3411</v>
      </c>
    </row>
    <row r="55" spans="1:66" ht="12.75">
      <c r="A55" s="831" t="s">
        <v>13294</v>
      </c>
      <c r="B55" s="832" t="s">
        <v>3829</v>
      </c>
      <c r="C55" s="833" t="s">
        <v>6077</v>
      </c>
      <c r="D55" s="834">
        <v>419101561</v>
      </c>
      <c r="E55" s="834">
        <v>0</v>
      </c>
      <c r="F55" s="834">
        <v>419101561</v>
      </c>
      <c r="G55" s="834">
        <v>419101561</v>
      </c>
      <c r="H55" s="834">
        <v>0</v>
      </c>
      <c r="I55" s="834" t="s">
        <v>3411</v>
      </c>
      <c r="J55" s="834" t="s">
        <v>3411</v>
      </c>
      <c r="K55" s="834" t="s">
        <v>3411</v>
      </c>
      <c r="L55" s="834" t="s">
        <v>3411</v>
      </c>
      <c r="M55" s="834" t="s">
        <v>3411</v>
      </c>
      <c r="N55" s="834" t="s">
        <v>3411</v>
      </c>
      <c r="O55" s="834" t="s">
        <v>3411</v>
      </c>
      <c r="P55" s="834" t="s">
        <v>3411</v>
      </c>
      <c r="Q55" s="834" t="s">
        <v>3411</v>
      </c>
      <c r="R55" s="834" t="s">
        <v>3411</v>
      </c>
      <c r="S55" s="834" t="s">
        <v>3411</v>
      </c>
      <c r="T55" s="834" t="s">
        <v>3411</v>
      </c>
      <c r="U55" s="834" t="s">
        <v>3411</v>
      </c>
      <c r="V55" s="834" t="s">
        <v>3411</v>
      </c>
      <c r="W55" s="834" t="s">
        <v>3411</v>
      </c>
      <c r="X55" s="834" t="s">
        <v>3411</v>
      </c>
      <c r="Y55" s="834" t="s">
        <v>3411</v>
      </c>
      <c r="Z55" s="834" t="s">
        <v>3411</v>
      </c>
      <c r="AA55" s="834" t="s">
        <v>3411</v>
      </c>
      <c r="AB55" s="834" t="s">
        <v>3411</v>
      </c>
      <c r="AC55" s="834" t="s">
        <v>3411</v>
      </c>
      <c r="AD55" s="834" t="s">
        <v>3411</v>
      </c>
      <c r="AE55" s="834" t="s">
        <v>3411</v>
      </c>
      <c r="AF55" s="834" t="s">
        <v>3411</v>
      </c>
      <c r="AG55" s="834" t="s">
        <v>3411</v>
      </c>
      <c r="AH55" s="834" t="s">
        <v>3411</v>
      </c>
      <c r="AI55" s="834" t="s">
        <v>3411</v>
      </c>
      <c r="AJ55" s="834" t="s">
        <v>3411</v>
      </c>
      <c r="AK55" s="834" t="s">
        <v>3411</v>
      </c>
      <c r="AL55" s="834" t="s">
        <v>3411</v>
      </c>
      <c r="AM55" s="834" t="s">
        <v>3411</v>
      </c>
      <c r="AN55" s="834" t="s">
        <v>3411</v>
      </c>
      <c r="AO55" s="834" t="s">
        <v>3411</v>
      </c>
      <c r="AP55" s="834" t="s">
        <v>3411</v>
      </c>
      <c r="AQ55" s="834" t="s">
        <v>3411</v>
      </c>
      <c r="AR55" s="834" t="s">
        <v>3411</v>
      </c>
      <c r="AS55" s="834" t="s">
        <v>3411</v>
      </c>
      <c r="AT55" s="834" t="s">
        <v>3411</v>
      </c>
      <c r="AU55" s="834" t="s">
        <v>3411</v>
      </c>
      <c r="AV55" s="834" t="s">
        <v>3411</v>
      </c>
      <c r="AW55" s="834" t="s">
        <v>3411</v>
      </c>
      <c r="AX55" s="834" t="s">
        <v>3411</v>
      </c>
      <c r="AY55" s="834" t="s">
        <v>3411</v>
      </c>
      <c r="AZ55" s="834" t="s">
        <v>3411</v>
      </c>
      <c r="BA55" s="834" t="s">
        <v>3411</v>
      </c>
      <c r="BB55" s="834" t="s">
        <v>3411</v>
      </c>
      <c r="BC55" s="834" t="s">
        <v>3411</v>
      </c>
      <c r="BD55" s="834" t="s">
        <v>3411</v>
      </c>
      <c r="BE55" s="834" t="s">
        <v>3411</v>
      </c>
      <c r="BF55" s="834" t="s">
        <v>3411</v>
      </c>
      <c r="BG55" s="834" t="s">
        <v>3411</v>
      </c>
      <c r="BH55" s="834" t="s">
        <v>3411</v>
      </c>
      <c r="BI55" s="834" t="s">
        <v>3411</v>
      </c>
      <c r="BJ55" s="834" t="s">
        <v>3411</v>
      </c>
      <c r="BK55" s="834" t="s">
        <v>3411</v>
      </c>
      <c r="BL55" s="834" t="s">
        <v>3411</v>
      </c>
      <c r="BM55" s="834" t="s">
        <v>3411</v>
      </c>
      <c r="BN55" s="834" t="s">
        <v>3411</v>
      </c>
    </row>
    <row r="56" spans="1:66" ht="12.75" hidden="1">
      <c r="A56" s="831"/>
      <c r="B56" s="832" t="s">
        <v>2492</v>
      </c>
      <c r="C56" s="833"/>
      <c r="D56" s="836">
        <v>417180424</v>
      </c>
      <c r="E56" s="836">
        <v>0</v>
      </c>
      <c r="F56" s="836">
        <v>417180424</v>
      </c>
      <c r="G56" s="836">
        <v>417180424</v>
      </c>
      <c r="H56" s="836">
        <v>0</v>
      </c>
      <c r="I56" s="836" t="s">
        <v>3411</v>
      </c>
      <c r="J56" s="836" t="s">
        <v>3411</v>
      </c>
      <c r="K56" s="836" t="s">
        <v>3411</v>
      </c>
      <c r="L56" s="836" t="s">
        <v>3411</v>
      </c>
      <c r="M56" s="836" t="s">
        <v>3411</v>
      </c>
      <c r="N56" s="836" t="s">
        <v>3411</v>
      </c>
      <c r="O56" s="836" t="s">
        <v>3411</v>
      </c>
      <c r="P56" s="836" t="s">
        <v>3411</v>
      </c>
      <c r="Q56" s="836" t="s">
        <v>3411</v>
      </c>
      <c r="R56" s="836" t="s">
        <v>3411</v>
      </c>
      <c r="S56" s="836" t="s">
        <v>3411</v>
      </c>
      <c r="T56" s="836" t="s">
        <v>3411</v>
      </c>
      <c r="U56" s="836" t="s">
        <v>3411</v>
      </c>
      <c r="V56" s="836" t="s">
        <v>3411</v>
      </c>
      <c r="W56" s="836" t="s">
        <v>3411</v>
      </c>
      <c r="X56" s="836" t="s">
        <v>3411</v>
      </c>
      <c r="Y56" s="836" t="s">
        <v>3411</v>
      </c>
      <c r="Z56" s="836" t="s">
        <v>3411</v>
      </c>
      <c r="AA56" s="836" t="s">
        <v>3411</v>
      </c>
      <c r="AB56" s="836" t="s">
        <v>3411</v>
      </c>
      <c r="AC56" s="836" t="s">
        <v>3411</v>
      </c>
      <c r="AD56" s="836" t="s">
        <v>3411</v>
      </c>
      <c r="AE56" s="836" t="s">
        <v>3411</v>
      </c>
      <c r="AF56" s="836" t="s">
        <v>3411</v>
      </c>
      <c r="AG56" s="836" t="s">
        <v>3411</v>
      </c>
      <c r="AH56" s="836" t="s">
        <v>3411</v>
      </c>
      <c r="AI56" s="836" t="s">
        <v>3411</v>
      </c>
      <c r="AJ56" s="836" t="s">
        <v>3411</v>
      </c>
      <c r="AK56" s="836" t="s">
        <v>3411</v>
      </c>
      <c r="AL56" s="836" t="s">
        <v>3411</v>
      </c>
      <c r="AM56" s="836" t="s">
        <v>3411</v>
      </c>
      <c r="AN56" s="836" t="s">
        <v>3411</v>
      </c>
      <c r="AO56" s="836" t="s">
        <v>3411</v>
      </c>
      <c r="AP56" s="836" t="s">
        <v>3411</v>
      </c>
      <c r="AQ56" s="836" t="s">
        <v>3411</v>
      </c>
      <c r="AR56" s="836" t="s">
        <v>3411</v>
      </c>
      <c r="AS56" s="836" t="s">
        <v>3411</v>
      </c>
      <c r="AT56" s="836" t="s">
        <v>3411</v>
      </c>
      <c r="AU56" s="836" t="s">
        <v>3411</v>
      </c>
      <c r="AV56" s="836" t="s">
        <v>3411</v>
      </c>
      <c r="AW56" s="836" t="s">
        <v>3411</v>
      </c>
      <c r="AX56" s="836" t="s">
        <v>3411</v>
      </c>
      <c r="AY56" s="836" t="s">
        <v>3411</v>
      </c>
      <c r="AZ56" s="836" t="s">
        <v>3411</v>
      </c>
      <c r="BA56" s="836" t="s">
        <v>3411</v>
      </c>
      <c r="BB56" s="836" t="s">
        <v>3411</v>
      </c>
      <c r="BC56" s="836" t="s">
        <v>3411</v>
      </c>
      <c r="BD56" s="836" t="s">
        <v>3411</v>
      </c>
      <c r="BE56" s="836" t="s">
        <v>3411</v>
      </c>
      <c r="BF56" s="836" t="s">
        <v>3411</v>
      </c>
      <c r="BG56" s="836" t="s">
        <v>3411</v>
      </c>
      <c r="BH56" s="836" t="s">
        <v>3411</v>
      </c>
      <c r="BI56" s="836" t="s">
        <v>3411</v>
      </c>
      <c r="BJ56" s="836" t="s">
        <v>3411</v>
      </c>
      <c r="BK56" s="836" t="s">
        <v>3411</v>
      </c>
      <c r="BL56" s="836" t="s">
        <v>3411</v>
      </c>
      <c r="BM56" s="836" t="s">
        <v>3411</v>
      </c>
      <c r="BN56" s="836" t="s">
        <v>3411</v>
      </c>
    </row>
    <row r="57" spans="1:66" ht="12.75" hidden="1">
      <c r="A57" s="831"/>
      <c r="B57" s="832" t="s">
        <v>1723</v>
      </c>
      <c r="C57" s="833"/>
      <c r="D57" s="836">
        <v>0</v>
      </c>
      <c r="E57" s="836">
        <v>0</v>
      </c>
      <c r="F57" s="836">
        <v>0</v>
      </c>
      <c r="G57" s="836">
        <v>0</v>
      </c>
      <c r="H57" s="836">
        <v>0</v>
      </c>
      <c r="I57" s="836" t="s">
        <v>3411</v>
      </c>
      <c r="J57" s="836" t="s">
        <v>3411</v>
      </c>
      <c r="K57" s="836" t="s">
        <v>3411</v>
      </c>
      <c r="L57" s="836" t="s">
        <v>3411</v>
      </c>
      <c r="M57" s="836" t="s">
        <v>3411</v>
      </c>
      <c r="N57" s="836" t="s">
        <v>3411</v>
      </c>
      <c r="O57" s="836" t="s">
        <v>3411</v>
      </c>
      <c r="P57" s="836" t="s">
        <v>3411</v>
      </c>
      <c r="Q57" s="836" t="s">
        <v>3411</v>
      </c>
      <c r="R57" s="836" t="s">
        <v>3411</v>
      </c>
      <c r="S57" s="836" t="s">
        <v>3411</v>
      </c>
      <c r="T57" s="836" t="s">
        <v>3411</v>
      </c>
      <c r="U57" s="836" t="s">
        <v>3411</v>
      </c>
      <c r="V57" s="836" t="s">
        <v>3411</v>
      </c>
      <c r="W57" s="836" t="s">
        <v>3411</v>
      </c>
      <c r="X57" s="836" t="s">
        <v>3411</v>
      </c>
      <c r="Y57" s="836" t="s">
        <v>3411</v>
      </c>
      <c r="Z57" s="836" t="s">
        <v>3411</v>
      </c>
      <c r="AA57" s="836" t="s">
        <v>3411</v>
      </c>
      <c r="AB57" s="836" t="s">
        <v>3411</v>
      </c>
      <c r="AC57" s="836" t="s">
        <v>3411</v>
      </c>
      <c r="AD57" s="836" t="s">
        <v>3411</v>
      </c>
      <c r="AE57" s="836" t="s">
        <v>3411</v>
      </c>
      <c r="AF57" s="836" t="s">
        <v>3411</v>
      </c>
      <c r="AG57" s="836" t="s">
        <v>3411</v>
      </c>
      <c r="AH57" s="836" t="s">
        <v>3411</v>
      </c>
      <c r="AI57" s="836" t="s">
        <v>3411</v>
      </c>
      <c r="AJ57" s="836" t="s">
        <v>3411</v>
      </c>
      <c r="AK57" s="836" t="s">
        <v>3411</v>
      </c>
      <c r="AL57" s="836" t="s">
        <v>3411</v>
      </c>
      <c r="AM57" s="836" t="s">
        <v>3411</v>
      </c>
      <c r="AN57" s="836" t="s">
        <v>3411</v>
      </c>
      <c r="AO57" s="836" t="s">
        <v>3411</v>
      </c>
      <c r="AP57" s="836" t="s">
        <v>3411</v>
      </c>
      <c r="AQ57" s="836" t="s">
        <v>3411</v>
      </c>
      <c r="AR57" s="836" t="s">
        <v>3411</v>
      </c>
      <c r="AS57" s="836" t="s">
        <v>3411</v>
      </c>
      <c r="AT57" s="836" t="s">
        <v>3411</v>
      </c>
      <c r="AU57" s="836" t="s">
        <v>3411</v>
      </c>
      <c r="AV57" s="836" t="s">
        <v>3411</v>
      </c>
      <c r="AW57" s="836" t="s">
        <v>3411</v>
      </c>
      <c r="AX57" s="836" t="s">
        <v>3411</v>
      </c>
      <c r="AY57" s="836" t="s">
        <v>3411</v>
      </c>
      <c r="AZ57" s="836" t="s">
        <v>3411</v>
      </c>
      <c r="BA57" s="836" t="s">
        <v>3411</v>
      </c>
      <c r="BB57" s="836" t="s">
        <v>3411</v>
      </c>
      <c r="BC57" s="836" t="s">
        <v>3411</v>
      </c>
      <c r="BD57" s="836" t="s">
        <v>3411</v>
      </c>
      <c r="BE57" s="836" t="s">
        <v>3411</v>
      </c>
      <c r="BF57" s="836" t="s">
        <v>3411</v>
      </c>
      <c r="BG57" s="836" t="s">
        <v>3411</v>
      </c>
      <c r="BH57" s="836" t="s">
        <v>3411</v>
      </c>
      <c r="BI57" s="836" t="s">
        <v>3411</v>
      </c>
      <c r="BJ57" s="836" t="s">
        <v>3411</v>
      </c>
      <c r="BK57" s="836" t="s">
        <v>3411</v>
      </c>
      <c r="BL57" s="836" t="s">
        <v>3411</v>
      </c>
      <c r="BM57" s="836" t="s">
        <v>3411</v>
      </c>
      <c r="BN57" s="836" t="s">
        <v>3411</v>
      </c>
    </row>
    <row r="58" spans="1:66" ht="12.75" hidden="1">
      <c r="A58" s="831"/>
      <c r="B58" s="832" t="s">
        <v>1725</v>
      </c>
      <c r="C58" s="833"/>
      <c r="D58" s="836">
        <v>1921137</v>
      </c>
      <c r="E58" s="836">
        <v>0</v>
      </c>
      <c r="F58" s="836">
        <v>1921137</v>
      </c>
      <c r="G58" s="836">
        <v>1921137</v>
      </c>
      <c r="H58" s="836">
        <v>0</v>
      </c>
      <c r="I58" s="836" t="s">
        <v>3411</v>
      </c>
      <c r="J58" s="836" t="s">
        <v>3411</v>
      </c>
      <c r="K58" s="836" t="s">
        <v>3411</v>
      </c>
      <c r="L58" s="836" t="s">
        <v>3411</v>
      </c>
      <c r="M58" s="836" t="s">
        <v>3411</v>
      </c>
      <c r="N58" s="836" t="s">
        <v>3411</v>
      </c>
      <c r="O58" s="836" t="s">
        <v>3411</v>
      </c>
      <c r="P58" s="836" t="s">
        <v>3411</v>
      </c>
      <c r="Q58" s="836" t="s">
        <v>3411</v>
      </c>
      <c r="R58" s="836" t="s">
        <v>3411</v>
      </c>
      <c r="S58" s="836" t="s">
        <v>3411</v>
      </c>
      <c r="T58" s="836" t="s">
        <v>3411</v>
      </c>
      <c r="U58" s="836" t="s">
        <v>3411</v>
      </c>
      <c r="V58" s="836" t="s">
        <v>3411</v>
      </c>
      <c r="W58" s="836" t="s">
        <v>3411</v>
      </c>
      <c r="X58" s="836" t="s">
        <v>3411</v>
      </c>
      <c r="Y58" s="836" t="s">
        <v>3411</v>
      </c>
      <c r="Z58" s="836" t="s">
        <v>3411</v>
      </c>
      <c r="AA58" s="836" t="s">
        <v>3411</v>
      </c>
      <c r="AB58" s="836" t="s">
        <v>3411</v>
      </c>
      <c r="AC58" s="836" t="s">
        <v>3411</v>
      </c>
      <c r="AD58" s="836" t="s">
        <v>3411</v>
      </c>
      <c r="AE58" s="836" t="s">
        <v>3411</v>
      </c>
      <c r="AF58" s="836" t="s">
        <v>3411</v>
      </c>
      <c r="AG58" s="836" t="s">
        <v>3411</v>
      </c>
      <c r="AH58" s="836" t="s">
        <v>3411</v>
      </c>
      <c r="AI58" s="836" t="s">
        <v>3411</v>
      </c>
      <c r="AJ58" s="836" t="s">
        <v>3411</v>
      </c>
      <c r="AK58" s="836" t="s">
        <v>3411</v>
      </c>
      <c r="AL58" s="836" t="s">
        <v>3411</v>
      </c>
      <c r="AM58" s="836" t="s">
        <v>3411</v>
      </c>
      <c r="AN58" s="836" t="s">
        <v>3411</v>
      </c>
      <c r="AO58" s="836" t="s">
        <v>3411</v>
      </c>
      <c r="AP58" s="836" t="s">
        <v>3411</v>
      </c>
      <c r="AQ58" s="836" t="s">
        <v>3411</v>
      </c>
      <c r="AR58" s="836" t="s">
        <v>3411</v>
      </c>
      <c r="AS58" s="836" t="s">
        <v>3411</v>
      </c>
      <c r="AT58" s="836" t="s">
        <v>3411</v>
      </c>
      <c r="AU58" s="836" t="s">
        <v>3411</v>
      </c>
      <c r="AV58" s="836" t="s">
        <v>3411</v>
      </c>
      <c r="AW58" s="836" t="s">
        <v>3411</v>
      </c>
      <c r="AX58" s="836" t="s">
        <v>3411</v>
      </c>
      <c r="AY58" s="836" t="s">
        <v>3411</v>
      </c>
      <c r="AZ58" s="836" t="s">
        <v>3411</v>
      </c>
      <c r="BA58" s="836" t="s">
        <v>3411</v>
      </c>
      <c r="BB58" s="836" t="s">
        <v>3411</v>
      </c>
      <c r="BC58" s="836" t="s">
        <v>3411</v>
      </c>
      <c r="BD58" s="836" t="s">
        <v>3411</v>
      </c>
      <c r="BE58" s="836" t="s">
        <v>3411</v>
      </c>
      <c r="BF58" s="836" t="s">
        <v>3411</v>
      </c>
      <c r="BG58" s="836" t="s">
        <v>3411</v>
      </c>
      <c r="BH58" s="836" t="s">
        <v>3411</v>
      </c>
      <c r="BI58" s="836" t="s">
        <v>3411</v>
      </c>
      <c r="BJ58" s="836" t="s">
        <v>3411</v>
      </c>
      <c r="BK58" s="836" t="s">
        <v>3411</v>
      </c>
      <c r="BL58" s="836" t="s">
        <v>3411</v>
      </c>
      <c r="BM58" s="836" t="s">
        <v>3411</v>
      </c>
      <c r="BN58" s="836" t="s">
        <v>3411</v>
      </c>
    </row>
    <row r="59" spans="1:66" ht="12.75" hidden="1">
      <c r="A59" s="831"/>
      <c r="B59" s="837" t="s">
        <v>13108</v>
      </c>
      <c r="C59" s="838"/>
      <c r="D59" s="836">
        <v>0</v>
      </c>
      <c r="E59" s="836">
        <v>0</v>
      </c>
      <c r="F59" s="836">
        <v>0</v>
      </c>
      <c r="G59" s="836">
        <v>0</v>
      </c>
      <c r="H59" s="836">
        <v>0</v>
      </c>
      <c r="I59" s="836" t="s">
        <v>3411</v>
      </c>
      <c r="J59" s="836" t="s">
        <v>3411</v>
      </c>
      <c r="K59" s="836" t="s">
        <v>3411</v>
      </c>
      <c r="L59" s="836" t="s">
        <v>3411</v>
      </c>
      <c r="M59" s="836" t="s">
        <v>3411</v>
      </c>
      <c r="N59" s="836" t="s">
        <v>3411</v>
      </c>
      <c r="O59" s="836" t="s">
        <v>3411</v>
      </c>
      <c r="P59" s="836" t="s">
        <v>3411</v>
      </c>
      <c r="Q59" s="836" t="s">
        <v>3411</v>
      </c>
      <c r="R59" s="836" t="s">
        <v>3411</v>
      </c>
      <c r="S59" s="836" t="s">
        <v>3411</v>
      </c>
      <c r="T59" s="836" t="s">
        <v>3411</v>
      </c>
      <c r="U59" s="836" t="s">
        <v>3411</v>
      </c>
      <c r="V59" s="836" t="s">
        <v>3411</v>
      </c>
      <c r="W59" s="836" t="s">
        <v>3411</v>
      </c>
      <c r="X59" s="836" t="s">
        <v>3411</v>
      </c>
      <c r="Y59" s="836" t="s">
        <v>3411</v>
      </c>
      <c r="Z59" s="836" t="s">
        <v>3411</v>
      </c>
      <c r="AA59" s="836" t="s">
        <v>3411</v>
      </c>
      <c r="AB59" s="836" t="s">
        <v>3411</v>
      </c>
      <c r="AC59" s="836" t="s">
        <v>3411</v>
      </c>
      <c r="AD59" s="836" t="s">
        <v>3411</v>
      </c>
      <c r="AE59" s="836" t="s">
        <v>3411</v>
      </c>
      <c r="AF59" s="836" t="s">
        <v>3411</v>
      </c>
      <c r="AG59" s="836" t="s">
        <v>3411</v>
      </c>
      <c r="AH59" s="836" t="s">
        <v>3411</v>
      </c>
      <c r="AI59" s="836" t="s">
        <v>3411</v>
      </c>
      <c r="AJ59" s="836" t="s">
        <v>3411</v>
      </c>
      <c r="AK59" s="836" t="s">
        <v>3411</v>
      </c>
      <c r="AL59" s="836" t="s">
        <v>3411</v>
      </c>
      <c r="AM59" s="836" t="s">
        <v>3411</v>
      </c>
      <c r="AN59" s="836" t="s">
        <v>3411</v>
      </c>
      <c r="AO59" s="836" t="s">
        <v>3411</v>
      </c>
      <c r="AP59" s="836" t="s">
        <v>3411</v>
      </c>
      <c r="AQ59" s="836" t="s">
        <v>3411</v>
      </c>
      <c r="AR59" s="836" t="s">
        <v>3411</v>
      </c>
      <c r="AS59" s="836" t="s">
        <v>3411</v>
      </c>
      <c r="AT59" s="836" t="s">
        <v>3411</v>
      </c>
      <c r="AU59" s="836" t="s">
        <v>3411</v>
      </c>
      <c r="AV59" s="836" t="s">
        <v>3411</v>
      </c>
      <c r="AW59" s="836" t="s">
        <v>3411</v>
      </c>
      <c r="AX59" s="836" t="s">
        <v>3411</v>
      </c>
      <c r="AY59" s="836" t="s">
        <v>3411</v>
      </c>
      <c r="AZ59" s="836" t="s">
        <v>3411</v>
      </c>
      <c r="BA59" s="836" t="s">
        <v>3411</v>
      </c>
      <c r="BB59" s="836" t="s">
        <v>3411</v>
      </c>
      <c r="BC59" s="836" t="s">
        <v>3411</v>
      </c>
      <c r="BD59" s="836" t="s">
        <v>3411</v>
      </c>
      <c r="BE59" s="836" t="s">
        <v>3411</v>
      </c>
      <c r="BF59" s="836" t="s">
        <v>3411</v>
      </c>
      <c r="BG59" s="836" t="s">
        <v>3411</v>
      </c>
      <c r="BH59" s="836" t="s">
        <v>3411</v>
      </c>
      <c r="BI59" s="836" t="s">
        <v>3411</v>
      </c>
      <c r="BJ59" s="836" t="s">
        <v>3411</v>
      </c>
      <c r="BK59" s="836" t="s">
        <v>3411</v>
      </c>
      <c r="BL59" s="836" t="s">
        <v>3411</v>
      </c>
      <c r="BM59" s="836" t="s">
        <v>3411</v>
      </c>
      <c r="BN59" s="836" t="s">
        <v>3411</v>
      </c>
    </row>
    <row r="60" spans="1:66" ht="12.75" hidden="1">
      <c r="A60" s="831"/>
      <c r="B60" s="837"/>
      <c r="C60" s="838"/>
      <c r="D60" s="836"/>
      <c r="E60" s="836">
        <v>0</v>
      </c>
      <c r="F60" s="836"/>
      <c r="G60" s="836">
        <v>0</v>
      </c>
      <c r="H60" s="836">
        <v>0</v>
      </c>
      <c r="I60" s="836" t="s">
        <v>3411</v>
      </c>
      <c r="J60" s="836" t="s">
        <v>3411</v>
      </c>
      <c r="K60" s="836" t="s">
        <v>3411</v>
      </c>
      <c r="L60" s="836" t="s">
        <v>3411</v>
      </c>
      <c r="M60" s="836" t="s">
        <v>3411</v>
      </c>
      <c r="N60" s="836" t="s">
        <v>3411</v>
      </c>
      <c r="O60" s="836" t="s">
        <v>3411</v>
      </c>
      <c r="P60" s="836" t="s">
        <v>3411</v>
      </c>
      <c r="Q60" s="836" t="s">
        <v>3411</v>
      </c>
      <c r="R60" s="836" t="s">
        <v>3411</v>
      </c>
      <c r="S60" s="836" t="s">
        <v>3411</v>
      </c>
      <c r="T60" s="836" t="s">
        <v>3411</v>
      </c>
      <c r="U60" s="836" t="s">
        <v>3411</v>
      </c>
      <c r="V60" s="836" t="s">
        <v>3411</v>
      </c>
      <c r="W60" s="836" t="s">
        <v>3411</v>
      </c>
      <c r="X60" s="836" t="s">
        <v>3411</v>
      </c>
      <c r="Y60" s="836" t="s">
        <v>3411</v>
      </c>
      <c r="Z60" s="836" t="s">
        <v>3411</v>
      </c>
      <c r="AA60" s="836" t="s">
        <v>3411</v>
      </c>
      <c r="AB60" s="836" t="s">
        <v>3411</v>
      </c>
      <c r="AC60" s="836" t="s">
        <v>3411</v>
      </c>
      <c r="AD60" s="836" t="s">
        <v>3411</v>
      </c>
      <c r="AE60" s="836" t="s">
        <v>3411</v>
      </c>
      <c r="AF60" s="836" t="s">
        <v>3411</v>
      </c>
      <c r="AG60" s="836" t="s">
        <v>3411</v>
      </c>
      <c r="AH60" s="836" t="s">
        <v>3411</v>
      </c>
      <c r="AI60" s="836" t="s">
        <v>3411</v>
      </c>
      <c r="AJ60" s="836" t="s">
        <v>3411</v>
      </c>
      <c r="AK60" s="836" t="s">
        <v>3411</v>
      </c>
      <c r="AL60" s="836" t="s">
        <v>3411</v>
      </c>
      <c r="AM60" s="836" t="s">
        <v>3411</v>
      </c>
      <c r="AN60" s="836" t="s">
        <v>3411</v>
      </c>
      <c r="AO60" s="836" t="s">
        <v>3411</v>
      </c>
      <c r="AP60" s="836" t="s">
        <v>3411</v>
      </c>
      <c r="AQ60" s="836" t="s">
        <v>3411</v>
      </c>
      <c r="AR60" s="836" t="s">
        <v>3411</v>
      </c>
      <c r="AS60" s="836" t="s">
        <v>3411</v>
      </c>
      <c r="AT60" s="836" t="s">
        <v>3411</v>
      </c>
      <c r="AU60" s="836" t="s">
        <v>3411</v>
      </c>
      <c r="AV60" s="836" t="s">
        <v>3411</v>
      </c>
      <c r="AW60" s="836" t="s">
        <v>3411</v>
      </c>
      <c r="AX60" s="836" t="s">
        <v>3411</v>
      </c>
      <c r="AY60" s="836" t="s">
        <v>3411</v>
      </c>
      <c r="AZ60" s="836" t="s">
        <v>3411</v>
      </c>
      <c r="BA60" s="836" t="s">
        <v>3411</v>
      </c>
      <c r="BB60" s="836" t="s">
        <v>3411</v>
      </c>
      <c r="BC60" s="836" t="s">
        <v>3411</v>
      </c>
      <c r="BD60" s="836" t="s">
        <v>3411</v>
      </c>
      <c r="BE60" s="836" t="s">
        <v>3411</v>
      </c>
      <c r="BF60" s="836" t="s">
        <v>3411</v>
      </c>
      <c r="BG60" s="836" t="s">
        <v>3411</v>
      </c>
      <c r="BH60" s="836" t="s">
        <v>3411</v>
      </c>
      <c r="BI60" s="836" t="s">
        <v>3411</v>
      </c>
      <c r="BJ60" s="836" t="s">
        <v>3411</v>
      </c>
      <c r="BK60" s="836" t="s">
        <v>3411</v>
      </c>
      <c r="BL60" s="836" t="s">
        <v>3411</v>
      </c>
      <c r="BM60" s="836" t="s">
        <v>3411</v>
      </c>
      <c r="BN60" s="836" t="s">
        <v>3411</v>
      </c>
    </row>
    <row r="61" spans="1:66" ht="12.75">
      <c r="A61" s="829" t="s">
        <v>1726</v>
      </c>
      <c r="B61" s="829" t="s">
        <v>1727</v>
      </c>
      <c r="C61" s="826" t="s">
        <v>6077</v>
      </c>
      <c r="D61" s="830">
        <v>264752880972</v>
      </c>
      <c r="E61" s="830">
        <v>0</v>
      </c>
      <c r="F61" s="830">
        <v>264752880972</v>
      </c>
      <c r="G61" s="830">
        <v>264752880972</v>
      </c>
      <c r="H61" s="830">
        <v>0</v>
      </c>
      <c r="I61" s="830" t="s">
        <v>3411</v>
      </c>
      <c r="J61" s="830" t="s">
        <v>3411</v>
      </c>
      <c r="K61" s="830" t="s">
        <v>3411</v>
      </c>
      <c r="L61" s="830" t="s">
        <v>3411</v>
      </c>
      <c r="M61" s="830" t="s">
        <v>3411</v>
      </c>
      <c r="N61" s="830" t="s">
        <v>3411</v>
      </c>
      <c r="O61" s="830" t="s">
        <v>3411</v>
      </c>
      <c r="P61" s="830" t="s">
        <v>3411</v>
      </c>
      <c r="Q61" s="830" t="s">
        <v>3411</v>
      </c>
      <c r="R61" s="830" t="s">
        <v>3411</v>
      </c>
      <c r="S61" s="830" t="s">
        <v>3411</v>
      </c>
      <c r="T61" s="830" t="s">
        <v>3411</v>
      </c>
      <c r="U61" s="830" t="s">
        <v>3411</v>
      </c>
      <c r="V61" s="830" t="s">
        <v>3411</v>
      </c>
      <c r="W61" s="830" t="s">
        <v>3411</v>
      </c>
      <c r="X61" s="830" t="s">
        <v>3411</v>
      </c>
      <c r="Y61" s="830" t="s">
        <v>3411</v>
      </c>
      <c r="Z61" s="830" t="s">
        <v>3411</v>
      </c>
      <c r="AA61" s="830" t="s">
        <v>3411</v>
      </c>
      <c r="AB61" s="830" t="s">
        <v>3411</v>
      </c>
      <c r="AC61" s="830" t="s">
        <v>3411</v>
      </c>
      <c r="AD61" s="830" t="s">
        <v>3411</v>
      </c>
      <c r="AE61" s="830" t="s">
        <v>3411</v>
      </c>
      <c r="AF61" s="830" t="s">
        <v>3411</v>
      </c>
      <c r="AG61" s="830" t="s">
        <v>3411</v>
      </c>
      <c r="AH61" s="830" t="s">
        <v>3411</v>
      </c>
      <c r="AI61" s="830" t="s">
        <v>3411</v>
      </c>
      <c r="AJ61" s="830" t="s">
        <v>3411</v>
      </c>
      <c r="AK61" s="830" t="s">
        <v>3411</v>
      </c>
      <c r="AL61" s="830" t="s">
        <v>3411</v>
      </c>
      <c r="AM61" s="830" t="s">
        <v>3411</v>
      </c>
      <c r="AN61" s="830" t="s">
        <v>3411</v>
      </c>
      <c r="AO61" s="830" t="s">
        <v>3411</v>
      </c>
      <c r="AP61" s="830" t="s">
        <v>3411</v>
      </c>
      <c r="AQ61" s="830" t="s">
        <v>3411</v>
      </c>
      <c r="AR61" s="830" t="s">
        <v>3411</v>
      </c>
      <c r="AS61" s="830" t="s">
        <v>3411</v>
      </c>
      <c r="AT61" s="830" t="s">
        <v>3411</v>
      </c>
      <c r="AU61" s="830" t="s">
        <v>3411</v>
      </c>
      <c r="AV61" s="830" t="s">
        <v>3411</v>
      </c>
      <c r="AW61" s="830" t="s">
        <v>3411</v>
      </c>
      <c r="AX61" s="830" t="s">
        <v>3411</v>
      </c>
      <c r="AY61" s="830" t="s">
        <v>3411</v>
      </c>
      <c r="AZ61" s="830" t="s">
        <v>3411</v>
      </c>
      <c r="BA61" s="830" t="s">
        <v>3411</v>
      </c>
      <c r="BB61" s="830" t="s">
        <v>3411</v>
      </c>
      <c r="BC61" s="830" t="s">
        <v>3411</v>
      </c>
      <c r="BD61" s="830" t="s">
        <v>3411</v>
      </c>
      <c r="BE61" s="830" t="s">
        <v>3411</v>
      </c>
      <c r="BF61" s="830" t="s">
        <v>3411</v>
      </c>
      <c r="BG61" s="830" t="s">
        <v>3411</v>
      </c>
      <c r="BH61" s="830" t="s">
        <v>3411</v>
      </c>
      <c r="BI61" s="830" t="s">
        <v>3411</v>
      </c>
      <c r="BJ61" s="830" t="s">
        <v>3411</v>
      </c>
      <c r="BK61" s="830" t="s">
        <v>3411</v>
      </c>
      <c r="BL61" s="830" t="s">
        <v>3411</v>
      </c>
      <c r="BM61" s="830" t="s">
        <v>3411</v>
      </c>
      <c r="BN61" s="830" t="s">
        <v>3411</v>
      </c>
    </row>
    <row r="62" spans="1:66" ht="12.75">
      <c r="A62" s="829" t="s">
        <v>531</v>
      </c>
      <c r="B62" s="829" t="s">
        <v>1728</v>
      </c>
      <c r="C62" s="826" t="s">
        <v>6077</v>
      </c>
      <c r="D62" s="830">
        <v>0</v>
      </c>
      <c r="E62" s="830">
        <v>0</v>
      </c>
      <c r="F62" s="830">
        <v>0</v>
      </c>
      <c r="G62" s="830">
        <v>0</v>
      </c>
      <c r="H62" s="830">
        <v>0</v>
      </c>
      <c r="I62" s="830" t="s">
        <v>3411</v>
      </c>
      <c r="J62" s="830" t="s">
        <v>3411</v>
      </c>
      <c r="K62" s="830" t="s">
        <v>3411</v>
      </c>
      <c r="L62" s="830" t="s">
        <v>3411</v>
      </c>
      <c r="M62" s="830" t="s">
        <v>3411</v>
      </c>
      <c r="N62" s="830" t="s">
        <v>3411</v>
      </c>
      <c r="O62" s="830" t="s">
        <v>3411</v>
      </c>
      <c r="P62" s="830" t="s">
        <v>3411</v>
      </c>
      <c r="Q62" s="830" t="s">
        <v>3411</v>
      </c>
      <c r="R62" s="830" t="s">
        <v>3411</v>
      </c>
      <c r="S62" s="830" t="s">
        <v>3411</v>
      </c>
      <c r="T62" s="830" t="s">
        <v>3411</v>
      </c>
      <c r="U62" s="830" t="s">
        <v>3411</v>
      </c>
      <c r="V62" s="830" t="s">
        <v>3411</v>
      </c>
      <c r="W62" s="830" t="s">
        <v>3411</v>
      </c>
      <c r="X62" s="830" t="s">
        <v>3411</v>
      </c>
      <c r="Y62" s="830" t="s">
        <v>3411</v>
      </c>
      <c r="Z62" s="830" t="s">
        <v>3411</v>
      </c>
      <c r="AA62" s="830" t="s">
        <v>3411</v>
      </c>
      <c r="AB62" s="830" t="s">
        <v>3411</v>
      </c>
      <c r="AC62" s="830" t="s">
        <v>3411</v>
      </c>
      <c r="AD62" s="830" t="s">
        <v>3411</v>
      </c>
      <c r="AE62" s="830" t="s">
        <v>3411</v>
      </c>
      <c r="AF62" s="830" t="s">
        <v>3411</v>
      </c>
      <c r="AG62" s="830" t="s">
        <v>3411</v>
      </c>
      <c r="AH62" s="830" t="s">
        <v>3411</v>
      </c>
      <c r="AI62" s="830" t="s">
        <v>3411</v>
      </c>
      <c r="AJ62" s="830" t="s">
        <v>3411</v>
      </c>
      <c r="AK62" s="830" t="s">
        <v>3411</v>
      </c>
      <c r="AL62" s="830" t="s">
        <v>3411</v>
      </c>
      <c r="AM62" s="830" t="s">
        <v>3411</v>
      </c>
      <c r="AN62" s="830" t="s">
        <v>3411</v>
      </c>
      <c r="AO62" s="830" t="s">
        <v>3411</v>
      </c>
      <c r="AP62" s="830" t="s">
        <v>3411</v>
      </c>
      <c r="AQ62" s="830" t="s">
        <v>3411</v>
      </c>
      <c r="AR62" s="830" t="s">
        <v>3411</v>
      </c>
      <c r="AS62" s="830" t="s">
        <v>3411</v>
      </c>
      <c r="AT62" s="830" t="s">
        <v>3411</v>
      </c>
      <c r="AU62" s="830" t="s">
        <v>3411</v>
      </c>
      <c r="AV62" s="830" t="s">
        <v>3411</v>
      </c>
      <c r="AW62" s="830" t="s">
        <v>3411</v>
      </c>
      <c r="AX62" s="830" t="s">
        <v>3411</v>
      </c>
      <c r="AY62" s="830" t="s">
        <v>3411</v>
      </c>
      <c r="AZ62" s="830" t="s">
        <v>3411</v>
      </c>
      <c r="BA62" s="830" t="s">
        <v>3411</v>
      </c>
      <c r="BB62" s="830" t="s">
        <v>3411</v>
      </c>
      <c r="BC62" s="830" t="s">
        <v>3411</v>
      </c>
      <c r="BD62" s="830" t="s">
        <v>3411</v>
      </c>
      <c r="BE62" s="830" t="s">
        <v>3411</v>
      </c>
      <c r="BF62" s="830" t="s">
        <v>3411</v>
      </c>
      <c r="BG62" s="830" t="s">
        <v>3411</v>
      </c>
      <c r="BH62" s="830" t="s">
        <v>3411</v>
      </c>
      <c r="BI62" s="830" t="s">
        <v>3411</v>
      </c>
      <c r="BJ62" s="830" t="s">
        <v>3411</v>
      </c>
      <c r="BK62" s="830" t="s">
        <v>3411</v>
      </c>
      <c r="BL62" s="830" t="s">
        <v>3411</v>
      </c>
      <c r="BM62" s="830" t="s">
        <v>3411</v>
      </c>
      <c r="BN62" s="830" t="s">
        <v>3411</v>
      </c>
    </row>
    <row r="63" spans="1:66" ht="12.75">
      <c r="A63" s="831" t="s">
        <v>533</v>
      </c>
      <c r="B63" s="832" t="s">
        <v>1729</v>
      </c>
      <c r="C63" s="833" t="s">
        <v>6077</v>
      </c>
      <c r="D63" s="836">
        <v>0</v>
      </c>
      <c r="E63" s="836">
        <v>0</v>
      </c>
      <c r="F63" s="836">
        <v>0</v>
      </c>
      <c r="G63" s="836">
        <v>0</v>
      </c>
      <c r="H63" s="836">
        <v>0</v>
      </c>
      <c r="I63" s="836" t="s">
        <v>3411</v>
      </c>
      <c r="J63" s="836" t="s">
        <v>3411</v>
      </c>
      <c r="K63" s="836" t="s">
        <v>3411</v>
      </c>
      <c r="L63" s="836" t="s">
        <v>3411</v>
      </c>
      <c r="M63" s="836" t="s">
        <v>3411</v>
      </c>
      <c r="N63" s="836" t="s">
        <v>3411</v>
      </c>
      <c r="O63" s="836" t="s">
        <v>3411</v>
      </c>
      <c r="P63" s="836" t="s">
        <v>3411</v>
      </c>
      <c r="Q63" s="836" t="s">
        <v>3411</v>
      </c>
      <c r="R63" s="836" t="s">
        <v>3411</v>
      </c>
      <c r="S63" s="836" t="s">
        <v>3411</v>
      </c>
      <c r="T63" s="836" t="s">
        <v>3411</v>
      </c>
      <c r="U63" s="836" t="s">
        <v>3411</v>
      </c>
      <c r="V63" s="836" t="s">
        <v>3411</v>
      </c>
      <c r="W63" s="836" t="s">
        <v>3411</v>
      </c>
      <c r="X63" s="836" t="s">
        <v>3411</v>
      </c>
      <c r="Y63" s="836" t="s">
        <v>3411</v>
      </c>
      <c r="Z63" s="836" t="s">
        <v>3411</v>
      </c>
      <c r="AA63" s="836" t="s">
        <v>3411</v>
      </c>
      <c r="AB63" s="836" t="s">
        <v>3411</v>
      </c>
      <c r="AC63" s="836" t="s">
        <v>3411</v>
      </c>
      <c r="AD63" s="836" t="s">
        <v>3411</v>
      </c>
      <c r="AE63" s="836" t="s">
        <v>3411</v>
      </c>
      <c r="AF63" s="836" t="s">
        <v>3411</v>
      </c>
      <c r="AG63" s="836" t="s">
        <v>3411</v>
      </c>
      <c r="AH63" s="836" t="s">
        <v>3411</v>
      </c>
      <c r="AI63" s="836" t="s">
        <v>3411</v>
      </c>
      <c r="AJ63" s="836" t="s">
        <v>3411</v>
      </c>
      <c r="AK63" s="836" t="s">
        <v>3411</v>
      </c>
      <c r="AL63" s="836" t="s">
        <v>3411</v>
      </c>
      <c r="AM63" s="836" t="s">
        <v>3411</v>
      </c>
      <c r="AN63" s="836" t="s">
        <v>3411</v>
      </c>
      <c r="AO63" s="836" t="s">
        <v>3411</v>
      </c>
      <c r="AP63" s="836" t="s">
        <v>3411</v>
      </c>
      <c r="AQ63" s="836" t="s">
        <v>3411</v>
      </c>
      <c r="AR63" s="836" t="s">
        <v>3411</v>
      </c>
      <c r="AS63" s="836" t="s">
        <v>3411</v>
      </c>
      <c r="AT63" s="836" t="s">
        <v>3411</v>
      </c>
      <c r="AU63" s="836" t="s">
        <v>3411</v>
      </c>
      <c r="AV63" s="836" t="s">
        <v>3411</v>
      </c>
      <c r="AW63" s="836" t="s">
        <v>3411</v>
      </c>
      <c r="AX63" s="836" t="s">
        <v>3411</v>
      </c>
      <c r="AY63" s="836" t="s">
        <v>3411</v>
      </c>
      <c r="AZ63" s="836" t="s">
        <v>3411</v>
      </c>
      <c r="BA63" s="836" t="s">
        <v>3411</v>
      </c>
      <c r="BB63" s="836" t="s">
        <v>3411</v>
      </c>
      <c r="BC63" s="836" t="s">
        <v>3411</v>
      </c>
      <c r="BD63" s="836" t="s">
        <v>3411</v>
      </c>
      <c r="BE63" s="836" t="s">
        <v>3411</v>
      </c>
      <c r="BF63" s="836" t="s">
        <v>3411</v>
      </c>
      <c r="BG63" s="836" t="s">
        <v>3411</v>
      </c>
      <c r="BH63" s="836" t="s">
        <v>3411</v>
      </c>
      <c r="BI63" s="836" t="s">
        <v>3411</v>
      </c>
      <c r="BJ63" s="836" t="s">
        <v>3411</v>
      </c>
      <c r="BK63" s="836" t="s">
        <v>3411</v>
      </c>
      <c r="BL63" s="836" t="s">
        <v>3411</v>
      </c>
      <c r="BM63" s="836" t="s">
        <v>3411</v>
      </c>
      <c r="BN63" s="836" t="s">
        <v>3411</v>
      </c>
    </row>
    <row r="64" spans="1:66" ht="12.75">
      <c r="A64" s="831" t="s">
        <v>661</v>
      </c>
      <c r="B64" s="832" t="s">
        <v>8603</v>
      </c>
      <c r="C64" s="833" t="s">
        <v>6077</v>
      </c>
      <c r="D64" s="836">
        <v>0</v>
      </c>
      <c r="E64" s="836">
        <v>0</v>
      </c>
      <c r="F64" s="836">
        <v>0</v>
      </c>
      <c r="G64" s="836">
        <v>0</v>
      </c>
      <c r="H64" s="836">
        <v>0</v>
      </c>
      <c r="I64" s="836" t="s">
        <v>3411</v>
      </c>
      <c r="J64" s="836" t="s">
        <v>3411</v>
      </c>
      <c r="K64" s="836" t="s">
        <v>3411</v>
      </c>
      <c r="L64" s="836" t="s">
        <v>3411</v>
      </c>
      <c r="M64" s="836" t="s">
        <v>3411</v>
      </c>
      <c r="N64" s="836" t="s">
        <v>3411</v>
      </c>
      <c r="O64" s="836" t="s">
        <v>3411</v>
      </c>
      <c r="P64" s="836" t="s">
        <v>3411</v>
      </c>
      <c r="Q64" s="836" t="s">
        <v>3411</v>
      </c>
      <c r="R64" s="836" t="s">
        <v>3411</v>
      </c>
      <c r="S64" s="836" t="s">
        <v>3411</v>
      </c>
      <c r="T64" s="836" t="s">
        <v>3411</v>
      </c>
      <c r="U64" s="836" t="s">
        <v>3411</v>
      </c>
      <c r="V64" s="836" t="s">
        <v>3411</v>
      </c>
      <c r="W64" s="836" t="s">
        <v>3411</v>
      </c>
      <c r="X64" s="836" t="s">
        <v>3411</v>
      </c>
      <c r="Y64" s="836" t="s">
        <v>3411</v>
      </c>
      <c r="Z64" s="836" t="s">
        <v>3411</v>
      </c>
      <c r="AA64" s="836" t="s">
        <v>3411</v>
      </c>
      <c r="AB64" s="836" t="s">
        <v>3411</v>
      </c>
      <c r="AC64" s="836" t="s">
        <v>3411</v>
      </c>
      <c r="AD64" s="836" t="s">
        <v>3411</v>
      </c>
      <c r="AE64" s="836" t="s">
        <v>3411</v>
      </c>
      <c r="AF64" s="836" t="s">
        <v>3411</v>
      </c>
      <c r="AG64" s="836" t="s">
        <v>3411</v>
      </c>
      <c r="AH64" s="836" t="s">
        <v>3411</v>
      </c>
      <c r="AI64" s="836" t="s">
        <v>3411</v>
      </c>
      <c r="AJ64" s="836" t="s">
        <v>3411</v>
      </c>
      <c r="AK64" s="836" t="s">
        <v>3411</v>
      </c>
      <c r="AL64" s="836" t="s">
        <v>3411</v>
      </c>
      <c r="AM64" s="836" t="s">
        <v>3411</v>
      </c>
      <c r="AN64" s="836" t="s">
        <v>3411</v>
      </c>
      <c r="AO64" s="836" t="s">
        <v>3411</v>
      </c>
      <c r="AP64" s="836" t="s">
        <v>3411</v>
      </c>
      <c r="AQ64" s="836" t="s">
        <v>3411</v>
      </c>
      <c r="AR64" s="836" t="s">
        <v>3411</v>
      </c>
      <c r="AS64" s="836" t="s">
        <v>3411</v>
      </c>
      <c r="AT64" s="836" t="s">
        <v>3411</v>
      </c>
      <c r="AU64" s="836" t="s">
        <v>3411</v>
      </c>
      <c r="AV64" s="836" t="s">
        <v>3411</v>
      </c>
      <c r="AW64" s="836" t="s">
        <v>3411</v>
      </c>
      <c r="AX64" s="836" t="s">
        <v>3411</v>
      </c>
      <c r="AY64" s="836" t="s">
        <v>3411</v>
      </c>
      <c r="AZ64" s="836" t="s">
        <v>3411</v>
      </c>
      <c r="BA64" s="836" t="s">
        <v>3411</v>
      </c>
      <c r="BB64" s="836" t="s">
        <v>3411</v>
      </c>
      <c r="BC64" s="836" t="s">
        <v>3411</v>
      </c>
      <c r="BD64" s="836" t="s">
        <v>3411</v>
      </c>
      <c r="BE64" s="836" t="s">
        <v>3411</v>
      </c>
      <c r="BF64" s="836" t="s">
        <v>3411</v>
      </c>
      <c r="BG64" s="836" t="s">
        <v>3411</v>
      </c>
      <c r="BH64" s="836" t="s">
        <v>3411</v>
      </c>
      <c r="BI64" s="836" t="s">
        <v>3411</v>
      </c>
      <c r="BJ64" s="836" t="s">
        <v>3411</v>
      </c>
      <c r="BK64" s="836" t="s">
        <v>3411</v>
      </c>
      <c r="BL64" s="836" t="s">
        <v>3411</v>
      </c>
      <c r="BM64" s="836" t="s">
        <v>3411</v>
      </c>
      <c r="BN64" s="836" t="s">
        <v>3411</v>
      </c>
    </row>
    <row r="65" spans="1:66" ht="12.75">
      <c r="A65" s="831" t="s">
        <v>12490</v>
      </c>
      <c r="B65" s="832" t="s">
        <v>7585</v>
      </c>
      <c r="C65" s="833" t="s">
        <v>6077</v>
      </c>
      <c r="D65" s="834">
        <v>0</v>
      </c>
      <c r="E65" s="834">
        <v>0</v>
      </c>
      <c r="F65" s="834">
        <v>0</v>
      </c>
      <c r="G65" s="834">
        <v>0</v>
      </c>
      <c r="H65" s="834">
        <v>0</v>
      </c>
      <c r="I65" s="834" t="s">
        <v>3411</v>
      </c>
      <c r="J65" s="834" t="s">
        <v>3411</v>
      </c>
      <c r="K65" s="834" t="s">
        <v>3411</v>
      </c>
      <c r="L65" s="834" t="s">
        <v>3411</v>
      </c>
      <c r="M65" s="834" t="s">
        <v>3411</v>
      </c>
      <c r="N65" s="834" t="s">
        <v>3411</v>
      </c>
      <c r="O65" s="834" t="s">
        <v>3411</v>
      </c>
      <c r="P65" s="834" t="s">
        <v>3411</v>
      </c>
      <c r="Q65" s="834" t="s">
        <v>3411</v>
      </c>
      <c r="R65" s="834" t="s">
        <v>3411</v>
      </c>
      <c r="S65" s="834" t="s">
        <v>3411</v>
      </c>
      <c r="T65" s="834" t="s">
        <v>3411</v>
      </c>
      <c r="U65" s="834" t="s">
        <v>3411</v>
      </c>
      <c r="V65" s="834" t="s">
        <v>3411</v>
      </c>
      <c r="W65" s="834" t="s">
        <v>3411</v>
      </c>
      <c r="X65" s="834" t="s">
        <v>3411</v>
      </c>
      <c r="Y65" s="834" t="s">
        <v>3411</v>
      </c>
      <c r="Z65" s="834" t="s">
        <v>3411</v>
      </c>
      <c r="AA65" s="834" t="s">
        <v>3411</v>
      </c>
      <c r="AB65" s="834" t="s">
        <v>3411</v>
      </c>
      <c r="AC65" s="834" t="s">
        <v>3411</v>
      </c>
      <c r="AD65" s="834" t="s">
        <v>3411</v>
      </c>
      <c r="AE65" s="834" t="s">
        <v>3411</v>
      </c>
      <c r="AF65" s="834" t="s">
        <v>3411</v>
      </c>
      <c r="AG65" s="834" t="s">
        <v>3411</v>
      </c>
      <c r="AH65" s="834" t="s">
        <v>3411</v>
      </c>
      <c r="AI65" s="834" t="s">
        <v>3411</v>
      </c>
      <c r="AJ65" s="834" t="s">
        <v>3411</v>
      </c>
      <c r="AK65" s="834" t="s">
        <v>3411</v>
      </c>
      <c r="AL65" s="834" t="s">
        <v>3411</v>
      </c>
      <c r="AM65" s="834" t="s">
        <v>3411</v>
      </c>
      <c r="AN65" s="834" t="s">
        <v>3411</v>
      </c>
      <c r="AO65" s="834" t="s">
        <v>3411</v>
      </c>
      <c r="AP65" s="834" t="s">
        <v>3411</v>
      </c>
      <c r="AQ65" s="834" t="s">
        <v>3411</v>
      </c>
      <c r="AR65" s="834" t="s">
        <v>3411</v>
      </c>
      <c r="AS65" s="834" t="s">
        <v>3411</v>
      </c>
      <c r="AT65" s="834" t="s">
        <v>3411</v>
      </c>
      <c r="AU65" s="834" t="s">
        <v>3411</v>
      </c>
      <c r="AV65" s="834" t="s">
        <v>3411</v>
      </c>
      <c r="AW65" s="834" t="s">
        <v>3411</v>
      </c>
      <c r="AX65" s="834" t="s">
        <v>3411</v>
      </c>
      <c r="AY65" s="834" t="s">
        <v>3411</v>
      </c>
      <c r="AZ65" s="834" t="s">
        <v>3411</v>
      </c>
      <c r="BA65" s="834" t="s">
        <v>3411</v>
      </c>
      <c r="BB65" s="834" t="s">
        <v>3411</v>
      </c>
      <c r="BC65" s="834" t="s">
        <v>3411</v>
      </c>
      <c r="BD65" s="834" t="s">
        <v>3411</v>
      </c>
      <c r="BE65" s="834" t="s">
        <v>3411</v>
      </c>
      <c r="BF65" s="834" t="s">
        <v>3411</v>
      </c>
      <c r="BG65" s="834" t="s">
        <v>3411</v>
      </c>
      <c r="BH65" s="834" t="s">
        <v>3411</v>
      </c>
      <c r="BI65" s="834" t="s">
        <v>3411</v>
      </c>
      <c r="BJ65" s="834" t="s">
        <v>3411</v>
      </c>
      <c r="BK65" s="834" t="s">
        <v>3411</v>
      </c>
      <c r="BL65" s="834" t="s">
        <v>3411</v>
      </c>
      <c r="BM65" s="834" t="s">
        <v>3411</v>
      </c>
      <c r="BN65" s="834" t="s">
        <v>3411</v>
      </c>
    </row>
    <row r="66" spans="1:66" ht="12.75" hidden="1">
      <c r="A66" s="831"/>
      <c r="B66" s="837" t="s">
        <v>13110</v>
      </c>
      <c r="C66" s="838"/>
      <c r="D66" s="836">
        <v>0</v>
      </c>
      <c r="E66" s="836">
        <v>0</v>
      </c>
      <c r="F66" s="836">
        <v>0</v>
      </c>
      <c r="G66" s="836">
        <v>0</v>
      </c>
      <c r="H66" s="836">
        <v>0</v>
      </c>
      <c r="I66" s="836" t="s">
        <v>3411</v>
      </c>
      <c r="J66" s="836" t="s">
        <v>3411</v>
      </c>
      <c r="K66" s="836" t="s">
        <v>3411</v>
      </c>
      <c r="L66" s="836" t="s">
        <v>3411</v>
      </c>
      <c r="M66" s="836" t="s">
        <v>3411</v>
      </c>
      <c r="N66" s="836" t="s">
        <v>3411</v>
      </c>
      <c r="O66" s="836" t="s">
        <v>3411</v>
      </c>
      <c r="P66" s="836" t="s">
        <v>3411</v>
      </c>
      <c r="Q66" s="836" t="s">
        <v>3411</v>
      </c>
      <c r="R66" s="836" t="s">
        <v>3411</v>
      </c>
      <c r="S66" s="836" t="s">
        <v>3411</v>
      </c>
      <c r="T66" s="836" t="s">
        <v>3411</v>
      </c>
      <c r="U66" s="836" t="s">
        <v>3411</v>
      </c>
      <c r="V66" s="836" t="s">
        <v>3411</v>
      </c>
      <c r="W66" s="836" t="s">
        <v>3411</v>
      </c>
      <c r="X66" s="836" t="s">
        <v>3411</v>
      </c>
      <c r="Y66" s="836" t="s">
        <v>3411</v>
      </c>
      <c r="Z66" s="836" t="s">
        <v>3411</v>
      </c>
      <c r="AA66" s="836" t="s">
        <v>3411</v>
      </c>
      <c r="AB66" s="836" t="s">
        <v>3411</v>
      </c>
      <c r="AC66" s="836" t="s">
        <v>3411</v>
      </c>
      <c r="AD66" s="836" t="s">
        <v>3411</v>
      </c>
      <c r="AE66" s="836" t="s">
        <v>3411</v>
      </c>
      <c r="AF66" s="836" t="s">
        <v>3411</v>
      </c>
      <c r="AG66" s="836" t="s">
        <v>3411</v>
      </c>
      <c r="AH66" s="836" t="s">
        <v>3411</v>
      </c>
      <c r="AI66" s="836" t="s">
        <v>3411</v>
      </c>
      <c r="AJ66" s="836" t="s">
        <v>3411</v>
      </c>
      <c r="AK66" s="836" t="s">
        <v>3411</v>
      </c>
      <c r="AL66" s="836" t="s">
        <v>3411</v>
      </c>
      <c r="AM66" s="836" t="s">
        <v>3411</v>
      </c>
      <c r="AN66" s="836" t="s">
        <v>3411</v>
      </c>
      <c r="AO66" s="836" t="s">
        <v>3411</v>
      </c>
      <c r="AP66" s="836" t="s">
        <v>3411</v>
      </c>
      <c r="AQ66" s="836" t="s">
        <v>3411</v>
      </c>
      <c r="AR66" s="836" t="s">
        <v>3411</v>
      </c>
      <c r="AS66" s="836" t="s">
        <v>3411</v>
      </c>
      <c r="AT66" s="836" t="s">
        <v>3411</v>
      </c>
      <c r="AU66" s="836" t="s">
        <v>3411</v>
      </c>
      <c r="AV66" s="836" t="s">
        <v>3411</v>
      </c>
      <c r="AW66" s="836" t="s">
        <v>3411</v>
      </c>
      <c r="AX66" s="836" t="s">
        <v>3411</v>
      </c>
      <c r="AY66" s="836" t="s">
        <v>3411</v>
      </c>
      <c r="AZ66" s="836" t="s">
        <v>3411</v>
      </c>
      <c r="BA66" s="836" t="s">
        <v>3411</v>
      </c>
      <c r="BB66" s="836" t="s">
        <v>3411</v>
      </c>
      <c r="BC66" s="836" t="s">
        <v>3411</v>
      </c>
      <c r="BD66" s="836" t="s">
        <v>3411</v>
      </c>
      <c r="BE66" s="836" t="s">
        <v>3411</v>
      </c>
      <c r="BF66" s="836" t="s">
        <v>3411</v>
      </c>
      <c r="BG66" s="836" t="s">
        <v>3411</v>
      </c>
      <c r="BH66" s="836" t="s">
        <v>3411</v>
      </c>
      <c r="BI66" s="836" t="s">
        <v>3411</v>
      </c>
      <c r="BJ66" s="836" t="s">
        <v>3411</v>
      </c>
      <c r="BK66" s="836" t="s">
        <v>3411</v>
      </c>
      <c r="BL66" s="836" t="s">
        <v>3411</v>
      </c>
      <c r="BM66" s="836" t="s">
        <v>3411</v>
      </c>
      <c r="BN66" s="836" t="s">
        <v>3411</v>
      </c>
    </row>
    <row r="67" spans="1:66" ht="12.75" hidden="1">
      <c r="A67" s="831"/>
      <c r="B67" s="837" t="s">
        <v>9748</v>
      </c>
      <c r="C67" s="838"/>
      <c r="D67" s="836">
        <v>0</v>
      </c>
      <c r="E67" s="836">
        <v>0</v>
      </c>
      <c r="F67" s="836">
        <v>0</v>
      </c>
      <c r="G67" s="836">
        <v>0</v>
      </c>
      <c r="H67" s="836">
        <v>0</v>
      </c>
      <c r="I67" s="836" t="s">
        <v>3411</v>
      </c>
      <c r="J67" s="836" t="s">
        <v>3411</v>
      </c>
      <c r="K67" s="836" t="s">
        <v>3411</v>
      </c>
      <c r="L67" s="836" t="s">
        <v>3411</v>
      </c>
      <c r="M67" s="836" t="s">
        <v>3411</v>
      </c>
      <c r="N67" s="836" t="s">
        <v>3411</v>
      </c>
      <c r="O67" s="836" t="s">
        <v>3411</v>
      </c>
      <c r="P67" s="836" t="s">
        <v>3411</v>
      </c>
      <c r="Q67" s="836" t="s">
        <v>3411</v>
      </c>
      <c r="R67" s="836" t="s">
        <v>3411</v>
      </c>
      <c r="S67" s="836" t="s">
        <v>3411</v>
      </c>
      <c r="T67" s="836" t="s">
        <v>3411</v>
      </c>
      <c r="U67" s="836" t="s">
        <v>3411</v>
      </c>
      <c r="V67" s="836" t="s">
        <v>3411</v>
      </c>
      <c r="W67" s="836" t="s">
        <v>3411</v>
      </c>
      <c r="X67" s="836" t="s">
        <v>3411</v>
      </c>
      <c r="Y67" s="836" t="s">
        <v>3411</v>
      </c>
      <c r="Z67" s="836" t="s">
        <v>3411</v>
      </c>
      <c r="AA67" s="836" t="s">
        <v>3411</v>
      </c>
      <c r="AB67" s="836" t="s">
        <v>3411</v>
      </c>
      <c r="AC67" s="836" t="s">
        <v>3411</v>
      </c>
      <c r="AD67" s="836" t="s">
        <v>3411</v>
      </c>
      <c r="AE67" s="836" t="s">
        <v>3411</v>
      </c>
      <c r="AF67" s="836" t="s">
        <v>3411</v>
      </c>
      <c r="AG67" s="836" t="s">
        <v>3411</v>
      </c>
      <c r="AH67" s="836" t="s">
        <v>3411</v>
      </c>
      <c r="AI67" s="836" t="s">
        <v>3411</v>
      </c>
      <c r="AJ67" s="836" t="s">
        <v>3411</v>
      </c>
      <c r="AK67" s="836" t="s">
        <v>3411</v>
      </c>
      <c r="AL67" s="836" t="s">
        <v>3411</v>
      </c>
      <c r="AM67" s="836" t="s">
        <v>3411</v>
      </c>
      <c r="AN67" s="836" t="s">
        <v>3411</v>
      </c>
      <c r="AO67" s="836" t="s">
        <v>3411</v>
      </c>
      <c r="AP67" s="836" t="s">
        <v>3411</v>
      </c>
      <c r="AQ67" s="836" t="s">
        <v>3411</v>
      </c>
      <c r="AR67" s="836" t="s">
        <v>3411</v>
      </c>
      <c r="AS67" s="836" t="s">
        <v>3411</v>
      </c>
      <c r="AT67" s="836" t="s">
        <v>3411</v>
      </c>
      <c r="AU67" s="836" t="s">
        <v>3411</v>
      </c>
      <c r="AV67" s="836" t="s">
        <v>3411</v>
      </c>
      <c r="AW67" s="836" t="s">
        <v>3411</v>
      </c>
      <c r="AX67" s="836" t="s">
        <v>3411</v>
      </c>
      <c r="AY67" s="836" t="s">
        <v>3411</v>
      </c>
      <c r="AZ67" s="836" t="s">
        <v>3411</v>
      </c>
      <c r="BA67" s="836" t="s">
        <v>3411</v>
      </c>
      <c r="BB67" s="836" t="s">
        <v>3411</v>
      </c>
      <c r="BC67" s="836" t="s">
        <v>3411</v>
      </c>
      <c r="BD67" s="836" t="s">
        <v>3411</v>
      </c>
      <c r="BE67" s="836" t="s">
        <v>3411</v>
      </c>
      <c r="BF67" s="836" t="s">
        <v>3411</v>
      </c>
      <c r="BG67" s="836" t="s">
        <v>3411</v>
      </c>
      <c r="BH67" s="836" t="s">
        <v>3411</v>
      </c>
      <c r="BI67" s="836" t="s">
        <v>3411</v>
      </c>
      <c r="BJ67" s="836" t="s">
        <v>3411</v>
      </c>
      <c r="BK67" s="836" t="s">
        <v>3411</v>
      </c>
      <c r="BL67" s="836" t="s">
        <v>3411</v>
      </c>
      <c r="BM67" s="836" t="s">
        <v>3411</v>
      </c>
      <c r="BN67" s="836" t="s">
        <v>3411</v>
      </c>
    </row>
    <row r="68" spans="1:66" ht="12.75">
      <c r="A68" s="831" t="s">
        <v>13294</v>
      </c>
      <c r="B68" s="832" t="s">
        <v>7586</v>
      </c>
      <c r="C68" s="833" t="s">
        <v>6077</v>
      </c>
      <c r="D68" s="834">
        <v>0</v>
      </c>
      <c r="E68" s="834">
        <v>0</v>
      </c>
      <c r="F68" s="834">
        <v>0</v>
      </c>
      <c r="G68" s="834">
        <v>0</v>
      </c>
      <c r="H68" s="834">
        <v>0</v>
      </c>
      <c r="I68" s="834" t="s">
        <v>3411</v>
      </c>
      <c r="J68" s="834" t="s">
        <v>3411</v>
      </c>
      <c r="K68" s="834" t="s">
        <v>3411</v>
      </c>
      <c r="L68" s="834" t="s">
        <v>3411</v>
      </c>
      <c r="M68" s="834" t="s">
        <v>3411</v>
      </c>
      <c r="N68" s="834" t="s">
        <v>3411</v>
      </c>
      <c r="O68" s="834" t="s">
        <v>3411</v>
      </c>
      <c r="P68" s="834" t="s">
        <v>3411</v>
      </c>
      <c r="Q68" s="834" t="s">
        <v>3411</v>
      </c>
      <c r="R68" s="834" t="s">
        <v>3411</v>
      </c>
      <c r="S68" s="834" t="s">
        <v>3411</v>
      </c>
      <c r="T68" s="834" t="s">
        <v>3411</v>
      </c>
      <c r="U68" s="834" t="s">
        <v>3411</v>
      </c>
      <c r="V68" s="834" t="s">
        <v>3411</v>
      </c>
      <c r="W68" s="834" t="s">
        <v>3411</v>
      </c>
      <c r="X68" s="834" t="s">
        <v>3411</v>
      </c>
      <c r="Y68" s="834" t="s">
        <v>3411</v>
      </c>
      <c r="Z68" s="834" t="s">
        <v>3411</v>
      </c>
      <c r="AA68" s="834" t="s">
        <v>3411</v>
      </c>
      <c r="AB68" s="834" t="s">
        <v>3411</v>
      </c>
      <c r="AC68" s="834" t="s">
        <v>3411</v>
      </c>
      <c r="AD68" s="834" t="s">
        <v>3411</v>
      </c>
      <c r="AE68" s="834" t="s">
        <v>3411</v>
      </c>
      <c r="AF68" s="834" t="s">
        <v>3411</v>
      </c>
      <c r="AG68" s="834" t="s">
        <v>3411</v>
      </c>
      <c r="AH68" s="834" t="s">
        <v>3411</v>
      </c>
      <c r="AI68" s="834" t="s">
        <v>3411</v>
      </c>
      <c r="AJ68" s="834" t="s">
        <v>3411</v>
      </c>
      <c r="AK68" s="834" t="s">
        <v>3411</v>
      </c>
      <c r="AL68" s="834" t="s">
        <v>3411</v>
      </c>
      <c r="AM68" s="834" t="s">
        <v>3411</v>
      </c>
      <c r="AN68" s="834" t="s">
        <v>3411</v>
      </c>
      <c r="AO68" s="834" t="s">
        <v>3411</v>
      </c>
      <c r="AP68" s="834" t="s">
        <v>3411</v>
      </c>
      <c r="AQ68" s="834" t="s">
        <v>3411</v>
      </c>
      <c r="AR68" s="834" t="s">
        <v>3411</v>
      </c>
      <c r="AS68" s="834" t="s">
        <v>3411</v>
      </c>
      <c r="AT68" s="834" t="s">
        <v>3411</v>
      </c>
      <c r="AU68" s="834" t="s">
        <v>3411</v>
      </c>
      <c r="AV68" s="834" t="s">
        <v>3411</v>
      </c>
      <c r="AW68" s="834" t="s">
        <v>3411</v>
      </c>
      <c r="AX68" s="834" t="s">
        <v>3411</v>
      </c>
      <c r="AY68" s="834" t="s">
        <v>3411</v>
      </c>
      <c r="AZ68" s="834" t="s">
        <v>3411</v>
      </c>
      <c r="BA68" s="834" t="s">
        <v>3411</v>
      </c>
      <c r="BB68" s="834" t="s">
        <v>3411</v>
      </c>
      <c r="BC68" s="834" t="s">
        <v>3411</v>
      </c>
      <c r="BD68" s="834" t="s">
        <v>3411</v>
      </c>
      <c r="BE68" s="834" t="s">
        <v>3411</v>
      </c>
      <c r="BF68" s="834" t="s">
        <v>3411</v>
      </c>
      <c r="BG68" s="834" t="s">
        <v>3411</v>
      </c>
      <c r="BH68" s="834" t="s">
        <v>3411</v>
      </c>
      <c r="BI68" s="834" t="s">
        <v>3411</v>
      </c>
      <c r="BJ68" s="834" t="s">
        <v>3411</v>
      </c>
      <c r="BK68" s="834" t="s">
        <v>3411</v>
      </c>
      <c r="BL68" s="834" t="s">
        <v>3411</v>
      </c>
      <c r="BM68" s="834" t="s">
        <v>3411</v>
      </c>
      <c r="BN68" s="834" t="s">
        <v>3411</v>
      </c>
    </row>
    <row r="69" spans="1:66" ht="12.75" hidden="1">
      <c r="A69" s="831"/>
      <c r="B69" s="832" t="s">
        <v>12591</v>
      </c>
      <c r="C69" s="833"/>
      <c r="D69" s="836">
        <v>0</v>
      </c>
      <c r="E69" s="836">
        <v>0</v>
      </c>
      <c r="F69" s="836">
        <v>0</v>
      </c>
      <c r="G69" s="836">
        <v>0</v>
      </c>
      <c r="H69" s="836">
        <v>0</v>
      </c>
      <c r="I69" s="836" t="s">
        <v>3411</v>
      </c>
      <c r="J69" s="836" t="s">
        <v>3411</v>
      </c>
      <c r="K69" s="836" t="s">
        <v>3411</v>
      </c>
      <c r="L69" s="836" t="s">
        <v>3411</v>
      </c>
      <c r="M69" s="836" t="s">
        <v>3411</v>
      </c>
      <c r="N69" s="836" t="s">
        <v>3411</v>
      </c>
      <c r="O69" s="836" t="s">
        <v>3411</v>
      </c>
      <c r="P69" s="836" t="s">
        <v>3411</v>
      </c>
      <c r="Q69" s="836" t="s">
        <v>3411</v>
      </c>
      <c r="R69" s="836" t="s">
        <v>3411</v>
      </c>
      <c r="S69" s="836" t="s">
        <v>3411</v>
      </c>
      <c r="T69" s="836" t="s">
        <v>3411</v>
      </c>
      <c r="U69" s="836" t="s">
        <v>3411</v>
      </c>
      <c r="V69" s="836" t="s">
        <v>3411</v>
      </c>
      <c r="W69" s="836" t="s">
        <v>3411</v>
      </c>
      <c r="X69" s="836" t="s">
        <v>3411</v>
      </c>
      <c r="Y69" s="836" t="s">
        <v>3411</v>
      </c>
      <c r="Z69" s="836" t="s">
        <v>3411</v>
      </c>
      <c r="AA69" s="836" t="s">
        <v>3411</v>
      </c>
      <c r="AB69" s="836" t="s">
        <v>3411</v>
      </c>
      <c r="AC69" s="836" t="s">
        <v>3411</v>
      </c>
      <c r="AD69" s="836" t="s">
        <v>3411</v>
      </c>
      <c r="AE69" s="836" t="s">
        <v>3411</v>
      </c>
      <c r="AF69" s="836" t="s">
        <v>3411</v>
      </c>
      <c r="AG69" s="836" t="s">
        <v>3411</v>
      </c>
      <c r="AH69" s="836" t="s">
        <v>3411</v>
      </c>
      <c r="AI69" s="836" t="s">
        <v>3411</v>
      </c>
      <c r="AJ69" s="836" t="s">
        <v>3411</v>
      </c>
      <c r="AK69" s="836" t="s">
        <v>3411</v>
      </c>
      <c r="AL69" s="836" t="s">
        <v>3411</v>
      </c>
      <c r="AM69" s="836" t="s">
        <v>3411</v>
      </c>
      <c r="AN69" s="836" t="s">
        <v>3411</v>
      </c>
      <c r="AO69" s="836" t="s">
        <v>3411</v>
      </c>
      <c r="AP69" s="836" t="s">
        <v>3411</v>
      </c>
      <c r="AQ69" s="836" t="s">
        <v>3411</v>
      </c>
      <c r="AR69" s="836" t="s">
        <v>3411</v>
      </c>
      <c r="AS69" s="836" t="s">
        <v>3411</v>
      </c>
      <c r="AT69" s="836" t="s">
        <v>3411</v>
      </c>
      <c r="AU69" s="836" t="s">
        <v>3411</v>
      </c>
      <c r="AV69" s="836" t="s">
        <v>3411</v>
      </c>
      <c r="AW69" s="836" t="s">
        <v>3411</v>
      </c>
      <c r="AX69" s="836" t="s">
        <v>3411</v>
      </c>
      <c r="AY69" s="836" t="s">
        <v>3411</v>
      </c>
      <c r="AZ69" s="836" t="s">
        <v>3411</v>
      </c>
      <c r="BA69" s="836" t="s">
        <v>3411</v>
      </c>
      <c r="BB69" s="836" t="s">
        <v>3411</v>
      </c>
      <c r="BC69" s="836" t="s">
        <v>3411</v>
      </c>
      <c r="BD69" s="836" t="s">
        <v>3411</v>
      </c>
      <c r="BE69" s="836" t="s">
        <v>3411</v>
      </c>
      <c r="BF69" s="836" t="s">
        <v>3411</v>
      </c>
      <c r="BG69" s="836" t="s">
        <v>3411</v>
      </c>
      <c r="BH69" s="836" t="s">
        <v>3411</v>
      </c>
      <c r="BI69" s="836" t="s">
        <v>3411</v>
      </c>
      <c r="BJ69" s="836" t="s">
        <v>3411</v>
      </c>
      <c r="BK69" s="836" t="s">
        <v>3411</v>
      </c>
      <c r="BL69" s="836" t="s">
        <v>3411</v>
      </c>
      <c r="BM69" s="836" t="s">
        <v>3411</v>
      </c>
      <c r="BN69" s="836" t="s">
        <v>3411</v>
      </c>
    </row>
    <row r="70" spans="1:66" ht="12.75" hidden="1">
      <c r="A70" s="831"/>
      <c r="B70" s="837" t="s">
        <v>12814</v>
      </c>
      <c r="C70" s="838"/>
      <c r="D70" s="836">
        <v>0</v>
      </c>
      <c r="E70" s="836">
        <v>0</v>
      </c>
      <c r="F70" s="836">
        <v>0</v>
      </c>
      <c r="G70" s="836">
        <v>0</v>
      </c>
      <c r="H70" s="836">
        <v>0</v>
      </c>
      <c r="I70" s="836" t="s">
        <v>3411</v>
      </c>
      <c r="J70" s="836" t="s">
        <v>3411</v>
      </c>
      <c r="K70" s="836" t="s">
        <v>3411</v>
      </c>
      <c r="L70" s="836" t="s">
        <v>3411</v>
      </c>
      <c r="M70" s="836" t="s">
        <v>3411</v>
      </c>
      <c r="N70" s="836" t="s">
        <v>3411</v>
      </c>
      <c r="O70" s="836" t="s">
        <v>3411</v>
      </c>
      <c r="P70" s="836" t="s">
        <v>3411</v>
      </c>
      <c r="Q70" s="836" t="s">
        <v>3411</v>
      </c>
      <c r="R70" s="836" t="s">
        <v>3411</v>
      </c>
      <c r="S70" s="836" t="s">
        <v>3411</v>
      </c>
      <c r="T70" s="836" t="s">
        <v>3411</v>
      </c>
      <c r="U70" s="836" t="s">
        <v>3411</v>
      </c>
      <c r="V70" s="836" t="s">
        <v>3411</v>
      </c>
      <c r="W70" s="836" t="s">
        <v>3411</v>
      </c>
      <c r="X70" s="836" t="s">
        <v>3411</v>
      </c>
      <c r="Y70" s="836" t="s">
        <v>3411</v>
      </c>
      <c r="Z70" s="836" t="s">
        <v>3411</v>
      </c>
      <c r="AA70" s="836" t="s">
        <v>3411</v>
      </c>
      <c r="AB70" s="836" t="s">
        <v>3411</v>
      </c>
      <c r="AC70" s="836" t="s">
        <v>3411</v>
      </c>
      <c r="AD70" s="836" t="s">
        <v>3411</v>
      </c>
      <c r="AE70" s="836" t="s">
        <v>3411</v>
      </c>
      <c r="AF70" s="836" t="s">
        <v>3411</v>
      </c>
      <c r="AG70" s="836" t="s">
        <v>3411</v>
      </c>
      <c r="AH70" s="836" t="s">
        <v>3411</v>
      </c>
      <c r="AI70" s="836" t="s">
        <v>3411</v>
      </c>
      <c r="AJ70" s="836" t="s">
        <v>3411</v>
      </c>
      <c r="AK70" s="836" t="s">
        <v>3411</v>
      </c>
      <c r="AL70" s="836" t="s">
        <v>3411</v>
      </c>
      <c r="AM70" s="836" t="s">
        <v>3411</v>
      </c>
      <c r="AN70" s="836" t="s">
        <v>3411</v>
      </c>
      <c r="AO70" s="836" t="s">
        <v>3411</v>
      </c>
      <c r="AP70" s="836" t="s">
        <v>3411</v>
      </c>
      <c r="AQ70" s="836" t="s">
        <v>3411</v>
      </c>
      <c r="AR70" s="836" t="s">
        <v>3411</v>
      </c>
      <c r="AS70" s="836" t="s">
        <v>3411</v>
      </c>
      <c r="AT70" s="836" t="s">
        <v>3411</v>
      </c>
      <c r="AU70" s="836" t="s">
        <v>3411</v>
      </c>
      <c r="AV70" s="836" t="s">
        <v>3411</v>
      </c>
      <c r="AW70" s="836" t="s">
        <v>3411</v>
      </c>
      <c r="AX70" s="836" t="s">
        <v>3411</v>
      </c>
      <c r="AY70" s="836" t="s">
        <v>3411</v>
      </c>
      <c r="AZ70" s="836" t="s">
        <v>3411</v>
      </c>
      <c r="BA70" s="836" t="s">
        <v>3411</v>
      </c>
      <c r="BB70" s="836" t="s">
        <v>3411</v>
      </c>
      <c r="BC70" s="836" t="s">
        <v>3411</v>
      </c>
      <c r="BD70" s="836" t="s">
        <v>3411</v>
      </c>
      <c r="BE70" s="836" t="s">
        <v>3411</v>
      </c>
      <c r="BF70" s="836" t="s">
        <v>3411</v>
      </c>
      <c r="BG70" s="836" t="s">
        <v>3411</v>
      </c>
      <c r="BH70" s="836" t="s">
        <v>3411</v>
      </c>
      <c r="BI70" s="836" t="s">
        <v>3411</v>
      </c>
      <c r="BJ70" s="836" t="s">
        <v>3411</v>
      </c>
      <c r="BK70" s="836" t="s">
        <v>3411</v>
      </c>
      <c r="BL70" s="836" t="s">
        <v>3411</v>
      </c>
      <c r="BM70" s="836" t="s">
        <v>3411</v>
      </c>
      <c r="BN70" s="836" t="s">
        <v>3411</v>
      </c>
    </row>
    <row r="71" spans="1:66" ht="12.75" hidden="1">
      <c r="A71" s="831"/>
      <c r="B71" s="837" t="s">
        <v>12815</v>
      </c>
      <c r="C71" s="838"/>
      <c r="D71" s="836">
        <v>0</v>
      </c>
      <c r="E71" s="836">
        <v>0</v>
      </c>
      <c r="F71" s="836">
        <v>0</v>
      </c>
      <c r="G71" s="836">
        <v>0</v>
      </c>
      <c r="H71" s="836">
        <v>0</v>
      </c>
      <c r="I71" s="836" t="s">
        <v>3411</v>
      </c>
      <c r="J71" s="836" t="s">
        <v>3411</v>
      </c>
      <c r="K71" s="836" t="s">
        <v>3411</v>
      </c>
      <c r="L71" s="836" t="s">
        <v>3411</v>
      </c>
      <c r="M71" s="836" t="s">
        <v>3411</v>
      </c>
      <c r="N71" s="836" t="s">
        <v>3411</v>
      </c>
      <c r="O71" s="836" t="s">
        <v>3411</v>
      </c>
      <c r="P71" s="836" t="s">
        <v>3411</v>
      </c>
      <c r="Q71" s="836" t="s">
        <v>3411</v>
      </c>
      <c r="R71" s="836" t="s">
        <v>3411</v>
      </c>
      <c r="S71" s="836" t="s">
        <v>3411</v>
      </c>
      <c r="T71" s="836" t="s">
        <v>3411</v>
      </c>
      <c r="U71" s="836" t="s">
        <v>3411</v>
      </c>
      <c r="V71" s="836" t="s">
        <v>3411</v>
      </c>
      <c r="W71" s="836" t="s">
        <v>3411</v>
      </c>
      <c r="X71" s="836" t="s">
        <v>3411</v>
      </c>
      <c r="Y71" s="836" t="s">
        <v>3411</v>
      </c>
      <c r="Z71" s="836" t="s">
        <v>3411</v>
      </c>
      <c r="AA71" s="836" t="s">
        <v>3411</v>
      </c>
      <c r="AB71" s="836" t="s">
        <v>3411</v>
      </c>
      <c r="AC71" s="836" t="s">
        <v>3411</v>
      </c>
      <c r="AD71" s="836" t="s">
        <v>3411</v>
      </c>
      <c r="AE71" s="836" t="s">
        <v>3411</v>
      </c>
      <c r="AF71" s="836" t="s">
        <v>3411</v>
      </c>
      <c r="AG71" s="836" t="s">
        <v>3411</v>
      </c>
      <c r="AH71" s="836" t="s">
        <v>3411</v>
      </c>
      <c r="AI71" s="836" t="s">
        <v>3411</v>
      </c>
      <c r="AJ71" s="836" t="s">
        <v>3411</v>
      </c>
      <c r="AK71" s="836" t="s">
        <v>3411</v>
      </c>
      <c r="AL71" s="836" t="s">
        <v>3411</v>
      </c>
      <c r="AM71" s="836" t="s">
        <v>3411</v>
      </c>
      <c r="AN71" s="836" t="s">
        <v>3411</v>
      </c>
      <c r="AO71" s="836" t="s">
        <v>3411</v>
      </c>
      <c r="AP71" s="836" t="s">
        <v>3411</v>
      </c>
      <c r="AQ71" s="836" t="s">
        <v>3411</v>
      </c>
      <c r="AR71" s="836" t="s">
        <v>3411</v>
      </c>
      <c r="AS71" s="836" t="s">
        <v>3411</v>
      </c>
      <c r="AT71" s="836" t="s">
        <v>3411</v>
      </c>
      <c r="AU71" s="836" t="s">
        <v>3411</v>
      </c>
      <c r="AV71" s="836" t="s">
        <v>3411</v>
      </c>
      <c r="AW71" s="836" t="s">
        <v>3411</v>
      </c>
      <c r="AX71" s="836" t="s">
        <v>3411</v>
      </c>
      <c r="AY71" s="836" t="s">
        <v>3411</v>
      </c>
      <c r="AZ71" s="836" t="s">
        <v>3411</v>
      </c>
      <c r="BA71" s="836" t="s">
        <v>3411</v>
      </c>
      <c r="BB71" s="836" t="s">
        <v>3411</v>
      </c>
      <c r="BC71" s="836" t="s">
        <v>3411</v>
      </c>
      <c r="BD71" s="836" t="s">
        <v>3411</v>
      </c>
      <c r="BE71" s="836" t="s">
        <v>3411</v>
      </c>
      <c r="BF71" s="836" t="s">
        <v>3411</v>
      </c>
      <c r="BG71" s="836" t="s">
        <v>3411</v>
      </c>
      <c r="BH71" s="836" t="s">
        <v>3411</v>
      </c>
      <c r="BI71" s="836" t="s">
        <v>3411</v>
      </c>
      <c r="BJ71" s="836" t="s">
        <v>3411</v>
      </c>
      <c r="BK71" s="836" t="s">
        <v>3411</v>
      </c>
      <c r="BL71" s="836" t="s">
        <v>3411</v>
      </c>
      <c r="BM71" s="836" t="s">
        <v>3411</v>
      </c>
      <c r="BN71" s="836" t="s">
        <v>3411</v>
      </c>
    </row>
    <row r="72" spans="1:66" ht="12.75" hidden="1">
      <c r="A72" s="831"/>
      <c r="B72" s="832" t="s">
        <v>3988</v>
      </c>
      <c r="C72" s="833"/>
      <c r="D72" s="836">
        <v>0</v>
      </c>
      <c r="E72" s="836">
        <v>0</v>
      </c>
      <c r="F72" s="836">
        <v>0</v>
      </c>
      <c r="G72" s="836">
        <v>0</v>
      </c>
      <c r="H72" s="836">
        <v>0</v>
      </c>
      <c r="I72" s="836" t="s">
        <v>3411</v>
      </c>
      <c r="J72" s="836" t="s">
        <v>3411</v>
      </c>
      <c r="K72" s="836" t="s">
        <v>3411</v>
      </c>
      <c r="L72" s="836" t="s">
        <v>3411</v>
      </c>
      <c r="M72" s="836" t="s">
        <v>3411</v>
      </c>
      <c r="N72" s="836" t="s">
        <v>3411</v>
      </c>
      <c r="O72" s="836" t="s">
        <v>3411</v>
      </c>
      <c r="P72" s="836" t="s">
        <v>3411</v>
      </c>
      <c r="Q72" s="836" t="s">
        <v>3411</v>
      </c>
      <c r="R72" s="836" t="s">
        <v>3411</v>
      </c>
      <c r="S72" s="836" t="s">
        <v>3411</v>
      </c>
      <c r="T72" s="836" t="s">
        <v>3411</v>
      </c>
      <c r="U72" s="836" t="s">
        <v>3411</v>
      </c>
      <c r="V72" s="836" t="s">
        <v>3411</v>
      </c>
      <c r="W72" s="836" t="s">
        <v>3411</v>
      </c>
      <c r="X72" s="836" t="s">
        <v>3411</v>
      </c>
      <c r="Y72" s="836" t="s">
        <v>3411</v>
      </c>
      <c r="Z72" s="836" t="s">
        <v>3411</v>
      </c>
      <c r="AA72" s="836" t="s">
        <v>3411</v>
      </c>
      <c r="AB72" s="836" t="s">
        <v>3411</v>
      </c>
      <c r="AC72" s="836" t="s">
        <v>3411</v>
      </c>
      <c r="AD72" s="836" t="s">
        <v>3411</v>
      </c>
      <c r="AE72" s="836" t="s">
        <v>3411</v>
      </c>
      <c r="AF72" s="836" t="s">
        <v>3411</v>
      </c>
      <c r="AG72" s="836" t="s">
        <v>3411</v>
      </c>
      <c r="AH72" s="836" t="s">
        <v>3411</v>
      </c>
      <c r="AI72" s="836" t="s">
        <v>3411</v>
      </c>
      <c r="AJ72" s="836" t="s">
        <v>3411</v>
      </c>
      <c r="AK72" s="836" t="s">
        <v>3411</v>
      </c>
      <c r="AL72" s="836" t="s">
        <v>3411</v>
      </c>
      <c r="AM72" s="836" t="s">
        <v>3411</v>
      </c>
      <c r="AN72" s="836" t="s">
        <v>3411</v>
      </c>
      <c r="AO72" s="836" t="s">
        <v>3411</v>
      </c>
      <c r="AP72" s="836" t="s">
        <v>3411</v>
      </c>
      <c r="AQ72" s="836" t="s">
        <v>3411</v>
      </c>
      <c r="AR72" s="836" t="s">
        <v>3411</v>
      </c>
      <c r="AS72" s="836" t="s">
        <v>3411</v>
      </c>
      <c r="AT72" s="836" t="s">
        <v>3411</v>
      </c>
      <c r="AU72" s="836" t="s">
        <v>3411</v>
      </c>
      <c r="AV72" s="836" t="s">
        <v>3411</v>
      </c>
      <c r="AW72" s="836" t="s">
        <v>3411</v>
      </c>
      <c r="AX72" s="836" t="s">
        <v>3411</v>
      </c>
      <c r="AY72" s="836" t="s">
        <v>3411</v>
      </c>
      <c r="AZ72" s="836" t="s">
        <v>3411</v>
      </c>
      <c r="BA72" s="836" t="s">
        <v>3411</v>
      </c>
      <c r="BB72" s="836" t="s">
        <v>3411</v>
      </c>
      <c r="BC72" s="836" t="s">
        <v>3411</v>
      </c>
      <c r="BD72" s="836" t="s">
        <v>3411</v>
      </c>
      <c r="BE72" s="836" t="s">
        <v>3411</v>
      </c>
      <c r="BF72" s="836" t="s">
        <v>3411</v>
      </c>
      <c r="BG72" s="836" t="s">
        <v>3411</v>
      </c>
      <c r="BH72" s="836" t="s">
        <v>3411</v>
      </c>
      <c r="BI72" s="836" t="s">
        <v>3411</v>
      </c>
      <c r="BJ72" s="836" t="s">
        <v>3411</v>
      </c>
      <c r="BK72" s="836" t="s">
        <v>3411</v>
      </c>
      <c r="BL72" s="836" t="s">
        <v>3411</v>
      </c>
      <c r="BM72" s="836" t="s">
        <v>3411</v>
      </c>
      <c r="BN72" s="836" t="s">
        <v>3411</v>
      </c>
    </row>
    <row r="73" spans="1:66" ht="12.75">
      <c r="A73" s="831" t="s">
        <v>13296</v>
      </c>
      <c r="B73" s="832" t="s">
        <v>3989</v>
      </c>
      <c r="C73" s="833" t="s">
        <v>6077</v>
      </c>
      <c r="D73" s="836">
        <v>0</v>
      </c>
      <c r="E73" s="836">
        <v>0</v>
      </c>
      <c r="F73" s="836">
        <v>0</v>
      </c>
      <c r="G73" s="836">
        <v>0</v>
      </c>
      <c r="H73" s="836">
        <v>0</v>
      </c>
      <c r="I73" s="836" t="s">
        <v>3411</v>
      </c>
      <c r="J73" s="836" t="s">
        <v>3411</v>
      </c>
      <c r="K73" s="836" t="s">
        <v>3411</v>
      </c>
      <c r="L73" s="836" t="s">
        <v>3411</v>
      </c>
      <c r="M73" s="836" t="s">
        <v>3411</v>
      </c>
      <c r="N73" s="836" t="s">
        <v>3411</v>
      </c>
      <c r="O73" s="836" t="s">
        <v>3411</v>
      </c>
      <c r="P73" s="836" t="s">
        <v>3411</v>
      </c>
      <c r="Q73" s="836" t="s">
        <v>3411</v>
      </c>
      <c r="R73" s="836" t="s">
        <v>3411</v>
      </c>
      <c r="S73" s="836" t="s">
        <v>3411</v>
      </c>
      <c r="T73" s="836" t="s">
        <v>3411</v>
      </c>
      <c r="U73" s="836" t="s">
        <v>3411</v>
      </c>
      <c r="V73" s="836" t="s">
        <v>3411</v>
      </c>
      <c r="W73" s="836" t="s">
        <v>3411</v>
      </c>
      <c r="X73" s="836" t="s">
        <v>3411</v>
      </c>
      <c r="Y73" s="836" t="s">
        <v>3411</v>
      </c>
      <c r="Z73" s="836" t="s">
        <v>3411</v>
      </c>
      <c r="AA73" s="836" t="s">
        <v>3411</v>
      </c>
      <c r="AB73" s="836" t="s">
        <v>3411</v>
      </c>
      <c r="AC73" s="836" t="s">
        <v>3411</v>
      </c>
      <c r="AD73" s="836" t="s">
        <v>3411</v>
      </c>
      <c r="AE73" s="836" t="s">
        <v>3411</v>
      </c>
      <c r="AF73" s="836" t="s">
        <v>3411</v>
      </c>
      <c r="AG73" s="836" t="s">
        <v>3411</v>
      </c>
      <c r="AH73" s="836" t="s">
        <v>3411</v>
      </c>
      <c r="AI73" s="836" t="s">
        <v>3411</v>
      </c>
      <c r="AJ73" s="836" t="s">
        <v>3411</v>
      </c>
      <c r="AK73" s="836" t="s">
        <v>3411</v>
      </c>
      <c r="AL73" s="836" t="s">
        <v>3411</v>
      </c>
      <c r="AM73" s="836" t="s">
        <v>3411</v>
      </c>
      <c r="AN73" s="836" t="s">
        <v>3411</v>
      </c>
      <c r="AO73" s="836" t="s">
        <v>3411</v>
      </c>
      <c r="AP73" s="836" t="s">
        <v>3411</v>
      </c>
      <c r="AQ73" s="836" t="s">
        <v>3411</v>
      </c>
      <c r="AR73" s="836" t="s">
        <v>3411</v>
      </c>
      <c r="AS73" s="836" t="s">
        <v>3411</v>
      </c>
      <c r="AT73" s="836" t="s">
        <v>3411</v>
      </c>
      <c r="AU73" s="836" t="s">
        <v>3411</v>
      </c>
      <c r="AV73" s="836" t="s">
        <v>3411</v>
      </c>
      <c r="AW73" s="836" t="s">
        <v>3411</v>
      </c>
      <c r="AX73" s="836" t="s">
        <v>3411</v>
      </c>
      <c r="AY73" s="836" t="s">
        <v>3411</v>
      </c>
      <c r="AZ73" s="836" t="s">
        <v>3411</v>
      </c>
      <c r="BA73" s="836" t="s">
        <v>3411</v>
      </c>
      <c r="BB73" s="836" t="s">
        <v>3411</v>
      </c>
      <c r="BC73" s="836" t="s">
        <v>3411</v>
      </c>
      <c r="BD73" s="836" t="s">
        <v>3411</v>
      </c>
      <c r="BE73" s="836" t="s">
        <v>3411</v>
      </c>
      <c r="BF73" s="836" t="s">
        <v>3411</v>
      </c>
      <c r="BG73" s="836" t="s">
        <v>3411</v>
      </c>
      <c r="BH73" s="836" t="s">
        <v>3411</v>
      </c>
      <c r="BI73" s="836" t="s">
        <v>3411</v>
      </c>
      <c r="BJ73" s="836" t="s">
        <v>3411</v>
      </c>
      <c r="BK73" s="836" t="s">
        <v>3411</v>
      </c>
      <c r="BL73" s="836" t="s">
        <v>3411</v>
      </c>
      <c r="BM73" s="836" t="s">
        <v>3411</v>
      </c>
      <c r="BN73" s="836" t="s">
        <v>3411</v>
      </c>
    </row>
    <row r="74" spans="1:66" ht="12.75">
      <c r="A74" s="829" t="s">
        <v>657</v>
      </c>
      <c r="B74" s="829" t="s">
        <v>3990</v>
      </c>
      <c r="C74" s="826" t="s">
        <v>6077</v>
      </c>
      <c r="D74" s="830">
        <v>247050496669</v>
      </c>
      <c r="E74" s="830">
        <v>0</v>
      </c>
      <c r="F74" s="830">
        <v>247050496669</v>
      </c>
      <c r="G74" s="830">
        <v>247050496669</v>
      </c>
      <c r="H74" s="830">
        <v>0</v>
      </c>
      <c r="I74" s="830" t="s">
        <v>3411</v>
      </c>
      <c r="J74" s="830" t="s">
        <v>3411</v>
      </c>
      <c r="K74" s="830" t="s">
        <v>3411</v>
      </c>
      <c r="L74" s="830" t="s">
        <v>3411</v>
      </c>
      <c r="M74" s="830" t="s">
        <v>3411</v>
      </c>
      <c r="N74" s="830" t="s">
        <v>3411</v>
      </c>
      <c r="O74" s="830" t="s">
        <v>3411</v>
      </c>
      <c r="P74" s="830" t="s">
        <v>3411</v>
      </c>
      <c r="Q74" s="830" t="s">
        <v>3411</v>
      </c>
      <c r="R74" s="830" t="s">
        <v>3411</v>
      </c>
      <c r="S74" s="830" t="s">
        <v>3411</v>
      </c>
      <c r="T74" s="830" t="s">
        <v>3411</v>
      </c>
      <c r="U74" s="830" t="s">
        <v>3411</v>
      </c>
      <c r="V74" s="830" t="s">
        <v>3411</v>
      </c>
      <c r="W74" s="830" t="s">
        <v>3411</v>
      </c>
      <c r="X74" s="830" t="s">
        <v>3411</v>
      </c>
      <c r="Y74" s="830" t="s">
        <v>3411</v>
      </c>
      <c r="Z74" s="830" t="s">
        <v>3411</v>
      </c>
      <c r="AA74" s="830" t="s">
        <v>3411</v>
      </c>
      <c r="AB74" s="830" t="s">
        <v>3411</v>
      </c>
      <c r="AC74" s="830" t="s">
        <v>3411</v>
      </c>
      <c r="AD74" s="830" t="s">
        <v>3411</v>
      </c>
      <c r="AE74" s="830" t="s">
        <v>3411</v>
      </c>
      <c r="AF74" s="830" t="s">
        <v>3411</v>
      </c>
      <c r="AG74" s="830" t="s">
        <v>3411</v>
      </c>
      <c r="AH74" s="830" t="s">
        <v>3411</v>
      </c>
      <c r="AI74" s="830" t="s">
        <v>3411</v>
      </c>
      <c r="AJ74" s="830" t="s">
        <v>3411</v>
      </c>
      <c r="AK74" s="830" t="s">
        <v>3411</v>
      </c>
      <c r="AL74" s="830" t="s">
        <v>3411</v>
      </c>
      <c r="AM74" s="830" t="s">
        <v>3411</v>
      </c>
      <c r="AN74" s="830" t="s">
        <v>3411</v>
      </c>
      <c r="AO74" s="830" t="s">
        <v>3411</v>
      </c>
      <c r="AP74" s="830" t="s">
        <v>3411</v>
      </c>
      <c r="AQ74" s="830" t="s">
        <v>3411</v>
      </c>
      <c r="AR74" s="830" t="s">
        <v>3411</v>
      </c>
      <c r="AS74" s="830" t="s">
        <v>3411</v>
      </c>
      <c r="AT74" s="830" t="s">
        <v>3411</v>
      </c>
      <c r="AU74" s="830" t="s">
        <v>3411</v>
      </c>
      <c r="AV74" s="830" t="s">
        <v>3411</v>
      </c>
      <c r="AW74" s="830" t="s">
        <v>3411</v>
      </c>
      <c r="AX74" s="830" t="s">
        <v>3411</v>
      </c>
      <c r="AY74" s="830" t="s">
        <v>3411</v>
      </c>
      <c r="AZ74" s="830" t="s">
        <v>3411</v>
      </c>
      <c r="BA74" s="830" t="s">
        <v>3411</v>
      </c>
      <c r="BB74" s="830" t="s">
        <v>3411</v>
      </c>
      <c r="BC74" s="830" t="s">
        <v>3411</v>
      </c>
      <c r="BD74" s="830" t="s">
        <v>3411</v>
      </c>
      <c r="BE74" s="830" t="s">
        <v>3411</v>
      </c>
      <c r="BF74" s="830" t="s">
        <v>3411</v>
      </c>
      <c r="BG74" s="830" t="s">
        <v>3411</v>
      </c>
      <c r="BH74" s="830" t="s">
        <v>3411</v>
      </c>
      <c r="BI74" s="830" t="s">
        <v>3411</v>
      </c>
      <c r="BJ74" s="830" t="s">
        <v>3411</v>
      </c>
      <c r="BK74" s="830" t="s">
        <v>3411</v>
      </c>
      <c r="BL74" s="830" t="s">
        <v>3411</v>
      </c>
      <c r="BM74" s="830" t="s">
        <v>3411</v>
      </c>
      <c r="BN74" s="830" t="s">
        <v>3411</v>
      </c>
    </row>
    <row r="75" spans="1:66" ht="12.75">
      <c r="A75" s="831" t="s">
        <v>533</v>
      </c>
      <c r="B75" s="839" t="s">
        <v>3992</v>
      </c>
      <c r="C75" s="840" t="s">
        <v>6077</v>
      </c>
      <c r="D75" s="836">
        <v>206441659589</v>
      </c>
      <c r="E75" s="836">
        <v>0</v>
      </c>
      <c r="F75" s="836">
        <v>206441659589</v>
      </c>
      <c r="G75" s="836">
        <v>206441659589</v>
      </c>
      <c r="H75" s="836">
        <v>0</v>
      </c>
      <c r="I75" s="836" t="s">
        <v>3411</v>
      </c>
      <c r="J75" s="836" t="s">
        <v>3411</v>
      </c>
      <c r="K75" s="836" t="s">
        <v>3411</v>
      </c>
      <c r="L75" s="836" t="s">
        <v>3411</v>
      </c>
      <c r="M75" s="836" t="s">
        <v>3411</v>
      </c>
      <c r="N75" s="836" t="s">
        <v>3411</v>
      </c>
      <c r="O75" s="836" t="s">
        <v>3411</v>
      </c>
      <c r="P75" s="836" t="s">
        <v>3411</v>
      </c>
      <c r="Q75" s="836" t="s">
        <v>3411</v>
      </c>
      <c r="R75" s="836" t="s">
        <v>3411</v>
      </c>
      <c r="S75" s="836" t="s">
        <v>3411</v>
      </c>
      <c r="T75" s="836" t="s">
        <v>3411</v>
      </c>
      <c r="U75" s="836" t="s">
        <v>3411</v>
      </c>
      <c r="V75" s="836" t="s">
        <v>3411</v>
      </c>
      <c r="W75" s="836" t="s">
        <v>3411</v>
      </c>
      <c r="X75" s="836" t="s">
        <v>3411</v>
      </c>
      <c r="Y75" s="836" t="s">
        <v>3411</v>
      </c>
      <c r="Z75" s="836" t="s">
        <v>3411</v>
      </c>
      <c r="AA75" s="836" t="s">
        <v>3411</v>
      </c>
      <c r="AB75" s="836" t="s">
        <v>3411</v>
      </c>
      <c r="AC75" s="836" t="s">
        <v>3411</v>
      </c>
      <c r="AD75" s="836" t="s">
        <v>3411</v>
      </c>
      <c r="AE75" s="836" t="s">
        <v>3411</v>
      </c>
      <c r="AF75" s="836" t="s">
        <v>3411</v>
      </c>
      <c r="AG75" s="836" t="s">
        <v>3411</v>
      </c>
      <c r="AH75" s="836" t="s">
        <v>3411</v>
      </c>
      <c r="AI75" s="836" t="s">
        <v>3411</v>
      </c>
      <c r="AJ75" s="836" t="s">
        <v>3411</v>
      </c>
      <c r="AK75" s="836" t="s">
        <v>3411</v>
      </c>
      <c r="AL75" s="836" t="s">
        <v>3411</v>
      </c>
      <c r="AM75" s="836" t="s">
        <v>3411</v>
      </c>
      <c r="AN75" s="836" t="s">
        <v>3411</v>
      </c>
      <c r="AO75" s="836" t="s">
        <v>3411</v>
      </c>
      <c r="AP75" s="836" t="s">
        <v>3411</v>
      </c>
      <c r="AQ75" s="836" t="s">
        <v>3411</v>
      </c>
      <c r="AR75" s="836" t="s">
        <v>3411</v>
      </c>
      <c r="AS75" s="836" t="s">
        <v>3411</v>
      </c>
      <c r="AT75" s="836" t="s">
        <v>3411</v>
      </c>
      <c r="AU75" s="836" t="s">
        <v>3411</v>
      </c>
      <c r="AV75" s="836" t="s">
        <v>3411</v>
      </c>
      <c r="AW75" s="836" t="s">
        <v>3411</v>
      </c>
      <c r="AX75" s="836" t="s">
        <v>3411</v>
      </c>
      <c r="AY75" s="836" t="s">
        <v>3411</v>
      </c>
      <c r="AZ75" s="836" t="s">
        <v>3411</v>
      </c>
      <c r="BA75" s="836" t="s">
        <v>3411</v>
      </c>
      <c r="BB75" s="836" t="s">
        <v>3411</v>
      </c>
      <c r="BC75" s="836" t="s">
        <v>3411</v>
      </c>
      <c r="BD75" s="836" t="s">
        <v>3411</v>
      </c>
      <c r="BE75" s="836" t="s">
        <v>3411</v>
      </c>
      <c r="BF75" s="836" t="s">
        <v>3411</v>
      </c>
      <c r="BG75" s="836" t="s">
        <v>3411</v>
      </c>
      <c r="BH75" s="836" t="s">
        <v>3411</v>
      </c>
      <c r="BI75" s="836" t="s">
        <v>3411</v>
      </c>
      <c r="BJ75" s="836" t="s">
        <v>3411</v>
      </c>
      <c r="BK75" s="836" t="s">
        <v>3411</v>
      </c>
      <c r="BL75" s="836" t="s">
        <v>3411</v>
      </c>
      <c r="BM75" s="836" t="s">
        <v>3411</v>
      </c>
      <c r="BN75" s="836" t="s">
        <v>3411</v>
      </c>
    </row>
    <row r="76" spans="1:66" ht="12.75">
      <c r="A76" s="839"/>
      <c r="B76" s="841" t="s">
        <v>3993</v>
      </c>
      <c r="C76" s="842" t="s">
        <v>6077</v>
      </c>
      <c r="D76" s="836">
        <v>431737279892</v>
      </c>
      <c r="E76" s="836">
        <v>0</v>
      </c>
      <c r="F76" s="836">
        <v>431737279892</v>
      </c>
      <c r="G76" s="836">
        <v>431737279892</v>
      </c>
      <c r="H76" s="836">
        <v>0</v>
      </c>
      <c r="I76" s="836" t="s">
        <v>3411</v>
      </c>
      <c r="J76" s="836" t="s">
        <v>3411</v>
      </c>
      <c r="K76" s="836" t="s">
        <v>3411</v>
      </c>
      <c r="L76" s="836" t="s">
        <v>3411</v>
      </c>
      <c r="M76" s="836" t="s">
        <v>3411</v>
      </c>
      <c r="N76" s="836" t="s">
        <v>3411</v>
      </c>
      <c r="O76" s="836" t="s">
        <v>3411</v>
      </c>
      <c r="P76" s="836" t="s">
        <v>3411</v>
      </c>
      <c r="Q76" s="836" t="s">
        <v>3411</v>
      </c>
      <c r="R76" s="836" t="s">
        <v>3411</v>
      </c>
      <c r="S76" s="836" t="s">
        <v>3411</v>
      </c>
      <c r="T76" s="836" t="s">
        <v>3411</v>
      </c>
      <c r="U76" s="836" t="s">
        <v>3411</v>
      </c>
      <c r="V76" s="836" t="s">
        <v>3411</v>
      </c>
      <c r="W76" s="836" t="s">
        <v>3411</v>
      </c>
      <c r="X76" s="836" t="s">
        <v>3411</v>
      </c>
      <c r="Y76" s="836" t="s">
        <v>3411</v>
      </c>
      <c r="Z76" s="836" t="s">
        <v>3411</v>
      </c>
      <c r="AA76" s="836" t="s">
        <v>3411</v>
      </c>
      <c r="AB76" s="836" t="s">
        <v>3411</v>
      </c>
      <c r="AC76" s="836" t="s">
        <v>3411</v>
      </c>
      <c r="AD76" s="836" t="s">
        <v>3411</v>
      </c>
      <c r="AE76" s="836" t="s">
        <v>3411</v>
      </c>
      <c r="AF76" s="836" t="s">
        <v>3411</v>
      </c>
      <c r="AG76" s="836" t="s">
        <v>3411</v>
      </c>
      <c r="AH76" s="836" t="s">
        <v>3411</v>
      </c>
      <c r="AI76" s="836" t="s">
        <v>3411</v>
      </c>
      <c r="AJ76" s="836" t="s">
        <v>3411</v>
      </c>
      <c r="AK76" s="836" t="s">
        <v>3411</v>
      </c>
      <c r="AL76" s="836" t="s">
        <v>3411</v>
      </c>
      <c r="AM76" s="836" t="s">
        <v>3411</v>
      </c>
      <c r="AN76" s="836" t="s">
        <v>3411</v>
      </c>
      <c r="AO76" s="836" t="s">
        <v>3411</v>
      </c>
      <c r="AP76" s="836" t="s">
        <v>3411</v>
      </c>
      <c r="AQ76" s="836" t="s">
        <v>3411</v>
      </c>
      <c r="AR76" s="836" t="s">
        <v>3411</v>
      </c>
      <c r="AS76" s="836" t="s">
        <v>3411</v>
      </c>
      <c r="AT76" s="836" t="s">
        <v>3411</v>
      </c>
      <c r="AU76" s="836" t="s">
        <v>3411</v>
      </c>
      <c r="AV76" s="836" t="s">
        <v>3411</v>
      </c>
      <c r="AW76" s="836" t="s">
        <v>3411</v>
      </c>
      <c r="AX76" s="836" t="s">
        <v>3411</v>
      </c>
      <c r="AY76" s="836" t="s">
        <v>3411</v>
      </c>
      <c r="AZ76" s="836" t="s">
        <v>3411</v>
      </c>
      <c r="BA76" s="836" t="s">
        <v>3411</v>
      </c>
      <c r="BB76" s="836" t="s">
        <v>3411</v>
      </c>
      <c r="BC76" s="836" t="s">
        <v>3411</v>
      </c>
      <c r="BD76" s="836" t="s">
        <v>3411</v>
      </c>
      <c r="BE76" s="836" t="s">
        <v>3411</v>
      </c>
      <c r="BF76" s="836" t="s">
        <v>3411</v>
      </c>
      <c r="BG76" s="836" t="s">
        <v>3411</v>
      </c>
      <c r="BH76" s="836" t="s">
        <v>3411</v>
      </c>
      <c r="BI76" s="836" t="s">
        <v>3411</v>
      </c>
      <c r="BJ76" s="836" t="s">
        <v>3411</v>
      </c>
      <c r="BK76" s="836" t="s">
        <v>3411</v>
      </c>
      <c r="BL76" s="836" t="s">
        <v>3411</v>
      </c>
      <c r="BM76" s="836" t="s">
        <v>3411</v>
      </c>
      <c r="BN76" s="836" t="s">
        <v>3411</v>
      </c>
    </row>
    <row r="77" spans="1:66" ht="12.75">
      <c r="A77" s="839"/>
      <c r="B77" s="841" t="s">
        <v>11378</v>
      </c>
      <c r="C77" s="842" t="s">
        <v>6077</v>
      </c>
      <c r="D77" s="836">
        <v>-225295620303</v>
      </c>
      <c r="E77" s="836">
        <v>0</v>
      </c>
      <c r="F77" s="836">
        <v>-225295620303</v>
      </c>
      <c r="G77" s="836">
        <v>-225295620303</v>
      </c>
      <c r="H77" s="836">
        <v>0</v>
      </c>
      <c r="I77" s="836" t="s">
        <v>3411</v>
      </c>
      <c r="J77" s="836" t="s">
        <v>3411</v>
      </c>
      <c r="K77" s="836" t="s">
        <v>3411</v>
      </c>
      <c r="L77" s="836" t="s">
        <v>3411</v>
      </c>
      <c r="M77" s="836" t="s">
        <v>3411</v>
      </c>
      <c r="N77" s="836" t="s">
        <v>3411</v>
      </c>
      <c r="O77" s="836" t="s">
        <v>3411</v>
      </c>
      <c r="P77" s="836" t="s">
        <v>3411</v>
      </c>
      <c r="Q77" s="836" t="s">
        <v>3411</v>
      </c>
      <c r="R77" s="836" t="s">
        <v>3411</v>
      </c>
      <c r="S77" s="836" t="s">
        <v>3411</v>
      </c>
      <c r="T77" s="836" t="s">
        <v>3411</v>
      </c>
      <c r="U77" s="836" t="s">
        <v>3411</v>
      </c>
      <c r="V77" s="836" t="s">
        <v>3411</v>
      </c>
      <c r="W77" s="836" t="s">
        <v>3411</v>
      </c>
      <c r="X77" s="836" t="s">
        <v>3411</v>
      </c>
      <c r="Y77" s="836" t="s">
        <v>3411</v>
      </c>
      <c r="Z77" s="836" t="s">
        <v>3411</v>
      </c>
      <c r="AA77" s="836" t="s">
        <v>3411</v>
      </c>
      <c r="AB77" s="836" t="s">
        <v>3411</v>
      </c>
      <c r="AC77" s="836" t="s">
        <v>3411</v>
      </c>
      <c r="AD77" s="836" t="s">
        <v>3411</v>
      </c>
      <c r="AE77" s="836" t="s">
        <v>3411</v>
      </c>
      <c r="AF77" s="836" t="s">
        <v>3411</v>
      </c>
      <c r="AG77" s="836" t="s">
        <v>3411</v>
      </c>
      <c r="AH77" s="836" t="s">
        <v>3411</v>
      </c>
      <c r="AI77" s="836" t="s">
        <v>3411</v>
      </c>
      <c r="AJ77" s="836" t="s">
        <v>3411</v>
      </c>
      <c r="AK77" s="836" t="s">
        <v>3411</v>
      </c>
      <c r="AL77" s="836" t="s">
        <v>3411</v>
      </c>
      <c r="AM77" s="836" t="s">
        <v>3411</v>
      </c>
      <c r="AN77" s="836" t="s">
        <v>3411</v>
      </c>
      <c r="AO77" s="836" t="s">
        <v>3411</v>
      </c>
      <c r="AP77" s="836" t="s">
        <v>3411</v>
      </c>
      <c r="AQ77" s="836" t="s">
        <v>3411</v>
      </c>
      <c r="AR77" s="836" t="s">
        <v>3411</v>
      </c>
      <c r="AS77" s="836" t="s">
        <v>3411</v>
      </c>
      <c r="AT77" s="836" t="s">
        <v>3411</v>
      </c>
      <c r="AU77" s="836" t="s">
        <v>3411</v>
      </c>
      <c r="AV77" s="836" t="s">
        <v>3411</v>
      </c>
      <c r="AW77" s="836" t="s">
        <v>3411</v>
      </c>
      <c r="AX77" s="836" t="s">
        <v>3411</v>
      </c>
      <c r="AY77" s="836" t="s">
        <v>3411</v>
      </c>
      <c r="AZ77" s="836" t="s">
        <v>3411</v>
      </c>
      <c r="BA77" s="836" t="s">
        <v>3411</v>
      </c>
      <c r="BB77" s="836" t="s">
        <v>3411</v>
      </c>
      <c r="BC77" s="836" t="s">
        <v>3411</v>
      </c>
      <c r="BD77" s="836" t="s">
        <v>3411</v>
      </c>
      <c r="BE77" s="836" t="s">
        <v>3411</v>
      </c>
      <c r="BF77" s="836" t="s">
        <v>3411</v>
      </c>
      <c r="BG77" s="836" t="s">
        <v>3411</v>
      </c>
      <c r="BH77" s="836" t="s">
        <v>3411</v>
      </c>
      <c r="BI77" s="836" t="s">
        <v>3411</v>
      </c>
      <c r="BJ77" s="836" t="s">
        <v>3411</v>
      </c>
      <c r="BK77" s="836" t="s">
        <v>3411</v>
      </c>
      <c r="BL77" s="836" t="s">
        <v>3411</v>
      </c>
      <c r="BM77" s="836" t="s">
        <v>3411</v>
      </c>
      <c r="BN77" s="836" t="s">
        <v>3411</v>
      </c>
    </row>
    <row r="78" spans="1:66" ht="12.75">
      <c r="A78" s="831" t="s">
        <v>661</v>
      </c>
      <c r="B78" s="839" t="s">
        <v>5939</v>
      </c>
      <c r="C78" s="840" t="s">
        <v>6077</v>
      </c>
      <c r="D78" s="836">
        <v>0</v>
      </c>
      <c r="E78" s="836">
        <v>0</v>
      </c>
      <c r="F78" s="836">
        <v>0</v>
      </c>
      <c r="G78" s="836">
        <v>0</v>
      </c>
      <c r="H78" s="836">
        <v>0</v>
      </c>
      <c r="I78" s="836" t="s">
        <v>3411</v>
      </c>
      <c r="J78" s="836" t="s">
        <v>3411</v>
      </c>
      <c r="K78" s="836" t="s">
        <v>3411</v>
      </c>
      <c r="L78" s="836" t="s">
        <v>3411</v>
      </c>
      <c r="M78" s="836" t="s">
        <v>3411</v>
      </c>
      <c r="N78" s="836" t="s">
        <v>3411</v>
      </c>
      <c r="O78" s="836" t="s">
        <v>3411</v>
      </c>
      <c r="P78" s="836" t="s">
        <v>3411</v>
      </c>
      <c r="Q78" s="836" t="s">
        <v>3411</v>
      </c>
      <c r="R78" s="836" t="s">
        <v>3411</v>
      </c>
      <c r="S78" s="836" t="s">
        <v>3411</v>
      </c>
      <c r="T78" s="836" t="s">
        <v>3411</v>
      </c>
      <c r="U78" s="836" t="s">
        <v>3411</v>
      </c>
      <c r="V78" s="836" t="s">
        <v>3411</v>
      </c>
      <c r="W78" s="836" t="s">
        <v>3411</v>
      </c>
      <c r="X78" s="836" t="s">
        <v>3411</v>
      </c>
      <c r="Y78" s="836" t="s">
        <v>3411</v>
      </c>
      <c r="Z78" s="836" t="s">
        <v>3411</v>
      </c>
      <c r="AA78" s="836" t="s">
        <v>3411</v>
      </c>
      <c r="AB78" s="836" t="s">
        <v>3411</v>
      </c>
      <c r="AC78" s="836" t="s">
        <v>3411</v>
      </c>
      <c r="AD78" s="836" t="s">
        <v>3411</v>
      </c>
      <c r="AE78" s="836" t="s">
        <v>3411</v>
      </c>
      <c r="AF78" s="836" t="s">
        <v>3411</v>
      </c>
      <c r="AG78" s="836" t="s">
        <v>3411</v>
      </c>
      <c r="AH78" s="836" t="s">
        <v>3411</v>
      </c>
      <c r="AI78" s="836" t="s">
        <v>3411</v>
      </c>
      <c r="AJ78" s="836" t="s">
        <v>3411</v>
      </c>
      <c r="AK78" s="836" t="s">
        <v>3411</v>
      </c>
      <c r="AL78" s="836" t="s">
        <v>3411</v>
      </c>
      <c r="AM78" s="836" t="s">
        <v>3411</v>
      </c>
      <c r="AN78" s="836" t="s">
        <v>3411</v>
      </c>
      <c r="AO78" s="836" t="s">
        <v>3411</v>
      </c>
      <c r="AP78" s="836" t="s">
        <v>3411</v>
      </c>
      <c r="AQ78" s="836" t="s">
        <v>3411</v>
      </c>
      <c r="AR78" s="836" t="s">
        <v>3411</v>
      </c>
      <c r="AS78" s="836" t="s">
        <v>3411</v>
      </c>
      <c r="AT78" s="836" t="s">
        <v>3411</v>
      </c>
      <c r="AU78" s="836" t="s">
        <v>3411</v>
      </c>
      <c r="AV78" s="836" t="s">
        <v>3411</v>
      </c>
      <c r="AW78" s="836" t="s">
        <v>3411</v>
      </c>
      <c r="AX78" s="836" t="s">
        <v>3411</v>
      </c>
      <c r="AY78" s="836" t="s">
        <v>3411</v>
      </c>
      <c r="AZ78" s="836" t="s">
        <v>3411</v>
      </c>
      <c r="BA78" s="836" t="s">
        <v>3411</v>
      </c>
      <c r="BB78" s="836" t="s">
        <v>3411</v>
      </c>
      <c r="BC78" s="836" t="s">
        <v>3411</v>
      </c>
      <c r="BD78" s="836" t="s">
        <v>3411</v>
      </c>
      <c r="BE78" s="836" t="s">
        <v>3411</v>
      </c>
      <c r="BF78" s="836" t="s">
        <v>3411</v>
      </c>
      <c r="BG78" s="836" t="s">
        <v>3411</v>
      </c>
      <c r="BH78" s="836" t="s">
        <v>3411</v>
      </c>
      <c r="BI78" s="836" t="s">
        <v>3411</v>
      </c>
      <c r="BJ78" s="836" t="s">
        <v>3411</v>
      </c>
      <c r="BK78" s="836" t="s">
        <v>3411</v>
      </c>
      <c r="BL78" s="836" t="s">
        <v>3411</v>
      </c>
      <c r="BM78" s="836" t="s">
        <v>3411</v>
      </c>
      <c r="BN78" s="836" t="s">
        <v>3411</v>
      </c>
    </row>
    <row r="79" spans="1:66" ht="12.75">
      <c r="A79" s="839"/>
      <c r="B79" s="841" t="s">
        <v>5940</v>
      </c>
      <c r="C79" s="842" t="s">
        <v>6077</v>
      </c>
      <c r="D79" s="836">
        <v>0</v>
      </c>
      <c r="E79" s="836">
        <v>0</v>
      </c>
      <c r="F79" s="836">
        <v>0</v>
      </c>
      <c r="G79" s="836">
        <v>0</v>
      </c>
      <c r="H79" s="836">
        <v>0</v>
      </c>
      <c r="I79" s="836" t="s">
        <v>3411</v>
      </c>
      <c r="J79" s="836" t="s">
        <v>3411</v>
      </c>
      <c r="K79" s="836" t="s">
        <v>3411</v>
      </c>
      <c r="L79" s="836" t="s">
        <v>3411</v>
      </c>
      <c r="M79" s="836" t="s">
        <v>3411</v>
      </c>
      <c r="N79" s="836" t="s">
        <v>3411</v>
      </c>
      <c r="O79" s="836" t="s">
        <v>3411</v>
      </c>
      <c r="P79" s="836" t="s">
        <v>3411</v>
      </c>
      <c r="Q79" s="836" t="s">
        <v>3411</v>
      </c>
      <c r="R79" s="836" t="s">
        <v>3411</v>
      </c>
      <c r="S79" s="836" t="s">
        <v>3411</v>
      </c>
      <c r="T79" s="836" t="s">
        <v>3411</v>
      </c>
      <c r="U79" s="836" t="s">
        <v>3411</v>
      </c>
      <c r="V79" s="836" t="s">
        <v>3411</v>
      </c>
      <c r="W79" s="836" t="s">
        <v>3411</v>
      </c>
      <c r="X79" s="836" t="s">
        <v>3411</v>
      </c>
      <c r="Y79" s="836" t="s">
        <v>3411</v>
      </c>
      <c r="Z79" s="836" t="s">
        <v>3411</v>
      </c>
      <c r="AA79" s="836" t="s">
        <v>3411</v>
      </c>
      <c r="AB79" s="836" t="s">
        <v>3411</v>
      </c>
      <c r="AC79" s="836" t="s">
        <v>3411</v>
      </c>
      <c r="AD79" s="836" t="s">
        <v>3411</v>
      </c>
      <c r="AE79" s="836" t="s">
        <v>3411</v>
      </c>
      <c r="AF79" s="836" t="s">
        <v>3411</v>
      </c>
      <c r="AG79" s="836" t="s">
        <v>3411</v>
      </c>
      <c r="AH79" s="836" t="s">
        <v>3411</v>
      </c>
      <c r="AI79" s="836" t="s">
        <v>3411</v>
      </c>
      <c r="AJ79" s="836" t="s">
        <v>3411</v>
      </c>
      <c r="AK79" s="836" t="s">
        <v>3411</v>
      </c>
      <c r="AL79" s="836" t="s">
        <v>3411</v>
      </c>
      <c r="AM79" s="836" t="s">
        <v>3411</v>
      </c>
      <c r="AN79" s="836" t="s">
        <v>3411</v>
      </c>
      <c r="AO79" s="836" t="s">
        <v>3411</v>
      </c>
      <c r="AP79" s="836" t="s">
        <v>3411</v>
      </c>
      <c r="AQ79" s="836" t="s">
        <v>3411</v>
      </c>
      <c r="AR79" s="836" t="s">
        <v>3411</v>
      </c>
      <c r="AS79" s="836" t="s">
        <v>3411</v>
      </c>
      <c r="AT79" s="836" t="s">
        <v>3411</v>
      </c>
      <c r="AU79" s="836" t="s">
        <v>3411</v>
      </c>
      <c r="AV79" s="836" t="s">
        <v>3411</v>
      </c>
      <c r="AW79" s="836" t="s">
        <v>3411</v>
      </c>
      <c r="AX79" s="836" t="s">
        <v>3411</v>
      </c>
      <c r="AY79" s="836" t="s">
        <v>3411</v>
      </c>
      <c r="AZ79" s="836" t="s">
        <v>3411</v>
      </c>
      <c r="BA79" s="836" t="s">
        <v>3411</v>
      </c>
      <c r="BB79" s="836" t="s">
        <v>3411</v>
      </c>
      <c r="BC79" s="836" t="s">
        <v>3411</v>
      </c>
      <c r="BD79" s="836" t="s">
        <v>3411</v>
      </c>
      <c r="BE79" s="836" t="s">
        <v>3411</v>
      </c>
      <c r="BF79" s="836" t="s">
        <v>3411</v>
      </c>
      <c r="BG79" s="836" t="s">
        <v>3411</v>
      </c>
      <c r="BH79" s="836" t="s">
        <v>3411</v>
      </c>
      <c r="BI79" s="836" t="s">
        <v>3411</v>
      </c>
      <c r="BJ79" s="836" t="s">
        <v>3411</v>
      </c>
      <c r="BK79" s="836" t="s">
        <v>3411</v>
      </c>
      <c r="BL79" s="836" t="s">
        <v>3411</v>
      </c>
      <c r="BM79" s="836" t="s">
        <v>3411</v>
      </c>
      <c r="BN79" s="836" t="s">
        <v>3411</v>
      </c>
    </row>
    <row r="80" spans="1:66" ht="12.75">
      <c r="A80" s="839"/>
      <c r="B80" s="841" t="s">
        <v>5941</v>
      </c>
      <c r="C80" s="842" t="s">
        <v>6077</v>
      </c>
      <c r="D80" s="836">
        <v>0</v>
      </c>
      <c r="E80" s="836">
        <v>0</v>
      </c>
      <c r="F80" s="836">
        <v>0</v>
      </c>
      <c r="G80" s="836">
        <v>0</v>
      </c>
      <c r="H80" s="836">
        <v>0</v>
      </c>
      <c r="I80" s="836" t="s">
        <v>3411</v>
      </c>
      <c r="J80" s="836" t="s">
        <v>3411</v>
      </c>
      <c r="K80" s="836" t="s">
        <v>3411</v>
      </c>
      <c r="L80" s="836" t="s">
        <v>3411</v>
      </c>
      <c r="M80" s="836" t="s">
        <v>3411</v>
      </c>
      <c r="N80" s="836" t="s">
        <v>3411</v>
      </c>
      <c r="O80" s="836" t="s">
        <v>3411</v>
      </c>
      <c r="P80" s="836" t="s">
        <v>3411</v>
      </c>
      <c r="Q80" s="836" t="s">
        <v>3411</v>
      </c>
      <c r="R80" s="836" t="s">
        <v>3411</v>
      </c>
      <c r="S80" s="836" t="s">
        <v>3411</v>
      </c>
      <c r="T80" s="836" t="s">
        <v>3411</v>
      </c>
      <c r="U80" s="836" t="s">
        <v>3411</v>
      </c>
      <c r="V80" s="836" t="s">
        <v>3411</v>
      </c>
      <c r="W80" s="836" t="s">
        <v>3411</v>
      </c>
      <c r="X80" s="836" t="s">
        <v>3411</v>
      </c>
      <c r="Y80" s="836" t="s">
        <v>3411</v>
      </c>
      <c r="Z80" s="836" t="s">
        <v>3411</v>
      </c>
      <c r="AA80" s="836" t="s">
        <v>3411</v>
      </c>
      <c r="AB80" s="836" t="s">
        <v>3411</v>
      </c>
      <c r="AC80" s="836" t="s">
        <v>3411</v>
      </c>
      <c r="AD80" s="836" t="s">
        <v>3411</v>
      </c>
      <c r="AE80" s="836" t="s">
        <v>3411</v>
      </c>
      <c r="AF80" s="836" t="s">
        <v>3411</v>
      </c>
      <c r="AG80" s="836" t="s">
        <v>3411</v>
      </c>
      <c r="AH80" s="836" t="s">
        <v>3411</v>
      </c>
      <c r="AI80" s="836" t="s">
        <v>3411</v>
      </c>
      <c r="AJ80" s="836" t="s">
        <v>3411</v>
      </c>
      <c r="AK80" s="836" t="s">
        <v>3411</v>
      </c>
      <c r="AL80" s="836" t="s">
        <v>3411</v>
      </c>
      <c r="AM80" s="836" t="s">
        <v>3411</v>
      </c>
      <c r="AN80" s="836" t="s">
        <v>3411</v>
      </c>
      <c r="AO80" s="836" t="s">
        <v>3411</v>
      </c>
      <c r="AP80" s="836" t="s">
        <v>3411</v>
      </c>
      <c r="AQ80" s="836" t="s">
        <v>3411</v>
      </c>
      <c r="AR80" s="836" t="s">
        <v>3411</v>
      </c>
      <c r="AS80" s="836" t="s">
        <v>3411</v>
      </c>
      <c r="AT80" s="836" t="s">
        <v>3411</v>
      </c>
      <c r="AU80" s="836" t="s">
        <v>3411</v>
      </c>
      <c r="AV80" s="836" t="s">
        <v>3411</v>
      </c>
      <c r="AW80" s="836" t="s">
        <v>3411</v>
      </c>
      <c r="AX80" s="836" t="s">
        <v>3411</v>
      </c>
      <c r="AY80" s="836" t="s">
        <v>3411</v>
      </c>
      <c r="AZ80" s="836" t="s">
        <v>3411</v>
      </c>
      <c r="BA80" s="836" t="s">
        <v>3411</v>
      </c>
      <c r="BB80" s="836" t="s">
        <v>3411</v>
      </c>
      <c r="BC80" s="836" t="s">
        <v>3411</v>
      </c>
      <c r="BD80" s="836" t="s">
        <v>3411</v>
      </c>
      <c r="BE80" s="836" t="s">
        <v>3411</v>
      </c>
      <c r="BF80" s="836" t="s">
        <v>3411</v>
      </c>
      <c r="BG80" s="836" t="s">
        <v>3411</v>
      </c>
      <c r="BH80" s="836" t="s">
        <v>3411</v>
      </c>
      <c r="BI80" s="836" t="s">
        <v>3411</v>
      </c>
      <c r="BJ80" s="836" t="s">
        <v>3411</v>
      </c>
      <c r="BK80" s="836" t="s">
        <v>3411</v>
      </c>
      <c r="BL80" s="836" t="s">
        <v>3411</v>
      </c>
      <c r="BM80" s="836" t="s">
        <v>3411</v>
      </c>
      <c r="BN80" s="836" t="s">
        <v>3411</v>
      </c>
    </row>
    <row r="81" spans="1:66" ht="12.75">
      <c r="A81" s="831" t="s">
        <v>12490</v>
      </c>
      <c r="B81" s="839" t="s">
        <v>5942</v>
      </c>
      <c r="C81" s="840" t="s">
        <v>6077</v>
      </c>
      <c r="D81" s="836">
        <v>19542654690</v>
      </c>
      <c r="E81" s="836">
        <v>0</v>
      </c>
      <c r="F81" s="836">
        <v>19542654690</v>
      </c>
      <c r="G81" s="836">
        <v>19542654690</v>
      </c>
      <c r="H81" s="836">
        <v>0</v>
      </c>
      <c r="I81" s="836" t="s">
        <v>3411</v>
      </c>
      <c r="J81" s="836" t="s">
        <v>3411</v>
      </c>
      <c r="K81" s="836" t="s">
        <v>3411</v>
      </c>
      <c r="L81" s="836" t="s">
        <v>3411</v>
      </c>
      <c r="M81" s="836" t="s">
        <v>3411</v>
      </c>
      <c r="N81" s="836" t="s">
        <v>3411</v>
      </c>
      <c r="O81" s="836" t="s">
        <v>3411</v>
      </c>
      <c r="P81" s="836" t="s">
        <v>3411</v>
      </c>
      <c r="Q81" s="836" t="s">
        <v>3411</v>
      </c>
      <c r="R81" s="836" t="s">
        <v>3411</v>
      </c>
      <c r="S81" s="836" t="s">
        <v>3411</v>
      </c>
      <c r="T81" s="836" t="s">
        <v>3411</v>
      </c>
      <c r="U81" s="836" t="s">
        <v>3411</v>
      </c>
      <c r="V81" s="836" t="s">
        <v>3411</v>
      </c>
      <c r="W81" s="836" t="s">
        <v>3411</v>
      </c>
      <c r="X81" s="836" t="s">
        <v>3411</v>
      </c>
      <c r="Y81" s="836" t="s">
        <v>3411</v>
      </c>
      <c r="Z81" s="836" t="s">
        <v>3411</v>
      </c>
      <c r="AA81" s="836" t="s">
        <v>3411</v>
      </c>
      <c r="AB81" s="836" t="s">
        <v>3411</v>
      </c>
      <c r="AC81" s="836" t="s">
        <v>3411</v>
      </c>
      <c r="AD81" s="836" t="s">
        <v>3411</v>
      </c>
      <c r="AE81" s="836" t="s">
        <v>3411</v>
      </c>
      <c r="AF81" s="836" t="s">
        <v>3411</v>
      </c>
      <c r="AG81" s="836" t="s">
        <v>3411</v>
      </c>
      <c r="AH81" s="836" t="s">
        <v>3411</v>
      </c>
      <c r="AI81" s="836" t="s">
        <v>3411</v>
      </c>
      <c r="AJ81" s="836" t="s">
        <v>3411</v>
      </c>
      <c r="AK81" s="836" t="s">
        <v>3411</v>
      </c>
      <c r="AL81" s="836" t="s">
        <v>3411</v>
      </c>
      <c r="AM81" s="836" t="s">
        <v>3411</v>
      </c>
      <c r="AN81" s="836" t="s">
        <v>3411</v>
      </c>
      <c r="AO81" s="836" t="s">
        <v>3411</v>
      </c>
      <c r="AP81" s="836" t="s">
        <v>3411</v>
      </c>
      <c r="AQ81" s="836" t="s">
        <v>3411</v>
      </c>
      <c r="AR81" s="836" t="s">
        <v>3411</v>
      </c>
      <c r="AS81" s="836" t="s">
        <v>3411</v>
      </c>
      <c r="AT81" s="836" t="s">
        <v>3411</v>
      </c>
      <c r="AU81" s="836" t="s">
        <v>3411</v>
      </c>
      <c r="AV81" s="836" t="s">
        <v>3411</v>
      </c>
      <c r="AW81" s="836" t="s">
        <v>3411</v>
      </c>
      <c r="AX81" s="836" t="s">
        <v>3411</v>
      </c>
      <c r="AY81" s="836" t="s">
        <v>3411</v>
      </c>
      <c r="AZ81" s="836" t="s">
        <v>3411</v>
      </c>
      <c r="BA81" s="836" t="s">
        <v>3411</v>
      </c>
      <c r="BB81" s="836" t="s">
        <v>3411</v>
      </c>
      <c r="BC81" s="836" t="s">
        <v>3411</v>
      </c>
      <c r="BD81" s="836" t="s">
        <v>3411</v>
      </c>
      <c r="BE81" s="836" t="s">
        <v>3411</v>
      </c>
      <c r="BF81" s="836" t="s">
        <v>3411</v>
      </c>
      <c r="BG81" s="836" t="s">
        <v>3411</v>
      </c>
      <c r="BH81" s="836" t="s">
        <v>3411</v>
      </c>
      <c r="BI81" s="836" t="s">
        <v>3411</v>
      </c>
      <c r="BJ81" s="836" t="s">
        <v>3411</v>
      </c>
      <c r="BK81" s="836" t="s">
        <v>3411</v>
      </c>
      <c r="BL81" s="836" t="s">
        <v>3411</v>
      </c>
      <c r="BM81" s="836" t="s">
        <v>3411</v>
      </c>
      <c r="BN81" s="836" t="s">
        <v>3411</v>
      </c>
    </row>
    <row r="82" spans="1:66" ht="12.75">
      <c r="A82" s="839"/>
      <c r="B82" s="841" t="s">
        <v>5943</v>
      </c>
      <c r="C82" s="842" t="s">
        <v>6077</v>
      </c>
      <c r="D82" s="836">
        <v>22635199674</v>
      </c>
      <c r="E82" s="836">
        <v>0</v>
      </c>
      <c r="F82" s="836">
        <v>22635199674</v>
      </c>
      <c r="G82" s="836">
        <v>22635199674</v>
      </c>
      <c r="H82" s="836">
        <v>0</v>
      </c>
      <c r="I82" s="836" t="s">
        <v>3411</v>
      </c>
      <c r="J82" s="836" t="s">
        <v>3411</v>
      </c>
      <c r="K82" s="836" t="s">
        <v>3411</v>
      </c>
      <c r="L82" s="836" t="s">
        <v>3411</v>
      </c>
      <c r="M82" s="836" t="s">
        <v>3411</v>
      </c>
      <c r="N82" s="836" t="s">
        <v>3411</v>
      </c>
      <c r="O82" s="836" t="s">
        <v>3411</v>
      </c>
      <c r="P82" s="836" t="s">
        <v>3411</v>
      </c>
      <c r="Q82" s="836" t="s">
        <v>3411</v>
      </c>
      <c r="R82" s="836" t="s">
        <v>3411</v>
      </c>
      <c r="S82" s="836" t="s">
        <v>3411</v>
      </c>
      <c r="T82" s="836" t="s">
        <v>3411</v>
      </c>
      <c r="U82" s="836" t="s">
        <v>3411</v>
      </c>
      <c r="V82" s="836" t="s">
        <v>3411</v>
      </c>
      <c r="W82" s="836" t="s">
        <v>3411</v>
      </c>
      <c r="X82" s="836" t="s">
        <v>3411</v>
      </c>
      <c r="Y82" s="836" t="s">
        <v>3411</v>
      </c>
      <c r="Z82" s="836" t="s">
        <v>3411</v>
      </c>
      <c r="AA82" s="836" t="s">
        <v>3411</v>
      </c>
      <c r="AB82" s="836" t="s">
        <v>3411</v>
      </c>
      <c r="AC82" s="836" t="s">
        <v>3411</v>
      </c>
      <c r="AD82" s="836" t="s">
        <v>3411</v>
      </c>
      <c r="AE82" s="836" t="s">
        <v>3411</v>
      </c>
      <c r="AF82" s="836" t="s">
        <v>3411</v>
      </c>
      <c r="AG82" s="836" t="s">
        <v>3411</v>
      </c>
      <c r="AH82" s="836" t="s">
        <v>3411</v>
      </c>
      <c r="AI82" s="836" t="s">
        <v>3411</v>
      </c>
      <c r="AJ82" s="836" t="s">
        <v>3411</v>
      </c>
      <c r="AK82" s="836" t="s">
        <v>3411</v>
      </c>
      <c r="AL82" s="836" t="s">
        <v>3411</v>
      </c>
      <c r="AM82" s="836" t="s">
        <v>3411</v>
      </c>
      <c r="AN82" s="836" t="s">
        <v>3411</v>
      </c>
      <c r="AO82" s="836" t="s">
        <v>3411</v>
      </c>
      <c r="AP82" s="836" t="s">
        <v>3411</v>
      </c>
      <c r="AQ82" s="836" t="s">
        <v>3411</v>
      </c>
      <c r="AR82" s="836" t="s">
        <v>3411</v>
      </c>
      <c r="AS82" s="836" t="s">
        <v>3411</v>
      </c>
      <c r="AT82" s="836" t="s">
        <v>3411</v>
      </c>
      <c r="AU82" s="836" t="s">
        <v>3411</v>
      </c>
      <c r="AV82" s="836" t="s">
        <v>3411</v>
      </c>
      <c r="AW82" s="836" t="s">
        <v>3411</v>
      </c>
      <c r="AX82" s="836" t="s">
        <v>3411</v>
      </c>
      <c r="AY82" s="836" t="s">
        <v>3411</v>
      </c>
      <c r="AZ82" s="836" t="s">
        <v>3411</v>
      </c>
      <c r="BA82" s="836" t="s">
        <v>3411</v>
      </c>
      <c r="BB82" s="836" t="s">
        <v>3411</v>
      </c>
      <c r="BC82" s="836" t="s">
        <v>3411</v>
      </c>
      <c r="BD82" s="836" t="s">
        <v>3411</v>
      </c>
      <c r="BE82" s="836" t="s">
        <v>3411</v>
      </c>
      <c r="BF82" s="836" t="s">
        <v>3411</v>
      </c>
      <c r="BG82" s="836" t="s">
        <v>3411</v>
      </c>
      <c r="BH82" s="836" t="s">
        <v>3411</v>
      </c>
      <c r="BI82" s="836" t="s">
        <v>3411</v>
      </c>
      <c r="BJ82" s="836" t="s">
        <v>3411</v>
      </c>
      <c r="BK82" s="836" t="s">
        <v>3411</v>
      </c>
      <c r="BL82" s="836" t="s">
        <v>3411</v>
      </c>
      <c r="BM82" s="836" t="s">
        <v>3411</v>
      </c>
      <c r="BN82" s="836" t="s">
        <v>3411</v>
      </c>
    </row>
    <row r="83" spans="1:66" ht="12.75">
      <c r="A83" s="839"/>
      <c r="B83" s="841" t="s">
        <v>5944</v>
      </c>
      <c r="C83" s="842" t="s">
        <v>6077</v>
      </c>
      <c r="D83" s="836">
        <v>-3092544984</v>
      </c>
      <c r="E83" s="836">
        <v>0</v>
      </c>
      <c r="F83" s="836">
        <v>-3092544984</v>
      </c>
      <c r="G83" s="836">
        <v>-3092544984</v>
      </c>
      <c r="H83" s="836">
        <v>0</v>
      </c>
      <c r="I83" s="836" t="s">
        <v>3411</v>
      </c>
      <c r="J83" s="836" t="s">
        <v>3411</v>
      </c>
      <c r="K83" s="836" t="s">
        <v>3411</v>
      </c>
      <c r="L83" s="836" t="s">
        <v>3411</v>
      </c>
      <c r="M83" s="836" t="s">
        <v>3411</v>
      </c>
      <c r="N83" s="836" t="s">
        <v>3411</v>
      </c>
      <c r="O83" s="836" t="s">
        <v>3411</v>
      </c>
      <c r="P83" s="836" t="s">
        <v>3411</v>
      </c>
      <c r="Q83" s="836" t="s">
        <v>3411</v>
      </c>
      <c r="R83" s="836" t="s">
        <v>3411</v>
      </c>
      <c r="S83" s="836" t="s">
        <v>3411</v>
      </c>
      <c r="T83" s="836" t="s">
        <v>3411</v>
      </c>
      <c r="U83" s="836" t="s">
        <v>3411</v>
      </c>
      <c r="V83" s="836" t="s">
        <v>3411</v>
      </c>
      <c r="W83" s="836" t="s">
        <v>3411</v>
      </c>
      <c r="X83" s="836" t="s">
        <v>3411</v>
      </c>
      <c r="Y83" s="836" t="s">
        <v>3411</v>
      </c>
      <c r="Z83" s="836" t="s">
        <v>3411</v>
      </c>
      <c r="AA83" s="836" t="s">
        <v>3411</v>
      </c>
      <c r="AB83" s="836" t="s">
        <v>3411</v>
      </c>
      <c r="AC83" s="836" t="s">
        <v>3411</v>
      </c>
      <c r="AD83" s="836" t="s">
        <v>3411</v>
      </c>
      <c r="AE83" s="836" t="s">
        <v>3411</v>
      </c>
      <c r="AF83" s="836" t="s">
        <v>3411</v>
      </c>
      <c r="AG83" s="836" t="s">
        <v>3411</v>
      </c>
      <c r="AH83" s="836" t="s">
        <v>3411</v>
      </c>
      <c r="AI83" s="836" t="s">
        <v>3411</v>
      </c>
      <c r="AJ83" s="836" t="s">
        <v>3411</v>
      </c>
      <c r="AK83" s="836" t="s">
        <v>3411</v>
      </c>
      <c r="AL83" s="836" t="s">
        <v>3411</v>
      </c>
      <c r="AM83" s="836" t="s">
        <v>3411</v>
      </c>
      <c r="AN83" s="836" t="s">
        <v>3411</v>
      </c>
      <c r="AO83" s="836" t="s">
        <v>3411</v>
      </c>
      <c r="AP83" s="836" t="s">
        <v>3411</v>
      </c>
      <c r="AQ83" s="836" t="s">
        <v>3411</v>
      </c>
      <c r="AR83" s="836" t="s">
        <v>3411</v>
      </c>
      <c r="AS83" s="836" t="s">
        <v>3411</v>
      </c>
      <c r="AT83" s="836" t="s">
        <v>3411</v>
      </c>
      <c r="AU83" s="836" t="s">
        <v>3411</v>
      </c>
      <c r="AV83" s="836" t="s">
        <v>3411</v>
      </c>
      <c r="AW83" s="836" t="s">
        <v>3411</v>
      </c>
      <c r="AX83" s="836" t="s">
        <v>3411</v>
      </c>
      <c r="AY83" s="836" t="s">
        <v>3411</v>
      </c>
      <c r="AZ83" s="836" t="s">
        <v>3411</v>
      </c>
      <c r="BA83" s="836" t="s">
        <v>3411</v>
      </c>
      <c r="BB83" s="836" t="s">
        <v>3411</v>
      </c>
      <c r="BC83" s="836" t="s">
        <v>3411</v>
      </c>
      <c r="BD83" s="836" t="s">
        <v>3411</v>
      </c>
      <c r="BE83" s="836" t="s">
        <v>3411</v>
      </c>
      <c r="BF83" s="836" t="s">
        <v>3411</v>
      </c>
      <c r="BG83" s="836" t="s">
        <v>3411</v>
      </c>
      <c r="BH83" s="836" t="s">
        <v>3411</v>
      </c>
      <c r="BI83" s="836" t="s">
        <v>3411</v>
      </c>
      <c r="BJ83" s="836" t="s">
        <v>3411</v>
      </c>
      <c r="BK83" s="836" t="s">
        <v>3411</v>
      </c>
      <c r="BL83" s="836" t="s">
        <v>3411</v>
      </c>
      <c r="BM83" s="836" t="s">
        <v>3411</v>
      </c>
      <c r="BN83" s="836" t="s">
        <v>3411</v>
      </c>
    </row>
    <row r="84" spans="1:66" ht="12.75">
      <c r="A84" s="831" t="s">
        <v>13294</v>
      </c>
      <c r="B84" s="832" t="s">
        <v>5945</v>
      </c>
      <c r="C84" s="833" t="s">
        <v>6077</v>
      </c>
      <c r="D84" s="834">
        <v>21066182390</v>
      </c>
      <c r="E84" s="834">
        <v>0</v>
      </c>
      <c r="F84" s="834">
        <v>21066182390</v>
      </c>
      <c r="G84" s="834">
        <v>21066182390</v>
      </c>
      <c r="H84" s="834">
        <v>0</v>
      </c>
      <c r="I84" s="834" t="s">
        <v>3411</v>
      </c>
      <c r="J84" s="834" t="s">
        <v>3411</v>
      </c>
      <c r="K84" s="834" t="s">
        <v>3411</v>
      </c>
      <c r="L84" s="834" t="s">
        <v>3411</v>
      </c>
      <c r="M84" s="834" t="s">
        <v>3411</v>
      </c>
      <c r="N84" s="834" t="s">
        <v>3411</v>
      </c>
      <c r="O84" s="834" t="s">
        <v>3411</v>
      </c>
      <c r="P84" s="834" t="s">
        <v>3411</v>
      </c>
      <c r="Q84" s="834" t="s">
        <v>3411</v>
      </c>
      <c r="R84" s="834" t="s">
        <v>3411</v>
      </c>
      <c r="S84" s="834" t="s">
        <v>3411</v>
      </c>
      <c r="T84" s="834" t="s">
        <v>3411</v>
      </c>
      <c r="U84" s="834" t="s">
        <v>3411</v>
      </c>
      <c r="V84" s="834" t="s">
        <v>3411</v>
      </c>
      <c r="W84" s="834" t="s">
        <v>3411</v>
      </c>
      <c r="X84" s="834" t="s">
        <v>3411</v>
      </c>
      <c r="Y84" s="834" t="s">
        <v>3411</v>
      </c>
      <c r="Z84" s="834" t="s">
        <v>3411</v>
      </c>
      <c r="AA84" s="834" t="s">
        <v>3411</v>
      </c>
      <c r="AB84" s="834" t="s">
        <v>3411</v>
      </c>
      <c r="AC84" s="834" t="s">
        <v>3411</v>
      </c>
      <c r="AD84" s="834" t="s">
        <v>3411</v>
      </c>
      <c r="AE84" s="834" t="s">
        <v>3411</v>
      </c>
      <c r="AF84" s="834" t="s">
        <v>3411</v>
      </c>
      <c r="AG84" s="834" t="s">
        <v>3411</v>
      </c>
      <c r="AH84" s="834" t="s">
        <v>3411</v>
      </c>
      <c r="AI84" s="834" t="s">
        <v>3411</v>
      </c>
      <c r="AJ84" s="834" t="s">
        <v>3411</v>
      </c>
      <c r="AK84" s="834" t="s">
        <v>3411</v>
      </c>
      <c r="AL84" s="834" t="s">
        <v>3411</v>
      </c>
      <c r="AM84" s="834" t="s">
        <v>3411</v>
      </c>
      <c r="AN84" s="834" t="s">
        <v>3411</v>
      </c>
      <c r="AO84" s="834" t="s">
        <v>3411</v>
      </c>
      <c r="AP84" s="834" t="s">
        <v>3411</v>
      </c>
      <c r="AQ84" s="834" t="s">
        <v>3411</v>
      </c>
      <c r="AR84" s="834" t="s">
        <v>3411</v>
      </c>
      <c r="AS84" s="834" t="s">
        <v>3411</v>
      </c>
      <c r="AT84" s="834" t="s">
        <v>3411</v>
      </c>
      <c r="AU84" s="834" t="s">
        <v>3411</v>
      </c>
      <c r="AV84" s="834" t="s">
        <v>3411</v>
      </c>
      <c r="AW84" s="834" t="s">
        <v>3411</v>
      </c>
      <c r="AX84" s="834" t="s">
        <v>3411</v>
      </c>
      <c r="AY84" s="834" t="s">
        <v>3411</v>
      </c>
      <c r="AZ84" s="834" t="s">
        <v>3411</v>
      </c>
      <c r="BA84" s="834" t="s">
        <v>3411</v>
      </c>
      <c r="BB84" s="834" t="s">
        <v>3411</v>
      </c>
      <c r="BC84" s="834" t="s">
        <v>3411</v>
      </c>
      <c r="BD84" s="834" t="s">
        <v>3411</v>
      </c>
      <c r="BE84" s="834" t="s">
        <v>3411</v>
      </c>
      <c r="BF84" s="834" t="s">
        <v>3411</v>
      </c>
      <c r="BG84" s="834" t="s">
        <v>3411</v>
      </c>
      <c r="BH84" s="834" t="s">
        <v>3411</v>
      </c>
      <c r="BI84" s="834" t="s">
        <v>3411</v>
      </c>
      <c r="BJ84" s="834" t="s">
        <v>3411</v>
      </c>
      <c r="BK84" s="834" t="s">
        <v>3411</v>
      </c>
      <c r="BL84" s="834" t="s">
        <v>3411</v>
      </c>
      <c r="BM84" s="834" t="s">
        <v>3411</v>
      </c>
      <c r="BN84" s="834" t="s">
        <v>3411</v>
      </c>
    </row>
    <row r="85" spans="1:66" ht="12.75" hidden="1">
      <c r="A85" s="831"/>
      <c r="B85" s="832" t="s">
        <v>5946</v>
      </c>
      <c r="C85" s="833"/>
      <c r="D85" s="836">
        <v>0</v>
      </c>
      <c r="E85" s="836">
        <v>0</v>
      </c>
      <c r="F85" s="836">
        <v>0</v>
      </c>
      <c r="G85" s="836">
        <v>0</v>
      </c>
      <c r="H85" s="836">
        <v>0</v>
      </c>
      <c r="I85" s="836" t="s">
        <v>3411</v>
      </c>
      <c r="J85" s="836" t="s">
        <v>3411</v>
      </c>
      <c r="K85" s="836" t="s">
        <v>3411</v>
      </c>
      <c r="L85" s="836" t="s">
        <v>3411</v>
      </c>
      <c r="M85" s="836" t="s">
        <v>3411</v>
      </c>
      <c r="N85" s="836" t="s">
        <v>3411</v>
      </c>
      <c r="O85" s="836" t="s">
        <v>3411</v>
      </c>
      <c r="P85" s="836" t="s">
        <v>3411</v>
      </c>
      <c r="Q85" s="836" t="s">
        <v>3411</v>
      </c>
      <c r="R85" s="836" t="s">
        <v>3411</v>
      </c>
      <c r="S85" s="836" t="s">
        <v>3411</v>
      </c>
      <c r="T85" s="836" t="s">
        <v>3411</v>
      </c>
      <c r="U85" s="836" t="s">
        <v>3411</v>
      </c>
      <c r="V85" s="836" t="s">
        <v>3411</v>
      </c>
      <c r="W85" s="836" t="s">
        <v>3411</v>
      </c>
      <c r="X85" s="836" t="s">
        <v>3411</v>
      </c>
      <c r="Y85" s="836" t="s">
        <v>3411</v>
      </c>
      <c r="Z85" s="836" t="s">
        <v>3411</v>
      </c>
      <c r="AA85" s="836" t="s">
        <v>3411</v>
      </c>
      <c r="AB85" s="836" t="s">
        <v>3411</v>
      </c>
      <c r="AC85" s="836" t="s">
        <v>3411</v>
      </c>
      <c r="AD85" s="836" t="s">
        <v>3411</v>
      </c>
      <c r="AE85" s="836" t="s">
        <v>3411</v>
      </c>
      <c r="AF85" s="836" t="s">
        <v>3411</v>
      </c>
      <c r="AG85" s="836" t="s">
        <v>3411</v>
      </c>
      <c r="AH85" s="836" t="s">
        <v>3411</v>
      </c>
      <c r="AI85" s="836" t="s">
        <v>3411</v>
      </c>
      <c r="AJ85" s="836" t="s">
        <v>3411</v>
      </c>
      <c r="AK85" s="836" t="s">
        <v>3411</v>
      </c>
      <c r="AL85" s="836" t="s">
        <v>3411</v>
      </c>
      <c r="AM85" s="836" t="s">
        <v>3411</v>
      </c>
      <c r="AN85" s="836" t="s">
        <v>3411</v>
      </c>
      <c r="AO85" s="836" t="s">
        <v>3411</v>
      </c>
      <c r="AP85" s="836" t="s">
        <v>3411</v>
      </c>
      <c r="AQ85" s="836" t="s">
        <v>3411</v>
      </c>
      <c r="AR85" s="836" t="s">
        <v>3411</v>
      </c>
      <c r="AS85" s="836" t="s">
        <v>3411</v>
      </c>
      <c r="AT85" s="836" t="s">
        <v>3411</v>
      </c>
      <c r="AU85" s="836" t="s">
        <v>3411</v>
      </c>
      <c r="AV85" s="836" t="s">
        <v>3411</v>
      </c>
      <c r="AW85" s="836" t="s">
        <v>3411</v>
      </c>
      <c r="AX85" s="836" t="s">
        <v>3411</v>
      </c>
      <c r="AY85" s="836" t="s">
        <v>3411</v>
      </c>
      <c r="AZ85" s="836" t="s">
        <v>3411</v>
      </c>
      <c r="BA85" s="836" t="s">
        <v>3411</v>
      </c>
      <c r="BB85" s="836" t="s">
        <v>3411</v>
      </c>
      <c r="BC85" s="836" t="s">
        <v>3411</v>
      </c>
      <c r="BD85" s="836" t="s">
        <v>3411</v>
      </c>
      <c r="BE85" s="836" t="s">
        <v>3411</v>
      </c>
      <c r="BF85" s="836" t="s">
        <v>3411</v>
      </c>
      <c r="BG85" s="836" t="s">
        <v>3411</v>
      </c>
      <c r="BH85" s="836" t="s">
        <v>3411</v>
      </c>
      <c r="BI85" s="836" t="s">
        <v>3411</v>
      </c>
      <c r="BJ85" s="836" t="s">
        <v>3411</v>
      </c>
      <c r="BK85" s="836" t="s">
        <v>3411</v>
      </c>
      <c r="BL85" s="836" t="s">
        <v>3411</v>
      </c>
      <c r="BM85" s="836" t="s">
        <v>3411</v>
      </c>
      <c r="BN85" s="836" t="s">
        <v>3411</v>
      </c>
    </row>
    <row r="86" spans="1:66" ht="12.75" hidden="1">
      <c r="A86" s="831"/>
      <c r="B86" s="832" t="s">
        <v>5947</v>
      </c>
      <c r="C86" s="833"/>
      <c r="D86" s="836">
        <v>21066182390</v>
      </c>
      <c r="E86" s="836">
        <v>0</v>
      </c>
      <c r="F86" s="836">
        <v>21066182390</v>
      </c>
      <c r="G86" s="836">
        <v>21066182390</v>
      </c>
      <c r="H86" s="836">
        <v>0</v>
      </c>
      <c r="I86" s="836" t="s">
        <v>3411</v>
      </c>
      <c r="J86" s="836" t="s">
        <v>3411</v>
      </c>
      <c r="K86" s="836" t="s">
        <v>3411</v>
      </c>
      <c r="L86" s="836" t="s">
        <v>3411</v>
      </c>
      <c r="M86" s="836" t="s">
        <v>3411</v>
      </c>
      <c r="N86" s="836" t="s">
        <v>3411</v>
      </c>
      <c r="O86" s="836" t="s">
        <v>3411</v>
      </c>
      <c r="P86" s="836" t="s">
        <v>3411</v>
      </c>
      <c r="Q86" s="836" t="s">
        <v>3411</v>
      </c>
      <c r="R86" s="836" t="s">
        <v>3411</v>
      </c>
      <c r="S86" s="836" t="s">
        <v>3411</v>
      </c>
      <c r="T86" s="836" t="s">
        <v>3411</v>
      </c>
      <c r="U86" s="836" t="s">
        <v>3411</v>
      </c>
      <c r="V86" s="836" t="s">
        <v>3411</v>
      </c>
      <c r="W86" s="836" t="s">
        <v>3411</v>
      </c>
      <c r="X86" s="836" t="s">
        <v>3411</v>
      </c>
      <c r="Y86" s="836" t="s">
        <v>3411</v>
      </c>
      <c r="Z86" s="836" t="s">
        <v>3411</v>
      </c>
      <c r="AA86" s="836" t="s">
        <v>3411</v>
      </c>
      <c r="AB86" s="836" t="s">
        <v>3411</v>
      </c>
      <c r="AC86" s="836" t="s">
        <v>3411</v>
      </c>
      <c r="AD86" s="836" t="s">
        <v>3411</v>
      </c>
      <c r="AE86" s="836" t="s">
        <v>3411</v>
      </c>
      <c r="AF86" s="836" t="s">
        <v>3411</v>
      </c>
      <c r="AG86" s="836" t="s">
        <v>3411</v>
      </c>
      <c r="AH86" s="836" t="s">
        <v>3411</v>
      </c>
      <c r="AI86" s="836" t="s">
        <v>3411</v>
      </c>
      <c r="AJ86" s="836" t="s">
        <v>3411</v>
      </c>
      <c r="AK86" s="836" t="s">
        <v>3411</v>
      </c>
      <c r="AL86" s="836" t="s">
        <v>3411</v>
      </c>
      <c r="AM86" s="836" t="s">
        <v>3411</v>
      </c>
      <c r="AN86" s="836" t="s">
        <v>3411</v>
      </c>
      <c r="AO86" s="836" t="s">
        <v>3411</v>
      </c>
      <c r="AP86" s="836" t="s">
        <v>3411</v>
      </c>
      <c r="AQ86" s="836" t="s">
        <v>3411</v>
      </c>
      <c r="AR86" s="836" t="s">
        <v>3411</v>
      </c>
      <c r="AS86" s="836" t="s">
        <v>3411</v>
      </c>
      <c r="AT86" s="836" t="s">
        <v>3411</v>
      </c>
      <c r="AU86" s="836" t="s">
        <v>3411</v>
      </c>
      <c r="AV86" s="836" t="s">
        <v>3411</v>
      </c>
      <c r="AW86" s="836" t="s">
        <v>3411</v>
      </c>
      <c r="AX86" s="836" t="s">
        <v>3411</v>
      </c>
      <c r="AY86" s="836" t="s">
        <v>3411</v>
      </c>
      <c r="AZ86" s="836" t="s">
        <v>3411</v>
      </c>
      <c r="BA86" s="836" t="s">
        <v>3411</v>
      </c>
      <c r="BB86" s="836" t="s">
        <v>3411</v>
      </c>
      <c r="BC86" s="836" t="s">
        <v>3411</v>
      </c>
      <c r="BD86" s="836" t="s">
        <v>3411</v>
      </c>
      <c r="BE86" s="836" t="s">
        <v>3411</v>
      </c>
      <c r="BF86" s="836" t="s">
        <v>3411</v>
      </c>
      <c r="BG86" s="836" t="s">
        <v>3411</v>
      </c>
      <c r="BH86" s="836" t="s">
        <v>3411</v>
      </c>
      <c r="BI86" s="836" t="s">
        <v>3411</v>
      </c>
      <c r="BJ86" s="836" t="s">
        <v>3411</v>
      </c>
      <c r="BK86" s="836" t="s">
        <v>3411</v>
      </c>
      <c r="BL86" s="836" t="s">
        <v>3411</v>
      </c>
      <c r="BM86" s="836" t="s">
        <v>3411</v>
      </c>
      <c r="BN86" s="836" t="s">
        <v>3411</v>
      </c>
    </row>
    <row r="87" spans="1:66" ht="12.75" hidden="1">
      <c r="A87" s="831"/>
      <c r="B87" s="832" t="s">
        <v>5948</v>
      </c>
      <c r="C87" s="833"/>
      <c r="D87" s="836">
        <v>0</v>
      </c>
      <c r="E87" s="836">
        <v>0</v>
      </c>
      <c r="F87" s="836">
        <v>0</v>
      </c>
      <c r="G87" s="836">
        <v>0</v>
      </c>
      <c r="H87" s="836">
        <v>0</v>
      </c>
      <c r="I87" s="836" t="s">
        <v>3411</v>
      </c>
      <c r="J87" s="836" t="s">
        <v>3411</v>
      </c>
      <c r="K87" s="836" t="s">
        <v>3411</v>
      </c>
      <c r="L87" s="836" t="s">
        <v>3411</v>
      </c>
      <c r="M87" s="836" t="s">
        <v>3411</v>
      </c>
      <c r="N87" s="836" t="s">
        <v>3411</v>
      </c>
      <c r="O87" s="836" t="s">
        <v>3411</v>
      </c>
      <c r="P87" s="836" t="s">
        <v>3411</v>
      </c>
      <c r="Q87" s="836" t="s">
        <v>3411</v>
      </c>
      <c r="R87" s="836" t="s">
        <v>3411</v>
      </c>
      <c r="S87" s="836" t="s">
        <v>3411</v>
      </c>
      <c r="T87" s="836" t="s">
        <v>3411</v>
      </c>
      <c r="U87" s="836" t="s">
        <v>3411</v>
      </c>
      <c r="V87" s="836" t="s">
        <v>3411</v>
      </c>
      <c r="W87" s="836" t="s">
        <v>3411</v>
      </c>
      <c r="X87" s="836" t="s">
        <v>3411</v>
      </c>
      <c r="Y87" s="836" t="s">
        <v>3411</v>
      </c>
      <c r="Z87" s="836" t="s">
        <v>3411</v>
      </c>
      <c r="AA87" s="836" t="s">
        <v>3411</v>
      </c>
      <c r="AB87" s="836" t="s">
        <v>3411</v>
      </c>
      <c r="AC87" s="836" t="s">
        <v>3411</v>
      </c>
      <c r="AD87" s="836" t="s">
        <v>3411</v>
      </c>
      <c r="AE87" s="836" t="s">
        <v>3411</v>
      </c>
      <c r="AF87" s="836" t="s">
        <v>3411</v>
      </c>
      <c r="AG87" s="836" t="s">
        <v>3411</v>
      </c>
      <c r="AH87" s="836" t="s">
        <v>3411</v>
      </c>
      <c r="AI87" s="836" t="s">
        <v>3411</v>
      </c>
      <c r="AJ87" s="836" t="s">
        <v>3411</v>
      </c>
      <c r="AK87" s="836" t="s">
        <v>3411</v>
      </c>
      <c r="AL87" s="836" t="s">
        <v>3411</v>
      </c>
      <c r="AM87" s="836" t="s">
        <v>3411</v>
      </c>
      <c r="AN87" s="836" t="s">
        <v>3411</v>
      </c>
      <c r="AO87" s="836" t="s">
        <v>3411</v>
      </c>
      <c r="AP87" s="836" t="s">
        <v>3411</v>
      </c>
      <c r="AQ87" s="836" t="s">
        <v>3411</v>
      </c>
      <c r="AR87" s="836" t="s">
        <v>3411</v>
      </c>
      <c r="AS87" s="836" t="s">
        <v>3411</v>
      </c>
      <c r="AT87" s="836" t="s">
        <v>3411</v>
      </c>
      <c r="AU87" s="836" t="s">
        <v>3411</v>
      </c>
      <c r="AV87" s="836" t="s">
        <v>3411</v>
      </c>
      <c r="AW87" s="836" t="s">
        <v>3411</v>
      </c>
      <c r="AX87" s="836" t="s">
        <v>3411</v>
      </c>
      <c r="AY87" s="836" t="s">
        <v>3411</v>
      </c>
      <c r="AZ87" s="836" t="s">
        <v>3411</v>
      </c>
      <c r="BA87" s="836" t="s">
        <v>3411</v>
      </c>
      <c r="BB87" s="836" t="s">
        <v>3411</v>
      </c>
      <c r="BC87" s="836" t="s">
        <v>3411</v>
      </c>
      <c r="BD87" s="836" t="s">
        <v>3411</v>
      </c>
      <c r="BE87" s="836" t="s">
        <v>3411</v>
      </c>
      <c r="BF87" s="836" t="s">
        <v>3411</v>
      </c>
      <c r="BG87" s="836" t="s">
        <v>3411</v>
      </c>
      <c r="BH87" s="836" t="s">
        <v>3411</v>
      </c>
      <c r="BI87" s="836" t="s">
        <v>3411</v>
      </c>
      <c r="BJ87" s="836" t="s">
        <v>3411</v>
      </c>
      <c r="BK87" s="836" t="s">
        <v>3411</v>
      </c>
      <c r="BL87" s="836" t="s">
        <v>3411</v>
      </c>
      <c r="BM87" s="836" t="s">
        <v>3411</v>
      </c>
      <c r="BN87" s="836" t="s">
        <v>3411</v>
      </c>
    </row>
    <row r="88" spans="1:66" ht="12.75">
      <c r="A88" s="829" t="s">
        <v>11874</v>
      </c>
      <c r="B88" s="829" t="s">
        <v>5949</v>
      </c>
      <c r="C88" s="826" t="s">
        <v>6077</v>
      </c>
      <c r="D88" s="830">
        <v>0</v>
      </c>
      <c r="E88" s="830">
        <v>0</v>
      </c>
      <c r="F88" s="830">
        <v>0</v>
      </c>
      <c r="G88" s="830">
        <v>0</v>
      </c>
      <c r="H88" s="830">
        <v>0</v>
      </c>
      <c r="I88" s="830" t="s">
        <v>3411</v>
      </c>
      <c r="J88" s="830" t="s">
        <v>3411</v>
      </c>
      <c r="K88" s="830" t="s">
        <v>3411</v>
      </c>
      <c r="L88" s="830" t="s">
        <v>3411</v>
      </c>
      <c r="M88" s="830" t="s">
        <v>3411</v>
      </c>
      <c r="N88" s="830" t="s">
        <v>3411</v>
      </c>
      <c r="O88" s="830" t="s">
        <v>3411</v>
      </c>
      <c r="P88" s="830" t="s">
        <v>3411</v>
      </c>
      <c r="Q88" s="830" t="s">
        <v>3411</v>
      </c>
      <c r="R88" s="830" t="s">
        <v>3411</v>
      </c>
      <c r="S88" s="830" t="s">
        <v>3411</v>
      </c>
      <c r="T88" s="830" t="s">
        <v>3411</v>
      </c>
      <c r="U88" s="830" t="s">
        <v>3411</v>
      </c>
      <c r="V88" s="830" t="s">
        <v>3411</v>
      </c>
      <c r="W88" s="830" t="s">
        <v>3411</v>
      </c>
      <c r="X88" s="830" t="s">
        <v>3411</v>
      </c>
      <c r="Y88" s="830" t="s">
        <v>3411</v>
      </c>
      <c r="Z88" s="830" t="s">
        <v>3411</v>
      </c>
      <c r="AA88" s="830" t="s">
        <v>3411</v>
      </c>
      <c r="AB88" s="830" t="s">
        <v>3411</v>
      </c>
      <c r="AC88" s="830" t="s">
        <v>3411</v>
      </c>
      <c r="AD88" s="830" t="s">
        <v>3411</v>
      </c>
      <c r="AE88" s="830" t="s">
        <v>3411</v>
      </c>
      <c r="AF88" s="830" t="s">
        <v>3411</v>
      </c>
      <c r="AG88" s="830" t="s">
        <v>3411</v>
      </c>
      <c r="AH88" s="830" t="s">
        <v>3411</v>
      </c>
      <c r="AI88" s="830" t="s">
        <v>3411</v>
      </c>
      <c r="AJ88" s="830" t="s">
        <v>3411</v>
      </c>
      <c r="AK88" s="830" t="s">
        <v>3411</v>
      </c>
      <c r="AL88" s="830" t="s">
        <v>3411</v>
      </c>
      <c r="AM88" s="830" t="s">
        <v>3411</v>
      </c>
      <c r="AN88" s="830" t="s">
        <v>3411</v>
      </c>
      <c r="AO88" s="830" t="s">
        <v>3411</v>
      </c>
      <c r="AP88" s="830" t="s">
        <v>3411</v>
      </c>
      <c r="AQ88" s="830" t="s">
        <v>3411</v>
      </c>
      <c r="AR88" s="830" t="s">
        <v>3411</v>
      </c>
      <c r="AS88" s="830" t="s">
        <v>3411</v>
      </c>
      <c r="AT88" s="830" t="s">
        <v>3411</v>
      </c>
      <c r="AU88" s="830" t="s">
        <v>3411</v>
      </c>
      <c r="AV88" s="830" t="s">
        <v>3411</v>
      </c>
      <c r="AW88" s="830" t="s">
        <v>3411</v>
      </c>
      <c r="AX88" s="830" t="s">
        <v>3411</v>
      </c>
      <c r="AY88" s="830" t="s">
        <v>3411</v>
      </c>
      <c r="AZ88" s="830" t="s">
        <v>3411</v>
      </c>
      <c r="BA88" s="830" t="s">
        <v>3411</v>
      </c>
      <c r="BB88" s="830" t="s">
        <v>3411</v>
      </c>
      <c r="BC88" s="830" t="s">
        <v>3411</v>
      </c>
      <c r="BD88" s="830" t="s">
        <v>3411</v>
      </c>
      <c r="BE88" s="830" t="s">
        <v>3411</v>
      </c>
      <c r="BF88" s="830" t="s">
        <v>3411</v>
      </c>
      <c r="BG88" s="830" t="s">
        <v>3411</v>
      </c>
      <c r="BH88" s="830" t="s">
        <v>3411</v>
      </c>
      <c r="BI88" s="830" t="s">
        <v>3411</v>
      </c>
      <c r="BJ88" s="830" t="s">
        <v>3411</v>
      </c>
      <c r="BK88" s="830" t="s">
        <v>3411</v>
      </c>
      <c r="BL88" s="830" t="s">
        <v>3411</v>
      </c>
      <c r="BM88" s="830" t="s">
        <v>3411</v>
      </c>
      <c r="BN88" s="830" t="s">
        <v>3411</v>
      </c>
    </row>
    <row r="89" spans="1:66" ht="12.75">
      <c r="A89" s="839"/>
      <c r="B89" s="832" t="s">
        <v>222</v>
      </c>
      <c r="C89" s="833" t="s">
        <v>6077</v>
      </c>
      <c r="D89" s="836">
        <v>0</v>
      </c>
      <c r="E89" s="836">
        <v>0</v>
      </c>
      <c r="F89" s="836">
        <v>0</v>
      </c>
      <c r="G89" s="836">
        <v>0</v>
      </c>
      <c r="H89" s="836">
        <v>0</v>
      </c>
      <c r="I89" s="836" t="s">
        <v>3411</v>
      </c>
      <c r="J89" s="836" t="s">
        <v>3411</v>
      </c>
      <c r="K89" s="836" t="s">
        <v>3411</v>
      </c>
      <c r="L89" s="836" t="s">
        <v>3411</v>
      </c>
      <c r="M89" s="836" t="s">
        <v>3411</v>
      </c>
      <c r="N89" s="836" t="s">
        <v>3411</v>
      </c>
      <c r="O89" s="836" t="s">
        <v>3411</v>
      </c>
      <c r="P89" s="836" t="s">
        <v>3411</v>
      </c>
      <c r="Q89" s="836" t="s">
        <v>3411</v>
      </c>
      <c r="R89" s="836" t="s">
        <v>3411</v>
      </c>
      <c r="S89" s="836" t="s">
        <v>3411</v>
      </c>
      <c r="T89" s="836" t="s">
        <v>3411</v>
      </c>
      <c r="U89" s="836" t="s">
        <v>3411</v>
      </c>
      <c r="V89" s="836" t="s">
        <v>3411</v>
      </c>
      <c r="W89" s="836" t="s">
        <v>3411</v>
      </c>
      <c r="X89" s="836" t="s">
        <v>3411</v>
      </c>
      <c r="Y89" s="836" t="s">
        <v>3411</v>
      </c>
      <c r="Z89" s="836" t="s">
        <v>3411</v>
      </c>
      <c r="AA89" s="836" t="s">
        <v>3411</v>
      </c>
      <c r="AB89" s="836" t="s">
        <v>3411</v>
      </c>
      <c r="AC89" s="836" t="s">
        <v>3411</v>
      </c>
      <c r="AD89" s="836" t="s">
        <v>3411</v>
      </c>
      <c r="AE89" s="836" t="s">
        <v>3411</v>
      </c>
      <c r="AF89" s="836" t="s">
        <v>3411</v>
      </c>
      <c r="AG89" s="836" t="s">
        <v>3411</v>
      </c>
      <c r="AH89" s="836" t="s">
        <v>3411</v>
      </c>
      <c r="AI89" s="836" t="s">
        <v>3411</v>
      </c>
      <c r="AJ89" s="836" t="s">
        <v>3411</v>
      </c>
      <c r="AK89" s="836" t="s">
        <v>3411</v>
      </c>
      <c r="AL89" s="836" t="s">
        <v>3411</v>
      </c>
      <c r="AM89" s="836" t="s">
        <v>3411</v>
      </c>
      <c r="AN89" s="836" t="s">
        <v>3411</v>
      </c>
      <c r="AO89" s="836" t="s">
        <v>3411</v>
      </c>
      <c r="AP89" s="836" t="s">
        <v>3411</v>
      </c>
      <c r="AQ89" s="836" t="s">
        <v>3411</v>
      </c>
      <c r="AR89" s="836" t="s">
        <v>3411</v>
      </c>
      <c r="AS89" s="836" t="s">
        <v>3411</v>
      </c>
      <c r="AT89" s="836" t="s">
        <v>3411</v>
      </c>
      <c r="AU89" s="836" t="s">
        <v>3411</v>
      </c>
      <c r="AV89" s="836" t="s">
        <v>3411</v>
      </c>
      <c r="AW89" s="836" t="s">
        <v>3411</v>
      </c>
      <c r="AX89" s="836" t="s">
        <v>3411</v>
      </c>
      <c r="AY89" s="836" t="s">
        <v>3411</v>
      </c>
      <c r="AZ89" s="836" t="s">
        <v>3411</v>
      </c>
      <c r="BA89" s="836" t="s">
        <v>3411</v>
      </c>
      <c r="BB89" s="836" t="s">
        <v>3411</v>
      </c>
      <c r="BC89" s="836" t="s">
        <v>3411</v>
      </c>
      <c r="BD89" s="836" t="s">
        <v>3411</v>
      </c>
      <c r="BE89" s="836" t="s">
        <v>3411</v>
      </c>
      <c r="BF89" s="836" t="s">
        <v>3411</v>
      </c>
      <c r="BG89" s="836" t="s">
        <v>3411</v>
      </c>
      <c r="BH89" s="836" t="s">
        <v>3411</v>
      </c>
      <c r="BI89" s="836" t="s">
        <v>3411</v>
      </c>
      <c r="BJ89" s="836" t="s">
        <v>3411</v>
      </c>
      <c r="BK89" s="836" t="s">
        <v>3411</v>
      </c>
      <c r="BL89" s="836" t="s">
        <v>3411</v>
      </c>
      <c r="BM89" s="836" t="s">
        <v>3411</v>
      </c>
      <c r="BN89" s="836" t="s">
        <v>3411</v>
      </c>
    </row>
    <row r="90" spans="1:66" ht="12.75">
      <c r="A90" s="839"/>
      <c r="B90" s="832" t="s">
        <v>6980</v>
      </c>
      <c r="C90" s="833" t="s">
        <v>6077</v>
      </c>
      <c r="D90" s="836">
        <v>0</v>
      </c>
      <c r="E90" s="836">
        <v>0</v>
      </c>
      <c r="F90" s="836">
        <v>0</v>
      </c>
      <c r="G90" s="836">
        <v>0</v>
      </c>
      <c r="H90" s="836">
        <v>0</v>
      </c>
      <c r="I90" s="836" t="s">
        <v>3411</v>
      </c>
      <c r="J90" s="836" t="s">
        <v>3411</v>
      </c>
      <c r="K90" s="836" t="s">
        <v>3411</v>
      </c>
      <c r="L90" s="836" t="s">
        <v>3411</v>
      </c>
      <c r="M90" s="836" t="s">
        <v>3411</v>
      </c>
      <c r="N90" s="836" t="s">
        <v>3411</v>
      </c>
      <c r="O90" s="836" t="s">
        <v>3411</v>
      </c>
      <c r="P90" s="836" t="s">
        <v>3411</v>
      </c>
      <c r="Q90" s="836" t="s">
        <v>3411</v>
      </c>
      <c r="R90" s="836" t="s">
        <v>3411</v>
      </c>
      <c r="S90" s="836" t="s">
        <v>3411</v>
      </c>
      <c r="T90" s="836" t="s">
        <v>3411</v>
      </c>
      <c r="U90" s="836" t="s">
        <v>3411</v>
      </c>
      <c r="V90" s="836" t="s">
        <v>3411</v>
      </c>
      <c r="W90" s="836" t="s">
        <v>3411</v>
      </c>
      <c r="X90" s="836" t="s">
        <v>3411</v>
      </c>
      <c r="Y90" s="836" t="s">
        <v>3411</v>
      </c>
      <c r="Z90" s="836" t="s">
        <v>3411</v>
      </c>
      <c r="AA90" s="836" t="s">
        <v>3411</v>
      </c>
      <c r="AB90" s="836" t="s">
        <v>3411</v>
      </c>
      <c r="AC90" s="836" t="s">
        <v>3411</v>
      </c>
      <c r="AD90" s="836" t="s">
        <v>3411</v>
      </c>
      <c r="AE90" s="836" t="s">
        <v>3411</v>
      </c>
      <c r="AF90" s="836" t="s">
        <v>3411</v>
      </c>
      <c r="AG90" s="836" t="s">
        <v>3411</v>
      </c>
      <c r="AH90" s="836" t="s">
        <v>3411</v>
      </c>
      <c r="AI90" s="836" t="s">
        <v>3411</v>
      </c>
      <c r="AJ90" s="836" t="s">
        <v>3411</v>
      </c>
      <c r="AK90" s="836" t="s">
        <v>3411</v>
      </c>
      <c r="AL90" s="836" t="s">
        <v>3411</v>
      </c>
      <c r="AM90" s="836" t="s">
        <v>3411</v>
      </c>
      <c r="AN90" s="836" t="s">
        <v>3411</v>
      </c>
      <c r="AO90" s="836" t="s">
        <v>3411</v>
      </c>
      <c r="AP90" s="836" t="s">
        <v>3411</v>
      </c>
      <c r="AQ90" s="836" t="s">
        <v>3411</v>
      </c>
      <c r="AR90" s="836" t="s">
        <v>3411</v>
      </c>
      <c r="AS90" s="836" t="s">
        <v>3411</v>
      </c>
      <c r="AT90" s="836" t="s">
        <v>3411</v>
      </c>
      <c r="AU90" s="836" t="s">
        <v>3411</v>
      </c>
      <c r="AV90" s="836" t="s">
        <v>3411</v>
      </c>
      <c r="AW90" s="836" t="s">
        <v>3411</v>
      </c>
      <c r="AX90" s="836" t="s">
        <v>3411</v>
      </c>
      <c r="AY90" s="836" t="s">
        <v>3411</v>
      </c>
      <c r="AZ90" s="836" t="s">
        <v>3411</v>
      </c>
      <c r="BA90" s="836" t="s">
        <v>3411</v>
      </c>
      <c r="BB90" s="836" t="s">
        <v>3411</v>
      </c>
      <c r="BC90" s="836" t="s">
        <v>3411</v>
      </c>
      <c r="BD90" s="836" t="s">
        <v>3411</v>
      </c>
      <c r="BE90" s="836" t="s">
        <v>3411</v>
      </c>
      <c r="BF90" s="836" t="s">
        <v>3411</v>
      </c>
      <c r="BG90" s="836" t="s">
        <v>3411</v>
      </c>
      <c r="BH90" s="836" t="s">
        <v>3411</v>
      </c>
      <c r="BI90" s="836" t="s">
        <v>3411</v>
      </c>
      <c r="BJ90" s="836" t="s">
        <v>3411</v>
      </c>
      <c r="BK90" s="836" t="s">
        <v>3411</v>
      </c>
      <c r="BL90" s="836" t="s">
        <v>3411</v>
      </c>
      <c r="BM90" s="836" t="s">
        <v>3411</v>
      </c>
      <c r="BN90" s="836" t="s">
        <v>3411</v>
      </c>
    </row>
    <row r="91" spans="1:66" ht="12.75">
      <c r="A91" s="829" t="s">
        <v>10971</v>
      </c>
      <c r="B91" s="829" t="s">
        <v>6981</v>
      </c>
      <c r="C91" s="826" t="s">
        <v>6077</v>
      </c>
      <c r="D91" s="830">
        <v>0</v>
      </c>
      <c r="E91" s="830">
        <v>0</v>
      </c>
      <c r="F91" s="830">
        <v>0</v>
      </c>
      <c r="G91" s="830">
        <v>0</v>
      </c>
      <c r="H91" s="830">
        <v>0</v>
      </c>
      <c r="I91" s="830" t="s">
        <v>3411</v>
      </c>
      <c r="J91" s="830" t="s">
        <v>3411</v>
      </c>
      <c r="K91" s="830" t="s">
        <v>3411</v>
      </c>
      <c r="L91" s="830" t="s">
        <v>3411</v>
      </c>
      <c r="M91" s="830" t="s">
        <v>3411</v>
      </c>
      <c r="N91" s="830" t="s">
        <v>3411</v>
      </c>
      <c r="O91" s="830" t="s">
        <v>3411</v>
      </c>
      <c r="P91" s="830" t="s">
        <v>3411</v>
      </c>
      <c r="Q91" s="830" t="s">
        <v>3411</v>
      </c>
      <c r="R91" s="830" t="s">
        <v>3411</v>
      </c>
      <c r="S91" s="830" t="s">
        <v>3411</v>
      </c>
      <c r="T91" s="830" t="s">
        <v>3411</v>
      </c>
      <c r="U91" s="830" t="s">
        <v>3411</v>
      </c>
      <c r="V91" s="830" t="s">
        <v>3411</v>
      </c>
      <c r="W91" s="830" t="s">
        <v>3411</v>
      </c>
      <c r="X91" s="830" t="s">
        <v>3411</v>
      </c>
      <c r="Y91" s="830" t="s">
        <v>3411</v>
      </c>
      <c r="Z91" s="830" t="s">
        <v>3411</v>
      </c>
      <c r="AA91" s="830" t="s">
        <v>3411</v>
      </c>
      <c r="AB91" s="830" t="s">
        <v>3411</v>
      </c>
      <c r="AC91" s="830" t="s">
        <v>3411</v>
      </c>
      <c r="AD91" s="830" t="s">
        <v>3411</v>
      </c>
      <c r="AE91" s="830" t="s">
        <v>3411</v>
      </c>
      <c r="AF91" s="830" t="s">
        <v>3411</v>
      </c>
      <c r="AG91" s="830" t="s">
        <v>3411</v>
      </c>
      <c r="AH91" s="830" t="s">
        <v>3411</v>
      </c>
      <c r="AI91" s="830" t="s">
        <v>3411</v>
      </c>
      <c r="AJ91" s="830" t="s">
        <v>3411</v>
      </c>
      <c r="AK91" s="830" t="s">
        <v>3411</v>
      </c>
      <c r="AL91" s="830" t="s">
        <v>3411</v>
      </c>
      <c r="AM91" s="830" t="s">
        <v>3411</v>
      </c>
      <c r="AN91" s="830" t="s">
        <v>3411</v>
      </c>
      <c r="AO91" s="830" t="s">
        <v>3411</v>
      </c>
      <c r="AP91" s="830" t="s">
        <v>3411</v>
      </c>
      <c r="AQ91" s="830" t="s">
        <v>3411</v>
      </c>
      <c r="AR91" s="830" t="s">
        <v>3411</v>
      </c>
      <c r="AS91" s="830" t="s">
        <v>3411</v>
      </c>
      <c r="AT91" s="830" t="s">
        <v>3411</v>
      </c>
      <c r="AU91" s="830" t="s">
        <v>3411</v>
      </c>
      <c r="AV91" s="830" t="s">
        <v>3411</v>
      </c>
      <c r="AW91" s="830" t="s">
        <v>3411</v>
      </c>
      <c r="AX91" s="830" t="s">
        <v>3411</v>
      </c>
      <c r="AY91" s="830" t="s">
        <v>3411</v>
      </c>
      <c r="AZ91" s="830" t="s">
        <v>3411</v>
      </c>
      <c r="BA91" s="830" t="s">
        <v>3411</v>
      </c>
      <c r="BB91" s="830" t="s">
        <v>3411</v>
      </c>
      <c r="BC91" s="830" t="s">
        <v>3411</v>
      </c>
      <c r="BD91" s="830" t="s">
        <v>3411</v>
      </c>
      <c r="BE91" s="830" t="s">
        <v>3411</v>
      </c>
      <c r="BF91" s="830" t="s">
        <v>3411</v>
      </c>
      <c r="BG91" s="830" t="s">
        <v>3411</v>
      </c>
      <c r="BH91" s="830" t="s">
        <v>3411</v>
      </c>
      <c r="BI91" s="830" t="s">
        <v>3411</v>
      </c>
      <c r="BJ91" s="830" t="s">
        <v>3411</v>
      </c>
      <c r="BK91" s="830" t="s">
        <v>3411</v>
      </c>
      <c r="BL91" s="830" t="s">
        <v>3411</v>
      </c>
      <c r="BM91" s="830" t="s">
        <v>3411</v>
      </c>
      <c r="BN91" s="830" t="s">
        <v>3411</v>
      </c>
    </row>
    <row r="92" spans="1:66" ht="12.75">
      <c r="A92" s="831" t="s">
        <v>533</v>
      </c>
      <c r="B92" s="832" t="s">
        <v>6982</v>
      </c>
      <c r="C92" s="833" t="s">
        <v>6077</v>
      </c>
      <c r="D92" s="836">
        <v>0</v>
      </c>
      <c r="E92" s="836">
        <v>0</v>
      </c>
      <c r="F92" s="836">
        <v>0</v>
      </c>
      <c r="G92" s="836">
        <v>0</v>
      </c>
      <c r="H92" s="836">
        <v>0</v>
      </c>
      <c r="I92" s="836" t="s">
        <v>3411</v>
      </c>
      <c r="J92" s="836" t="s">
        <v>3411</v>
      </c>
      <c r="K92" s="836" t="s">
        <v>3411</v>
      </c>
      <c r="L92" s="836" t="s">
        <v>3411</v>
      </c>
      <c r="M92" s="836" t="s">
        <v>3411</v>
      </c>
      <c r="N92" s="836" t="s">
        <v>3411</v>
      </c>
      <c r="O92" s="836" t="s">
        <v>3411</v>
      </c>
      <c r="P92" s="836" t="s">
        <v>3411</v>
      </c>
      <c r="Q92" s="836" t="s">
        <v>3411</v>
      </c>
      <c r="R92" s="836" t="s">
        <v>3411</v>
      </c>
      <c r="S92" s="836" t="s">
        <v>3411</v>
      </c>
      <c r="T92" s="836" t="s">
        <v>3411</v>
      </c>
      <c r="U92" s="836" t="s">
        <v>3411</v>
      </c>
      <c r="V92" s="836" t="s">
        <v>3411</v>
      </c>
      <c r="W92" s="836" t="s">
        <v>3411</v>
      </c>
      <c r="X92" s="836" t="s">
        <v>3411</v>
      </c>
      <c r="Y92" s="836" t="s">
        <v>3411</v>
      </c>
      <c r="Z92" s="836" t="s">
        <v>3411</v>
      </c>
      <c r="AA92" s="836" t="s">
        <v>3411</v>
      </c>
      <c r="AB92" s="836" t="s">
        <v>3411</v>
      </c>
      <c r="AC92" s="836" t="s">
        <v>3411</v>
      </c>
      <c r="AD92" s="836" t="s">
        <v>3411</v>
      </c>
      <c r="AE92" s="836" t="s">
        <v>3411</v>
      </c>
      <c r="AF92" s="836" t="s">
        <v>3411</v>
      </c>
      <c r="AG92" s="836" t="s">
        <v>3411</v>
      </c>
      <c r="AH92" s="836" t="s">
        <v>3411</v>
      </c>
      <c r="AI92" s="836" t="s">
        <v>3411</v>
      </c>
      <c r="AJ92" s="836" t="s">
        <v>3411</v>
      </c>
      <c r="AK92" s="836" t="s">
        <v>3411</v>
      </c>
      <c r="AL92" s="836" t="s">
        <v>3411</v>
      </c>
      <c r="AM92" s="836" t="s">
        <v>3411</v>
      </c>
      <c r="AN92" s="836" t="s">
        <v>3411</v>
      </c>
      <c r="AO92" s="836" t="s">
        <v>3411</v>
      </c>
      <c r="AP92" s="836" t="s">
        <v>3411</v>
      </c>
      <c r="AQ92" s="836" t="s">
        <v>3411</v>
      </c>
      <c r="AR92" s="836" t="s">
        <v>3411</v>
      </c>
      <c r="AS92" s="836" t="s">
        <v>3411</v>
      </c>
      <c r="AT92" s="836" t="s">
        <v>3411</v>
      </c>
      <c r="AU92" s="836" t="s">
        <v>3411</v>
      </c>
      <c r="AV92" s="836" t="s">
        <v>3411</v>
      </c>
      <c r="AW92" s="836" t="s">
        <v>3411</v>
      </c>
      <c r="AX92" s="836" t="s">
        <v>3411</v>
      </c>
      <c r="AY92" s="836" t="s">
        <v>3411</v>
      </c>
      <c r="AZ92" s="836" t="s">
        <v>3411</v>
      </c>
      <c r="BA92" s="836" t="s">
        <v>3411</v>
      </c>
      <c r="BB92" s="836" t="s">
        <v>3411</v>
      </c>
      <c r="BC92" s="836" t="s">
        <v>3411</v>
      </c>
      <c r="BD92" s="836" t="s">
        <v>3411</v>
      </c>
      <c r="BE92" s="836" t="s">
        <v>3411</v>
      </c>
      <c r="BF92" s="836" t="s">
        <v>3411</v>
      </c>
      <c r="BG92" s="836" t="s">
        <v>3411</v>
      </c>
      <c r="BH92" s="836" t="s">
        <v>3411</v>
      </c>
      <c r="BI92" s="836" t="s">
        <v>3411</v>
      </c>
      <c r="BJ92" s="836" t="s">
        <v>3411</v>
      </c>
      <c r="BK92" s="836" t="s">
        <v>3411</v>
      </c>
      <c r="BL92" s="836" t="s">
        <v>3411</v>
      </c>
      <c r="BM92" s="836" t="s">
        <v>3411</v>
      </c>
      <c r="BN92" s="836" t="s">
        <v>3411</v>
      </c>
    </row>
    <row r="93" spans="1:66" ht="12.75">
      <c r="A93" s="831" t="s">
        <v>661</v>
      </c>
      <c r="B93" s="832" t="s">
        <v>6984</v>
      </c>
      <c r="C93" s="833" t="s">
        <v>6077</v>
      </c>
      <c r="D93" s="834">
        <v>0</v>
      </c>
      <c r="E93" s="834">
        <v>0</v>
      </c>
      <c r="F93" s="834">
        <v>0</v>
      </c>
      <c r="G93" s="834">
        <v>0</v>
      </c>
      <c r="H93" s="834">
        <v>0</v>
      </c>
      <c r="I93" s="834" t="s">
        <v>3411</v>
      </c>
      <c r="J93" s="834" t="s">
        <v>3411</v>
      </c>
      <c r="K93" s="834" t="s">
        <v>3411</v>
      </c>
      <c r="L93" s="834" t="s">
        <v>3411</v>
      </c>
      <c r="M93" s="834" t="s">
        <v>3411</v>
      </c>
      <c r="N93" s="834" t="s">
        <v>3411</v>
      </c>
      <c r="O93" s="834" t="s">
        <v>3411</v>
      </c>
      <c r="P93" s="834" t="s">
        <v>3411</v>
      </c>
      <c r="Q93" s="834" t="s">
        <v>3411</v>
      </c>
      <c r="R93" s="834" t="s">
        <v>3411</v>
      </c>
      <c r="S93" s="834" t="s">
        <v>3411</v>
      </c>
      <c r="T93" s="834" t="s">
        <v>3411</v>
      </c>
      <c r="U93" s="834" t="s">
        <v>3411</v>
      </c>
      <c r="V93" s="834" t="s">
        <v>3411</v>
      </c>
      <c r="W93" s="834" t="s">
        <v>3411</v>
      </c>
      <c r="X93" s="834" t="s">
        <v>3411</v>
      </c>
      <c r="Y93" s="834" t="s">
        <v>3411</v>
      </c>
      <c r="Z93" s="834" t="s">
        <v>3411</v>
      </c>
      <c r="AA93" s="834" t="s">
        <v>3411</v>
      </c>
      <c r="AB93" s="834" t="s">
        <v>3411</v>
      </c>
      <c r="AC93" s="834" t="s">
        <v>3411</v>
      </c>
      <c r="AD93" s="834" t="s">
        <v>3411</v>
      </c>
      <c r="AE93" s="834" t="s">
        <v>3411</v>
      </c>
      <c r="AF93" s="834" t="s">
        <v>3411</v>
      </c>
      <c r="AG93" s="834" t="s">
        <v>3411</v>
      </c>
      <c r="AH93" s="834" t="s">
        <v>3411</v>
      </c>
      <c r="AI93" s="834" t="s">
        <v>3411</v>
      </c>
      <c r="AJ93" s="834" t="s">
        <v>3411</v>
      </c>
      <c r="AK93" s="834" t="s">
        <v>3411</v>
      </c>
      <c r="AL93" s="834" t="s">
        <v>3411</v>
      </c>
      <c r="AM93" s="834" t="s">
        <v>3411</v>
      </c>
      <c r="AN93" s="834" t="s">
        <v>3411</v>
      </c>
      <c r="AO93" s="834" t="s">
        <v>3411</v>
      </c>
      <c r="AP93" s="834" t="s">
        <v>3411</v>
      </c>
      <c r="AQ93" s="834" t="s">
        <v>3411</v>
      </c>
      <c r="AR93" s="834" t="s">
        <v>3411</v>
      </c>
      <c r="AS93" s="834" t="s">
        <v>3411</v>
      </c>
      <c r="AT93" s="834" t="s">
        <v>3411</v>
      </c>
      <c r="AU93" s="834" t="s">
        <v>3411</v>
      </c>
      <c r="AV93" s="834" t="s">
        <v>3411</v>
      </c>
      <c r="AW93" s="834" t="s">
        <v>3411</v>
      </c>
      <c r="AX93" s="834" t="s">
        <v>3411</v>
      </c>
      <c r="AY93" s="834" t="s">
        <v>3411</v>
      </c>
      <c r="AZ93" s="834" t="s">
        <v>3411</v>
      </c>
      <c r="BA93" s="834" t="s">
        <v>3411</v>
      </c>
      <c r="BB93" s="834" t="s">
        <v>3411</v>
      </c>
      <c r="BC93" s="834" t="s">
        <v>3411</v>
      </c>
      <c r="BD93" s="834" t="s">
        <v>3411</v>
      </c>
      <c r="BE93" s="834" t="s">
        <v>3411</v>
      </c>
      <c r="BF93" s="834" t="s">
        <v>3411</v>
      </c>
      <c r="BG93" s="834" t="s">
        <v>3411</v>
      </c>
      <c r="BH93" s="834" t="s">
        <v>3411</v>
      </c>
      <c r="BI93" s="834" t="s">
        <v>3411</v>
      </c>
      <c r="BJ93" s="834" t="s">
        <v>3411</v>
      </c>
      <c r="BK93" s="834" t="s">
        <v>3411</v>
      </c>
      <c r="BL93" s="834" t="s">
        <v>3411</v>
      </c>
      <c r="BM93" s="834" t="s">
        <v>3411</v>
      </c>
      <c r="BN93" s="834" t="s">
        <v>3411</v>
      </c>
    </row>
    <row r="94" spans="1:66" ht="12.75" hidden="1">
      <c r="A94" s="831"/>
      <c r="B94" s="832" t="s">
        <v>6985</v>
      </c>
      <c r="C94" s="833"/>
      <c r="D94" s="836">
        <v>0</v>
      </c>
      <c r="E94" s="836">
        <v>0</v>
      </c>
      <c r="F94" s="836">
        <v>0</v>
      </c>
      <c r="G94" s="836">
        <v>0</v>
      </c>
      <c r="H94" s="836">
        <v>0</v>
      </c>
      <c r="I94" s="836" t="s">
        <v>3411</v>
      </c>
      <c r="J94" s="836" t="s">
        <v>3411</v>
      </c>
      <c r="K94" s="836" t="s">
        <v>3411</v>
      </c>
      <c r="L94" s="836" t="s">
        <v>3411</v>
      </c>
      <c r="M94" s="836" t="s">
        <v>3411</v>
      </c>
      <c r="N94" s="836" t="s">
        <v>3411</v>
      </c>
      <c r="O94" s="836" t="s">
        <v>3411</v>
      </c>
      <c r="P94" s="836" t="s">
        <v>3411</v>
      </c>
      <c r="Q94" s="836" t="s">
        <v>3411</v>
      </c>
      <c r="R94" s="836" t="s">
        <v>3411</v>
      </c>
      <c r="S94" s="836" t="s">
        <v>3411</v>
      </c>
      <c r="T94" s="836" t="s">
        <v>3411</v>
      </c>
      <c r="U94" s="836" t="s">
        <v>3411</v>
      </c>
      <c r="V94" s="836" t="s">
        <v>3411</v>
      </c>
      <c r="W94" s="836" t="s">
        <v>3411</v>
      </c>
      <c r="X94" s="836" t="s">
        <v>3411</v>
      </c>
      <c r="Y94" s="836" t="s">
        <v>3411</v>
      </c>
      <c r="Z94" s="836" t="s">
        <v>3411</v>
      </c>
      <c r="AA94" s="836" t="s">
        <v>3411</v>
      </c>
      <c r="AB94" s="836" t="s">
        <v>3411</v>
      </c>
      <c r="AC94" s="836" t="s">
        <v>3411</v>
      </c>
      <c r="AD94" s="836" t="s">
        <v>3411</v>
      </c>
      <c r="AE94" s="836" t="s">
        <v>3411</v>
      </c>
      <c r="AF94" s="836" t="s">
        <v>3411</v>
      </c>
      <c r="AG94" s="836" t="s">
        <v>3411</v>
      </c>
      <c r="AH94" s="836" t="s">
        <v>3411</v>
      </c>
      <c r="AI94" s="836" t="s">
        <v>3411</v>
      </c>
      <c r="AJ94" s="836" t="s">
        <v>3411</v>
      </c>
      <c r="AK94" s="836" t="s">
        <v>3411</v>
      </c>
      <c r="AL94" s="836" t="s">
        <v>3411</v>
      </c>
      <c r="AM94" s="836" t="s">
        <v>3411</v>
      </c>
      <c r="AN94" s="836" t="s">
        <v>3411</v>
      </c>
      <c r="AO94" s="836" t="s">
        <v>3411</v>
      </c>
      <c r="AP94" s="836" t="s">
        <v>3411</v>
      </c>
      <c r="AQ94" s="836" t="s">
        <v>3411</v>
      </c>
      <c r="AR94" s="836" t="s">
        <v>3411</v>
      </c>
      <c r="AS94" s="836" t="s">
        <v>3411</v>
      </c>
      <c r="AT94" s="836" t="s">
        <v>3411</v>
      </c>
      <c r="AU94" s="836" t="s">
        <v>3411</v>
      </c>
      <c r="AV94" s="836" t="s">
        <v>3411</v>
      </c>
      <c r="AW94" s="836" t="s">
        <v>3411</v>
      </c>
      <c r="AX94" s="836" t="s">
        <v>3411</v>
      </c>
      <c r="AY94" s="836" t="s">
        <v>3411</v>
      </c>
      <c r="AZ94" s="836" t="s">
        <v>3411</v>
      </c>
      <c r="BA94" s="836" t="s">
        <v>3411</v>
      </c>
      <c r="BB94" s="836" t="s">
        <v>3411</v>
      </c>
      <c r="BC94" s="836" t="s">
        <v>3411</v>
      </c>
      <c r="BD94" s="836" t="s">
        <v>3411</v>
      </c>
      <c r="BE94" s="836" t="s">
        <v>3411</v>
      </c>
      <c r="BF94" s="836" t="s">
        <v>3411</v>
      </c>
      <c r="BG94" s="836" t="s">
        <v>3411</v>
      </c>
      <c r="BH94" s="836" t="s">
        <v>3411</v>
      </c>
      <c r="BI94" s="836" t="s">
        <v>3411</v>
      </c>
      <c r="BJ94" s="836" t="s">
        <v>3411</v>
      </c>
      <c r="BK94" s="836" t="s">
        <v>3411</v>
      </c>
      <c r="BL94" s="836" t="s">
        <v>3411</v>
      </c>
      <c r="BM94" s="836" t="s">
        <v>3411</v>
      </c>
      <c r="BN94" s="836" t="s">
        <v>3411</v>
      </c>
    </row>
    <row r="95" spans="1:66" ht="12.75" hidden="1">
      <c r="A95" s="831"/>
      <c r="B95" s="832" t="s">
        <v>6986</v>
      </c>
      <c r="C95" s="833"/>
      <c r="D95" s="836">
        <v>0</v>
      </c>
      <c r="E95" s="836">
        <v>0</v>
      </c>
      <c r="F95" s="836">
        <v>0</v>
      </c>
      <c r="G95" s="836">
        <v>0</v>
      </c>
      <c r="H95" s="836">
        <v>0</v>
      </c>
      <c r="I95" s="836" t="s">
        <v>3411</v>
      </c>
      <c r="J95" s="836" t="s">
        <v>3411</v>
      </c>
      <c r="K95" s="836" t="s">
        <v>3411</v>
      </c>
      <c r="L95" s="836" t="s">
        <v>3411</v>
      </c>
      <c r="M95" s="836" t="s">
        <v>3411</v>
      </c>
      <c r="N95" s="836" t="s">
        <v>3411</v>
      </c>
      <c r="O95" s="836" t="s">
        <v>3411</v>
      </c>
      <c r="P95" s="836" t="s">
        <v>3411</v>
      </c>
      <c r="Q95" s="836" t="s">
        <v>3411</v>
      </c>
      <c r="R95" s="836" t="s">
        <v>3411</v>
      </c>
      <c r="S95" s="836" t="s">
        <v>3411</v>
      </c>
      <c r="T95" s="836" t="s">
        <v>3411</v>
      </c>
      <c r="U95" s="836" t="s">
        <v>3411</v>
      </c>
      <c r="V95" s="836" t="s">
        <v>3411</v>
      </c>
      <c r="W95" s="836" t="s">
        <v>3411</v>
      </c>
      <c r="X95" s="836" t="s">
        <v>3411</v>
      </c>
      <c r="Y95" s="836" t="s">
        <v>3411</v>
      </c>
      <c r="Z95" s="836" t="s">
        <v>3411</v>
      </c>
      <c r="AA95" s="836" t="s">
        <v>3411</v>
      </c>
      <c r="AB95" s="836" t="s">
        <v>3411</v>
      </c>
      <c r="AC95" s="836" t="s">
        <v>3411</v>
      </c>
      <c r="AD95" s="836" t="s">
        <v>3411</v>
      </c>
      <c r="AE95" s="836" t="s">
        <v>3411</v>
      </c>
      <c r="AF95" s="836" t="s">
        <v>3411</v>
      </c>
      <c r="AG95" s="836" t="s">
        <v>3411</v>
      </c>
      <c r="AH95" s="836" t="s">
        <v>3411</v>
      </c>
      <c r="AI95" s="836" t="s">
        <v>3411</v>
      </c>
      <c r="AJ95" s="836" t="s">
        <v>3411</v>
      </c>
      <c r="AK95" s="836" t="s">
        <v>3411</v>
      </c>
      <c r="AL95" s="836" t="s">
        <v>3411</v>
      </c>
      <c r="AM95" s="836" t="s">
        <v>3411</v>
      </c>
      <c r="AN95" s="836" t="s">
        <v>3411</v>
      </c>
      <c r="AO95" s="836" t="s">
        <v>3411</v>
      </c>
      <c r="AP95" s="836" t="s">
        <v>3411</v>
      </c>
      <c r="AQ95" s="836" t="s">
        <v>3411</v>
      </c>
      <c r="AR95" s="836" t="s">
        <v>3411</v>
      </c>
      <c r="AS95" s="836" t="s">
        <v>3411</v>
      </c>
      <c r="AT95" s="836" t="s">
        <v>3411</v>
      </c>
      <c r="AU95" s="836" t="s">
        <v>3411</v>
      </c>
      <c r="AV95" s="836" t="s">
        <v>3411</v>
      </c>
      <c r="AW95" s="836" t="s">
        <v>3411</v>
      </c>
      <c r="AX95" s="836" t="s">
        <v>3411</v>
      </c>
      <c r="AY95" s="836" t="s">
        <v>3411</v>
      </c>
      <c r="AZ95" s="836" t="s">
        <v>3411</v>
      </c>
      <c r="BA95" s="836" t="s">
        <v>3411</v>
      </c>
      <c r="BB95" s="836" t="s">
        <v>3411</v>
      </c>
      <c r="BC95" s="836" t="s">
        <v>3411</v>
      </c>
      <c r="BD95" s="836" t="s">
        <v>3411</v>
      </c>
      <c r="BE95" s="836" t="s">
        <v>3411</v>
      </c>
      <c r="BF95" s="836" t="s">
        <v>3411</v>
      </c>
      <c r="BG95" s="836" t="s">
        <v>3411</v>
      </c>
      <c r="BH95" s="836" t="s">
        <v>3411</v>
      </c>
      <c r="BI95" s="836" t="s">
        <v>3411</v>
      </c>
      <c r="BJ95" s="836" t="s">
        <v>3411</v>
      </c>
      <c r="BK95" s="836" t="s">
        <v>3411</v>
      </c>
      <c r="BL95" s="836" t="s">
        <v>3411</v>
      </c>
      <c r="BM95" s="836" t="s">
        <v>3411</v>
      </c>
      <c r="BN95" s="836" t="s">
        <v>3411</v>
      </c>
    </row>
    <row r="96" spans="1:66" ht="12.75">
      <c r="A96" s="831" t="s">
        <v>12490</v>
      </c>
      <c r="B96" s="832" t="s">
        <v>6987</v>
      </c>
      <c r="C96" s="833" t="s">
        <v>6077</v>
      </c>
      <c r="D96" s="834">
        <v>0</v>
      </c>
      <c r="E96" s="834">
        <v>0</v>
      </c>
      <c r="F96" s="834">
        <v>0</v>
      </c>
      <c r="G96" s="834">
        <v>0</v>
      </c>
      <c r="H96" s="834">
        <v>0</v>
      </c>
      <c r="I96" s="834" t="s">
        <v>3411</v>
      </c>
      <c r="J96" s="834" t="s">
        <v>3411</v>
      </c>
      <c r="K96" s="834" t="s">
        <v>3411</v>
      </c>
      <c r="L96" s="834" t="s">
        <v>3411</v>
      </c>
      <c r="M96" s="834" t="s">
        <v>3411</v>
      </c>
      <c r="N96" s="834" t="s">
        <v>3411</v>
      </c>
      <c r="O96" s="834" t="s">
        <v>3411</v>
      </c>
      <c r="P96" s="834" t="s">
        <v>3411</v>
      </c>
      <c r="Q96" s="834" t="s">
        <v>3411</v>
      </c>
      <c r="R96" s="834" t="s">
        <v>3411</v>
      </c>
      <c r="S96" s="834" t="s">
        <v>3411</v>
      </c>
      <c r="T96" s="834" t="s">
        <v>3411</v>
      </c>
      <c r="U96" s="834" t="s">
        <v>3411</v>
      </c>
      <c r="V96" s="834" t="s">
        <v>3411</v>
      </c>
      <c r="W96" s="834" t="s">
        <v>3411</v>
      </c>
      <c r="X96" s="834" t="s">
        <v>3411</v>
      </c>
      <c r="Y96" s="834" t="s">
        <v>3411</v>
      </c>
      <c r="Z96" s="834" t="s">
        <v>3411</v>
      </c>
      <c r="AA96" s="834" t="s">
        <v>3411</v>
      </c>
      <c r="AB96" s="834" t="s">
        <v>3411</v>
      </c>
      <c r="AC96" s="834" t="s">
        <v>3411</v>
      </c>
      <c r="AD96" s="834" t="s">
        <v>3411</v>
      </c>
      <c r="AE96" s="834" t="s">
        <v>3411</v>
      </c>
      <c r="AF96" s="834" t="s">
        <v>3411</v>
      </c>
      <c r="AG96" s="834" t="s">
        <v>3411</v>
      </c>
      <c r="AH96" s="834" t="s">
        <v>3411</v>
      </c>
      <c r="AI96" s="834" t="s">
        <v>3411</v>
      </c>
      <c r="AJ96" s="834" t="s">
        <v>3411</v>
      </c>
      <c r="AK96" s="834" t="s">
        <v>3411</v>
      </c>
      <c r="AL96" s="834" t="s">
        <v>3411</v>
      </c>
      <c r="AM96" s="834" t="s">
        <v>3411</v>
      </c>
      <c r="AN96" s="834" t="s">
        <v>3411</v>
      </c>
      <c r="AO96" s="834" t="s">
        <v>3411</v>
      </c>
      <c r="AP96" s="834" t="s">
        <v>3411</v>
      </c>
      <c r="AQ96" s="834" t="s">
        <v>3411</v>
      </c>
      <c r="AR96" s="834" t="s">
        <v>3411</v>
      </c>
      <c r="AS96" s="834" t="s">
        <v>3411</v>
      </c>
      <c r="AT96" s="834" t="s">
        <v>3411</v>
      </c>
      <c r="AU96" s="834" t="s">
        <v>3411</v>
      </c>
      <c r="AV96" s="834" t="s">
        <v>3411</v>
      </c>
      <c r="AW96" s="834" t="s">
        <v>3411</v>
      </c>
      <c r="AX96" s="834" t="s">
        <v>3411</v>
      </c>
      <c r="AY96" s="834" t="s">
        <v>3411</v>
      </c>
      <c r="AZ96" s="834" t="s">
        <v>3411</v>
      </c>
      <c r="BA96" s="834" t="s">
        <v>3411</v>
      </c>
      <c r="BB96" s="834" t="s">
        <v>3411</v>
      </c>
      <c r="BC96" s="834" t="s">
        <v>3411</v>
      </c>
      <c r="BD96" s="834" t="s">
        <v>3411</v>
      </c>
      <c r="BE96" s="834" t="s">
        <v>3411</v>
      </c>
      <c r="BF96" s="834" t="s">
        <v>3411</v>
      </c>
      <c r="BG96" s="834" t="s">
        <v>3411</v>
      </c>
      <c r="BH96" s="834" t="s">
        <v>3411</v>
      </c>
      <c r="BI96" s="834" t="s">
        <v>3411</v>
      </c>
      <c r="BJ96" s="834" t="s">
        <v>3411</v>
      </c>
      <c r="BK96" s="834" t="s">
        <v>3411</v>
      </c>
      <c r="BL96" s="834" t="s">
        <v>3411</v>
      </c>
      <c r="BM96" s="834" t="s">
        <v>3411</v>
      </c>
      <c r="BN96" s="834" t="s">
        <v>3411</v>
      </c>
    </row>
    <row r="97" spans="1:66" ht="12.75" hidden="1">
      <c r="A97" s="831"/>
      <c r="B97" s="832" t="s">
        <v>12245</v>
      </c>
      <c r="C97" s="833"/>
      <c r="D97" s="836">
        <v>0</v>
      </c>
      <c r="E97" s="836">
        <v>0</v>
      </c>
      <c r="F97" s="836">
        <v>0</v>
      </c>
      <c r="G97" s="836">
        <v>0</v>
      </c>
      <c r="H97" s="836">
        <v>0</v>
      </c>
      <c r="I97" s="836" t="s">
        <v>3411</v>
      </c>
      <c r="J97" s="836" t="s">
        <v>3411</v>
      </c>
      <c r="K97" s="836" t="s">
        <v>3411</v>
      </c>
      <c r="L97" s="836" t="s">
        <v>3411</v>
      </c>
      <c r="M97" s="836" t="s">
        <v>3411</v>
      </c>
      <c r="N97" s="836" t="s">
        <v>3411</v>
      </c>
      <c r="O97" s="836" t="s">
        <v>3411</v>
      </c>
      <c r="P97" s="836" t="s">
        <v>3411</v>
      </c>
      <c r="Q97" s="836" t="s">
        <v>3411</v>
      </c>
      <c r="R97" s="836" t="s">
        <v>3411</v>
      </c>
      <c r="S97" s="836" t="s">
        <v>3411</v>
      </c>
      <c r="T97" s="836" t="s">
        <v>3411</v>
      </c>
      <c r="U97" s="836" t="s">
        <v>3411</v>
      </c>
      <c r="V97" s="836" t="s">
        <v>3411</v>
      </c>
      <c r="W97" s="836" t="s">
        <v>3411</v>
      </c>
      <c r="X97" s="836" t="s">
        <v>3411</v>
      </c>
      <c r="Y97" s="836" t="s">
        <v>3411</v>
      </c>
      <c r="Z97" s="836" t="s">
        <v>3411</v>
      </c>
      <c r="AA97" s="836" t="s">
        <v>3411</v>
      </c>
      <c r="AB97" s="836" t="s">
        <v>3411</v>
      </c>
      <c r="AC97" s="836" t="s">
        <v>3411</v>
      </c>
      <c r="AD97" s="836" t="s">
        <v>3411</v>
      </c>
      <c r="AE97" s="836" t="s">
        <v>3411</v>
      </c>
      <c r="AF97" s="836" t="s">
        <v>3411</v>
      </c>
      <c r="AG97" s="836" t="s">
        <v>3411</v>
      </c>
      <c r="AH97" s="836" t="s">
        <v>3411</v>
      </c>
      <c r="AI97" s="836" t="s">
        <v>3411</v>
      </c>
      <c r="AJ97" s="836" t="s">
        <v>3411</v>
      </c>
      <c r="AK97" s="836" t="s">
        <v>3411</v>
      </c>
      <c r="AL97" s="836" t="s">
        <v>3411</v>
      </c>
      <c r="AM97" s="836" t="s">
        <v>3411</v>
      </c>
      <c r="AN97" s="836" t="s">
        <v>3411</v>
      </c>
      <c r="AO97" s="836" t="s">
        <v>3411</v>
      </c>
      <c r="AP97" s="836" t="s">
        <v>3411</v>
      </c>
      <c r="AQ97" s="836" t="s">
        <v>3411</v>
      </c>
      <c r="AR97" s="836" t="s">
        <v>3411</v>
      </c>
      <c r="AS97" s="836" t="s">
        <v>3411</v>
      </c>
      <c r="AT97" s="836" t="s">
        <v>3411</v>
      </c>
      <c r="AU97" s="836" t="s">
        <v>3411</v>
      </c>
      <c r="AV97" s="836" t="s">
        <v>3411</v>
      </c>
      <c r="AW97" s="836" t="s">
        <v>3411</v>
      </c>
      <c r="AX97" s="836" t="s">
        <v>3411</v>
      </c>
      <c r="AY97" s="836" t="s">
        <v>3411</v>
      </c>
      <c r="AZ97" s="836" t="s">
        <v>3411</v>
      </c>
      <c r="BA97" s="836" t="s">
        <v>3411</v>
      </c>
      <c r="BB97" s="836" t="s">
        <v>3411</v>
      </c>
      <c r="BC97" s="836" t="s">
        <v>3411</v>
      </c>
      <c r="BD97" s="836" t="s">
        <v>3411</v>
      </c>
      <c r="BE97" s="836" t="s">
        <v>3411</v>
      </c>
      <c r="BF97" s="836" t="s">
        <v>3411</v>
      </c>
      <c r="BG97" s="836" t="s">
        <v>3411</v>
      </c>
      <c r="BH97" s="836" t="s">
        <v>3411</v>
      </c>
      <c r="BI97" s="836" t="s">
        <v>3411</v>
      </c>
      <c r="BJ97" s="836" t="s">
        <v>3411</v>
      </c>
      <c r="BK97" s="836" t="s">
        <v>3411</v>
      </c>
      <c r="BL97" s="836" t="s">
        <v>3411</v>
      </c>
      <c r="BM97" s="836" t="s">
        <v>3411</v>
      </c>
      <c r="BN97" s="836" t="s">
        <v>3411</v>
      </c>
    </row>
    <row r="98" spans="1:66" ht="12.75" hidden="1">
      <c r="A98" s="831"/>
      <c r="B98" s="832" t="s">
        <v>12246</v>
      </c>
      <c r="C98" s="833"/>
      <c r="D98" s="836">
        <v>0</v>
      </c>
      <c r="E98" s="836">
        <v>0</v>
      </c>
      <c r="F98" s="836">
        <v>0</v>
      </c>
      <c r="G98" s="836">
        <v>0</v>
      </c>
      <c r="H98" s="836">
        <v>0</v>
      </c>
      <c r="I98" s="836" t="s">
        <v>3411</v>
      </c>
      <c r="J98" s="836" t="s">
        <v>3411</v>
      </c>
      <c r="K98" s="836" t="s">
        <v>3411</v>
      </c>
      <c r="L98" s="836" t="s">
        <v>3411</v>
      </c>
      <c r="M98" s="836" t="s">
        <v>3411</v>
      </c>
      <c r="N98" s="836" t="s">
        <v>3411</v>
      </c>
      <c r="O98" s="836" t="s">
        <v>3411</v>
      </c>
      <c r="P98" s="836" t="s">
        <v>3411</v>
      </c>
      <c r="Q98" s="836" t="s">
        <v>3411</v>
      </c>
      <c r="R98" s="836" t="s">
        <v>3411</v>
      </c>
      <c r="S98" s="836" t="s">
        <v>3411</v>
      </c>
      <c r="T98" s="836" t="s">
        <v>3411</v>
      </c>
      <c r="U98" s="836" t="s">
        <v>3411</v>
      </c>
      <c r="V98" s="836" t="s">
        <v>3411</v>
      </c>
      <c r="W98" s="836" t="s">
        <v>3411</v>
      </c>
      <c r="X98" s="836" t="s">
        <v>3411</v>
      </c>
      <c r="Y98" s="836" t="s">
        <v>3411</v>
      </c>
      <c r="Z98" s="836" t="s">
        <v>3411</v>
      </c>
      <c r="AA98" s="836" t="s">
        <v>3411</v>
      </c>
      <c r="AB98" s="836" t="s">
        <v>3411</v>
      </c>
      <c r="AC98" s="836" t="s">
        <v>3411</v>
      </c>
      <c r="AD98" s="836" t="s">
        <v>3411</v>
      </c>
      <c r="AE98" s="836" t="s">
        <v>3411</v>
      </c>
      <c r="AF98" s="836" t="s">
        <v>3411</v>
      </c>
      <c r="AG98" s="836" t="s">
        <v>3411</v>
      </c>
      <c r="AH98" s="836" t="s">
        <v>3411</v>
      </c>
      <c r="AI98" s="836" t="s">
        <v>3411</v>
      </c>
      <c r="AJ98" s="836" t="s">
        <v>3411</v>
      </c>
      <c r="AK98" s="836" t="s">
        <v>3411</v>
      </c>
      <c r="AL98" s="836" t="s">
        <v>3411</v>
      </c>
      <c r="AM98" s="836" t="s">
        <v>3411</v>
      </c>
      <c r="AN98" s="836" t="s">
        <v>3411</v>
      </c>
      <c r="AO98" s="836" t="s">
        <v>3411</v>
      </c>
      <c r="AP98" s="836" t="s">
        <v>3411</v>
      </c>
      <c r="AQ98" s="836" t="s">
        <v>3411</v>
      </c>
      <c r="AR98" s="836" t="s">
        <v>3411</v>
      </c>
      <c r="AS98" s="836" t="s">
        <v>3411</v>
      </c>
      <c r="AT98" s="836" t="s">
        <v>3411</v>
      </c>
      <c r="AU98" s="836" t="s">
        <v>3411</v>
      </c>
      <c r="AV98" s="836" t="s">
        <v>3411</v>
      </c>
      <c r="AW98" s="836" t="s">
        <v>3411</v>
      </c>
      <c r="AX98" s="836" t="s">
        <v>3411</v>
      </c>
      <c r="AY98" s="836" t="s">
        <v>3411</v>
      </c>
      <c r="AZ98" s="836" t="s">
        <v>3411</v>
      </c>
      <c r="BA98" s="836" t="s">
        <v>3411</v>
      </c>
      <c r="BB98" s="836" t="s">
        <v>3411</v>
      </c>
      <c r="BC98" s="836" t="s">
        <v>3411</v>
      </c>
      <c r="BD98" s="836" t="s">
        <v>3411</v>
      </c>
      <c r="BE98" s="836" t="s">
        <v>3411</v>
      </c>
      <c r="BF98" s="836" t="s">
        <v>3411</v>
      </c>
      <c r="BG98" s="836" t="s">
        <v>3411</v>
      </c>
      <c r="BH98" s="836" t="s">
        <v>3411</v>
      </c>
      <c r="BI98" s="836" t="s">
        <v>3411</v>
      </c>
      <c r="BJ98" s="836" t="s">
        <v>3411</v>
      </c>
      <c r="BK98" s="836" t="s">
        <v>3411</v>
      </c>
      <c r="BL98" s="836" t="s">
        <v>3411</v>
      </c>
      <c r="BM98" s="836" t="s">
        <v>3411</v>
      </c>
      <c r="BN98" s="836" t="s">
        <v>3411</v>
      </c>
    </row>
    <row r="99" spans="1:66" ht="12.75" hidden="1">
      <c r="A99" s="831"/>
      <c r="B99" s="837" t="s">
        <v>2515</v>
      </c>
      <c r="C99" s="838"/>
      <c r="D99" s="836">
        <v>0</v>
      </c>
      <c r="E99" s="836">
        <v>0</v>
      </c>
      <c r="F99" s="836">
        <v>0</v>
      </c>
      <c r="G99" s="836">
        <v>0</v>
      </c>
      <c r="H99" s="836">
        <v>0</v>
      </c>
      <c r="I99" s="836" t="s">
        <v>3411</v>
      </c>
      <c r="J99" s="836" t="s">
        <v>3411</v>
      </c>
      <c r="K99" s="836" t="s">
        <v>3411</v>
      </c>
      <c r="L99" s="836" t="s">
        <v>3411</v>
      </c>
      <c r="M99" s="836" t="s">
        <v>3411</v>
      </c>
      <c r="N99" s="836" t="s">
        <v>3411</v>
      </c>
      <c r="O99" s="836" t="s">
        <v>3411</v>
      </c>
      <c r="P99" s="836" t="s">
        <v>3411</v>
      </c>
      <c r="Q99" s="836" t="s">
        <v>3411</v>
      </c>
      <c r="R99" s="836" t="s">
        <v>3411</v>
      </c>
      <c r="S99" s="836" t="s">
        <v>3411</v>
      </c>
      <c r="T99" s="836" t="s">
        <v>3411</v>
      </c>
      <c r="U99" s="836" t="s">
        <v>3411</v>
      </c>
      <c r="V99" s="836" t="s">
        <v>3411</v>
      </c>
      <c r="W99" s="836" t="s">
        <v>3411</v>
      </c>
      <c r="X99" s="836" t="s">
        <v>3411</v>
      </c>
      <c r="Y99" s="836" t="s">
        <v>3411</v>
      </c>
      <c r="Z99" s="836" t="s">
        <v>3411</v>
      </c>
      <c r="AA99" s="836" t="s">
        <v>3411</v>
      </c>
      <c r="AB99" s="836" t="s">
        <v>3411</v>
      </c>
      <c r="AC99" s="836" t="s">
        <v>3411</v>
      </c>
      <c r="AD99" s="836" t="s">
        <v>3411</v>
      </c>
      <c r="AE99" s="836" t="s">
        <v>3411</v>
      </c>
      <c r="AF99" s="836" t="s">
        <v>3411</v>
      </c>
      <c r="AG99" s="836" t="s">
        <v>3411</v>
      </c>
      <c r="AH99" s="836" t="s">
        <v>3411</v>
      </c>
      <c r="AI99" s="836" t="s">
        <v>3411</v>
      </c>
      <c r="AJ99" s="836" t="s">
        <v>3411</v>
      </c>
      <c r="AK99" s="836" t="s">
        <v>3411</v>
      </c>
      <c r="AL99" s="836" t="s">
        <v>3411</v>
      </c>
      <c r="AM99" s="836" t="s">
        <v>3411</v>
      </c>
      <c r="AN99" s="836" t="s">
        <v>3411</v>
      </c>
      <c r="AO99" s="836" t="s">
        <v>3411</v>
      </c>
      <c r="AP99" s="836" t="s">
        <v>3411</v>
      </c>
      <c r="AQ99" s="836" t="s">
        <v>3411</v>
      </c>
      <c r="AR99" s="836" t="s">
        <v>3411</v>
      </c>
      <c r="AS99" s="836" t="s">
        <v>3411</v>
      </c>
      <c r="AT99" s="836" t="s">
        <v>3411</v>
      </c>
      <c r="AU99" s="836" t="s">
        <v>3411</v>
      </c>
      <c r="AV99" s="836" t="s">
        <v>3411</v>
      </c>
      <c r="AW99" s="836" t="s">
        <v>3411</v>
      </c>
      <c r="AX99" s="836" t="s">
        <v>3411</v>
      </c>
      <c r="AY99" s="836" t="s">
        <v>3411</v>
      </c>
      <c r="AZ99" s="836" t="s">
        <v>3411</v>
      </c>
      <c r="BA99" s="836" t="s">
        <v>3411</v>
      </c>
      <c r="BB99" s="836" t="s">
        <v>3411</v>
      </c>
      <c r="BC99" s="836" t="s">
        <v>3411</v>
      </c>
      <c r="BD99" s="836" t="s">
        <v>3411</v>
      </c>
      <c r="BE99" s="836" t="s">
        <v>3411</v>
      </c>
      <c r="BF99" s="836" t="s">
        <v>3411</v>
      </c>
      <c r="BG99" s="836" t="s">
        <v>3411</v>
      </c>
      <c r="BH99" s="836" t="s">
        <v>3411</v>
      </c>
      <c r="BI99" s="836" t="s">
        <v>3411</v>
      </c>
      <c r="BJ99" s="836" t="s">
        <v>3411</v>
      </c>
      <c r="BK99" s="836" t="s">
        <v>3411</v>
      </c>
      <c r="BL99" s="836" t="s">
        <v>3411</v>
      </c>
      <c r="BM99" s="836" t="s">
        <v>3411</v>
      </c>
      <c r="BN99" s="836" t="s">
        <v>3411</v>
      </c>
    </row>
    <row r="100" spans="1:66" ht="12.75" hidden="1">
      <c r="A100" s="831"/>
      <c r="B100" s="837" t="s">
        <v>2512</v>
      </c>
      <c r="C100" s="838"/>
      <c r="D100" s="836">
        <v>0</v>
      </c>
      <c r="E100" s="836">
        <v>0</v>
      </c>
      <c r="F100" s="836">
        <v>0</v>
      </c>
      <c r="G100" s="836">
        <v>0</v>
      </c>
      <c r="H100" s="836">
        <v>0</v>
      </c>
      <c r="I100" s="836" t="s">
        <v>3411</v>
      </c>
      <c r="J100" s="836" t="s">
        <v>3411</v>
      </c>
      <c r="K100" s="836" t="s">
        <v>3411</v>
      </c>
      <c r="L100" s="836" t="s">
        <v>3411</v>
      </c>
      <c r="M100" s="836" t="s">
        <v>3411</v>
      </c>
      <c r="N100" s="836" t="s">
        <v>3411</v>
      </c>
      <c r="O100" s="836" t="s">
        <v>3411</v>
      </c>
      <c r="P100" s="836" t="s">
        <v>3411</v>
      </c>
      <c r="Q100" s="836" t="s">
        <v>3411</v>
      </c>
      <c r="R100" s="836" t="s">
        <v>3411</v>
      </c>
      <c r="S100" s="836" t="s">
        <v>3411</v>
      </c>
      <c r="T100" s="836" t="s">
        <v>3411</v>
      </c>
      <c r="U100" s="836" t="s">
        <v>3411</v>
      </c>
      <c r="V100" s="836" t="s">
        <v>3411</v>
      </c>
      <c r="W100" s="836" t="s">
        <v>3411</v>
      </c>
      <c r="X100" s="836" t="s">
        <v>3411</v>
      </c>
      <c r="Y100" s="836" t="s">
        <v>3411</v>
      </c>
      <c r="Z100" s="836" t="s">
        <v>3411</v>
      </c>
      <c r="AA100" s="836" t="s">
        <v>3411</v>
      </c>
      <c r="AB100" s="836" t="s">
        <v>3411</v>
      </c>
      <c r="AC100" s="836" t="s">
        <v>3411</v>
      </c>
      <c r="AD100" s="836" t="s">
        <v>3411</v>
      </c>
      <c r="AE100" s="836" t="s">
        <v>3411</v>
      </c>
      <c r="AF100" s="836" t="s">
        <v>3411</v>
      </c>
      <c r="AG100" s="836" t="s">
        <v>3411</v>
      </c>
      <c r="AH100" s="836" t="s">
        <v>3411</v>
      </c>
      <c r="AI100" s="836" t="s">
        <v>3411</v>
      </c>
      <c r="AJ100" s="836" t="s">
        <v>3411</v>
      </c>
      <c r="AK100" s="836" t="s">
        <v>3411</v>
      </c>
      <c r="AL100" s="836" t="s">
        <v>3411</v>
      </c>
      <c r="AM100" s="836" t="s">
        <v>3411</v>
      </c>
      <c r="AN100" s="836" t="s">
        <v>3411</v>
      </c>
      <c r="AO100" s="836" t="s">
        <v>3411</v>
      </c>
      <c r="AP100" s="836" t="s">
        <v>3411</v>
      </c>
      <c r="AQ100" s="836" t="s">
        <v>3411</v>
      </c>
      <c r="AR100" s="836" t="s">
        <v>3411</v>
      </c>
      <c r="AS100" s="836" t="s">
        <v>3411</v>
      </c>
      <c r="AT100" s="836" t="s">
        <v>3411</v>
      </c>
      <c r="AU100" s="836" t="s">
        <v>3411</v>
      </c>
      <c r="AV100" s="836" t="s">
        <v>3411</v>
      </c>
      <c r="AW100" s="836" t="s">
        <v>3411</v>
      </c>
      <c r="AX100" s="836" t="s">
        <v>3411</v>
      </c>
      <c r="AY100" s="836" t="s">
        <v>3411</v>
      </c>
      <c r="AZ100" s="836" t="s">
        <v>3411</v>
      </c>
      <c r="BA100" s="836" t="s">
        <v>3411</v>
      </c>
      <c r="BB100" s="836" t="s">
        <v>3411</v>
      </c>
      <c r="BC100" s="836" t="s">
        <v>3411</v>
      </c>
      <c r="BD100" s="836" t="s">
        <v>3411</v>
      </c>
      <c r="BE100" s="836" t="s">
        <v>3411</v>
      </c>
      <c r="BF100" s="836" t="s">
        <v>3411</v>
      </c>
      <c r="BG100" s="836" t="s">
        <v>3411</v>
      </c>
      <c r="BH100" s="836" t="s">
        <v>3411</v>
      </c>
      <c r="BI100" s="836" t="s">
        <v>3411</v>
      </c>
      <c r="BJ100" s="836" t="s">
        <v>3411</v>
      </c>
      <c r="BK100" s="836" t="s">
        <v>3411</v>
      </c>
      <c r="BL100" s="836" t="s">
        <v>3411</v>
      </c>
      <c r="BM100" s="836" t="s">
        <v>3411</v>
      </c>
      <c r="BN100" s="836" t="s">
        <v>3411</v>
      </c>
    </row>
    <row r="101" spans="1:66" ht="12.75" hidden="1">
      <c r="A101" s="831"/>
      <c r="B101" s="832" t="s">
        <v>4412</v>
      </c>
      <c r="C101" s="833"/>
      <c r="D101" s="836">
        <v>0</v>
      </c>
      <c r="E101" s="836">
        <v>0</v>
      </c>
      <c r="F101" s="836">
        <v>0</v>
      </c>
      <c r="G101" s="836">
        <v>0</v>
      </c>
      <c r="H101" s="836">
        <v>0</v>
      </c>
      <c r="I101" s="836" t="s">
        <v>3411</v>
      </c>
      <c r="J101" s="836" t="s">
        <v>3411</v>
      </c>
      <c r="K101" s="836" t="s">
        <v>3411</v>
      </c>
      <c r="L101" s="836" t="s">
        <v>3411</v>
      </c>
      <c r="M101" s="836" t="s">
        <v>3411</v>
      </c>
      <c r="N101" s="836" t="s">
        <v>3411</v>
      </c>
      <c r="O101" s="836" t="s">
        <v>3411</v>
      </c>
      <c r="P101" s="836" t="s">
        <v>3411</v>
      </c>
      <c r="Q101" s="836" t="s">
        <v>3411</v>
      </c>
      <c r="R101" s="836" t="s">
        <v>3411</v>
      </c>
      <c r="S101" s="836" t="s">
        <v>3411</v>
      </c>
      <c r="T101" s="836" t="s">
        <v>3411</v>
      </c>
      <c r="U101" s="836" t="s">
        <v>3411</v>
      </c>
      <c r="V101" s="836" t="s">
        <v>3411</v>
      </c>
      <c r="W101" s="836" t="s">
        <v>3411</v>
      </c>
      <c r="X101" s="836" t="s">
        <v>3411</v>
      </c>
      <c r="Y101" s="836" t="s">
        <v>3411</v>
      </c>
      <c r="Z101" s="836" t="s">
        <v>3411</v>
      </c>
      <c r="AA101" s="836" t="s">
        <v>3411</v>
      </c>
      <c r="AB101" s="836" t="s">
        <v>3411</v>
      </c>
      <c r="AC101" s="836" t="s">
        <v>3411</v>
      </c>
      <c r="AD101" s="836" t="s">
        <v>3411</v>
      </c>
      <c r="AE101" s="836" t="s">
        <v>3411</v>
      </c>
      <c r="AF101" s="836" t="s">
        <v>3411</v>
      </c>
      <c r="AG101" s="836" t="s">
        <v>3411</v>
      </c>
      <c r="AH101" s="836" t="s">
        <v>3411</v>
      </c>
      <c r="AI101" s="836" t="s">
        <v>3411</v>
      </c>
      <c r="AJ101" s="836" t="s">
        <v>3411</v>
      </c>
      <c r="AK101" s="836" t="s">
        <v>3411</v>
      </c>
      <c r="AL101" s="836" t="s">
        <v>3411</v>
      </c>
      <c r="AM101" s="836" t="s">
        <v>3411</v>
      </c>
      <c r="AN101" s="836" t="s">
        <v>3411</v>
      </c>
      <c r="AO101" s="836" t="s">
        <v>3411</v>
      </c>
      <c r="AP101" s="836" t="s">
        <v>3411</v>
      </c>
      <c r="AQ101" s="836" t="s">
        <v>3411</v>
      </c>
      <c r="AR101" s="836" t="s">
        <v>3411</v>
      </c>
      <c r="AS101" s="836" t="s">
        <v>3411</v>
      </c>
      <c r="AT101" s="836" t="s">
        <v>3411</v>
      </c>
      <c r="AU101" s="836" t="s">
        <v>3411</v>
      </c>
      <c r="AV101" s="836" t="s">
        <v>3411</v>
      </c>
      <c r="AW101" s="836" t="s">
        <v>3411</v>
      </c>
      <c r="AX101" s="836" t="s">
        <v>3411</v>
      </c>
      <c r="AY101" s="836" t="s">
        <v>3411</v>
      </c>
      <c r="AZ101" s="836" t="s">
        <v>3411</v>
      </c>
      <c r="BA101" s="836" t="s">
        <v>3411</v>
      </c>
      <c r="BB101" s="836" t="s">
        <v>3411</v>
      </c>
      <c r="BC101" s="836" t="s">
        <v>3411</v>
      </c>
      <c r="BD101" s="836" t="s">
        <v>3411</v>
      </c>
      <c r="BE101" s="836" t="s">
        <v>3411</v>
      </c>
      <c r="BF101" s="836" t="s">
        <v>3411</v>
      </c>
      <c r="BG101" s="836" t="s">
        <v>3411</v>
      </c>
      <c r="BH101" s="836" t="s">
        <v>3411</v>
      </c>
      <c r="BI101" s="836" t="s">
        <v>3411</v>
      </c>
      <c r="BJ101" s="836" t="s">
        <v>3411</v>
      </c>
      <c r="BK101" s="836" t="s">
        <v>3411</v>
      </c>
      <c r="BL101" s="836" t="s">
        <v>3411</v>
      </c>
      <c r="BM101" s="836" t="s">
        <v>3411</v>
      </c>
      <c r="BN101" s="836" t="s">
        <v>3411</v>
      </c>
    </row>
    <row r="102" spans="1:66" ht="12.75">
      <c r="A102" s="831" t="s">
        <v>13294</v>
      </c>
      <c r="B102" s="832" t="s">
        <v>4413</v>
      </c>
      <c r="C102" s="833" t="s">
        <v>6077</v>
      </c>
      <c r="D102" s="836">
        <v>0</v>
      </c>
      <c r="E102" s="836">
        <v>0</v>
      </c>
      <c r="F102" s="836">
        <v>0</v>
      </c>
      <c r="G102" s="836">
        <v>0</v>
      </c>
      <c r="H102" s="836">
        <v>0</v>
      </c>
      <c r="I102" s="836" t="s">
        <v>3411</v>
      </c>
      <c r="J102" s="836" t="s">
        <v>3411</v>
      </c>
      <c r="K102" s="836" t="s">
        <v>3411</v>
      </c>
      <c r="L102" s="836" t="s">
        <v>3411</v>
      </c>
      <c r="M102" s="836" t="s">
        <v>3411</v>
      </c>
      <c r="N102" s="836" t="s">
        <v>3411</v>
      </c>
      <c r="O102" s="836" t="s">
        <v>3411</v>
      </c>
      <c r="P102" s="836" t="s">
        <v>3411</v>
      </c>
      <c r="Q102" s="836" t="s">
        <v>3411</v>
      </c>
      <c r="R102" s="836" t="s">
        <v>3411</v>
      </c>
      <c r="S102" s="836" t="s">
        <v>3411</v>
      </c>
      <c r="T102" s="836" t="s">
        <v>3411</v>
      </c>
      <c r="U102" s="836" t="s">
        <v>3411</v>
      </c>
      <c r="V102" s="836" t="s">
        <v>3411</v>
      </c>
      <c r="W102" s="836" t="s">
        <v>3411</v>
      </c>
      <c r="X102" s="836" t="s">
        <v>3411</v>
      </c>
      <c r="Y102" s="836" t="s">
        <v>3411</v>
      </c>
      <c r="Z102" s="836" t="s">
        <v>3411</v>
      </c>
      <c r="AA102" s="836" t="s">
        <v>3411</v>
      </c>
      <c r="AB102" s="836" t="s">
        <v>3411</v>
      </c>
      <c r="AC102" s="836" t="s">
        <v>3411</v>
      </c>
      <c r="AD102" s="836" t="s">
        <v>3411</v>
      </c>
      <c r="AE102" s="836" t="s">
        <v>3411</v>
      </c>
      <c r="AF102" s="836" t="s">
        <v>3411</v>
      </c>
      <c r="AG102" s="836" t="s">
        <v>3411</v>
      </c>
      <c r="AH102" s="836" t="s">
        <v>3411</v>
      </c>
      <c r="AI102" s="836" t="s">
        <v>3411</v>
      </c>
      <c r="AJ102" s="836" t="s">
        <v>3411</v>
      </c>
      <c r="AK102" s="836" t="s">
        <v>3411</v>
      </c>
      <c r="AL102" s="836" t="s">
        <v>3411</v>
      </c>
      <c r="AM102" s="836" t="s">
        <v>3411</v>
      </c>
      <c r="AN102" s="836" t="s">
        <v>3411</v>
      </c>
      <c r="AO102" s="836" t="s">
        <v>3411</v>
      </c>
      <c r="AP102" s="836" t="s">
        <v>3411</v>
      </c>
      <c r="AQ102" s="836" t="s">
        <v>3411</v>
      </c>
      <c r="AR102" s="836" t="s">
        <v>3411</v>
      </c>
      <c r="AS102" s="836" t="s">
        <v>3411</v>
      </c>
      <c r="AT102" s="836" t="s">
        <v>3411</v>
      </c>
      <c r="AU102" s="836" t="s">
        <v>3411</v>
      </c>
      <c r="AV102" s="836" t="s">
        <v>3411</v>
      </c>
      <c r="AW102" s="836" t="s">
        <v>3411</v>
      </c>
      <c r="AX102" s="836" t="s">
        <v>3411</v>
      </c>
      <c r="AY102" s="836" t="s">
        <v>3411</v>
      </c>
      <c r="AZ102" s="836" t="s">
        <v>3411</v>
      </c>
      <c r="BA102" s="836" t="s">
        <v>3411</v>
      </c>
      <c r="BB102" s="836" t="s">
        <v>3411</v>
      </c>
      <c r="BC102" s="836" t="s">
        <v>3411</v>
      </c>
      <c r="BD102" s="836" t="s">
        <v>3411</v>
      </c>
      <c r="BE102" s="836" t="s">
        <v>3411</v>
      </c>
      <c r="BF102" s="836" t="s">
        <v>3411</v>
      </c>
      <c r="BG102" s="836" t="s">
        <v>3411</v>
      </c>
      <c r="BH102" s="836" t="s">
        <v>3411</v>
      </c>
      <c r="BI102" s="836" t="s">
        <v>3411</v>
      </c>
      <c r="BJ102" s="836" t="s">
        <v>3411</v>
      </c>
      <c r="BK102" s="836" t="s">
        <v>3411</v>
      </c>
      <c r="BL102" s="836" t="s">
        <v>3411</v>
      </c>
      <c r="BM102" s="836" t="s">
        <v>3411</v>
      </c>
      <c r="BN102" s="836" t="s">
        <v>3411</v>
      </c>
    </row>
    <row r="103" spans="1:66" ht="12.75">
      <c r="A103" s="829" t="s">
        <v>3828</v>
      </c>
      <c r="B103" s="843" t="s">
        <v>4414</v>
      </c>
      <c r="C103" s="844" t="s">
        <v>6077</v>
      </c>
      <c r="D103" s="830">
        <v>17702384303</v>
      </c>
      <c r="E103" s="830">
        <v>0</v>
      </c>
      <c r="F103" s="830">
        <v>17702384303</v>
      </c>
      <c r="G103" s="830">
        <v>17702384303</v>
      </c>
      <c r="H103" s="830">
        <v>0</v>
      </c>
      <c r="I103" s="830" t="s">
        <v>3411</v>
      </c>
      <c r="J103" s="830" t="s">
        <v>3411</v>
      </c>
      <c r="K103" s="830" t="s">
        <v>3411</v>
      </c>
      <c r="L103" s="830" t="s">
        <v>3411</v>
      </c>
      <c r="M103" s="830" t="s">
        <v>3411</v>
      </c>
      <c r="N103" s="830" t="s">
        <v>3411</v>
      </c>
      <c r="O103" s="830" t="s">
        <v>3411</v>
      </c>
      <c r="P103" s="830" t="s">
        <v>3411</v>
      </c>
      <c r="Q103" s="830" t="s">
        <v>3411</v>
      </c>
      <c r="R103" s="830" t="s">
        <v>3411</v>
      </c>
      <c r="S103" s="830" t="s">
        <v>3411</v>
      </c>
      <c r="T103" s="830" t="s">
        <v>3411</v>
      </c>
      <c r="U103" s="830" t="s">
        <v>3411</v>
      </c>
      <c r="V103" s="830" t="s">
        <v>3411</v>
      </c>
      <c r="W103" s="830" t="s">
        <v>3411</v>
      </c>
      <c r="X103" s="830" t="s">
        <v>3411</v>
      </c>
      <c r="Y103" s="830" t="s">
        <v>3411</v>
      </c>
      <c r="Z103" s="830" t="s">
        <v>3411</v>
      </c>
      <c r="AA103" s="830" t="s">
        <v>3411</v>
      </c>
      <c r="AB103" s="830" t="s">
        <v>3411</v>
      </c>
      <c r="AC103" s="830" t="s">
        <v>3411</v>
      </c>
      <c r="AD103" s="830" t="s">
        <v>3411</v>
      </c>
      <c r="AE103" s="830" t="s">
        <v>3411</v>
      </c>
      <c r="AF103" s="830" t="s">
        <v>3411</v>
      </c>
      <c r="AG103" s="830" t="s">
        <v>3411</v>
      </c>
      <c r="AH103" s="830" t="s">
        <v>3411</v>
      </c>
      <c r="AI103" s="830" t="s">
        <v>3411</v>
      </c>
      <c r="AJ103" s="830" t="s">
        <v>3411</v>
      </c>
      <c r="AK103" s="830" t="s">
        <v>3411</v>
      </c>
      <c r="AL103" s="830" t="s">
        <v>3411</v>
      </c>
      <c r="AM103" s="830" t="s">
        <v>3411</v>
      </c>
      <c r="AN103" s="830" t="s">
        <v>3411</v>
      </c>
      <c r="AO103" s="830" t="s">
        <v>3411</v>
      </c>
      <c r="AP103" s="830" t="s">
        <v>3411</v>
      </c>
      <c r="AQ103" s="830" t="s">
        <v>3411</v>
      </c>
      <c r="AR103" s="830" t="s">
        <v>3411</v>
      </c>
      <c r="AS103" s="830" t="s">
        <v>3411</v>
      </c>
      <c r="AT103" s="830" t="s">
        <v>3411</v>
      </c>
      <c r="AU103" s="830" t="s">
        <v>3411</v>
      </c>
      <c r="AV103" s="830" t="s">
        <v>3411</v>
      </c>
      <c r="AW103" s="830" t="s">
        <v>3411</v>
      </c>
      <c r="AX103" s="830" t="s">
        <v>3411</v>
      </c>
      <c r="AY103" s="830" t="s">
        <v>3411</v>
      </c>
      <c r="AZ103" s="830" t="s">
        <v>3411</v>
      </c>
      <c r="BA103" s="830" t="s">
        <v>3411</v>
      </c>
      <c r="BB103" s="830" t="s">
        <v>3411</v>
      </c>
      <c r="BC103" s="830" t="s">
        <v>3411</v>
      </c>
      <c r="BD103" s="830" t="s">
        <v>3411</v>
      </c>
      <c r="BE103" s="830" t="s">
        <v>3411</v>
      </c>
      <c r="BF103" s="830" t="s">
        <v>3411</v>
      </c>
      <c r="BG103" s="830" t="s">
        <v>3411</v>
      </c>
      <c r="BH103" s="830" t="s">
        <v>3411</v>
      </c>
      <c r="BI103" s="830" t="s">
        <v>3411</v>
      </c>
      <c r="BJ103" s="830" t="s">
        <v>3411</v>
      </c>
      <c r="BK103" s="830" t="s">
        <v>3411</v>
      </c>
      <c r="BL103" s="830" t="s">
        <v>3411</v>
      </c>
      <c r="BM103" s="830" t="s">
        <v>3411</v>
      </c>
      <c r="BN103" s="830" t="s">
        <v>3411</v>
      </c>
    </row>
    <row r="104" spans="1:66" ht="12.75">
      <c r="A104" s="831" t="s">
        <v>533</v>
      </c>
      <c r="B104" s="832" t="s">
        <v>3220</v>
      </c>
      <c r="C104" s="833" t="s">
        <v>6077</v>
      </c>
      <c r="D104" s="836">
        <v>17026104828</v>
      </c>
      <c r="E104" s="836">
        <v>0</v>
      </c>
      <c r="F104" s="836">
        <v>17026104828</v>
      </c>
      <c r="G104" s="836">
        <v>17026104828</v>
      </c>
      <c r="H104" s="836">
        <v>0</v>
      </c>
      <c r="I104" s="836" t="s">
        <v>3411</v>
      </c>
      <c r="J104" s="836" t="s">
        <v>3411</v>
      </c>
      <c r="K104" s="836" t="s">
        <v>3411</v>
      </c>
      <c r="L104" s="836" t="s">
        <v>3411</v>
      </c>
      <c r="M104" s="836" t="s">
        <v>3411</v>
      </c>
      <c r="N104" s="836" t="s">
        <v>3411</v>
      </c>
      <c r="O104" s="836" t="s">
        <v>3411</v>
      </c>
      <c r="P104" s="836" t="s">
        <v>3411</v>
      </c>
      <c r="Q104" s="836" t="s">
        <v>3411</v>
      </c>
      <c r="R104" s="836" t="s">
        <v>3411</v>
      </c>
      <c r="S104" s="836" t="s">
        <v>3411</v>
      </c>
      <c r="T104" s="836" t="s">
        <v>3411</v>
      </c>
      <c r="U104" s="836" t="s">
        <v>3411</v>
      </c>
      <c r="V104" s="836" t="s">
        <v>3411</v>
      </c>
      <c r="W104" s="836" t="s">
        <v>3411</v>
      </c>
      <c r="X104" s="836" t="s">
        <v>3411</v>
      </c>
      <c r="Y104" s="836" t="s">
        <v>3411</v>
      </c>
      <c r="Z104" s="836" t="s">
        <v>3411</v>
      </c>
      <c r="AA104" s="836" t="s">
        <v>3411</v>
      </c>
      <c r="AB104" s="836" t="s">
        <v>3411</v>
      </c>
      <c r="AC104" s="836" t="s">
        <v>3411</v>
      </c>
      <c r="AD104" s="836" t="s">
        <v>3411</v>
      </c>
      <c r="AE104" s="836" t="s">
        <v>3411</v>
      </c>
      <c r="AF104" s="836" t="s">
        <v>3411</v>
      </c>
      <c r="AG104" s="836" t="s">
        <v>3411</v>
      </c>
      <c r="AH104" s="836" t="s">
        <v>3411</v>
      </c>
      <c r="AI104" s="836" t="s">
        <v>3411</v>
      </c>
      <c r="AJ104" s="836" t="s">
        <v>3411</v>
      </c>
      <c r="AK104" s="836" t="s">
        <v>3411</v>
      </c>
      <c r="AL104" s="836" t="s">
        <v>3411</v>
      </c>
      <c r="AM104" s="836" t="s">
        <v>3411</v>
      </c>
      <c r="AN104" s="836" t="s">
        <v>3411</v>
      </c>
      <c r="AO104" s="836" t="s">
        <v>3411</v>
      </c>
      <c r="AP104" s="836" t="s">
        <v>3411</v>
      </c>
      <c r="AQ104" s="836" t="s">
        <v>3411</v>
      </c>
      <c r="AR104" s="836" t="s">
        <v>3411</v>
      </c>
      <c r="AS104" s="836" t="s">
        <v>3411</v>
      </c>
      <c r="AT104" s="836" t="s">
        <v>3411</v>
      </c>
      <c r="AU104" s="836" t="s">
        <v>3411</v>
      </c>
      <c r="AV104" s="836" t="s">
        <v>3411</v>
      </c>
      <c r="AW104" s="836" t="s">
        <v>3411</v>
      </c>
      <c r="AX104" s="836" t="s">
        <v>3411</v>
      </c>
      <c r="AY104" s="836" t="s">
        <v>3411</v>
      </c>
      <c r="AZ104" s="836" t="s">
        <v>3411</v>
      </c>
      <c r="BA104" s="836" t="s">
        <v>3411</v>
      </c>
      <c r="BB104" s="836" t="s">
        <v>3411</v>
      </c>
      <c r="BC104" s="836" t="s">
        <v>3411</v>
      </c>
      <c r="BD104" s="836" t="s">
        <v>3411</v>
      </c>
      <c r="BE104" s="836" t="s">
        <v>3411</v>
      </c>
      <c r="BF104" s="836" t="s">
        <v>3411</v>
      </c>
      <c r="BG104" s="836" t="s">
        <v>3411</v>
      </c>
      <c r="BH104" s="836" t="s">
        <v>3411</v>
      </c>
      <c r="BI104" s="836" t="s">
        <v>3411</v>
      </c>
      <c r="BJ104" s="836" t="s">
        <v>3411</v>
      </c>
      <c r="BK104" s="836" t="s">
        <v>3411</v>
      </c>
      <c r="BL104" s="836" t="s">
        <v>3411</v>
      </c>
      <c r="BM104" s="836" t="s">
        <v>3411</v>
      </c>
      <c r="BN104" s="836" t="s">
        <v>3411</v>
      </c>
    </row>
    <row r="105" spans="1:66" ht="12.75">
      <c r="A105" s="831" t="s">
        <v>661</v>
      </c>
      <c r="B105" s="832" t="s">
        <v>3221</v>
      </c>
      <c r="C105" s="833" t="s">
        <v>6077</v>
      </c>
      <c r="D105" s="836">
        <v>671479475</v>
      </c>
      <c r="E105" s="836">
        <v>0</v>
      </c>
      <c r="F105" s="836">
        <v>671479475</v>
      </c>
      <c r="G105" s="836">
        <v>671479475</v>
      </c>
      <c r="H105" s="836">
        <v>0</v>
      </c>
      <c r="I105" s="836" t="s">
        <v>3411</v>
      </c>
      <c r="J105" s="836" t="s">
        <v>3411</v>
      </c>
      <c r="K105" s="836" t="s">
        <v>3411</v>
      </c>
      <c r="L105" s="836" t="s">
        <v>3411</v>
      </c>
      <c r="M105" s="836" t="s">
        <v>3411</v>
      </c>
      <c r="N105" s="836" t="s">
        <v>3411</v>
      </c>
      <c r="O105" s="836" t="s">
        <v>3411</v>
      </c>
      <c r="P105" s="836" t="s">
        <v>3411</v>
      </c>
      <c r="Q105" s="836" t="s">
        <v>3411</v>
      </c>
      <c r="R105" s="836" t="s">
        <v>3411</v>
      </c>
      <c r="S105" s="836" t="s">
        <v>3411</v>
      </c>
      <c r="T105" s="836" t="s">
        <v>3411</v>
      </c>
      <c r="U105" s="836" t="s">
        <v>3411</v>
      </c>
      <c r="V105" s="836" t="s">
        <v>3411</v>
      </c>
      <c r="W105" s="836" t="s">
        <v>3411</v>
      </c>
      <c r="X105" s="836" t="s">
        <v>3411</v>
      </c>
      <c r="Y105" s="836" t="s">
        <v>3411</v>
      </c>
      <c r="Z105" s="836" t="s">
        <v>3411</v>
      </c>
      <c r="AA105" s="836" t="s">
        <v>3411</v>
      </c>
      <c r="AB105" s="836" t="s">
        <v>3411</v>
      </c>
      <c r="AC105" s="836" t="s">
        <v>3411</v>
      </c>
      <c r="AD105" s="836" t="s">
        <v>3411</v>
      </c>
      <c r="AE105" s="836" t="s">
        <v>3411</v>
      </c>
      <c r="AF105" s="836" t="s">
        <v>3411</v>
      </c>
      <c r="AG105" s="836" t="s">
        <v>3411</v>
      </c>
      <c r="AH105" s="836" t="s">
        <v>3411</v>
      </c>
      <c r="AI105" s="836" t="s">
        <v>3411</v>
      </c>
      <c r="AJ105" s="836" t="s">
        <v>3411</v>
      </c>
      <c r="AK105" s="836" t="s">
        <v>3411</v>
      </c>
      <c r="AL105" s="836" t="s">
        <v>3411</v>
      </c>
      <c r="AM105" s="836" t="s">
        <v>3411</v>
      </c>
      <c r="AN105" s="836" t="s">
        <v>3411</v>
      </c>
      <c r="AO105" s="836" t="s">
        <v>3411</v>
      </c>
      <c r="AP105" s="836" t="s">
        <v>3411</v>
      </c>
      <c r="AQ105" s="836" t="s">
        <v>3411</v>
      </c>
      <c r="AR105" s="836" t="s">
        <v>3411</v>
      </c>
      <c r="AS105" s="836" t="s">
        <v>3411</v>
      </c>
      <c r="AT105" s="836" t="s">
        <v>3411</v>
      </c>
      <c r="AU105" s="836" t="s">
        <v>3411</v>
      </c>
      <c r="AV105" s="836" t="s">
        <v>3411</v>
      </c>
      <c r="AW105" s="836" t="s">
        <v>3411</v>
      </c>
      <c r="AX105" s="836" t="s">
        <v>3411</v>
      </c>
      <c r="AY105" s="836" t="s">
        <v>3411</v>
      </c>
      <c r="AZ105" s="836" t="s">
        <v>3411</v>
      </c>
      <c r="BA105" s="836" t="s">
        <v>3411</v>
      </c>
      <c r="BB105" s="836" t="s">
        <v>3411</v>
      </c>
      <c r="BC105" s="836" t="s">
        <v>3411</v>
      </c>
      <c r="BD105" s="836" t="s">
        <v>3411</v>
      </c>
      <c r="BE105" s="836" t="s">
        <v>3411</v>
      </c>
      <c r="BF105" s="836" t="s">
        <v>3411</v>
      </c>
      <c r="BG105" s="836" t="s">
        <v>3411</v>
      </c>
      <c r="BH105" s="836" t="s">
        <v>3411</v>
      </c>
      <c r="BI105" s="836" t="s">
        <v>3411</v>
      </c>
      <c r="BJ105" s="836" t="s">
        <v>3411</v>
      </c>
      <c r="BK105" s="836" t="s">
        <v>3411</v>
      </c>
      <c r="BL105" s="836" t="s">
        <v>3411</v>
      </c>
      <c r="BM105" s="836" t="s">
        <v>3411</v>
      </c>
      <c r="BN105" s="836" t="s">
        <v>3411</v>
      </c>
    </row>
    <row r="106" spans="1:66" ht="12.75">
      <c r="A106" s="831" t="s">
        <v>12490</v>
      </c>
      <c r="B106" s="832" t="s">
        <v>4414</v>
      </c>
      <c r="C106" s="833" t="s">
        <v>6077</v>
      </c>
      <c r="D106" s="834">
        <v>4800000</v>
      </c>
      <c r="E106" s="834">
        <v>0</v>
      </c>
      <c r="F106" s="834">
        <v>4800000</v>
      </c>
      <c r="G106" s="834">
        <v>4800000</v>
      </c>
      <c r="H106" s="834">
        <v>0</v>
      </c>
      <c r="I106" s="834" t="s">
        <v>3411</v>
      </c>
      <c r="J106" s="834" t="s">
        <v>3411</v>
      </c>
      <c r="K106" s="834" t="s">
        <v>3411</v>
      </c>
      <c r="L106" s="834" t="s">
        <v>3411</v>
      </c>
      <c r="M106" s="834" t="s">
        <v>3411</v>
      </c>
      <c r="N106" s="834" t="s">
        <v>3411</v>
      </c>
      <c r="O106" s="834" t="s">
        <v>3411</v>
      </c>
      <c r="P106" s="834" t="s">
        <v>3411</v>
      </c>
      <c r="Q106" s="834" t="s">
        <v>3411</v>
      </c>
      <c r="R106" s="834" t="s">
        <v>3411</v>
      </c>
      <c r="S106" s="834" t="s">
        <v>3411</v>
      </c>
      <c r="T106" s="834" t="s">
        <v>3411</v>
      </c>
      <c r="U106" s="834" t="s">
        <v>3411</v>
      </c>
      <c r="V106" s="834" t="s">
        <v>3411</v>
      </c>
      <c r="W106" s="834" t="s">
        <v>3411</v>
      </c>
      <c r="X106" s="834" t="s">
        <v>3411</v>
      </c>
      <c r="Y106" s="834" t="s">
        <v>3411</v>
      </c>
      <c r="Z106" s="834" t="s">
        <v>3411</v>
      </c>
      <c r="AA106" s="834" t="s">
        <v>3411</v>
      </c>
      <c r="AB106" s="834" t="s">
        <v>3411</v>
      </c>
      <c r="AC106" s="834" t="s">
        <v>3411</v>
      </c>
      <c r="AD106" s="834" t="s">
        <v>3411</v>
      </c>
      <c r="AE106" s="834" t="s">
        <v>3411</v>
      </c>
      <c r="AF106" s="834" t="s">
        <v>3411</v>
      </c>
      <c r="AG106" s="834" t="s">
        <v>3411</v>
      </c>
      <c r="AH106" s="834" t="s">
        <v>3411</v>
      </c>
      <c r="AI106" s="834" t="s">
        <v>3411</v>
      </c>
      <c r="AJ106" s="834" t="s">
        <v>3411</v>
      </c>
      <c r="AK106" s="834" t="s">
        <v>3411</v>
      </c>
      <c r="AL106" s="834" t="s">
        <v>3411</v>
      </c>
      <c r="AM106" s="834" t="s">
        <v>3411</v>
      </c>
      <c r="AN106" s="834" t="s">
        <v>3411</v>
      </c>
      <c r="AO106" s="834" t="s">
        <v>3411</v>
      </c>
      <c r="AP106" s="834" t="s">
        <v>3411</v>
      </c>
      <c r="AQ106" s="834" t="s">
        <v>3411</v>
      </c>
      <c r="AR106" s="834" t="s">
        <v>3411</v>
      </c>
      <c r="AS106" s="834" t="s">
        <v>3411</v>
      </c>
      <c r="AT106" s="834" t="s">
        <v>3411</v>
      </c>
      <c r="AU106" s="834" t="s">
        <v>3411</v>
      </c>
      <c r="AV106" s="834" t="s">
        <v>3411</v>
      </c>
      <c r="AW106" s="834" t="s">
        <v>3411</v>
      </c>
      <c r="AX106" s="834" t="s">
        <v>3411</v>
      </c>
      <c r="AY106" s="834" t="s">
        <v>3411</v>
      </c>
      <c r="AZ106" s="834" t="s">
        <v>3411</v>
      </c>
      <c r="BA106" s="834" t="s">
        <v>3411</v>
      </c>
      <c r="BB106" s="834" t="s">
        <v>3411</v>
      </c>
      <c r="BC106" s="834" t="s">
        <v>3411</v>
      </c>
      <c r="BD106" s="834" t="s">
        <v>3411</v>
      </c>
      <c r="BE106" s="834" t="s">
        <v>3411</v>
      </c>
      <c r="BF106" s="834" t="s">
        <v>3411</v>
      </c>
      <c r="BG106" s="834" t="s">
        <v>3411</v>
      </c>
      <c r="BH106" s="834" t="s">
        <v>3411</v>
      </c>
      <c r="BI106" s="834" t="s">
        <v>3411</v>
      </c>
      <c r="BJ106" s="834" t="s">
        <v>3411</v>
      </c>
      <c r="BK106" s="834" t="s">
        <v>3411</v>
      </c>
      <c r="BL106" s="834" t="s">
        <v>3411</v>
      </c>
      <c r="BM106" s="834" t="s">
        <v>3411</v>
      </c>
      <c r="BN106" s="834" t="s">
        <v>3411</v>
      </c>
    </row>
    <row r="107" spans="1:66" ht="12.75" hidden="1">
      <c r="A107" s="831"/>
      <c r="B107" s="837" t="s">
        <v>2516</v>
      </c>
      <c r="C107" s="838"/>
      <c r="D107" s="836">
        <v>4800000</v>
      </c>
      <c r="E107" s="836">
        <v>0</v>
      </c>
      <c r="F107" s="836">
        <v>4800000</v>
      </c>
      <c r="G107" s="836">
        <v>4800000</v>
      </c>
      <c r="H107" s="836">
        <v>0</v>
      </c>
      <c r="I107" s="836" t="s">
        <v>3411</v>
      </c>
      <c r="J107" s="836" t="s">
        <v>3411</v>
      </c>
      <c r="K107" s="836" t="s">
        <v>3411</v>
      </c>
      <c r="L107" s="836" t="s">
        <v>3411</v>
      </c>
      <c r="M107" s="836" t="s">
        <v>3411</v>
      </c>
      <c r="N107" s="836" t="s">
        <v>3411</v>
      </c>
      <c r="O107" s="836" t="s">
        <v>3411</v>
      </c>
      <c r="P107" s="836" t="s">
        <v>3411</v>
      </c>
      <c r="Q107" s="836" t="s">
        <v>3411</v>
      </c>
      <c r="R107" s="836" t="s">
        <v>3411</v>
      </c>
      <c r="S107" s="836" t="s">
        <v>3411</v>
      </c>
      <c r="T107" s="836" t="s">
        <v>3411</v>
      </c>
      <c r="U107" s="836" t="s">
        <v>3411</v>
      </c>
      <c r="V107" s="836" t="s">
        <v>3411</v>
      </c>
      <c r="W107" s="836" t="s">
        <v>3411</v>
      </c>
      <c r="X107" s="836" t="s">
        <v>3411</v>
      </c>
      <c r="Y107" s="836" t="s">
        <v>3411</v>
      </c>
      <c r="Z107" s="836" t="s">
        <v>3411</v>
      </c>
      <c r="AA107" s="836" t="s">
        <v>3411</v>
      </c>
      <c r="AB107" s="836" t="s">
        <v>3411</v>
      </c>
      <c r="AC107" s="836" t="s">
        <v>3411</v>
      </c>
      <c r="AD107" s="836" t="s">
        <v>3411</v>
      </c>
      <c r="AE107" s="836" t="s">
        <v>3411</v>
      </c>
      <c r="AF107" s="836" t="s">
        <v>3411</v>
      </c>
      <c r="AG107" s="836" t="s">
        <v>3411</v>
      </c>
      <c r="AH107" s="836" t="s">
        <v>3411</v>
      </c>
      <c r="AI107" s="836" t="s">
        <v>3411</v>
      </c>
      <c r="AJ107" s="836" t="s">
        <v>3411</v>
      </c>
      <c r="AK107" s="836" t="s">
        <v>3411</v>
      </c>
      <c r="AL107" s="836" t="s">
        <v>3411</v>
      </c>
      <c r="AM107" s="836" t="s">
        <v>3411</v>
      </c>
      <c r="AN107" s="836" t="s">
        <v>3411</v>
      </c>
      <c r="AO107" s="836" t="s">
        <v>3411</v>
      </c>
      <c r="AP107" s="836" t="s">
        <v>3411</v>
      </c>
      <c r="AQ107" s="836" t="s">
        <v>3411</v>
      </c>
      <c r="AR107" s="836" t="s">
        <v>3411</v>
      </c>
      <c r="AS107" s="836" t="s">
        <v>3411</v>
      </c>
      <c r="AT107" s="836" t="s">
        <v>3411</v>
      </c>
      <c r="AU107" s="836" t="s">
        <v>3411</v>
      </c>
      <c r="AV107" s="836" t="s">
        <v>3411</v>
      </c>
      <c r="AW107" s="836" t="s">
        <v>3411</v>
      </c>
      <c r="AX107" s="836" t="s">
        <v>3411</v>
      </c>
      <c r="AY107" s="836" t="s">
        <v>3411</v>
      </c>
      <c r="AZ107" s="836" t="s">
        <v>3411</v>
      </c>
      <c r="BA107" s="836" t="s">
        <v>3411</v>
      </c>
      <c r="BB107" s="836" t="s">
        <v>3411</v>
      </c>
      <c r="BC107" s="836" t="s">
        <v>3411</v>
      </c>
      <c r="BD107" s="836" t="s">
        <v>3411</v>
      </c>
      <c r="BE107" s="836" t="s">
        <v>3411</v>
      </c>
      <c r="BF107" s="836" t="s">
        <v>3411</v>
      </c>
      <c r="BG107" s="836" t="s">
        <v>3411</v>
      </c>
      <c r="BH107" s="836" t="s">
        <v>3411</v>
      </c>
      <c r="BI107" s="836" t="s">
        <v>3411</v>
      </c>
      <c r="BJ107" s="836" t="s">
        <v>3411</v>
      </c>
      <c r="BK107" s="836" t="s">
        <v>3411</v>
      </c>
      <c r="BL107" s="836" t="s">
        <v>3411</v>
      </c>
      <c r="BM107" s="836" t="s">
        <v>3411</v>
      </c>
      <c r="BN107" s="836" t="s">
        <v>3411</v>
      </c>
    </row>
    <row r="108" spans="1:66" ht="12.75" hidden="1">
      <c r="A108" s="831"/>
      <c r="B108" s="837" t="s">
        <v>545</v>
      </c>
      <c r="C108" s="838"/>
      <c r="D108" s="836">
        <v>0</v>
      </c>
      <c r="E108" s="836">
        <v>0</v>
      </c>
      <c r="F108" s="836">
        <v>0</v>
      </c>
      <c r="G108" s="836">
        <v>0</v>
      </c>
      <c r="H108" s="836">
        <v>0</v>
      </c>
      <c r="I108" s="836" t="s">
        <v>3411</v>
      </c>
      <c r="J108" s="836" t="s">
        <v>3411</v>
      </c>
      <c r="K108" s="836" t="s">
        <v>3411</v>
      </c>
      <c r="L108" s="836" t="s">
        <v>3411</v>
      </c>
      <c r="M108" s="836" t="s">
        <v>3411</v>
      </c>
      <c r="N108" s="836" t="s">
        <v>3411</v>
      </c>
      <c r="O108" s="836" t="s">
        <v>3411</v>
      </c>
      <c r="P108" s="836" t="s">
        <v>3411</v>
      </c>
      <c r="Q108" s="836" t="s">
        <v>3411</v>
      </c>
      <c r="R108" s="836" t="s">
        <v>3411</v>
      </c>
      <c r="S108" s="836" t="s">
        <v>3411</v>
      </c>
      <c r="T108" s="836" t="s">
        <v>3411</v>
      </c>
      <c r="U108" s="836" t="s">
        <v>3411</v>
      </c>
      <c r="V108" s="836" t="s">
        <v>3411</v>
      </c>
      <c r="W108" s="836" t="s">
        <v>3411</v>
      </c>
      <c r="X108" s="836" t="s">
        <v>3411</v>
      </c>
      <c r="Y108" s="836" t="s">
        <v>3411</v>
      </c>
      <c r="Z108" s="836" t="s">
        <v>3411</v>
      </c>
      <c r="AA108" s="836" t="s">
        <v>3411</v>
      </c>
      <c r="AB108" s="836" t="s">
        <v>3411</v>
      </c>
      <c r="AC108" s="836" t="s">
        <v>3411</v>
      </c>
      <c r="AD108" s="836" t="s">
        <v>3411</v>
      </c>
      <c r="AE108" s="836" t="s">
        <v>3411</v>
      </c>
      <c r="AF108" s="836" t="s">
        <v>3411</v>
      </c>
      <c r="AG108" s="836" t="s">
        <v>3411</v>
      </c>
      <c r="AH108" s="836" t="s">
        <v>3411</v>
      </c>
      <c r="AI108" s="836" t="s">
        <v>3411</v>
      </c>
      <c r="AJ108" s="836" t="s">
        <v>3411</v>
      </c>
      <c r="AK108" s="836" t="s">
        <v>3411</v>
      </c>
      <c r="AL108" s="836" t="s">
        <v>3411</v>
      </c>
      <c r="AM108" s="836" t="s">
        <v>3411</v>
      </c>
      <c r="AN108" s="836" t="s">
        <v>3411</v>
      </c>
      <c r="AO108" s="836" t="s">
        <v>3411</v>
      </c>
      <c r="AP108" s="836" t="s">
        <v>3411</v>
      </c>
      <c r="AQ108" s="836" t="s">
        <v>3411</v>
      </c>
      <c r="AR108" s="836" t="s">
        <v>3411</v>
      </c>
      <c r="AS108" s="836" t="s">
        <v>3411</v>
      </c>
      <c r="AT108" s="836" t="s">
        <v>3411</v>
      </c>
      <c r="AU108" s="836" t="s">
        <v>3411</v>
      </c>
      <c r="AV108" s="836" t="s">
        <v>3411</v>
      </c>
      <c r="AW108" s="836" t="s">
        <v>3411</v>
      </c>
      <c r="AX108" s="836" t="s">
        <v>3411</v>
      </c>
      <c r="AY108" s="836" t="s">
        <v>3411</v>
      </c>
      <c r="AZ108" s="836" t="s">
        <v>3411</v>
      </c>
      <c r="BA108" s="836" t="s">
        <v>3411</v>
      </c>
      <c r="BB108" s="836" t="s">
        <v>3411</v>
      </c>
      <c r="BC108" s="836" t="s">
        <v>3411</v>
      </c>
      <c r="BD108" s="836" t="s">
        <v>3411</v>
      </c>
      <c r="BE108" s="836" t="s">
        <v>3411</v>
      </c>
      <c r="BF108" s="836" t="s">
        <v>3411</v>
      </c>
      <c r="BG108" s="836" t="s">
        <v>3411</v>
      </c>
      <c r="BH108" s="836" t="s">
        <v>3411</v>
      </c>
      <c r="BI108" s="836" t="s">
        <v>3411</v>
      </c>
      <c r="BJ108" s="836" t="s">
        <v>3411</v>
      </c>
      <c r="BK108" s="836" t="s">
        <v>3411</v>
      </c>
      <c r="BL108" s="836" t="s">
        <v>3411</v>
      </c>
      <c r="BM108" s="836" t="s">
        <v>3411</v>
      </c>
      <c r="BN108" s="836" t="s">
        <v>3411</v>
      </c>
    </row>
    <row r="109" spans="1:66" ht="12.75">
      <c r="A109" s="845" t="s">
        <v>3222</v>
      </c>
      <c r="B109" s="843" t="s">
        <v>3223</v>
      </c>
      <c r="C109" s="844" t="s">
        <v>6077</v>
      </c>
      <c r="D109" s="830">
        <v>0</v>
      </c>
      <c r="E109" s="830">
        <v>0</v>
      </c>
      <c r="F109" s="830">
        <v>0</v>
      </c>
      <c r="G109" s="830">
        <v>0</v>
      </c>
      <c r="H109" s="830">
        <v>0</v>
      </c>
      <c r="I109" s="830" t="s">
        <v>3411</v>
      </c>
      <c r="J109" s="830" t="s">
        <v>3411</v>
      </c>
      <c r="K109" s="830" t="s">
        <v>3411</v>
      </c>
      <c r="L109" s="830" t="s">
        <v>3411</v>
      </c>
      <c r="M109" s="830" t="s">
        <v>3411</v>
      </c>
      <c r="N109" s="830" t="s">
        <v>3411</v>
      </c>
      <c r="O109" s="830" t="s">
        <v>3411</v>
      </c>
      <c r="P109" s="830" t="s">
        <v>3411</v>
      </c>
      <c r="Q109" s="830" t="s">
        <v>3411</v>
      </c>
      <c r="R109" s="830" t="s">
        <v>3411</v>
      </c>
      <c r="S109" s="830" t="s">
        <v>3411</v>
      </c>
      <c r="T109" s="830" t="s">
        <v>3411</v>
      </c>
      <c r="U109" s="830" t="s">
        <v>3411</v>
      </c>
      <c r="V109" s="830" t="s">
        <v>3411</v>
      </c>
      <c r="W109" s="830" t="s">
        <v>3411</v>
      </c>
      <c r="X109" s="830" t="s">
        <v>3411</v>
      </c>
      <c r="Y109" s="830" t="s">
        <v>3411</v>
      </c>
      <c r="Z109" s="830" t="s">
        <v>3411</v>
      </c>
      <c r="AA109" s="830" t="s">
        <v>3411</v>
      </c>
      <c r="AB109" s="830" t="s">
        <v>3411</v>
      </c>
      <c r="AC109" s="830" t="s">
        <v>3411</v>
      </c>
      <c r="AD109" s="830" t="s">
        <v>3411</v>
      </c>
      <c r="AE109" s="830" t="s">
        <v>3411</v>
      </c>
      <c r="AF109" s="830" t="s">
        <v>3411</v>
      </c>
      <c r="AG109" s="830" t="s">
        <v>3411</v>
      </c>
      <c r="AH109" s="830" t="s">
        <v>3411</v>
      </c>
      <c r="AI109" s="830" t="s">
        <v>3411</v>
      </c>
      <c r="AJ109" s="830" t="s">
        <v>3411</v>
      </c>
      <c r="AK109" s="830" t="s">
        <v>3411</v>
      </c>
      <c r="AL109" s="830" t="s">
        <v>3411</v>
      </c>
      <c r="AM109" s="830" t="s">
        <v>3411</v>
      </c>
      <c r="AN109" s="830" t="s">
        <v>3411</v>
      </c>
      <c r="AO109" s="830" t="s">
        <v>3411</v>
      </c>
      <c r="AP109" s="830" t="s">
        <v>3411</v>
      </c>
      <c r="AQ109" s="830" t="s">
        <v>3411</v>
      </c>
      <c r="AR109" s="830" t="s">
        <v>3411</v>
      </c>
      <c r="AS109" s="830" t="s">
        <v>3411</v>
      </c>
      <c r="AT109" s="830" t="s">
        <v>3411</v>
      </c>
      <c r="AU109" s="830" t="s">
        <v>3411</v>
      </c>
      <c r="AV109" s="830" t="s">
        <v>3411</v>
      </c>
      <c r="AW109" s="830" t="s">
        <v>3411</v>
      </c>
      <c r="AX109" s="830" t="s">
        <v>3411</v>
      </c>
      <c r="AY109" s="830" t="s">
        <v>3411</v>
      </c>
      <c r="AZ109" s="830" t="s">
        <v>3411</v>
      </c>
      <c r="BA109" s="830" t="s">
        <v>3411</v>
      </c>
      <c r="BB109" s="830" t="s">
        <v>3411</v>
      </c>
      <c r="BC109" s="830" t="s">
        <v>3411</v>
      </c>
      <c r="BD109" s="830" t="s">
        <v>3411</v>
      </c>
      <c r="BE109" s="830" t="s">
        <v>3411</v>
      </c>
      <c r="BF109" s="830" t="s">
        <v>3411</v>
      </c>
      <c r="BG109" s="830" t="s">
        <v>3411</v>
      </c>
      <c r="BH109" s="830" t="s">
        <v>3411</v>
      </c>
      <c r="BI109" s="830" t="s">
        <v>3411</v>
      </c>
      <c r="BJ109" s="830" t="s">
        <v>3411</v>
      </c>
      <c r="BK109" s="830" t="s">
        <v>3411</v>
      </c>
      <c r="BL109" s="830" t="s">
        <v>3411</v>
      </c>
      <c r="BM109" s="830" t="s">
        <v>3411</v>
      </c>
      <c r="BN109" s="830" t="s">
        <v>3411</v>
      </c>
    </row>
    <row r="110" spans="1:66" ht="12.75" hidden="1">
      <c r="A110" s="839"/>
      <c r="B110" s="839"/>
      <c r="C110" s="840"/>
      <c r="D110" s="836"/>
      <c r="E110" s="836">
        <v>0</v>
      </c>
      <c r="F110" s="836"/>
      <c r="G110" s="836">
        <v>0</v>
      </c>
      <c r="H110" s="836">
        <v>0</v>
      </c>
      <c r="I110" s="836" t="s">
        <v>3411</v>
      </c>
      <c r="J110" s="836" t="s">
        <v>3411</v>
      </c>
      <c r="K110" s="836" t="s">
        <v>3411</v>
      </c>
      <c r="L110" s="836" t="s">
        <v>3411</v>
      </c>
      <c r="M110" s="836" t="s">
        <v>3411</v>
      </c>
      <c r="N110" s="836" t="s">
        <v>3411</v>
      </c>
      <c r="O110" s="836" t="s">
        <v>3411</v>
      </c>
      <c r="P110" s="836" t="s">
        <v>3411</v>
      </c>
      <c r="Q110" s="836" t="s">
        <v>3411</v>
      </c>
      <c r="R110" s="836" t="s">
        <v>3411</v>
      </c>
      <c r="S110" s="836" t="s">
        <v>3411</v>
      </c>
      <c r="T110" s="836" t="s">
        <v>3411</v>
      </c>
      <c r="U110" s="836" t="s">
        <v>3411</v>
      </c>
      <c r="V110" s="836" t="s">
        <v>3411</v>
      </c>
      <c r="W110" s="836" t="s">
        <v>3411</v>
      </c>
      <c r="X110" s="836" t="s">
        <v>3411</v>
      </c>
      <c r="Y110" s="836" t="s">
        <v>3411</v>
      </c>
      <c r="Z110" s="836" t="s">
        <v>3411</v>
      </c>
      <c r="AA110" s="836" t="s">
        <v>3411</v>
      </c>
      <c r="AB110" s="836" t="s">
        <v>3411</v>
      </c>
      <c r="AC110" s="836" t="s">
        <v>3411</v>
      </c>
      <c r="AD110" s="836" t="s">
        <v>3411</v>
      </c>
      <c r="AE110" s="836" t="s">
        <v>3411</v>
      </c>
      <c r="AF110" s="836" t="s">
        <v>3411</v>
      </c>
      <c r="AG110" s="836" t="s">
        <v>3411</v>
      </c>
      <c r="AH110" s="836" t="s">
        <v>3411</v>
      </c>
      <c r="AI110" s="836" t="s">
        <v>3411</v>
      </c>
      <c r="AJ110" s="836" t="s">
        <v>3411</v>
      </c>
      <c r="AK110" s="836" t="s">
        <v>3411</v>
      </c>
      <c r="AL110" s="836" t="s">
        <v>3411</v>
      </c>
      <c r="AM110" s="836" t="s">
        <v>3411</v>
      </c>
      <c r="AN110" s="836" t="s">
        <v>3411</v>
      </c>
      <c r="AO110" s="836" t="s">
        <v>3411</v>
      </c>
      <c r="AP110" s="836" t="s">
        <v>3411</v>
      </c>
      <c r="AQ110" s="836" t="s">
        <v>3411</v>
      </c>
      <c r="AR110" s="836" t="s">
        <v>3411</v>
      </c>
      <c r="AS110" s="836" t="s">
        <v>3411</v>
      </c>
      <c r="AT110" s="836" t="s">
        <v>3411</v>
      </c>
      <c r="AU110" s="836" t="s">
        <v>3411</v>
      </c>
      <c r="AV110" s="836" t="s">
        <v>3411</v>
      </c>
      <c r="AW110" s="836" t="s">
        <v>3411</v>
      </c>
      <c r="AX110" s="836" t="s">
        <v>3411</v>
      </c>
      <c r="AY110" s="836" t="s">
        <v>3411</v>
      </c>
      <c r="AZ110" s="836" t="s">
        <v>3411</v>
      </c>
      <c r="BA110" s="836" t="s">
        <v>3411</v>
      </c>
      <c r="BB110" s="836" t="s">
        <v>3411</v>
      </c>
      <c r="BC110" s="836" t="s">
        <v>3411</v>
      </c>
      <c r="BD110" s="836" t="s">
        <v>3411</v>
      </c>
      <c r="BE110" s="836" t="s">
        <v>3411</v>
      </c>
      <c r="BF110" s="836" t="s">
        <v>3411</v>
      </c>
      <c r="BG110" s="836" t="s">
        <v>3411</v>
      </c>
      <c r="BH110" s="836" t="s">
        <v>3411</v>
      </c>
      <c r="BI110" s="836" t="s">
        <v>3411</v>
      </c>
      <c r="BJ110" s="836" t="s">
        <v>3411</v>
      </c>
      <c r="BK110" s="836" t="s">
        <v>3411</v>
      </c>
      <c r="BL110" s="836" t="s">
        <v>3411</v>
      </c>
      <c r="BM110" s="836" t="s">
        <v>3411</v>
      </c>
      <c r="BN110" s="836" t="s">
        <v>3411</v>
      </c>
    </row>
    <row r="111" spans="1:66" ht="13.5" thickBot="1">
      <c r="A111" s="829"/>
      <c r="B111" s="829" t="s">
        <v>3225</v>
      </c>
      <c r="C111" s="826" t="s">
        <v>6077</v>
      </c>
      <c r="D111" s="846">
        <v>602089884296</v>
      </c>
      <c r="E111" s="846">
        <v>0</v>
      </c>
      <c r="F111" s="846">
        <v>602089884296</v>
      </c>
      <c r="G111" s="846">
        <v>602089884296</v>
      </c>
      <c r="H111" s="846">
        <v>0</v>
      </c>
      <c r="I111" s="846" t="s">
        <v>3411</v>
      </c>
      <c r="J111" s="846" t="s">
        <v>3411</v>
      </c>
      <c r="K111" s="846" t="s">
        <v>3411</v>
      </c>
      <c r="L111" s="846" t="s">
        <v>3411</v>
      </c>
      <c r="M111" s="846" t="s">
        <v>3411</v>
      </c>
      <c r="N111" s="846" t="s">
        <v>3411</v>
      </c>
      <c r="O111" s="846" t="s">
        <v>3411</v>
      </c>
      <c r="P111" s="846" t="s">
        <v>3411</v>
      </c>
      <c r="Q111" s="846" t="s">
        <v>3411</v>
      </c>
      <c r="R111" s="846" t="s">
        <v>3411</v>
      </c>
      <c r="S111" s="846" t="s">
        <v>3411</v>
      </c>
      <c r="T111" s="846" t="s">
        <v>3411</v>
      </c>
      <c r="U111" s="846" t="s">
        <v>3411</v>
      </c>
      <c r="V111" s="846" t="s">
        <v>3411</v>
      </c>
      <c r="W111" s="846" t="s">
        <v>3411</v>
      </c>
      <c r="X111" s="846" t="s">
        <v>3411</v>
      </c>
      <c r="Y111" s="846" t="s">
        <v>3411</v>
      </c>
      <c r="Z111" s="846" t="s">
        <v>3411</v>
      </c>
      <c r="AA111" s="846" t="s">
        <v>3411</v>
      </c>
      <c r="AB111" s="846" t="s">
        <v>3411</v>
      </c>
      <c r="AC111" s="846" t="s">
        <v>3411</v>
      </c>
      <c r="AD111" s="846" t="s">
        <v>3411</v>
      </c>
      <c r="AE111" s="846" t="s">
        <v>3411</v>
      </c>
      <c r="AF111" s="846" t="s">
        <v>3411</v>
      </c>
      <c r="AG111" s="846" t="s">
        <v>3411</v>
      </c>
      <c r="AH111" s="846" t="s">
        <v>3411</v>
      </c>
      <c r="AI111" s="846" t="s">
        <v>3411</v>
      </c>
      <c r="AJ111" s="846" t="s">
        <v>3411</v>
      </c>
      <c r="AK111" s="846" t="s">
        <v>3411</v>
      </c>
      <c r="AL111" s="846" t="s">
        <v>3411</v>
      </c>
      <c r="AM111" s="846" t="s">
        <v>3411</v>
      </c>
      <c r="AN111" s="846" t="s">
        <v>3411</v>
      </c>
      <c r="AO111" s="846" t="s">
        <v>3411</v>
      </c>
      <c r="AP111" s="846" t="s">
        <v>3411</v>
      </c>
      <c r="AQ111" s="846" t="s">
        <v>3411</v>
      </c>
      <c r="AR111" s="846" t="s">
        <v>3411</v>
      </c>
      <c r="AS111" s="846" t="s">
        <v>3411</v>
      </c>
      <c r="AT111" s="846" t="s">
        <v>3411</v>
      </c>
      <c r="AU111" s="846" t="s">
        <v>3411</v>
      </c>
      <c r="AV111" s="846" t="s">
        <v>3411</v>
      </c>
      <c r="AW111" s="846" t="s">
        <v>3411</v>
      </c>
      <c r="AX111" s="846" t="s">
        <v>3411</v>
      </c>
      <c r="AY111" s="846" t="s">
        <v>3411</v>
      </c>
      <c r="AZ111" s="846" t="s">
        <v>3411</v>
      </c>
      <c r="BA111" s="846" t="s">
        <v>3411</v>
      </c>
      <c r="BB111" s="846" t="s">
        <v>3411</v>
      </c>
      <c r="BC111" s="846" t="s">
        <v>3411</v>
      </c>
      <c r="BD111" s="846" t="s">
        <v>3411</v>
      </c>
      <c r="BE111" s="846" t="s">
        <v>3411</v>
      </c>
      <c r="BF111" s="846" t="s">
        <v>3411</v>
      </c>
      <c r="BG111" s="846" t="s">
        <v>3411</v>
      </c>
      <c r="BH111" s="846" t="s">
        <v>3411</v>
      </c>
      <c r="BI111" s="846" t="s">
        <v>3411</v>
      </c>
      <c r="BJ111" s="846" t="s">
        <v>3411</v>
      </c>
      <c r="BK111" s="846" t="s">
        <v>3411</v>
      </c>
      <c r="BL111" s="846" t="s">
        <v>3411</v>
      </c>
      <c r="BM111" s="846" t="s">
        <v>3411</v>
      </c>
      <c r="BN111" s="846" t="s">
        <v>3411</v>
      </c>
    </row>
    <row r="112" spans="1:66" ht="13.5" thickTop="1">
      <c r="A112" s="832"/>
      <c r="B112" s="832"/>
      <c r="C112" s="833" t="s">
        <v>6077</v>
      </c>
      <c r="D112" s="847"/>
      <c r="E112" s="847">
        <v>0</v>
      </c>
      <c r="F112" s="847"/>
      <c r="G112" s="847">
        <v>0</v>
      </c>
      <c r="H112" s="847">
        <v>0</v>
      </c>
      <c r="I112" s="847" t="s">
        <v>3411</v>
      </c>
      <c r="J112" s="847" t="s">
        <v>3411</v>
      </c>
      <c r="K112" s="847" t="s">
        <v>3411</v>
      </c>
      <c r="L112" s="847" t="s">
        <v>3411</v>
      </c>
      <c r="M112" s="847" t="s">
        <v>3411</v>
      </c>
      <c r="N112" s="847" t="s">
        <v>3411</v>
      </c>
      <c r="O112" s="847" t="s">
        <v>3411</v>
      </c>
      <c r="P112" s="847" t="s">
        <v>3411</v>
      </c>
      <c r="Q112" s="847" t="s">
        <v>3411</v>
      </c>
      <c r="R112" s="847" t="s">
        <v>3411</v>
      </c>
      <c r="S112" s="847" t="s">
        <v>3411</v>
      </c>
      <c r="T112" s="847" t="s">
        <v>3411</v>
      </c>
      <c r="U112" s="847" t="s">
        <v>3411</v>
      </c>
      <c r="V112" s="847" t="s">
        <v>3411</v>
      </c>
      <c r="W112" s="847" t="s">
        <v>3411</v>
      </c>
      <c r="X112" s="847" t="s">
        <v>3411</v>
      </c>
      <c r="Y112" s="847" t="s">
        <v>3411</v>
      </c>
      <c r="Z112" s="847" t="s">
        <v>3411</v>
      </c>
      <c r="AA112" s="847" t="s">
        <v>3411</v>
      </c>
      <c r="AB112" s="847" t="s">
        <v>3411</v>
      </c>
      <c r="AC112" s="847" t="s">
        <v>3411</v>
      </c>
      <c r="AD112" s="847" t="s">
        <v>3411</v>
      </c>
      <c r="AE112" s="847" t="s">
        <v>3411</v>
      </c>
      <c r="AF112" s="847" t="s">
        <v>3411</v>
      </c>
      <c r="AG112" s="847" t="s">
        <v>3411</v>
      </c>
      <c r="AH112" s="847" t="s">
        <v>3411</v>
      </c>
      <c r="AI112" s="847" t="s">
        <v>3411</v>
      </c>
      <c r="AJ112" s="847" t="s">
        <v>3411</v>
      </c>
      <c r="AK112" s="847" t="s">
        <v>3411</v>
      </c>
      <c r="AL112" s="847" t="s">
        <v>3411</v>
      </c>
      <c r="AM112" s="847" t="s">
        <v>3411</v>
      </c>
      <c r="AN112" s="847" t="s">
        <v>3411</v>
      </c>
      <c r="AO112" s="847" t="s">
        <v>3411</v>
      </c>
      <c r="AP112" s="847" t="s">
        <v>3411</v>
      </c>
      <c r="AQ112" s="847" t="s">
        <v>3411</v>
      </c>
      <c r="AR112" s="847" t="s">
        <v>3411</v>
      </c>
      <c r="AS112" s="847" t="s">
        <v>3411</v>
      </c>
      <c r="AT112" s="847" t="s">
        <v>3411</v>
      </c>
      <c r="AU112" s="847" t="s">
        <v>3411</v>
      </c>
      <c r="AV112" s="847" t="s">
        <v>3411</v>
      </c>
      <c r="AW112" s="847" t="s">
        <v>3411</v>
      </c>
      <c r="AX112" s="847" t="s">
        <v>3411</v>
      </c>
      <c r="AY112" s="847" t="s">
        <v>3411</v>
      </c>
      <c r="AZ112" s="847" t="s">
        <v>3411</v>
      </c>
      <c r="BA112" s="847" t="s">
        <v>3411</v>
      </c>
      <c r="BB112" s="847" t="s">
        <v>3411</v>
      </c>
      <c r="BC112" s="847" t="s">
        <v>3411</v>
      </c>
      <c r="BD112" s="847" t="s">
        <v>3411</v>
      </c>
      <c r="BE112" s="847" t="s">
        <v>3411</v>
      </c>
      <c r="BF112" s="847" t="s">
        <v>3411</v>
      </c>
      <c r="BG112" s="847" t="s">
        <v>3411</v>
      </c>
      <c r="BH112" s="847" t="s">
        <v>3411</v>
      </c>
      <c r="BI112" s="847" t="s">
        <v>3411</v>
      </c>
      <c r="BJ112" s="847" t="s">
        <v>3411</v>
      </c>
      <c r="BK112" s="847" t="s">
        <v>3411</v>
      </c>
      <c r="BL112" s="847" t="s">
        <v>3411</v>
      </c>
      <c r="BM112" s="847" t="s">
        <v>3411</v>
      </c>
      <c r="BN112" s="847" t="s">
        <v>3411</v>
      </c>
    </row>
    <row r="113" spans="1:66" ht="12.75">
      <c r="A113" s="848" t="s">
        <v>3226</v>
      </c>
      <c r="B113" s="849"/>
      <c r="C113" s="833" t="s">
        <v>6077</v>
      </c>
      <c r="D113" s="847"/>
      <c r="E113" s="847">
        <v>0</v>
      </c>
      <c r="F113" s="847"/>
      <c r="G113" s="847">
        <v>0</v>
      </c>
      <c r="H113" s="847">
        <v>0</v>
      </c>
      <c r="I113" s="847" t="s">
        <v>3411</v>
      </c>
      <c r="J113" s="847" t="s">
        <v>3411</v>
      </c>
      <c r="K113" s="847" t="s">
        <v>3411</v>
      </c>
      <c r="L113" s="847" t="s">
        <v>3411</v>
      </c>
      <c r="M113" s="847" t="s">
        <v>3411</v>
      </c>
      <c r="N113" s="847" t="s">
        <v>3411</v>
      </c>
      <c r="O113" s="847" t="s">
        <v>3411</v>
      </c>
      <c r="P113" s="847" t="s">
        <v>3411</v>
      </c>
      <c r="Q113" s="847" t="s">
        <v>3411</v>
      </c>
      <c r="R113" s="847" t="s">
        <v>3411</v>
      </c>
      <c r="S113" s="847" t="s">
        <v>3411</v>
      </c>
      <c r="T113" s="847" t="s">
        <v>3411</v>
      </c>
      <c r="U113" s="847" t="s">
        <v>3411</v>
      </c>
      <c r="V113" s="847" t="s">
        <v>3411</v>
      </c>
      <c r="W113" s="847" t="s">
        <v>3411</v>
      </c>
      <c r="X113" s="847" t="s">
        <v>3411</v>
      </c>
      <c r="Y113" s="847" t="s">
        <v>3411</v>
      </c>
      <c r="Z113" s="847" t="s">
        <v>3411</v>
      </c>
      <c r="AA113" s="847" t="s">
        <v>3411</v>
      </c>
      <c r="AB113" s="847" t="s">
        <v>3411</v>
      </c>
      <c r="AC113" s="847" t="s">
        <v>3411</v>
      </c>
      <c r="AD113" s="847" t="s">
        <v>3411</v>
      </c>
      <c r="AE113" s="847" t="s">
        <v>3411</v>
      </c>
      <c r="AF113" s="847" t="s">
        <v>3411</v>
      </c>
      <c r="AG113" s="847" t="s">
        <v>3411</v>
      </c>
      <c r="AH113" s="847" t="s">
        <v>3411</v>
      </c>
      <c r="AI113" s="847" t="s">
        <v>3411</v>
      </c>
      <c r="AJ113" s="847" t="s">
        <v>3411</v>
      </c>
      <c r="AK113" s="847" t="s">
        <v>3411</v>
      </c>
      <c r="AL113" s="847" t="s">
        <v>3411</v>
      </c>
      <c r="AM113" s="847" t="s">
        <v>3411</v>
      </c>
      <c r="AN113" s="847" t="s">
        <v>3411</v>
      </c>
      <c r="AO113" s="847" t="s">
        <v>3411</v>
      </c>
      <c r="AP113" s="847" t="s">
        <v>3411</v>
      </c>
      <c r="AQ113" s="847" t="s">
        <v>3411</v>
      </c>
      <c r="AR113" s="847" t="s">
        <v>3411</v>
      </c>
      <c r="AS113" s="847" t="s">
        <v>3411</v>
      </c>
      <c r="AT113" s="847" t="s">
        <v>3411</v>
      </c>
      <c r="AU113" s="847" t="s">
        <v>3411</v>
      </c>
      <c r="AV113" s="847" t="s">
        <v>3411</v>
      </c>
      <c r="AW113" s="847" t="s">
        <v>3411</v>
      </c>
      <c r="AX113" s="847" t="s">
        <v>3411</v>
      </c>
      <c r="AY113" s="847" t="s">
        <v>3411</v>
      </c>
      <c r="AZ113" s="847" t="s">
        <v>3411</v>
      </c>
      <c r="BA113" s="847" t="s">
        <v>3411</v>
      </c>
      <c r="BB113" s="847" t="s">
        <v>3411</v>
      </c>
      <c r="BC113" s="847" t="s">
        <v>3411</v>
      </c>
      <c r="BD113" s="847" t="s">
        <v>3411</v>
      </c>
      <c r="BE113" s="847" t="s">
        <v>3411</v>
      </c>
      <c r="BF113" s="847" t="s">
        <v>3411</v>
      </c>
      <c r="BG113" s="847" t="s">
        <v>3411</v>
      </c>
      <c r="BH113" s="847" t="s">
        <v>3411</v>
      </c>
      <c r="BI113" s="847" t="s">
        <v>3411</v>
      </c>
      <c r="BJ113" s="847" t="s">
        <v>3411</v>
      </c>
      <c r="BK113" s="847" t="s">
        <v>3411</v>
      </c>
      <c r="BL113" s="847" t="s">
        <v>3411</v>
      </c>
      <c r="BM113" s="847" t="s">
        <v>3411</v>
      </c>
      <c r="BN113" s="847" t="s">
        <v>3411</v>
      </c>
    </row>
    <row r="114" spans="1:66" ht="12.75">
      <c r="A114" s="829" t="s">
        <v>529</v>
      </c>
      <c r="B114" s="829" t="s">
        <v>3227</v>
      </c>
      <c r="C114" s="826" t="s">
        <v>6077</v>
      </c>
      <c r="D114" s="830">
        <v>425473631330</v>
      </c>
      <c r="E114" s="830">
        <v>0</v>
      </c>
      <c r="F114" s="830">
        <v>425473631330</v>
      </c>
      <c r="G114" s="830">
        <v>425473631330</v>
      </c>
      <c r="H114" s="830">
        <v>0</v>
      </c>
      <c r="I114" s="830" t="s">
        <v>3411</v>
      </c>
      <c r="J114" s="830" t="s">
        <v>3411</v>
      </c>
      <c r="K114" s="830" t="s">
        <v>3411</v>
      </c>
      <c r="L114" s="830" t="s">
        <v>3411</v>
      </c>
      <c r="M114" s="830" t="s">
        <v>3411</v>
      </c>
      <c r="N114" s="830" t="s">
        <v>3411</v>
      </c>
      <c r="O114" s="830" t="s">
        <v>3411</v>
      </c>
      <c r="P114" s="830" t="s">
        <v>3411</v>
      </c>
      <c r="Q114" s="830" t="s">
        <v>3411</v>
      </c>
      <c r="R114" s="830" t="s">
        <v>3411</v>
      </c>
      <c r="S114" s="830" t="s">
        <v>3411</v>
      </c>
      <c r="T114" s="830" t="s">
        <v>3411</v>
      </c>
      <c r="U114" s="830" t="s">
        <v>3411</v>
      </c>
      <c r="V114" s="830" t="s">
        <v>3411</v>
      </c>
      <c r="W114" s="830" t="s">
        <v>3411</v>
      </c>
      <c r="X114" s="830" t="s">
        <v>3411</v>
      </c>
      <c r="Y114" s="830" t="s">
        <v>3411</v>
      </c>
      <c r="Z114" s="830" t="s">
        <v>3411</v>
      </c>
      <c r="AA114" s="830" t="s">
        <v>3411</v>
      </c>
      <c r="AB114" s="830" t="s">
        <v>3411</v>
      </c>
      <c r="AC114" s="830" t="s">
        <v>3411</v>
      </c>
      <c r="AD114" s="830" t="s">
        <v>3411</v>
      </c>
      <c r="AE114" s="830" t="s">
        <v>3411</v>
      </c>
      <c r="AF114" s="830" t="s">
        <v>3411</v>
      </c>
      <c r="AG114" s="830" t="s">
        <v>3411</v>
      </c>
      <c r="AH114" s="830" t="s">
        <v>3411</v>
      </c>
      <c r="AI114" s="830" t="s">
        <v>3411</v>
      </c>
      <c r="AJ114" s="830" t="s">
        <v>3411</v>
      </c>
      <c r="AK114" s="830" t="s">
        <v>3411</v>
      </c>
      <c r="AL114" s="830" t="s">
        <v>3411</v>
      </c>
      <c r="AM114" s="830" t="s">
        <v>3411</v>
      </c>
      <c r="AN114" s="830" t="s">
        <v>3411</v>
      </c>
      <c r="AO114" s="830" t="s">
        <v>3411</v>
      </c>
      <c r="AP114" s="830" t="s">
        <v>3411</v>
      </c>
      <c r="AQ114" s="830" t="s">
        <v>3411</v>
      </c>
      <c r="AR114" s="830" t="s">
        <v>3411</v>
      </c>
      <c r="AS114" s="830" t="s">
        <v>3411</v>
      </c>
      <c r="AT114" s="830" t="s">
        <v>3411</v>
      </c>
      <c r="AU114" s="830" t="s">
        <v>3411</v>
      </c>
      <c r="AV114" s="830" t="s">
        <v>3411</v>
      </c>
      <c r="AW114" s="830" t="s">
        <v>3411</v>
      </c>
      <c r="AX114" s="830" t="s">
        <v>3411</v>
      </c>
      <c r="AY114" s="830" t="s">
        <v>3411</v>
      </c>
      <c r="AZ114" s="830" t="s">
        <v>3411</v>
      </c>
      <c r="BA114" s="830" t="s">
        <v>3411</v>
      </c>
      <c r="BB114" s="830" t="s">
        <v>3411</v>
      </c>
      <c r="BC114" s="830" t="s">
        <v>3411</v>
      </c>
      <c r="BD114" s="830" t="s">
        <v>3411</v>
      </c>
      <c r="BE114" s="830" t="s">
        <v>3411</v>
      </c>
      <c r="BF114" s="830" t="s">
        <v>3411</v>
      </c>
      <c r="BG114" s="830" t="s">
        <v>3411</v>
      </c>
      <c r="BH114" s="830" t="s">
        <v>3411</v>
      </c>
      <c r="BI114" s="830" t="s">
        <v>3411</v>
      </c>
      <c r="BJ114" s="830" t="s">
        <v>3411</v>
      </c>
      <c r="BK114" s="830" t="s">
        <v>3411</v>
      </c>
      <c r="BL114" s="830" t="s">
        <v>3411</v>
      </c>
      <c r="BM114" s="830" t="s">
        <v>3411</v>
      </c>
      <c r="BN114" s="830" t="s">
        <v>3411</v>
      </c>
    </row>
    <row r="115" spans="1:66" ht="12.75">
      <c r="A115" s="829" t="s">
        <v>531</v>
      </c>
      <c r="B115" s="829" t="s">
        <v>3228</v>
      </c>
      <c r="C115" s="826" t="s">
        <v>6077</v>
      </c>
      <c r="D115" s="830">
        <v>417147033209</v>
      </c>
      <c r="E115" s="830">
        <v>0</v>
      </c>
      <c r="F115" s="830">
        <v>417147033209</v>
      </c>
      <c r="G115" s="830">
        <v>417147033209</v>
      </c>
      <c r="H115" s="830">
        <v>0</v>
      </c>
      <c r="I115" s="830" t="s">
        <v>3411</v>
      </c>
      <c r="J115" s="830" t="s">
        <v>3411</v>
      </c>
      <c r="K115" s="830" t="s">
        <v>3411</v>
      </c>
      <c r="L115" s="830" t="s">
        <v>3411</v>
      </c>
      <c r="M115" s="830" t="s">
        <v>3411</v>
      </c>
      <c r="N115" s="830" t="s">
        <v>3411</v>
      </c>
      <c r="O115" s="830" t="s">
        <v>3411</v>
      </c>
      <c r="P115" s="830" t="s">
        <v>3411</v>
      </c>
      <c r="Q115" s="830" t="s">
        <v>3411</v>
      </c>
      <c r="R115" s="830" t="s">
        <v>3411</v>
      </c>
      <c r="S115" s="830" t="s">
        <v>3411</v>
      </c>
      <c r="T115" s="830" t="s">
        <v>3411</v>
      </c>
      <c r="U115" s="830" t="s">
        <v>3411</v>
      </c>
      <c r="V115" s="830" t="s">
        <v>3411</v>
      </c>
      <c r="W115" s="830" t="s">
        <v>3411</v>
      </c>
      <c r="X115" s="830" t="s">
        <v>3411</v>
      </c>
      <c r="Y115" s="830" t="s">
        <v>3411</v>
      </c>
      <c r="Z115" s="830" t="s">
        <v>3411</v>
      </c>
      <c r="AA115" s="830" t="s">
        <v>3411</v>
      </c>
      <c r="AB115" s="830" t="s">
        <v>3411</v>
      </c>
      <c r="AC115" s="830" t="s">
        <v>3411</v>
      </c>
      <c r="AD115" s="830" t="s">
        <v>3411</v>
      </c>
      <c r="AE115" s="830" t="s">
        <v>3411</v>
      </c>
      <c r="AF115" s="830" t="s">
        <v>3411</v>
      </c>
      <c r="AG115" s="830" t="s">
        <v>3411</v>
      </c>
      <c r="AH115" s="830" t="s">
        <v>3411</v>
      </c>
      <c r="AI115" s="830" t="s">
        <v>3411</v>
      </c>
      <c r="AJ115" s="830" t="s">
        <v>3411</v>
      </c>
      <c r="AK115" s="830" t="s">
        <v>3411</v>
      </c>
      <c r="AL115" s="830" t="s">
        <v>3411</v>
      </c>
      <c r="AM115" s="830" t="s">
        <v>3411</v>
      </c>
      <c r="AN115" s="830" t="s">
        <v>3411</v>
      </c>
      <c r="AO115" s="830" t="s">
        <v>3411</v>
      </c>
      <c r="AP115" s="830" t="s">
        <v>3411</v>
      </c>
      <c r="AQ115" s="830" t="s">
        <v>3411</v>
      </c>
      <c r="AR115" s="830" t="s">
        <v>3411</v>
      </c>
      <c r="AS115" s="830" t="s">
        <v>3411</v>
      </c>
      <c r="AT115" s="830" t="s">
        <v>3411</v>
      </c>
      <c r="AU115" s="830" t="s">
        <v>3411</v>
      </c>
      <c r="AV115" s="830" t="s">
        <v>3411</v>
      </c>
      <c r="AW115" s="830" t="s">
        <v>3411</v>
      </c>
      <c r="AX115" s="830" t="s">
        <v>3411</v>
      </c>
      <c r="AY115" s="830" t="s">
        <v>3411</v>
      </c>
      <c r="AZ115" s="830" t="s">
        <v>3411</v>
      </c>
      <c r="BA115" s="830" t="s">
        <v>3411</v>
      </c>
      <c r="BB115" s="830" t="s">
        <v>3411</v>
      </c>
      <c r="BC115" s="830" t="s">
        <v>3411</v>
      </c>
      <c r="BD115" s="830" t="s">
        <v>3411</v>
      </c>
      <c r="BE115" s="830" t="s">
        <v>3411</v>
      </c>
      <c r="BF115" s="830" t="s">
        <v>3411</v>
      </c>
      <c r="BG115" s="830" t="s">
        <v>3411</v>
      </c>
      <c r="BH115" s="830" t="s">
        <v>3411</v>
      </c>
      <c r="BI115" s="830" t="s">
        <v>3411</v>
      </c>
      <c r="BJ115" s="830" t="s">
        <v>3411</v>
      </c>
      <c r="BK115" s="830" t="s">
        <v>3411</v>
      </c>
      <c r="BL115" s="830" t="s">
        <v>3411</v>
      </c>
      <c r="BM115" s="830" t="s">
        <v>3411</v>
      </c>
      <c r="BN115" s="830" t="s">
        <v>3411</v>
      </c>
    </row>
    <row r="116" spans="1:66" ht="12.75">
      <c r="A116" s="831" t="s">
        <v>533</v>
      </c>
      <c r="B116" s="832" t="s">
        <v>3229</v>
      </c>
      <c r="C116" s="833" t="s">
        <v>6077</v>
      </c>
      <c r="D116" s="834">
        <v>237319934589</v>
      </c>
      <c r="E116" s="834">
        <v>0</v>
      </c>
      <c r="F116" s="834">
        <v>237319934589</v>
      </c>
      <c r="G116" s="834">
        <v>237319934589</v>
      </c>
      <c r="H116" s="834">
        <v>0</v>
      </c>
      <c r="I116" s="834" t="s">
        <v>3411</v>
      </c>
      <c r="J116" s="834" t="s">
        <v>3411</v>
      </c>
      <c r="K116" s="834" t="s">
        <v>3411</v>
      </c>
      <c r="L116" s="834" t="s">
        <v>3411</v>
      </c>
      <c r="M116" s="834" t="s">
        <v>3411</v>
      </c>
      <c r="N116" s="834" t="s">
        <v>3411</v>
      </c>
      <c r="O116" s="834" t="s">
        <v>3411</v>
      </c>
      <c r="P116" s="834" t="s">
        <v>3411</v>
      </c>
      <c r="Q116" s="834" t="s">
        <v>3411</v>
      </c>
      <c r="R116" s="834" t="s">
        <v>3411</v>
      </c>
      <c r="S116" s="834" t="s">
        <v>3411</v>
      </c>
      <c r="T116" s="834" t="s">
        <v>3411</v>
      </c>
      <c r="U116" s="834" t="s">
        <v>3411</v>
      </c>
      <c r="V116" s="834" t="s">
        <v>3411</v>
      </c>
      <c r="W116" s="834" t="s">
        <v>3411</v>
      </c>
      <c r="X116" s="834" t="s">
        <v>3411</v>
      </c>
      <c r="Y116" s="834" t="s">
        <v>3411</v>
      </c>
      <c r="Z116" s="834" t="s">
        <v>3411</v>
      </c>
      <c r="AA116" s="834" t="s">
        <v>3411</v>
      </c>
      <c r="AB116" s="834" t="s">
        <v>3411</v>
      </c>
      <c r="AC116" s="834" t="s">
        <v>3411</v>
      </c>
      <c r="AD116" s="834" t="s">
        <v>3411</v>
      </c>
      <c r="AE116" s="834" t="s">
        <v>3411</v>
      </c>
      <c r="AF116" s="834" t="s">
        <v>3411</v>
      </c>
      <c r="AG116" s="834" t="s">
        <v>3411</v>
      </c>
      <c r="AH116" s="834" t="s">
        <v>3411</v>
      </c>
      <c r="AI116" s="834" t="s">
        <v>3411</v>
      </c>
      <c r="AJ116" s="834" t="s">
        <v>3411</v>
      </c>
      <c r="AK116" s="834" t="s">
        <v>3411</v>
      </c>
      <c r="AL116" s="834" t="s">
        <v>3411</v>
      </c>
      <c r="AM116" s="834" t="s">
        <v>3411</v>
      </c>
      <c r="AN116" s="834" t="s">
        <v>3411</v>
      </c>
      <c r="AO116" s="834" t="s">
        <v>3411</v>
      </c>
      <c r="AP116" s="834" t="s">
        <v>3411</v>
      </c>
      <c r="AQ116" s="834" t="s">
        <v>3411</v>
      </c>
      <c r="AR116" s="834" t="s">
        <v>3411</v>
      </c>
      <c r="AS116" s="834" t="s">
        <v>3411</v>
      </c>
      <c r="AT116" s="834" t="s">
        <v>3411</v>
      </c>
      <c r="AU116" s="834" t="s">
        <v>3411</v>
      </c>
      <c r="AV116" s="834" t="s">
        <v>3411</v>
      </c>
      <c r="AW116" s="834" t="s">
        <v>3411</v>
      </c>
      <c r="AX116" s="834" t="s">
        <v>3411</v>
      </c>
      <c r="AY116" s="834" t="s">
        <v>3411</v>
      </c>
      <c r="AZ116" s="834" t="s">
        <v>3411</v>
      </c>
      <c r="BA116" s="834" t="s">
        <v>3411</v>
      </c>
      <c r="BB116" s="834" t="s">
        <v>3411</v>
      </c>
      <c r="BC116" s="834" t="s">
        <v>3411</v>
      </c>
      <c r="BD116" s="834" t="s">
        <v>3411</v>
      </c>
      <c r="BE116" s="834" t="s">
        <v>3411</v>
      </c>
      <c r="BF116" s="834" t="s">
        <v>3411</v>
      </c>
      <c r="BG116" s="834" t="s">
        <v>3411</v>
      </c>
      <c r="BH116" s="834" t="s">
        <v>3411</v>
      </c>
      <c r="BI116" s="834" t="s">
        <v>3411</v>
      </c>
      <c r="BJ116" s="834" t="s">
        <v>3411</v>
      </c>
      <c r="BK116" s="834" t="s">
        <v>3411</v>
      </c>
      <c r="BL116" s="834" t="s">
        <v>3411</v>
      </c>
      <c r="BM116" s="834" t="s">
        <v>3411</v>
      </c>
      <c r="BN116" s="834" t="s">
        <v>3411</v>
      </c>
    </row>
    <row r="117" spans="1:66" ht="12.75" hidden="1">
      <c r="A117" s="831"/>
      <c r="B117" s="832" t="s">
        <v>3231</v>
      </c>
      <c r="C117" s="833"/>
      <c r="D117" s="836">
        <v>237319934589</v>
      </c>
      <c r="E117" s="836">
        <v>0</v>
      </c>
      <c r="F117" s="836">
        <v>237319934589</v>
      </c>
      <c r="G117" s="836">
        <v>237319934589</v>
      </c>
      <c r="H117" s="836">
        <v>0</v>
      </c>
      <c r="I117" s="836" t="s">
        <v>3411</v>
      </c>
      <c r="J117" s="836" t="s">
        <v>3411</v>
      </c>
      <c r="K117" s="836" t="s">
        <v>3411</v>
      </c>
      <c r="L117" s="836" t="s">
        <v>3411</v>
      </c>
      <c r="M117" s="836" t="s">
        <v>3411</v>
      </c>
      <c r="N117" s="836" t="s">
        <v>3411</v>
      </c>
      <c r="O117" s="836" t="s">
        <v>3411</v>
      </c>
      <c r="P117" s="836" t="s">
        <v>3411</v>
      </c>
      <c r="Q117" s="836" t="s">
        <v>3411</v>
      </c>
      <c r="R117" s="836" t="s">
        <v>3411</v>
      </c>
      <c r="S117" s="836" t="s">
        <v>3411</v>
      </c>
      <c r="T117" s="836" t="s">
        <v>3411</v>
      </c>
      <c r="U117" s="836" t="s">
        <v>3411</v>
      </c>
      <c r="V117" s="836" t="s">
        <v>3411</v>
      </c>
      <c r="W117" s="836" t="s">
        <v>3411</v>
      </c>
      <c r="X117" s="836" t="s">
        <v>3411</v>
      </c>
      <c r="Y117" s="836" t="s">
        <v>3411</v>
      </c>
      <c r="Z117" s="836" t="s">
        <v>3411</v>
      </c>
      <c r="AA117" s="836" t="s">
        <v>3411</v>
      </c>
      <c r="AB117" s="836" t="s">
        <v>3411</v>
      </c>
      <c r="AC117" s="836" t="s">
        <v>3411</v>
      </c>
      <c r="AD117" s="836" t="s">
        <v>3411</v>
      </c>
      <c r="AE117" s="836" t="s">
        <v>3411</v>
      </c>
      <c r="AF117" s="836" t="s">
        <v>3411</v>
      </c>
      <c r="AG117" s="836" t="s">
        <v>3411</v>
      </c>
      <c r="AH117" s="836" t="s">
        <v>3411</v>
      </c>
      <c r="AI117" s="836" t="s">
        <v>3411</v>
      </c>
      <c r="AJ117" s="836" t="s">
        <v>3411</v>
      </c>
      <c r="AK117" s="836" t="s">
        <v>3411</v>
      </c>
      <c r="AL117" s="836" t="s">
        <v>3411</v>
      </c>
      <c r="AM117" s="836" t="s">
        <v>3411</v>
      </c>
      <c r="AN117" s="836" t="s">
        <v>3411</v>
      </c>
      <c r="AO117" s="836" t="s">
        <v>3411</v>
      </c>
      <c r="AP117" s="836" t="s">
        <v>3411</v>
      </c>
      <c r="AQ117" s="836" t="s">
        <v>3411</v>
      </c>
      <c r="AR117" s="836" t="s">
        <v>3411</v>
      </c>
      <c r="AS117" s="836" t="s">
        <v>3411</v>
      </c>
      <c r="AT117" s="836" t="s">
        <v>3411</v>
      </c>
      <c r="AU117" s="836" t="s">
        <v>3411</v>
      </c>
      <c r="AV117" s="836" t="s">
        <v>3411</v>
      </c>
      <c r="AW117" s="836" t="s">
        <v>3411</v>
      </c>
      <c r="AX117" s="836" t="s">
        <v>3411</v>
      </c>
      <c r="AY117" s="836" t="s">
        <v>3411</v>
      </c>
      <c r="AZ117" s="836" t="s">
        <v>3411</v>
      </c>
      <c r="BA117" s="836" t="s">
        <v>3411</v>
      </c>
      <c r="BB117" s="836" t="s">
        <v>3411</v>
      </c>
      <c r="BC117" s="836" t="s">
        <v>3411</v>
      </c>
      <c r="BD117" s="836" t="s">
        <v>3411</v>
      </c>
      <c r="BE117" s="836" t="s">
        <v>3411</v>
      </c>
      <c r="BF117" s="836" t="s">
        <v>3411</v>
      </c>
      <c r="BG117" s="836" t="s">
        <v>3411</v>
      </c>
      <c r="BH117" s="836" t="s">
        <v>3411</v>
      </c>
      <c r="BI117" s="836" t="s">
        <v>3411</v>
      </c>
      <c r="BJ117" s="836" t="s">
        <v>3411</v>
      </c>
      <c r="BK117" s="836" t="s">
        <v>3411</v>
      </c>
      <c r="BL117" s="836" t="s">
        <v>3411</v>
      </c>
      <c r="BM117" s="836" t="s">
        <v>3411</v>
      </c>
      <c r="BN117" s="836" t="s">
        <v>3411</v>
      </c>
    </row>
    <row r="118" spans="1:66" ht="12.75" hidden="1">
      <c r="A118" s="831"/>
      <c r="B118" s="832" t="s">
        <v>3232</v>
      </c>
      <c r="C118" s="833"/>
      <c r="D118" s="836">
        <v>0</v>
      </c>
      <c r="E118" s="836">
        <v>0</v>
      </c>
      <c r="F118" s="836">
        <v>0</v>
      </c>
      <c r="G118" s="836">
        <v>0</v>
      </c>
      <c r="H118" s="836">
        <v>0</v>
      </c>
      <c r="I118" s="836" t="s">
        <v>3411</v>
      </c>
      <c r="J118" s="836" t="s">
        <v>3411</v>
      </c>
      <c r="K118" s="836" t="s">
        <v>3411</v>
      </c>
      <c r="L118" s="836" t="s">
        <v>3411</v>
      </c>
      <c r="M118" s="836" t="s">
        <v>3411</v>
      </c>
      <c r="N118" s="836" t="s">
        <v>3411</v>
      </c>
      <c r="O118" s="836" t="s">
        <v>3411</v>
      </c>
      <c r="P118" s="836" t="s">
        <v>3411</v>
      </c>
      <c r="Q118" s="836" t="s">
        <v>3411</v>
      </c>
      <c r="R118" s="836" t="s">
        <v>3411</v>
      </c>
      <c r="S118" s="836" t="s">
        <v>3411</v>
      </c>
      <c r="T118" s="836" t="s">
        <v>3411</v>
      </c>
      <c r="U118" s="836" t="s">
        <v>3411</v>
      </c>
      <c r="V118" s="836" t="s">
        <v>3411</v>
      </c>
      <c r="W118" s="836" t="s">
        <v>3411</v>
      </c>
      <c r="X118" s="836" t="s">
        <v>3411</v>
      </c>
      <c r="Y118" s="836" t="s">
        <v>3411</v>
      </c>
      <c r="Z118" s="836" t="s">
        <v>3411</v>
      </c>
      <c r="AA118" s="836" t="s">
        <v>3411</v>
      </c>
      <c r="AB118" s="836" t="s">
        <v>3411</v>
      </c>
      <c r="AC118" s="836" t="s">
        <v>3411</v>
      </c>
      <c r="AD118" s="836" t="s">
        <v>3411</v>
      </c>
      <c r="AE118" s="836" t="s">
        <v>3411</v>
      </c>
      <c r="AF118" s="836" t="s">
        <v>3411</v>
      </c>
      <c r="AG118" s="836" t="s">
        <v>3411</v>
      </c>
      <c r="AH118" s="836" t="s">
        <v>3411</v>
      </c>
      <c r="AI118" s="836" t="s">
        <v>3411</v>
      </c>
      <c r="AJ118" s="836" t="s">
        <v>3411</v>
      </c>
      <c r="AK118" s="836" t="s">
        <v>3411</v>
      </c>
      <c r="AL118" s="836" t="s">
        <v>3411</v>
      </c>
      <c r="AM118" s="836" t="s">
        <v>3411</v>
      </c>
      <c r="AN118" s="836" t="s">
        <v>3411</v>
      </c>
      <c r="AO118" s="836" t="s">
        <v>3411</v>
      </c>
      <c r="AP118" s="836" t="s">
        <v>3411</v>
      </c>
      <c r="AQ118" s="836" t="s">
        <v>3411</v>
      </c>
      <c r="AR118" s="836" t="s">
        <v>3411</v>
      </c>
      <c r="AS118" s="836" t="s">
        <v>3411</v>
      </c>
      <c r="AT118" s="836" t="s">
        <v>3411</v>
      </c>
      <c r="AU118" s="836" t="s">
        <v>3411</v>
      </c>
      <c r="AV118" s="836" t="s">
        <v>3411</v>
      </c>
      <c r="AW118" s="836" t="s">
        <v>3411</v>
      </c>
      <c r="AX118" s="836" t="s">
        <v>3411</v>
      </c>
      <c r="AY118" s="836" t="s">
        <v>3411</v>
      </c>
      <c r="AZ118" s="836" t="s">
        <v>3411</v>
      </c>
      <c r="BA118" s="836" t="s">
        <v>3411</v>
      </c>
      <c r="BB118" s="836" t="s">
        <v>3411</v>
      </c>
      <c r="BC118" s="836" t="s">
        <v>3411</v>
      </c>
      <c r="BD118" s="836" t="s">
        <v>3411</v>
      </c>
      <c r="BE118" s="836" t="s">
        <v>3411</v>
      </c>
      <c r="BF118" s="836" t="s">
        <v>3411</v>
      </c>
      <c r="BG118" s="836" t="s">
        <v>3411</v>
      </c>
      <c r="BH118" s="836" t="s">
        <v>3411</v>
      </c>
      <c r="BI118" s="836" t="s">
        <v>3411</v>
      </c>
      <c r="BJ118" s="836" t="s">
        <v>3411</v>
      </c>
      <c r="BK118" s="836" t="s">
        <v>3411</v>
      </c>
      <c r="BL118" s="836" t="s">
        <v>3411</v>
      </c>
      <c r="BM118" s="836" t="s">
        <v>3411</v>
      </c>
      <c r="BN118" s="836" t="s">
        <v>3411</v>
      </c>
    </row>
    <row r="119" spans="1:66" ht="12.75">
      <c r="A119" s="831" t="s">
        <v>661</v>
      </c>
      <c r="B119" s="832" t="s">
        <v>3233</v>
      </c>
      <c r="C119" s="833" t="s">
        <v>6077</v>
      </c>
      <c r="D119" s="836">
        <v>165611212090</v>
      </c>
      <c r="E119" s="836">
        <v>0</v>
      </c>
      <c r="F119" s="836">
        <v>165611212090</v>
      </c>
      <c r="G119" s="836">
        <v>165611212090</v>
      </c>
      <c r="H119" s="836">
        <v>0</v>
      </c>
      <c r="I119" s="836" t="s">
        <v>3411</v>
      </c>
      <c r="J119" s="836" t="s">
        <v>3411</v>
      </c>
      <c r="K119" s="836" t="s">
        <v>3411</v>
      </c>
      <c r="L119" s="836" t="s">
        <v>3411</v>
      </c>
      <c r="M119" s="836" t="s">
        <v>3411</v>
      </c>
      <c r="N119" s="836" t="s">
        <v>3411</v>
      </c>
      <c r="O119" s="836" t="s">
        <v>3411</v>
      </c>
      <c r="P119" s="836" t="s">
        <v>3411</v>
      </c>
      <c r="Q119" s="836" t="s">
        <v>3411</v>
      </c>
      <c r="R119" s="836" t="s">
        <v>3411</v>
      </c>
      <c r="S119" s="836" t="s">
        <v>3411</v>
      </c>
      <c r="T119" s="836" t="s">
        <v>3411</v>
      </c>
      <c r="U119" s="836" t="s">
        <v>3411</v>
      </c>
      <c r="V119" s="836" t="s">
        <v>3411</v>
      </c>
      <c r="W119" s="836" t="s">
        <v>3411</v>
      </c>
      <c r="X119" s="836" t="s">
        <v>3411</v>
      </c>
      <c r="Y119" s="836" t="s">
        <v>3411</v>
      </c>
      <c r="Z119" s="836" t="s">
        <v>3411</v>
      </c>
      <c r="AA119" s="836" t="s">
        <v>3411</v>
      </c>
      <c r="AB119" s="836" t="s">
        <v>3411</v>
      </c>
      <c r="AC119" s="836" t="s">
        <v>3411</v>
      </c>
      <c r="AD119" s="836" t="s">
        <v>3411</v>
      </c>
      <c r="AE119" s="836" t="s">
        <v>3411</v>
      </c>
      <c r="AF119" s="836" t="s">
        <v>3411</v>
      </c>
      <c r="AG119" s="836" t="s">
        <v>3411</v>
      </c>
      <c r="AH119" s="836" t="s">
        <v>3411</v>
      </c>
      <c r="AI119" s="836" t="s">
        <v>3411</v>
      </c>
      <c r="AJ119" s="836" t="s">
        <v>3411</v>
      </c>
      <c r="AK119" s="836" t="s">
        <v>3411</v>
      </c>
      <c r="AL119" s="836" t="s">
        <v>3411</v>
      </c>
      <c r="AM119" s="836" t="s">
        <v>3411</v>
      </c>
      <c r="AN119" s="836" t="s">
        <v>3411</v>
      </c>
      <c r="AO119" s="836" t="s">
        <v>3411</v>
      </c>
      <c r="AP119" s="836" t="s">
        <v>3411</v>
      </c>
      <c r="AQ119" s="836" t="s">
        <v>3411</v>
      </c>
      <c r="AR119" s="836" t="s">
        <v>3411</v>
      </c>
      <c r="AS119" s="836" t="s">
        <v>3411</v>
      </c>
      <c r="AT119" s="836" t="s">
        <v>3411</v>
      </c>
      <c r="AU119" s="836" t="s">
        <v>3411</v>
      </c>
      <c r="AV119" s="836" t="s">
        <v>3411</v>
      </c>
      <c r="AW119" s="836" t="s">
        <v>3411</v>
      </c>
      <c r="AX119" s="836" t="s">
        <v>3411</v>
      </c>
      <c r="AY119" s="836" t="s">
        <v>3411</v>
      </c>
      <c r="AZ119" s="836" t="s">
        <v>3411</v>
      </c>
      <c r="BA119" s="836" t="s">
        <v>3411</v>
      </c>
      <c r="BB119" s="836" t="s">
        <v>3411</v>
      </c>
      <c r="BC119" s="836" t="s">
        <v>3411</v>
      </c>
      <c r="BD119" s="836" t="s">
        <v>3411</v>
      </c>
      <c r="BE119" s="836" t="s">
        <v>3411</v>
      </c>
      <c r="BF119" s="836" t="s">
        <v>3411</v>
      </c>
      <c r="BG119" s="836" t="s">
        <v>3411</v>
      </c>
      <c r="BH119" s="836" t="s">
        <v>3411</v>
      </c>
      <c r="BI119" s="836" t="s">
        <v>3411</v>
      </c>
      <c r="BJ119" s="836" t="s">
        <v>3411</v>
      </c>
      <c r="BK119" s="836" t="s">
        <v>3411</v>
      </c>
      <c r="BL119" s="836" t="s">
        <v>3411</v>
      </c>
      <c r="BM119" s="836" t="s">
        <v>3411</v>
      </c>
      <c r="BN119" s="836" t="s">
        <v>3411</v>
      </c>
    </row>
    <row r="120" spans="1:66" ht="12.75">
      <c r="A120" s="831" t="s">
        <v>12490</v>
      </c>
      <c r="B120" s="832" t="s">
        <v>3235</v>
      </c>
      <c r="C120" s="833" t="s">
        <v>6077</v>
      </c>
      <c r="D120" s="834">
        <v>1803434081</v>
      </c>
      <c r="E120" s="834">
        <v>0</v>
      </c>
      <c r="F120" s="834">
        <v>1803434081</v>
      </c>
      <c r="G120" s="834">
        <v>1803434081</v>
      </c>
      <c r="H120" s="834">
        <v>0</v>
      </c>
      <c r="I120" s="834" t="s">
        <v>3411</v>
      </c>
      <c r="J120" s="834" t="s">
        <v>3411</v>
      </c>
      <c r="K120" s="834" t="s">
        <v>3411</v>
      </c>
      <c r="L120" s="834" t="s">
        <v>3411</v>
      </c>
      <c r="M120" s="834" t="s">
        <v>3411</v>
      </c>
      <c r="N120" s="834" t="s">
        <v>3411</v>
      </c>
      <c r="O120" s="834" t="s">
        <v>3411</v>
      </c>
      <c r="P120" s="834" t="s">
        <v>3411</v>
      </c>
      <c r="Q120" s="834" t="s">
        <v>3411</v>
      </c>
      <c r="R120" s="834" t="s">
        <v>3411</v>
      </c>
      <c r="S120" s="834" t="s">
        <v>3411</v>
      </c>
      <c r="T120" s="834" t="s">
        <v>3411</v>
      </c>
      <c r="U120" s="834" t="s">
        <v>3411</v>
      </c>
      <c r="V120" s="834" t="s">
        <v>3411</v>
      </c>
      <c r="W120" s="834" t="s">
        <v>3411</v>
      </c>
      <c r="X120" s="834" t="s">
        <v>3411</v>
      </c>
      <c r="Y120" s="834" t="s">
        <v>3411</v>
      </c>
      <c r="Z120" s="834" t="s">
        <v>3411</v>
      </c>
      <c r="AA120" s="834" t="s">
        <v>3411</v>
      </c>
      <c r="AB120" s="834" t="s">
        <v>3411</v>
      </c>
      <c r="AC120" s="834" t="s">
        <v>3411</v>
      </c>
      <c r="AD120" s="834" t="s">
        <v>3411</v>
      </c>
      <c r="AE120" s="834" t="s">
        <v>3411</v>
      </c>
      <c r="AF120" s="834" t="s">
        <v>3411</v>
      </c>
      <c r="AG120" s="834" t="s">
        <v>3411</v>
      </c>
      <c r="AH120" s="834" t="s">
        <v>3411</v>
      </c>
      <c r="AI120" s="834" t="s">
        <v>3411</v>
      </c>
      <c r="AJ120" s="834" t="s">
        <v>3411</v>
      </c>
      <c r="AK120" s="834" t="s">
        <v>3411</v>
      </c>
      <c r="AL120" s="834" t="s">
        <v>3411</v>
      </c>
      <c r="AM120" s="834" t="s">
        <v>3411</v>
      </c>
      <c r="AN120" s="834" t="s">
        <v>3411</v>
      </c>
      <c r="AO120" s="834" t="s">
        <v>3411</v>
      </c>
      <c r="AP120" s="834" t="s">
        <v>3411</v>
      </c>
      <c r="AQ120" s="834" t="s">
        <v>3411</v>
      </c>
      <c r="AR120" s="834" t="s">
        <v>3411</v>
      </c>
      <c r="AS120" s="834" t="s">
        <v>3411</v>
      </c>
      <c r="AT120" s="834" t="s">
        <v>3411</v>
      </c>
      <c r="AU120" s="834" t="s">
        <v>3411</v>
      </c>
      <c r="AV120" s="834" t="s">
        <v>3411</v>
      </c>
      <c r="AW120" s="834" t="s">
        <v>3411</v>
      </c>
      <c r="AX120" s="834" t="s">
        <v>3411</v>
      </c>
      <c r="AY120" s="834" t="s">
        <v>3411</v>
      </c>
      <c r="AZ120" s="834" t="s">
        <v>3411</v>
      </c>
      <c r="BA120" s="834" t="s">
        <v>3411</v>
      </c>
      <c r="BB120" s="834" t="s">
        <v>3411</v>
      </c>
      <c r="BC120" s="834" t="s">
        <v>3411</v>
      </c>
      <c r="BD120" s="834" t="s">
        <v>3411</v>
      </c>
      <c r="BE120" s="834" t="s">
        <v>3411</v>
      </c>
      <c r="BF120" s="834" t="s">
        <v>3411</v>
      </c>
      <c r="BG120" s="834" t="s">
        <v>3411</v>
      </c>
      <c r="BH120" s="834" t="s">
        <v>3411</v>
      </c>
      <c r="BI120" s="834" t="s">
        <v>3411</v>
      </c>
      <c r="BJ120" s="834" t="s">
        <v>3411</v>
      </c>
      <c r="BK120" s="834" t="s">
        <v>3411</v>
      </c>
      <c r="BL120" s="834" t="s">
        <v>3411</v>
      </c>
      <c r="BM120" s="834" t="s">
        <v>3411</v>
      </c>
      <c r="BN120" s="834" t="s">
        <v>3411</v>
      </c>
    </row>
    <row r="121" spans="1:66" ht="12.75" hidden="1">
      <c r="A121" s="831"/>
      <c r="B121" s="832" t="s">
        <v>3236</v>
      </c>
      <c r="C121" s="833"/>
      <c r="D121" s="836">
        <v>1803434081</v>
      </c>
      <c r="E121" s="836">
        <v>0</v>
      </c>
      <c r="F121" s="836">
        <v>1803434081</v>
      </c>
      <c r="G121" s="836">
        <v>1803434081</v>
      </c>
      <c r="H121" s="836">
        <v>0</v>
      </c>
      <c r="I121" s="836" t="s">
        <v>3411</v>
      </c>
      <c r="J121" s="836" t="s">
        <v>3411</v>
      </c>
      <c r="K121" s="836" t="s">
        <v>3411</v>
      </c>
      <c r="L121" s="836" t="s">
        <v>3411</v>
      </c>
      <c r="M121" s="836" t="s">
        <v>3411</v>
      </c>
      <c r="N121" s="836" t="s">
        <v>3411</v>
      </c>
      <c r="O121" s="836" t="s">
        <v>3411</v>
      </c>
      <c r="P121" s="836" t="s">
        <v>3411</v>
      </c>
      <c r="Q121" s="836" t="s">
        <v>3411</v>
      </c>
      <c r="R121" s="836" t="s">
        <v>3411</v>
      </c>
      <c r="S121" s="836" t="s">
        <v>3411</v>
      </c>
      <c r="T121" s="836" t="s">
        <v>3411</v>
      </c>
      <c r="U121" s="836" t="s">
        <v>3411</v>
      </c>
      <c r="V121" s="836" t="s">
        <v>3411</v>
      </c>
      <c r="W121" s="836" t="s">
        <v>3411</v>
      </c>
      <c r="X121" s="836" t="s">
        <v>3411</v>
      </c>
      <c r="Y121" s="836" t="s">
        <v>3411</v>
      </c>
      <c r="Z121" s="836" t="s">
        <v>3411</v>
      </c>
      <c r="AA121" s="836" t="s">
        <v>3411</v>
      </c>
      <c r="AB121" s="836" t="s">
        <v>3411</v>
      </c>
      <c r="AC121" s="836" t="s">
        <v>3411</v>
      </c>
      <c r="AD121" s="836" t="s">
        <v>3411</v>
      </c>
      <c r="AE121" s="836" t="s">
        <v>3411</v>
      </c>
      <c r="AF121" s="836" t="s">
        <v>3411</v>
      </c>
      <c r="AG121" s="836" t="s">
        <v>3411</v>
      </c>
      <c r="AH121" s="836" t="s">
        <v>3411</v>
      </c>
      <c r="AI121" s="836" t="s">
        <v>3411</v>
      </c>
      <c r="AJ121" s="836" t="s">
        <v>3411</v>
      </c>
      <c r="AK121" s="836" t="s">
        <v>3411</v>
      </c>
      <c r="AL121" s="836" t="s">
        <v>3411</v>
      </c>
      <c r="AM121" s="836" t="s">
        <v>3411</v>
      </c>
      <c r="AN121" s="836" t="s">
        <v>3411</v>
      </c>
      <c r="AO121" s="836" t="s">
        <v>3411</v>
      </c>
      <c r="AP121" s="836" t="s">
        <v>3411</v>
      </c>
      <c r="AQ121" s="836" t="s">
        <v>3411</v>
      </c>
      <c r="AR121" s="836" t="s">
        <v>3411</v>
      </c>
      <c r="AS121" s="836" t="s">
        <v>3411</v>
      </c>
      <c r="AT121" s="836" t="s">
        <v>3411</v>
      </c>
      <c r="AU121" s="836" t="s">
        <v>3411</v>
      </c>
      <c r="AV121" s="836" t="s">
        <v>3411</v>
      </c>
      <c r="AW121" s="836" t="s">
        <v>3411</v>
      </c>
      <c r="AX121" s="836" t="s">
        <v>3411</v>
      </c>
      <c r="AY121" s="836" t="s">
        <v>3411</v>
      </c>
      <c r="AZ121" s="836" t="s">
        <v>3411</v>
      </c>
      <c r="BA121" s="836" t="s">
        <v>3411</v>
      </c>
      <c r="BB121" s="836" t="s">
        <v>3411</v>
      </c>
      <c r="BC121" s="836" t="s">
        <v>3411</v>
      </c>
      <c r="BD121" s="836" t="s">
        <v>3411</v>
      </c>
      <c r="BE121" s="836" t="s">
        <v>3411</v>
      </c>
      <c r="BF121" s="836" t="s">
        <v>3411</v>
      </c>
      <c r="BG121" s="836" t="s">
        <v>3411</v>
      </c>
      <c r="BH121" s="836" t="s">
        <v>3411</v>
      </c>
      <c r="BI121" s="836" t="s">
        <v>3411</v>
      </c>
      <c r="BJ121" s="836" t="s">
        <v>3411</v>
      </c>
      <c r="BK121" s="836" t="s">
        <v>3411</v>
      </c>
      <c r="BL121" s="836" t="s">
        <v>3411</v>
      </c>
      <c r="BM121" s="836" t="s">
        <v>3411</v>
      </c>
      <c r="BN121" s="836" t="s">
        <v>3411</v>
      </c>
    </row>
    <row r="122" spans="1:66" ht="12.75" hidden="1">
      <c r="A122" s="831"/>
      <c r="B122" s="832" t="s">
        <v>3237</v>
      </c>
      <c r="C122" s="833"/>
      <c r="D122" s="836">
        <v>0</v>
      </c>
      <c r="E122" s="836">
        <v>0</v>
      </c>
      <c r="F122" s="836">
        <v>0</v>
      </c>
      <c r="G122" s="836">
        <v>0</v>
      </c>
      <c r="H122" s="836">
        <v>0</v>
      </c>
      <c r="I122" s="836" t="s">
        <v>3411</v>
      </c>
      <c r="J122" s="836" t="s">
        <v>3411</v>
      </c>
      <c r="K122" s="836" t="s">
        <v>3411</v>
      </c>
      <c r="L122" s="836" t="s">
        <v>3411</v>
      </c>
      <c r="M122" s="836" t="s">
        <v>3411</v>
      </c>
      <c r="N122" s="836" t="s">
        <v>3411</v>
      </c>
      <c r="O122" s="836" t="s">
        <v>3411</v>
      </c>
      <c r="P122" s="836" t="s">
        <v>3411</v>
      </c>
      <c r="Q122" s="836" t="s">
        <v>3411</v>
      </c>
      <c r="R122" s="836" t="s">
        <v>3411</v>
      </c>
      <c r="S122" s="836" t="s">
        <v>3411</v>
      </c>
      <c r="T122" s="836" t="s">
        <v>3411</v>
      </c>
      <c r="U122" s="836" t="s">
        <v>3411</v>
      </c>
      <c r="V122" s="836" t="s">
        <v>3411</v>
      </c>
      <c r="W122" s="836" t="s">
        <v>3411</v>
      </c>
      <c r="X122" s="836" t="s">
        <v>3411</v>
      </c>
      <c r="Y122" s="836" t="s">
        <v>3411</v>
      </c>
      <c r="Z122" s="836" t="s">
        <v>3411</v>
      </c>
      <c r="AA122" s="836" t="s">
        <v>3411</v>
      </c>
      <c r="AB122" s="836" t="s">
        <v>3411</v>
      </c>
      <c r="AC122" s="836" t="s">
        <v>3411</v>
      </c>
      <c r="AD122" s="836" t="s">
        <v>3411</v>
      </c>
      <c r="AE122" s="836" t="s">
        <v>3411</v>
      </c>
      <c r="AF122" s="836" t="s">
        <v>3411</v>
      </c>
      <c r="AG122" s="836" t="s">
        <v>3411</v>
      </c>
      <c r="AH122" s="836" t="s">
        <v>3411</v>
      </c>
      <c r="AI122" s="836" t="s">
        <v>3411</v>
      </c>
      <c r="AJ122" s="836" t="s">
        <v>3411</v>
      </c>
      <c r="AK122" s="836" t="s">
        <v>3411</v>
      </c>
      <c r="AL122" s="836" t="s">
        <v>3411</v>
      </c>
      <c r="AM122" s="836" t="s">
        <v>3411</v>
      </c>
      <c r="AN122" s="836" t="s">
        <v>3411</v>
      </c>
      <c r="AO122" s="836" t="s">
        <v>3411</v>
      </c>
      <c r="AP122" s="836" t="s">
        <v>3411</v>
      </c>
      <c r="AQ122" s="836" t="s">
        <v>3411</v>
      </c>
      <c r="AR122" s="836" t="s">
        <v>3411</v>
      </c>
      <c r="AS122" s="836" t="s">
        <v>3411</v>
      </c>
      <c r="AT122" s="836" t="s">
        <v>3411</v>
      </c>
      <c r="AU122" s="836" t="s">
        <v>3411</v>
      </c>
      <c r="AV122" s="836" t="s">
        <v>3411</v>
      </c>
      <c r="AW122" s="836" t="s">
        <v>3411</v>
      </c>
      <c r="AX122" s="836" t="s">
        <v>3411</v>
      </c>
      <c r="AY122" s="836" t="s">
        <v>3411</v>
      </c>
      <c r="AZ122" s="836" t="s">
        <v>3411</v>
      </c>
      <c r="BA122" s="836" t="s">
        <v>3411</v>
      </c>
      <c r="BB122" s="836" t="s">
        <v>3411</v>
      </c>
      <c r="BC122" s="836" t="s">
        <v>3411</v>
      </c>
      <c r="BD122" s="836" t="s">
        <v>3411</v>
      </c>
      <c r="BE122" s="836" t="s">
        <v>3411</v>
      </c>
      <c r="BF122" s="836" t="s">
        <v>3411</v>
      </c>
      <c r="BG122" s="836" t="s">
        <v>3411</v>
      </c>
      <c r="BH122" s="836" t="s">
        <v>3411</v>
      </c>
      <c r="BI122" s="836" t="s">
        <v>3411</v>
      </c>
      <c r="BJ122" s="836" t="s">
        <v>3411</v>
      </c>
      <c r="BK122" s="836" t="s">
        <v>3411</v>
      </c>
      <c r="BL122" s="836" t="s">
        <v>3411</v>
      </c>
      <c r="BM122" s="836" t="s">
        <v>3411</v>
      </c>
      <c r="BN122" s="836" t="s">
        <v>3411</v>
      </c>
    </row>
    <row r="123" spans="1:66" ht="12.75">
      <c r="A123" s="831" t="s">
        <v>13294</v>
      </c>
      <c r="B123" s="832" t="s">
        <v>12252</v>
      </c>
      <c r="C123" s="833" t="s">
        <v>6077</v>
      </c>
      <c r="D123" s="834">
        <v>3285994870</v>
      </c>
      <c r="E123" s="834">
        <v>0</v>
      </c>
      <c r="F123" s="834">
        <v>3285994870</v>
      </c>
      <c r="G123" s="834">
        <v>3285994870</v>
      </c>
      <c r="H123" s="834">
        <v>0</v>
      </c>
      <c r="I123" s="834" t="s">
        <v>3411</v>
      </c>
      <c r="J123" s="834" t="s">
        <v>3411</v>
      </c>
      <c r="K123" s="834" t="s">
        <v>3411</v>
      </c>
      <c r="L123" s="834" t="s">
        <v>3411</v>
      </c>
      <c r="M123" s="834" t="s">
        <v>3411</v>
      </c>
      <c r="N123" s="834" t="s">
        <v>3411</v>
      </c>
      <c r="O123" s="834" t="s">
        <v>3411</v>
      </c>
      <c r="P123" s="834" t="s">
        <v>3411</v>
      </c>
      <c r="Q123" s="834" t="s">
        <v>3411</v>
      </c>
      <c r="R123" s="834" t="s">
        <v>3411</v>
      </c>
      <c r="S123" s="834" t="s">
        <v>3411</v>
      </c>
      <c r="T123" s="834" t="s">
        <v>3411</v>
      </c>
      <c r="U123" s="834" t="s">
        <v>3411</v>
      </c>
      <c r="V123" s="834" t="s">
        <v>3411</v>
      </c>
      <c r="W123" s="834" t="s">
        <v>3411</v>
      </c>
      <c r="X123" s="834" t="s">
        <v>3411</v>
      </c>
      <c r="Y123" s="834" t="s">
        <v>3411</v>
      </c>
      <c r="Z123" s="834" t="s">
        <v>3411</v>
      </c>
      <c r="AA123" s="834" t="s">
        <v>3411</v>
      </c>
      <c r="AB123" s="834" t="s">
        <v>3411</v>
      </c>
      <c r="AC123" s="834" t="s">
        <v>3411</v>
      </c>
      <c r="AD123" s="834" t="s">
        <v>3411</v>
      </c>
      <c r="AE123" s="834" t="s">
        <v>3411</v>
      </c>
      <c r="AF123" s="834" t="s">
        <v>3411</v>
      </c>
      <c r="AG123" s="834" t="s">
        <v>3411</v>
      </c>
      <c r="AH123" s="834" t="s">
        <v>3411</v>
      </c>
      <c r="AI123" s="834" t="s">
        <v>3411</v>
      </c>
      <c r="AJ123" s="834" t="s">
        <v>3411</v>
      </c>
      <c r="AK123" s="834" t="s">
        <v>3411</v>
      </c>
      <c r="AL123" s="834" t="s">
        <v>3411</v>
      </c>
      <c r="AM123" s="834" t="s">
        <v>3411</v>
      </c>
      <c r="AN123" s="834" t="s">
        <v>3411</v>
      </c>
      <c r="AO123" s="834" t="s">
        <v>3411</v>
      </c>
      <c r="AP123" s="834" t="s">
        <v>3411</v>
      </c>
      <c r="AQ123" s="834" t="s">
        <v>3411</v>
      </c>
      <c r="AR123" s="834" t="s">
        <v>3411</v>
      </c>
      <c r="AS123" s="834" t="s">
        <v>3411</v>
      </c>
      <c r="AT123" s="834" t="s">
        <v>3411</v>
      </c>
      <c r="AU123" s="834" t="s">
        <v>3411</v>
      </c>
      <c r="AV123" s="834" t="s">
        <v>3411</v>
      </c>
      <c r="AW123" s="834" t="s">
        <v>3411</v>
      </c>
      <c r="AX123" s="834" t="s">
        <v>3411</v>
      </c>
      <c r="AY123" s="834" t="s">
        <v>3411</v>
      </c>
      <c r="AZ123" s="834" t="s">
        <v>3411</v>
      </c>
      <c r="BA123" s="834" t="s">
        <v>3411</v>
      </c>
      <c r="BB123" s="834" t="s">
        <v>3411</v>
      </c>
      <c r="BC123" s="834" t="s">
        <v>3411</v>
      </c>
      <c r="BD123" s="834" t="s">
        <v>3411</v>
      </c>
      <c r="BE123" s="834" t="s">
        <v>3411</v>
      </c>
      <c r="BF123" s="834" t="s">
        <v>3411</v>
      </c>
      <c r="BG123" s="834" t="s">
        <v>3411</v>
      </c>
      <c r="BH123" s="834" t="s">
        <v>3411</v>
      </c>
      <c r="BI123" s="834" t="s">
        <v>3411</v>
      </c>
      <c r="BJ123" s="834" t="s">
        <v>3411</v>
      </c>
      <c r="BK123" s="834" t="s">
        <v>3411</v>
      </c>
      <c r="BL123" s="834" t="s">
        <v>3411</v>
      </c>
      <c r="BM123" s="834" t="s">
        <v>3411</v>
      </c>
      <c r="BN123" s="834" t="s">
        <v>3411</v>
      </c>
    </row>
    <row r="124" spans="1:66" ht="12.75" hidden="1">
      <c r="A124" s="831"/>
      <c r="B124" s="831" t="s">
        <v>2089</v>
      </c>
      <c r="C124" s="835"/>
      <c r="D124" s="836">
        <v>3141830285</v>
      </c>
      <c r="E124" s="836">
        <v>0</v>
      </c>
      <c r="F124" s="836">
        <v>3141830285</v>
      </c>
      <c r="G124" s="836">
        <v>3141830285</v>
      </c>
      <c r="H124" s="836">
        <v>0</v>
      </c>
      <c r="I124" s="836" t="s">
        <v>3411</v>
      </c>
      <c r="J124" s="836" t="s">
        <v>3411</v>
      </c>
      <c r="K124" s="836" t="s">
        <v>3411</v>
      </c>
      <c r="L124" s="836" t="s">
        <v>3411</v>
      </c>
      <c r="M124" s="836" t="s">
        <v>3411</v>
      </c>
      <c r="N124" s="836" t="s">
        <v>3411</v>
      </c>
      <c r="O124" s="836" t="s">
        <v>3411</v>
      </c>
      <c r="P124" s="836" t="s">
        <v>3411</v>
      </c>
      <c r="Q124" s="836" t="s">
        <v>3411</v>
      </c>
      <c r="R124" s="836" t="s">
        <v>3411</v>
      </c>
      <c r="S124" s="836" t="s">
        <v>3411</v>
      </c>
      <c r="T124" s="836" t="s">
        <v>3411</v>
      </c>
      <c r="U124" s="836" t="s">
        <v>3411</v>
      </c>
      <c r="V124" s="836" t="s">
        <v>3411</v>
      </c>
      <c r="W124" s="836" t="s">
        <v>3411</v>
      </c>
      <c r="X124" s="836" t="s">
        <v>3411</v>
      </c>
      <c r="Y124" s="836" t="s">
        <v>3411</v>
      </c>
      <c r="Z124" s="836" t="s">
        <v>3411</v>
      </c>
      <c r="AA124" s="836" t="s">
        <v>3411</v>
      </c>
      <c r="AB124" s="836" t="s">
        <v>3411</v>
      </c>
      <c r="AC124" s="836" t="s">
        <v>3411</v>
      </c>
      <c r="AD124" s="836" t="s">
        <v>3411</v>
      </c>
      <c r="AE124" s="836" t="s">
        <v>3411</v>
      </c>
      <c r="AF124" s="836" t="s">
        <v>3411</v>
      </c>
      <c r="AG124" s="836" t="s">
        <v>3411</v>
      </c>
      <c r="AH124" s="836" t="s">
        <v>3411</v>
      </c>
      <c r="AI124" s="836" t="s">
        <v>3411</v>
      </c>
      <c r="AJ124" s="836" t="s">
        <v>3411</v>
      </c>
      <c r="AK124" s="836" t="s">
        <v>3411</v>
      </c>
      <c r="AL124" s="836" t="s">
        <v>3411</v>
      </c>
      <c r="AM124" s="836" t="s">
        <v>3411</v>
      </c>
      <c r="AN124" s="836" t="s">
        <v>3411</v>
      </c>
      <c r="AO124" s="836" t="s">
        <v>3411</v>
      </c>
      <c r="AP124" s="836" t="s">
        <v>3411</v>
      </c>
      <c r="AQ124" s="836" t="s">
        <v>3411</v>
      </c>
      <c r="AR124" s="836" t="s">
        <v>3411</v>
      </c>
      <c r="AS124" s="836" t="s">
        <v>3411</v>
      </c>
      <c r="AT124" s="836" t="s">
        <v>3411</v>
      </c>
      <c r="AU124" s="836" t="s">
        <v>3411</v>
      </c>
      <c r="AV124" s="836" t="s">
        <v>3411</v>
      </c>
      <c r="AW124" s="836" t="s">
        <v>3411</v>
      </c>
      <c r="AX124" s="836" t="s">
        <v>3411</v>
      </c>
      <c r="AY124" s="836" t="s">
        <v>3411</v>
      </c>
      <c r="AZ124" s="836" t="s">
        <v>3411</v>
      </c>
      <c r="BA124" s="836" t="s">
        <v>3411</v>
      </c>
      <c r="BB124" s="836" t="s">
        <v>3411</v>
      </c>
      <c r="BC124" s="836" t="s">
        <v>3411</v>
      </c>
      <c r="BD124" s="836" t="s">
        <v>3411</v>
      </c>
      <c r="BE124" s="836" t="s">
        <v>3411</v>
      </c>
      <c r="BF124" s="836" t="s">
        <v>3411</v>
      </c>
      <c r="BG124" s="836" t="s">
        <v>3411</v>
      </c>
      <c r="BH124" s="836" t="s">
        <v>3411</v>
      </c>
      <c r="BI124" s="836" t="s">
        <v>3411</v>
      </c>
      <c r="BJ124" s="836" t="s">
        <v>3411</v>
      </c>
      <c r="BK124" s="836" t="s">
        <v>3411</v>
      </c>
      <c r="BL124" s="836" t="s">
        <v>3411</v>
      </c>
      <c r="BM124" s="836" t="s">
        <v>3411</v>
      </c>
      <c r="BN124" s="836" t="s">
        <v>3411</v>
      </c>
    </row>
    <row r="125" spans="1:66" ht="12.75" hidden="1">
      <c r="A125" s="831"/>
      <c r="B125" s="832" t="s">
        <v>2090</v>
      </c>
      <c r="C125" s="833"/>
      <c r="D125" s="836">
        <v>2977761991</v>
      </c>
      <c r="E125" s="836">
        <v>0</v>
      </c>
      <c r="F125" s="836">
        <v>2977761991</v>
      </c>
      <c r="G125" s="836">
        <v>2977761991</v>
      </c>
      <c r="H125" s="836">
        <v>0</v>
      </c>
      <c r="I125" s="836" t="s">
        <v>3411</v>
      </c>
      <c r="J125" s="836" t="s">
        <v>3411</v>
      </c>
      <c r="K125" s="836" t="s">
        <v>3411</v>
      </c>
      <c r="L125" s="836" t="s">
        <v>3411</v>
      </c>
      <c r="M125" s="836" t="s">
        <v>3411</v>
      </c>
      <c r="N125" s="836" t="s">
        <v>3411</v>
      </c>
      <c r="O125" s="836" t="s">
        <v>3411</v>
      </c>
      <c r="P125" s="836" t="s">
        <v>3411</v>
      </c>
      <c r="Q125" s="836" t="s">
        <v>3411</v>
      </c>
      <c r="R125" s="836" t="s">
        <v>3411</v>
      </c>
      <c r="S125" s="836" t="s">
        <v>3411</v>
      </c>
      <c r="T125" s="836" t="s">
        <v>3411</v>
      </c>
      <c r="U125" s="836" t="s">
        <v>3411</v>
      </c>
      <c r="V125" s="836" t="s">
        <v>3411</v>
      </c>
      <c r="W125" s="836" t="s">
        <v>3411</v>
      </c>
      <c r="X125" s="836" t="s">
        <v>3411</v>
      </c>
      <c r="Y125" s="836" t="s">
        <v>3411</v>
      </c>
      <c r="Z125" s="836" t="s">
        <v>3411</v>
      </c>
      <c r="AA125" s="836" t="s">
        <v>3411</v>
      </c>
      <c r="AB125" s="836" t="s">
        <v>3411</v>
      </c>
      <c r="AC125" s="836" t="s">
        <v>3411</v>
      </c>
      <c r="AD125" s="836" t="s">
        <v>3411</v>
      </c>
      <c r="AE125" s="836" t="s">
        <v>3411</v>
      </c>
      <c r="AF125" s="836" t="s">
        <v>3411</v>
      </c>
      <c r="AG125" s="836" t="s">
        <v>3411</v>
      </c>
      <c r="AH125" s="836" t="s">
        <v>3411</v>
      </c>
      <c r="AI125" s="836" t="s">
        <v>3411</v>
      </c>
      <c r="AJ125" s="836" t="s">
        <v>3411</v>
      </c>
      <c r="AK125" s="836" t="s">
        <v>3411</v>
      </c>
      <c r="AL125" s="836" t="s">
        <v>3411</v>
      </c>
      <c r="AM125" s="836" t="s">
        <v>3411</v>
      </c>
      <c r="AN125" s="836" t="s">
        <v>3411</v>
      </c>
      <c r="AO125" s="836" t="s">
        <v>3411</v>
      </c>
      <c r="AP125" s="836" t="s">
        <v>3411</v>
      </c>
      <c r="AQ125" s="836" t="s">
        <v>3411</v>
      </c>
      <c r="AR125" s="836" t="s">
        <v>3411</v>
      </c>
      <c r="AS125" s="836" t="s">
        <v>3411</v>
      </c>
      <c r="AT125" s="836" t="s">
        <v>3411</v>
      </c>
      <c r="AU125" s="836" t="s">
        <v>3411</v>
      </c>
      <c r="AV125" s="836" t="s">
        <v>3411</v>
      </c>
      <c r="AW125" s="836" t="s">
        <v>3411</v>
      </c>
      <c r="AX125" s="836" t="s">
        <v>3411</v>
      </c>
      <c r="AY125" s="836" t="s">
        <v>3411</v>
      </c>
      <c r="AZ125" s="836" t="s">
        <v>3411</v>
      </c>
      <c r="BA125" s="836" t="s">
        <v>3411</v>
      </c>
      <c r="BB125" s="836" t="s">
        <v>3411</v>
      </c>
      <c r="BC125" s="836" t="s">
        <v>3411</v>
      </c>
      <c r="BD125" s="836" t="s">
        <v>3411</v>
      </c>
      <c r="BE125" s="836" t="s">
        <v>3411</v>
      </c>
      <c r="BF125" s="836" t="s">
        <v>3411</v>
      </c>
      <c r="BG125" s="836" t="s">
        <v>3411</v>
      </c>
      <c r="BH125" s="836" t="s">
        <v>3411</v>
      </c>
      <c r="BI125" s="836" t="s">
        <v>3411</v>
      </c>
      <c r="BJ125" s="836" t="s">
        <v>3411</v>
      </c>
      <c r="BK125" s="836" t="s">
        <v>3411</v>
      </c>
      <c r="BL125" s="836" t="s">
        <v>3411</v>
      </c>
      <c r="BM125" s="836" t="s">
        <v>3411</v>
      </c>
      <c r="BN125" s="836" t="s">
        <v>3411</v>
      </c>
    </row>
    <row r="126" spans="1:66" ht="12.75" hidden="1">
      <c r="A126" s="831"/>
      <c r="B126" s="832" t="s">
        <v>2091</v>
      </c>
      <c r="C126" s="833"/>
      <c r="D126" s="836">
        <v>164068294</v>
      </c>
      <c r="E126" s="836">
        <v>0</v>
      </c>
      <c r="F126" s="836">
        <v>164068294</v>
      </c>
      <c r="G126" s="836">
        <v>164068294</v>
      </c>
      <c r="H126" s="836">
        <v>0</v>
      </c>
      <c r="I126" s="836" t="s">
        <v>3411</v>
      </c>
      <c r="J126" s="836" t="s">
        <v>3411</v>
      </c>
      <c r="K126" s="836" t="s">
        <v>3411</v>
      </c>
      <c r="L126" s="836" t="s">
        <v>3411</v>
      </c>
      <c r="M126" s="836" t="s">
        <v>3411</v>
      </c>
      <c r="N126" s="836" t="s">
        <v>3411</v>
      </c>
      <c r="O126" s="836" t="s">
        <v>3411</v>
      </c>
      <c r="P126" s="836" t="s">
        <v>3411</v>
      </c>
      <c r="Q126" s="836" t="s">
        <v>3411</v>
      </c>
      <c r="R126" s="836" t="s">
        <v>3411</v>
      </c>
      <c r="S126" s="836" t="s">
        <v>3411</v>
      </c>
      <c r="T126" s="836" t="s">
        <v>3411</v>
      </c>
      <c r="U126" s="836" t="s">
        <v>3411</v>
      </c>
      <c r="V126" s="836" t="s">
        <v>3411</v>
      </c>
      <c r="W126" s="836" t="s">
        <v>3411</v>
      </c>
      <c r="X126" s="836" t="s">
        <v>3411</v>
      </c>
      <c r="Y126" s="836" t="s">
        <v>3411</v>
      </c>
      <c r="Z126" s="836" t="s">
        <v>3411</v>
      </c>
      <c r="AA126" s="836" t="s">
        <v>3411</v>
      </c>
      <c r="AB126" s="836" t="s">
        <v>3411</v>
      </c>
      <c r="AC126" s="836" t="s">
        <v>3411</v>
      </c>
      <c r="AD126" s="836" t="s">
        <v>3411</v>
      </c>
      <c r="AE126" s="836" t="s">
        <v>3411</v>
      </c>
      <c r="AF126" s="836" t="s">
        <v>3411</v>
      </c>
      <c r="AG126" s="836" t="s">
        <v>3411</v>
      </c>
      <c r="AH126" s="836" t="s">
        <v>3411</v>
      </c>
      <c r="AI126" s="836" t="s">
        <v>3411</v>
      </c>
      <c r="AJ126" s="836" t="s">
        <v>3411</v>
      </c>
      <c r="AK126" s="836" t="s">
        <v>3411</v>
      </c>
      <c r="AL126" s="836" t="s">
        <v>3411</v>
      </c>
      <c r="AM126" s="836" t="s">
        <v>3411</v>
      </c>
      <c r="AN126" s="836" t="s">
        <v>3411</v>
      </c>
      <c r="AO126" s="836" t="s">
        <v>3411</v>
      </c>
      <c r="AP126" s="836" t="s">
        <v>3411</v>
      </c>
      <c r="AQ126" s="836" t="s">
        <v>3411</v>
      </c>
      <c r="AR126" s="836" t="s">
        <v>3411</v>
      </c>
      <c r="AS126" s="836" t="s">
        <v>3411</v>
      </c>
      <c r="AT126" s="836" t="s">
        <v>3411</v>
      </c>
      <c r="AU126" s="836" t="s">
        <v>3411</v>
      </c>
      <c r="AV126" s="836" t="s">
        <v>3411</v>
      </c>
      <c r="AW126" s="836" t="s">
        <v>3411</v>
      </c>
      <c r="AX126" s="836" t="s">
        <v>3411</v>
      </c>
      <c r="AY126" s="836" t="s">
        <v>3411</v>
      </c>
      <c r="AZ126" s="836" t="s">
        <v>3411</v>
      </c>
      <c r="BA126" s="836" t="s">
        <v>3411</v>
      </c>
      <c r="BB126" s="836" t="s">
        <v>3411</v>
      </c>
      <c r="BC126" s="836" t="s">
        <v>3411</v>
      </c>
      <c r="BD126" s="836" t="s">
        <v>3411</v>
      </c>
      <c r="BE126" s="836" t="s">
        <v>3411</v>
      </c>
      <c r="BF126" s="836" t="s">
        <v>3411</v>
      </c>
      <c r="BG126" s="836" t="s">
        <v>3411</v>
      </c>
      <c r="BH126" s="836" t="s">
        <v>3411</v>
      </c>
      <c r="BI126" s="836" t="s">
        <v>3411</v>
      </c>
      <c r="BJ126" s="836" t="s">
        <v>3411</v>
      </c>
      <c r="BK126" s="836" t="s">
        <v>3411</v>
      </c>
      <c r="BL126" s="836" t="s">
        <v>3411</v>
      </c>
      <c r="BM126" s="836" t="s">
        <v>3411</v>
      </c>
      <c r="BN126" s="836" t="s">
        <v>3411</v>
      </c>
    </row>
    <row r="127" spans="1:66" ht="12.75" hidden="1">
      <c r="A127" s="831"/>
      <c r="B127" s="832" t="s">
        <v>12780</v>
      </c>
      <c r="C127" s="833"/>
      <c r="D127" s="836">
        <v>0</v>
      </c>
      <c r="E127" s="836">
        <v>0</v>
      </c>
      <c r="F127" s="836">
        <v>0</v>
      </c>
      <c r="G127" s="836">
        <v>0</v>
      </c>
      <c r="H127" s="836">
        <v>0</v>
      </c>
      <c r="I127" s="836" t="s">
        <v>3411</v>
      </c>
      <c r="J127" s="836" t="s">
        <v>3411</v>
      </c>
      <c r="K127" s="836" t="s">
        <v>3411</v>
      </c>
      <c r="L127" s="836" t="s">
        <v>3411</v>
      </c>
      <c r="M127" s="836" t="s">
        <v>3411</v>
      </c>
      <c r="N127" s="836" t="s">
        <v>3411</v>
      </c>
      <c r="O127" s="836" t="s">
        <v>3411</v>
      </c>
      <c r="P127" s="836" t="s">
        <v>3411</v>
      </c>
      <c r="Q127" s="836" t="s">
        <v>3411</v>
      </c>
      <c r="R127" s="836" t="s">
        <v>3411</v>
      </c>
      <c r="S127" s="836" t="s">
        <v>3411</v>
      </c>
      <c r="T127" s="836" t="s">
        <v>3411</v>
      </c>
      <c r="U127" s="836" t="s">
        <v>3411</v>
      </c>
      <c r="V127" s="836" t="s">
        <v>3411</v>
      </c>
      <c r="W127" s="836" t="s">
        <v>3411</v>
      </c>
      <c r="X127" s="836" t="s">
        <v>3411</v>
      </c>
      <c r="Y127" s="836" t="s">
        <v>3411</v>
      </c>
      <c r="Z127" s="836" t="s">
        <v>3411</v>
      </c>
      <c r="AA127" s="836" t="s">
        <v>3411</v>
      </c>
      <c r="AB127" s="836" t="s">
        <v>3411</v>
      </c>
      <c r="AC127" s="836" t="s">
        <v>3411</v>
      </c>
      <c r="AD127" s="836" t="s">
        <v>3411</v>
      </c>
      <c r="AE127" s="836" t="s">
        <v>3411</v>
      </c>
      <c r="AF127" s="836" t="s">
        <v>3411</v>
      </c>
      <c r="AG127" s="836" t="s">
        <v>3411</v>
      </c>
      <c r="AH127" s="836" t="s">
        <v>3411</v>
      </c>
      <c r="AI127" s="836" t="s">
        <v>3411</v>
      </c>
      <c r="AJ127" s="836" t="s">
        <v>3411</v>
      </c>
      <c r="AK127" s="836" t="s">
        <v>3411</v>
      </c>
      <c r="AL127" s="836" t="s">
        <v>3411</v>
      </c>
      <c r="AM127" s="836" t="s">
        <v>3411</v>
      </c>
      <c r="AN127" s="836" t="s">
        <v>3411</v>
      </c>
      <c r="AO127" s="836" t="s">
        <v>3411</v>
      </c>
      <c r="AP127" s="836" t="s">
        <v>3411</v>
      </c>
      <c r="AQ127" s="836" t="s">
        <v>3411</v>
      </c>
      <c r="AR127" s="836" t="s">
        <v>3411</v>
      </c>
      <c r="AS127" s="836" t="s">
        <v>3411</v>
      </c>
      <c r="AT127" s="836" t="s">
        <v>3411</v>
      </c>
      <c r="AU127" s="836" t="s">
        <v>3411</v>
      </c>
      <c r="AV127" s="836" t="s">
        <v>3411</v>
      </c>
      <c r="AW127" s="836" t="s">
        <v>3411</v>
      </c>
      <c r="AX127" s="836" t="s">
        <v>3411</v>
      </c>
      <c r="AY127" s="836" t="s">
        <v>3411</v>
      </c>
      <c r="AZ127" s="836" t="s">
        <v>3411</v>
      </c>
      <c r="BA127" s="836" t="s">
        <v>3411</v>
      </c>
      <c r="BB127" s="836" t="s">
        <v>3411</v>
      </c>
      <c r="BC127" s="836" t="s">
        <v>3411</v>
      </c>
      <c r="BD127" s="836" t="s">
        <v>3411</v>
      </c>
      <c r="BE127" s="836" t="s">
        <v>3411</v>
      </c>
      <c r="BF127" s="836" t="s">
        <v>3411</v>
      </c>
      <c r="BG127" s="836" t="s">
        <v>3411</v>
      </c>
      <c r="BH127" s="836" t="s">
        <v>3411</v>
      </c>
      <c r="BI127" s="836" t="s">
        <v>3411</v>
      </c>
      <c r="BJ127" s="836" t="s">
        <v>3411</v>
      </c>
      <c r="BK127" s="836" t="s">
        <v>3411</v>
      </c>
      <c r="BL127" s="836" t="s">
        <v>3411</v>
      </c>
      <c r="BM127" s="836" t="s">
        <v>3411</v>
      </c>
      <c r="BN127" s="836" t="s">
        <v>3411</v>
      </c>
    </row>
    <row r="128" spans="1:66" ht="12.75" hidden="1">
      <c r="A128" s="831"/>
      <c r="B128" s="832" t="s">
        <v>12781</v>
      </c>
      <c r="C128" s="833"/>
      <c r="D128" s="836">
        <v>76746531</v>
      </c>
      <c r="E128" s="836">
        <v>0</v>
      </c>
      <c r="F128" s="836">
        <v>76746531</v>
      </c>
      <c r="G128" s="836">
        <v>76746531</v>
      </c>
      <c r="H128" s="836">
        <v>0</v>
      </c>
      <c r="I128" s="836" t="s">
        <v>3411</v>
      </c>
      <c r="J128" s="836" t="s">
        <v>3411</v>
      </c>
      <c r="K128" s="836" t="s">
        <v>3411</v>
      </c>
      <c r="L128" s="836" t="s">
        <v>3411</v>
      </c>
      <c r="M128" s="836" t="s">
        <v>3411</v>
      </c>
      <c r="N128" s="836" t="s">
        <v>3411</v>
      </c>
      <c r="O128" s="836" t="s">
        <v>3411</v>
      </c>
      <c r="P128" s="836" t="s">
        <v>3411</v>
      </c>
      <c r="Q128" s="836" t="s">
        <v>3411</v>
      </c>
      <c r="R128" s="836" t="s">
        <v>3411</v>
      </c>
      <c r="S128" s="836" t="s">
        <v>3411</v>
      </c>
      <c r="T128" s="836" t="s">
        <v>3411</v>
      </c>
      <c r="U128" s="836" t="s">
        <v>3411</v>
      </c>
      <c r="V128" s="836" t="s">
        <v>3411</v>
      </c>
      <c r="W128" s="836" t="s">
        <v>3411</v>
      </c>
      <c r="X128" s="836" t="s">
        <v>3411</v>
      </c>
      <c r="Y128" s="836" t="s">
        <v>3411</v>
      </c>
      <c r="Z128" s="836" t="s">
        <v>3411</v>
      </c>
      <c r="AA128" s="836" t="s">
        <v>3411</v>
      </c>
      <c r="AB128" s="836" t="s">
        <v>3411</v>
      </c>
      <c r="AC128" s="836" t="s">
        <v>3411</v>
      </c>
      <c r="AD128" s="836" t="s">
        <v>3411</v>
      </c>
      <c r="AE128" s="836" t="s">
        <v>3411</v>
      </c>
      <c r="AF128" s="836" t="s">
        <v>3411</v>
      </c>
      <c r="AG128" s="836" t="s">
        <v>3411</v>
      </c>
      <c r="AH128" s="836" t="s">
        <v>3411</v>
      </c>
      <c r="AI128" s="836" t="s">
        <v>3411</v>
      </c>
      <c r="AJ128" s="836" t="s">
        <v>3411</v>
      </c>
      <c r="AK128" s="836" t="s">
        <v>3411</v>
      </c>
      <c r="AL128" s="836" t="s">
        <v>3411</v>
      </c>
      <c r="AM128" s="836" t="s">
        <v>3411</v>
      </c>
      <c r="AN128" s="836" t="s">
        <v>3411</v>
      </c>
      <c r="AO128" s="836" t="s">
        <v>3411</v>
      </c>
      <c r="AP128" s="836" t="s">
        <v>3411</v>
      </c>
      <c r="AQ128" s="836" t="s">
        <v>3411</v>
      </c>
      <c r="AR128" s="836" t="s">
        <v>3411</v>
      </c>
      <c r="AS128" s="836" t="s">
        <v>3411</v>
      </c>
      <c r="AT128" s="836" t="s">
        <v>3411</v>
      </c>
      <c r="AU128" s="836" t="s">
        <v>3411</v>
      </c>
      <c r="AV128" s="836" t="s">
        <v>3411</v>
      </c>
      <c r="AW128" s="836" t="s">
        <v>3411</v>
      </c>
      <c r="AX128" s="836" t="s">
        <v>3411</v>
      </c>
      <c r="AY128" s="836" t="s">
        <v>3411</v>
      </c>
      <c r="AZ128" s="836" t="s">
        <v>3411</v>
      </c>
      <c r="BA128" s="836" t="s">
        <v>3411</v>
      </c>
      <c r="BB128" s="836" t="s">
        <v>3411</v>
      </c>
      <c r="BC128" s="836" t="s">
        <v>3411</v>
      </c>
      <c r="BD128" s="836" t="s">
        <v>3411</v>
      </c>
      <c r="BE128" s="836" t="s">
        <v>3411</v>
      </c>
      <c r="BF128" s="836" t="s">
        <v>3411</v>
      </c>
      <c r="BG128" s="836" t="s">
        <v>3411</v>
      </c>
      <c r="BH128" s="836" t="s">
        <v>3411</v>
      </c>
      <c r="BI128" s="836" t="s">
        <v>3411</v>
      </c>
      <c r="BJ128" s="836" t="s">
        <v>3411</v>
      </c>
      <c r="BK128" s="836" t="s">
        <v>3411</v>
      </c>
      <c r="BL128" s="836" t="s">
        <v>3411</v>
      </c>
      <c r="BM128" s="836" t="s">
        <v>3411</v>
      </c>
      <c r="BN128" s="836" t="s">
        <v>3411</v>
      </c>
    </row>
    <row r="129" spans="1:66" ht="12.75" hidden="1">
      <c r="A129" s="831"/>
      <c r="B129" s="832" t="s">
        <v>500</v>
      </c>
      <c r="C129" s="833"/>
      <c r="D129" s="836">
        <v>58301515</v>
      </c>
      <c r="E129" s="836">
        <v>0</v>
      </c>
      <c r="F129" s="836">
        <v>58301515</v>
      </c>
      <c r="G129" s="836">
        <v>58301515</v>
      </c>
      <c r="H129" s="836">
        <v>0</v>
      </c>
      <c r="I129" s="836" t="s">
        <v>3411</v>
      </c>
      <c r="J129" s="836" t="s">
        <v>3411</v>
      </c>
      <c r="K129" s="836" t="s">
        <v>3411</v>
      </c>
      <c r="L129" s="836" t="s">
        <v>3411</v>
      </c>
      <c r="M129" s="836" t="s">
        <v>3411</v>
      </c>
      <c r="N129" s="836" t="s">
        <v>3411</v>
      </c>
      <c r="O129" s="836" t="s">
        <v>3411</v>
      </c>
      <c r="P129" s="836" t="s">
        <v>3411</v>
      </c>
      <c r="Q129" s="836" t="s">
        <v>3411</v>
      </c>
      <c r="R129" s="836" t="s">
        <v>3411</v>
      </c>
      <c r="S129" s="836" t="s">
        <v>3411</v>
      </c>
      <c r="T129" s="836" t="s">
        <v>3411</v>
      </c>
      <c r="U129" s="836" t="s">
        <v>3411</v>
      </c>
      <c r="V129" s="836" t="s">
        <v>3411</v>
      </c>
      <c r="W129" s="836" t="s">
        <v>3411</v>
      </c>
      <c r="X129" s="836" t="s">
        <v>3411</v>
      </c>
      <c r="Y129" s="836" t="s">
        <v>3411</v>
      </c>
      <c r="Z129" s="836" t="s">
        <v>3411</v>
      </c>
      <c r="AA129" s="836" t="s">
        <v>3411</v>
      </c>
      <c r="AB129" s="836" t="s">
        <v>3411</v>
      </c>
      <c r="AC129" s="836" t="s">
        <v>3411</v>
      </c>
      <c r="AD129" s="836" t="s">
        <v>3411</v>
      </c>
      <c r="AE129" s="836" t="s">
        <v>3411</v>
      </c>
      <c r="AF129" s="836" t="s">
        <v>3411</v>
      </c>
      <c r="AG129" s="836" t="s">
        <v>3411</v>
      </c>
      <c r="AH129" s="836" t="s">
        <v>3411</v>
      </c>
      <c r="AI129" s="836" t="s">
        <v>3411</v>
      </c>
      <c r="AJ129" s="836" t="s">
        <v>3411</v>
      </c>
      <c r="AK129" s="836" t="s">
        <v>3411</v>
      </c>
      <c r="AL129" s="836" t="s">
        <v>3411</v>
      </c>
      <c r="AM129" s="836" t="s">
        <v>3411</v>
      </c>
      <c r="AN129" s="836" t="s">
        <v>3411</v>
      </c>
      <c r="AO129" s="836" t="s">
        <v>3411</v>
      </c>
      <c r="AP129" s="836" t="s">
        <v>3411</v>
      </c>
      <c r="AQ129" s="836" t="s">
        <v>3411</v>
      </c>
      <c r="AR129" s="836" t="s">
        <v>3411</v>
      </c>
      <c r="AS129" s="836" t="s">
        <v>3411</v>
      </c>
      <c r="AT129" s="836" t="s">
        <v>3411</v>
      </c>
      <c r="AU129" s="836" t="s">
        <v>3411</v>
      </c>
      <c r="AV129" s="836" t="s">
        <v>3411</v>
      </c>
      <c r="AW129" s="836" t="s">
        <v>3411</v>
      </c>
      <c r="AX129" s="836" t="s">
        <v>3411</v>
      </c>
      <c r="AY129" s="836" t="s">
        <v>3411</v>
      </c>
      <c r="AZ129" s="836" t="s">
        <v>3411</v>
      </c>
      <c r="BA129" s="836" t="s">
        <v>3411</v>
      </c>
      <c r="BB129" s="836" t="s">
        <v>3411</v>
      </c>
      <c r="BC129" s="836" t="s">
        <v>3411</v>
      </c>
      <c r="BD129" s="836" t="s">
        <v>3411</v>
      </c>
      <c r="BE129" s="836" t="s">
        <v>3411</v>
      </c>
      <c r="BF129" s="836" t="s">
        <v>3411</v>
      </c>
      <c r="BG129" s="836" t="s">
        <v>3411</v>
      </c>
      <c r="BH129" s="836" t="s">
        <v>3411</v>
      </c>
      <c r="BI129" s="836" t="s">
        <v>3411</v>
      </c>
      <c r="BJ129" s="836" t="s">
        <v>3411</v>
      </c>
      <c r="BK129" s="836" t="s">
        <v>3411</v>
      </c>
      <c r="BL129" s="836" t="s">
        <v>3411</v>
      </c>
      <c r="BM129" s="836" t="s">
        <v>3411</v>
      </c>
      <c r="BN129" s="836" t="s">
        <v>3411</v>
      </c>
    </row>
    <row r="130" spans="1:66" ht="12.75" hidden="1">
      <c r="A130" s="831"/>
      <c r="B130" s="832" t="s">
        <v>501</v>
      </c>
      <c r="C130" s="833"/>
      <c r="D130" s="836">
        <v>8024539</v>
      </c>
      <c r="E130" s="836">
        <v>0</v>
      </c>
      <c r="F130" s="836">
        <v>8024539</v>
      </c>
      <c r="G130" s="836">
        <v>8024539</v>
      </c>
      <c r="H130" s="836">
        <v>0</v>
      </c>
      <c r="I130" s="836" t="s">
        <v>3411</v>
      </c>
      <c r="J130" s="836" t="s">
        <v>3411</v>
      </c>
      <c r="K130" s="836" t="s">
        <v>3411</v>
      </c>
      <c r="L130" s="836" t="s">
        <v>3411</v>
      </c>
      <c r="M130" s="836" t="s">
        <v>3411</v>
      </c>
      <c r="N130" s="836" t="s">
        <v>3411</v>
      </c>
      <c r="O130" s="836" t="s">
        <v>3411</v>
      </c>
      <c r="P130" s="836" t="s">
        <v>3411</v>
      </c>
      <c r="Q130" s="836" t="s">
        <v>3411</v>
      </c>
      <c r="R130" s="836" t="s">
        <v>3411</v>
      </c>
      <c r="S130" s="836" t="s">
        <v>3411</v>
      </c>
      <c r="T130" s="836" t="s">
        <v>3411</v>
      </c>
      <c r="U130" s="836" t="s">
        <v>3411</v>
      </c>
      <c r="V130" s="836" t="s">
        <v>3411</v>
      </c>
      <c r="W130" s="836" t="s">
        <v>3411</v>
      </c>
      <c r="X130" s="836" t="s">
        <v>3411</v>
      </c>
      <c r="Y130" s="836" t="s">
        <v>3411</v>
      </c>
      <c r="Z130" s="836" t="s">
        <v>3411</v>
      </c>
      <c r="AA130" s="836" t="s">
        <v>3411</v>
      </c>
      <c r="AB130" s="836" t="s">
        <v>3411</v>
      </c>
      <c r="AC130" s="836" t="s">
        <v>3411</v>
      </c>
      <c r="AD130" s="836" t="s">
        <v>3411</v>
      </c>
      <c r="AE130" s="836" t="s">
        <v>3411</v>
      </c>
      <c r="AF130" s="836" t="s">
        <v>3411</v>
      </c>
      <c r="AG130" s="836" t="s">
        <v>3411</v>
      </c>
      <c r="AH130" s="836" t="s">
        <v>3411</v>
      </c>
      <c r="AI130" s="836" t="s">
        <v>3411</v>
      </c>
      <c r="AJ130" s="836" t="s">
        <v>3411</v>
      </c>
      <c r="AK130" s="836" t="s">
        <v>3411</v>
      </c>
      <c r="AL130" s="836" t="s">
        <v>3411</v>
      </c>
      <c r="AM130" s="836" t="s">
        <v>3411</v>
      </c>
      <c r="AN130" s="836" t="s">
        <v>3411</v>
      </c>
      <c r="AO130" s="836" t="s">
        <v>3411</v>
      </c>
      <c r="AP130" s="836" t="s">
        <v>3411</v>
      </c>
      <c r="AQ130" s="836" t="s">
        <v>3411</v>
      </c>
      <c r="AR130" s="836" t="s">
        <v>3411</v>
      </c>
      <c r="AS130" s="836" t="s">
        <v>3411</v>
      </c>
      <c r="AT130" s="836" t="s">
        <v>3411</v>
      </c>
      <c r="AU130" s="836" t="s">
        <v>3411</v>
      </c>
      <c r="AV130" s="836" t="s">
        <v>3411</v>
      </c>
      <c r="AW130" s="836" t="s">
        <v>3411</v>
      </c>
      <c r="AX130" s="836" t="s">
        <v>3411</v>
      </c>
      <c r="AY130" s="836" t="s">
        <v>3411</v>
      </c>
      <c r="AZ130" s="836" t="s">
        <v>3411</v>
      </c>
      <c r="BA130" s="836" t="s">
        <v>3411</v>
      </c>
      <c r="BB130" s="836" t="s">
        <v>3411</v>
      </c>
      <c r="BC130" s="836" t="s">
        <v>3411</v>
      </c>
      <c r="BD130" s="836" t="s">
        <v>3411</v>
      </c>
      <c r="BE130" s="836" t="s">
        <v>3411</v>
      </c>
      <c r="BF130" s="836" t="s">
        <v>3411</v>
      </c>
      <c r="BG130" s="836" t="s">
        <v>3411</v>
      </c>
      <c r="BH130" s="836" t="s">
        <v>3411</v>
      </c>
      <c r="BI130" s="836" t="s">
        <v>3411</v>
      </c>
      <c r="BJ130" s="836" t="s">
        <v>3411</v>
      </c>
      <c r="BK130" s="836" t="s">
        <v>3411</v>
      </c>
      <c r="BL130" s="836" t="s">
        <v>3411</v>
      </c>
      <c r="BM130" s="836" t="s">
        <v>3411</v>
      </c>
      <c r="BN130" s="836" t="s">
        <v>3411</v>
      </c>
    </row>
    <row r="131" spans="1:66" ht="12.75" hidden="1">
      <c r="A131" s="831"/>
      <c r="B131" s="832" t="s">
        <v>502</v>
      </c>
      <c r="C131" s="833"/>
      <c r="D131" s="836">
        <v>0</v>
      </c>
      <c r="E131" s="836">
        <v>0</v>
      </c>
      <c r="F131" s="836">
        <v>0</v>
      </c>
      <c r="G131" s="836">
        <v>0</v>
      </c>
      <c r="H131" s="836">
        <v>0</v>
      </c>
      <c r="I131" s="836" t="s">
        <v>3411</v>
      </c>
      <c r="J131" s="836" t="s">
        <v>3411</v>
      </c>
      <c r="K131" s="836" t="s">
        <v>3411</v>
      </c>
      <c r="L131" s="836" t="s">
        <v>3411</v>
      </c>
      <c r="M131" s="836" t="s">
        <v>3411</v>
      </c>
      <c r="N131" s="836" t="s">
        <v>3411</v>
      </c>
      <c r="O131" s="836" t="s">
        <v>3411</v>
      </c>
      <c r="P131" s="836" t="s">
        <v>3411</v>
      </c>
      <c r="Q131" s="836" t="s">
        <v>3411</v>
      </c>
      <c r="R131" s="836" t="s">
        <v>3411</v>
      </c>
      <c r="S131" s="836" t="s">
        <v>3411</v>
      </c>
      <c r="T131" s="836" t="s">
        <v>3411</v>
      </c>
      <c r="U131" s="836" t="s">
        <v>3411</v>
      </c>
      <c r="V131" s="836" t="s">
        <v>3411</v>
      </c>
      <c r="W131" s="836" t="s">
        <v>3411</v>
      </c>
      <c r="X131" s="836" t="s">
        <v>3411</v>
      </c>
      <c r="Y131" s="836" t="s">
        <v>3411</v>
      </c>
      <c r="Z131" s="836" t="s">
        <v>3411</v>
      </c>
      <c r="AA131" s="836" t="s">
        <v>3411</v>
      </c>
      <c r="AB131" s="836" t="s">
        <v>3411</v>
      </c>
      <c r="AC131" s="836" t="s">
        <v>3411</v>
      </c>
      <c r="AD131" s="836" t="s">
        <v>3411</v>
      </c>
      <c r="AE131" s="836" t="s">
        <v>3411</v>
      </c>
      <c r="AF131" s="836" t="s">
        <v>3411</v>
      </c>
      <c r="AG131" s="836" t="s">
        <v>3411</v>
      </c>
      <c r="AH131" s="836" t="s">
        <v>3411</v>
      </c>
      <c r="AI131" s="836" t="s">
        <v>3411</v>
      </c>
      <c r="AJ131" s="836" t="s">
        <v>3411</v>
      </c>
      <c r="AK131" s="836" t="s">
        <v>3411</v>
      </c>
      <c r="AL131" s="836" t="s">
        <v>3411</v>
      </c>
      <c r="AM131" s="836" t="s">
        <v>3411</v>
      </c>
      <c r="AN131" s="836" t="s">
        <v>3411</v>
      </c>
      <c r="AO131" s="836" t="s">
        <v>3411</v>
      </c>
      <c r="AP131" s="836" t="s">
        <v>3411</v>
      </c>
      <c r="AQ131" s="836" t="s">
        <v>3411</v>
      </c>
      <c r="AR131" s="836" t="s">
        <v>3411</v>
      </c>
      <c r="AS131" s="836" t="s">
        <v>3411</v>
      </c>
      <c r="AT131" s="836" t="s">
        <v>3411</v>
      </c>
      <c r="AU131" s="836" t="s">
        <v>3411</v>
      </c>
      <c r="AV131" s="836" t="s">
        <v>3411</v>
      </c>
      <c r="AW131" s="836" t="s">
        <v>3411</v>
      </c>
      <c r="AX131" s="836" t="s">
        <v>3411</v>
      </c>
      <c r="AY131" s="836" t="s">
        <v>3411</v>
      </c>
      <c r="AZ131" s="836" t="s">
        <v>3411</v>
      </c>
      <c r="BA131" s="836" t="s">
        <v>3411</v>
      </c>
      <c r="BB131" s="836" t="s">
        <v>3411</v>
      </c>
      <c r="BC131" s="836" t="s">
        <v>3411</v>
      </c>
      <c r="BD131" s="836" t="s">
        <v>3411</v>
      </c>
      <c r="BE131" s="836" t="s">
        <v>3411</v>
      </c>
      <c r="BF131" s="836" t="s">
        <v>3411</v>
      </c>
      <c r="BG131" s="836" t="s">
        <v>3411</v>
      </c>
      <c r="BH131" s="836" t="s">
        <v>3411</v>
      </c>
      <c r="BI131" s="836" t="s">
        <v>3411</v>
      </c>
      <c r="BJ131" s="836" t="s">
        <v>3411</v>
      </c>
      <c r="BK131" s="836" t="s">
        <v>3411</v>
      </c>
      <c r="BL131" s="836" t="s">
        <v>3411</v>
      </c>
      <c r="BM131" s="836" t="s">
        <v>3411</v>
      </c>
      <c r="BN131" s="836" t="s">
        <v>3411</v>
      </c>
    </row>
    <row r="132" spans="1:66" ht="12.75" hidden="1">
      <c r="A132" s="831"/>
      <c r="B132" s="832" t="s">
        <v>503</v>
      </c>
      <c r="C132" s="833"/>
      <c r="D132" s="836">
        <v>1092000</v>
      </c>
      <c r="E132" s="836">
        <v>0</v>
      </c>
      <c r="F132" s="836">
        <v>1092000</v>
      </c>
      <c r="G132" s="836">
        <v>1092000</v>
      </c>
      <c r="H132" s="836">
        <v>0</v>
      </c>
      <c r="I132" s="836" t="s">
        <v>3411</v>
      </c>
      <c r="J132" s="836" t="s">
        <v>3411</v>
      </c>
      <c r="K132" s="836" t="s">
        <v>3411</v>
      </c>
      <c r="L132" s="836" t="s">
        <v>3411</v>
      </c>
      <c r="M132" s="836" t="s">
        <v>3411</v>
      </c>
      <c r="N132" s="836" t="s">
        <v>3411</v>
      </c>
      <c r="O132" s="836" t="s">
        <v>3411</v>
      </c>
      <c r="P132" s="836" t="s">
        <v>3411</v>
      </c>
      <c r="Q132" s="836" t="s">
        <v>3411</v>
      </c>
      <c r="R132" s="836" t="s">
        <v>3411</v>
      </c>
      <c r="S132" s="836" t="s">
        <v>3411</v>
      </c>
      <c r="T132" s="836" t="s">
        <v>3411</v>
      </c>
      <c r="U132" s="836" t="s">
        <v>3411</v>
      </c>
      <c r="V132" s="836" t="s">
        <v>3411</v>
      </c>
      <c r="W132" s="836" t="s">
        <v>3411</v>
      </c>
      <c r="X132" s="836" t="s">
        <v>3411</v>
      </c>
      <c r="Y132" s="836" t="s">
        <v>3411</v>
      </c>
      <c r="Z132" s="836" t="s">
        <v>3411</v>
      </c>
      <c r="AA132" s="836" t="s">
        <v>3411</v>
      </c>
      <c r="AB132" s="836" t="s">
        <v>3411</v>
      </c>
      <c r="AC132" s="836" t="s">
        <v>3411</v>
      </c>
      <c r="AD132" s="836" t="s">
        <v>3411</v>
      </c>
      <c r="AE132" s="836" t="s">
        <v>3411</v>
      </c>
      <c r="AF132" s="836" t="s">
        <v>3411</v>
      </c>
      <c r="AG132" s="836" t="s">
        <v>3411</v>
      </c>
      <c r="AH132" s="836" t="s">
        <v>3411</v>
      </c>
      <c r="AI132" s="836" t="s">
        <v>3411</v>
      </c>
      <c r="AJ132" s="836" t="s">
        <v>3411</v>
      </c>
      <c r="AK132" s="836" t="s">
        <v>3411</v>
      </c>
      <c r="AL132" s="836" t="s">
        <v>3411</v>
      </c>
      <c r="AM132" s="836" t="s">
        <v>3411</v>
      </c>
      <c r="AN132" s="836" t="s">
        <v>3411</v>
      </c>
      <c r="AO132" s="836" t="s">
        <v>3411</v>
      </c>
      <c r="AP132" s="836" t="s">
        <v>3411</v>
      </c>
      <c r="AQ132" s="836" t="s">
        <v>3411</v>
      </c>
      <c r="AR132" s="836" t="s">
        <v>3411</v>
      </c>
      <c r="AS132" s="836" t="s">
        <v>3411</v>
      </c>
      <c r="AT132" s="836" t="s">
        <v>3411</v>
      </c>
      <c r="AU132" s="836" t="s">
        <v>3411</v>
      </c>
      <c r="AV132" s="836" t="s">
        <v>3411</v>
      </c>
      <c r="AW132" s="836" t="s">
        <v>3411</v>
      </c>
      <c r="AX132" s="836" t="s">
        <v>3411</v>
      </c>
      <c r="AY132" s="836" t="s">
        <v>3411</v>
      </c>
      <c r="AZ132" s="836" t="s">
        <v>3411</v>
      </c>
      <c r="BA132" s="836" t="s">
        <v>3411</v>
      </c>
      <c r="BB132" s="836" t="s">
        <v>3411</v>
      </c>
      <c r="BC132" s="836" t="s">
        <v>3411</v>
      </c>
      <c r="BD132" s="836" t="s">
        <v>3411</v>
      </c>
      <c r="BE132" s="836" t="s">
        <v>3411</v>
      </c>
      <c r="BF132" s="836" t="s">
        <v>3411</v>
      </c>
      <c r="BG132" s="836" t="s">
        <v>3411</v>
      </c>
      <c r="BH132" s="836" t="s">
        <v>3411</v>
      </c>
      <c r="BI132" s="836" t="s">
        <v>3411</v>
      </c>
      <c r="BJ132" s="836" t="s">
        <v>3411</v>
      </c>
      <c r="BK132" s="836" t="s">
        <v>3411</v>
      </c>
      <c r="BL132" s="836" t="s">
        <v>3411</v>
      </c>
      <c r="BM132" s="836" t="s">
        <v>3411</v>
      </c>
      <c r="BN132" s="836" t="s">
        <v>3411</v>
      </c>
    </row>
    <row r="133" spans="1:66" ht="12.75" hidden="1">
      <c r="A133" s="831"/>
      <c r="B133" s="832" t="s">
        <v>1560</v>
      </c>
      <c r="C133" s="833"/>
      <c r="D133" s="836">
        <v>0</v>
      </c>
      <c r="E133" s="836">
        <v>0</v>
      </c>
      <c r="F133" s="836">
        <v>0</v>
      </c>
      <c r="G133" s="836">
        <v>0</v>
      </c>
      <c r="H133" s="836">
        <v>0</v>
      </c>
      <c r="I133" s="836" t="s">
        <v>3411</v>
      </c>
      <c r="J133" s="836" t="s">
        <v>3411</v>
      </c>
      <c r="K133" s="836" t="s">
        <v>3411</v>
      </c>
      <c r="L133" s="836" t="s">
        <v>3411</v>
      </c>
      <c r="M133" s="836" t="s">
        <v>3411</v>
      </c>
      <c r="N133" s="836" t="s">
        <v>3411</v>
      </c>
      <c r="O133" s="836" t="s">
        <v>3411</v>
      </c>
      <c r="P133" s="836" t="s">
        <v>3411</v>
      </c>
      <c r="Q133" s="836" t="s">
        <v>3411</v>
      </c>
      <c r="R133" s="836" t="s">
        <v>3411</v>
      </c>
      <c r="S133" s="836" t="s">
        <v>3411</v>
      </c>
      <c r="T133" s="836" t="s">
        <v>3411</v>
      </c>
      <c r="U133" s="836" t="s">
        <v>3411</v>
      </c>
      <c r="V133" s="836" t="s">
        <v>3411</v>
      </c>
      <c r="W133" s="836" t="s">
        <v>3411</v>
      </c>
      <c r="X133" s="836" t="s">
        <v>3411</v>
      </c>
      <c r="Y133" s="836" t="s">
        <v>3411</v>
      </c>
      <c r="Z133" s="836" t="s">
        <v>3411</v>
      </c>
      <c r="AA133" s="836" t="s">
        <v>3411</v>
      </c>
      <c r="AB133" s="836" t="s">
        <v>3411</v>
      </c>
      <c r="AC133" s="836" t="s">
        <v>3411</v>
      </c>
      <c r="AD133" s="836" t="s">
        <v>3411</v>
      </c>
      <c r="AE133" s="836" t="s">
        <v>3411</v>
      </c>
      <c r="AF133" s="836" t="s">
        <v>3411</v>
      </c>
      <c r="AG133" s="836" t="s">
        <v>3411</v>
      </c>
      <c r="AH133" s="836" t="s">
        <v>3411</v>
      </c>
      <c r="AI133" s="836" t="s">
        <v>3411</v>
      </c>
      <c r="AJ133" s="836" t="s">
        <v>3411</v>
      </c>
      <c r="AK133" s="836" t="s">
        <v>3411</v>
      </c>
      <c r="AL133" s="836" t="s">
        <v>3411</v>
      </c>
      <c r="AM133" s="836" t="s">
        <v>3411</v>
      </c>
      <c r="AN133" s="836" t="s">
        <v>3411</v>
      </c>
      <c r="AO133" s="836" t="s">
        <v>3411</v>
      </c>
      <c r="AP133" s="836" t="s">
        <v>3411</v>
      </c>
      <c r="AQ133" s="836" t="s">
        <v>3411</v>
      </c>
      <c r="AR133" s="836" t="s">
        <v>3411</v>
      </c>
      <c r="AS133" s="836" t="s">
        <v>3411</v>
      </c>
      <c r="AT133" s="836" t="s">
        <v>3411</v>
      </c>
      <c r="AU133" s="836" t="s">
        <v>3411</v>
      </c>
      <c r="AV133" s="836" t="s">
        <v>3411</v>
      </c>
      <c r="AW133" s="836" t="s">
        <v>3411</v>
      </c>
      <c r="AX133" s="836" t="s">
        <v>3411</v>
      </c>
      <c r="AY133" s="836" t="s">
        <v>3411</v>
      </c>
      <c r="AZ133" s="836" t="s">
        <v>3411</v>
      </c>
      <c r="BA133" s="836" t="s">
        <v>3411</v>
      </c>
      <c r="BB133" s="836" t="s">
        <v>3411</v>
      </c>
      <c r="BC133" s="836" t="s">
        <v>3411</v>
      </c>
      <c r="BD133" s="836" t="s">
        <v>3411</v>
      </c>
      <c r="BE133" s="836" t="s">
        <v>3411</v>
      </c>
      <c r="BF133" s="836" t="s">
        <v>3411</v>
      </c>
      <c r="BG133" s="836" t="s">
        <v>3411</v>
      </c>
      <c r="BH133" s="836" t="s">
        <v>3411</v>
      </c>
      <c r="BI133" s="836" t="s">
        <v>3411</v>
      </c>
      <c r="BJ133" s="836" t="s">
        <v>3411</v>
      </c>
      <c r="BK133" s="836" t="s">
        <v>3411</v>
      </c>
      <c r="BL133" s="836" t="s">
        <v>3411</v>
      </c>
      <c r="BM133" s="836" t="s">
        <v>3411</v>
      </c>
      <c r="BN133" s="836" t="s">
        <v>3411</v>
      </c>
    </row>
    <row r="134" spans="1:66" ht="12.75" hidden="1">
      <c r="A134" s="831"/>
      <c r="B134" s="832" t="s">
        <v>11921</v>
      </c>
      <c r="C134" s="833"/>
      <c r="D134" s="836">
        <v>0</v>
      </c>
      <c r="E134" s="836">
        <v>0</v>
      </c>
      <c r="F134" s="836">
        <v>0</v>
      </c>
      <c r="G134" s="836">
        <v>0</v>
      </c>
      <c r="H134" s="836">
        <v>0</v>
      </c>
      <c r="I134" s="836" t="s">
        <v>3411</v>
      </c>
      <c r="J134" s="836" t="s">
        <v>3411</v>
      </c>
      <c r="K134" s="836" t="s">
        <v>3411</v>
      </c>
      <c r="L134" s="836" t="s">
        <v>3411</v>
      </c>
      <c r="M134" s="836" t="s">
        <v>3411</v>
      </c>
      <c r="N134" s="836" t="s">
        <v>3411</v>
      </c>
      <c r="O134" s="836" t="s">
        <v>3411</v>
      </c>
      <c r="P134" s="836" t="s">
        <v>3411</v>
      </c>
      <c r="Q134" s="836" t="s">
        <v>3411</v>
      </c>
      <c r="R134" s="836" t="s">
        <v>3411</v>
      </c>
      <c r="S134" s="836" t="s">
        <v>3411</v>
      </c>
      <c r="T134" s="836" t="s">
        <v>3411</v>
      </c>
      <c r="U134" s="836" t="s">
        <v>3411</v>
      </c>
      <c r="V134" s="836" t="s">
        <v>3411</v>
      </c>
      <c r="W134" s="836" t="s">
        <v>3411</v>
      </c>
      <c r="X134" s="836" t="s">
        <v>3411</v>
      </c>
      <c r="Y134" s="836" t="s">
        <v>3411</v>
      </c>
      <c r="Z134" s="836" t="s">
        <v>3411</v>
      </c>
      <c r="AA134" s="836" t="s">
        <v>3411</v>
      </c>
      <c r="AB134" s="836" t="s">
        <v>3411</v>
      </c>
      <c r="AC134" s="836" t="s">
        <v>3411</v>
      </c>
      <c r="AD134" s="836" t="s">
        <v>3411</v>
      </c>
      <c r="AE134" s="836" t="s">
        <v>3411</v>
      </c>
      <c r="AF134" s="836" t="s">
        <v>3411</v>
      </c>
      <c r="AG134" s="836" t="s">
        <v>3411</v>
      </c>
      <c r="AH134" s="836" t="s">
        <v>3411</v>
      </c>
      <c r="AI134" s="836" t="s">
        <v>3411</v>
      </c>
      <c r="AJ134" s="836" t="s">
        <v>3411</v>
      </c>
      <c r="AK134" s="836" t="s">
        <v>3411</v>
      </c>
      <c r="AL134" s="836" t="s">
        <v>3411</v>
      </c>
      <c r="AM134" s="836" t="s">
        <v>3411</v>
      </c>
      <c r="AN134" s="836" t="s">
        <v>3411</v>
      </c>
      <c r="AO134" s="836" t="s">
        <v>3411</v>
      </c>
      <c r="AP134" s="836" t="s">
        <v>3411</v>
      </c>
      <c r="AQ134" s="836" t="s">
        <v>3411</v>
      </c>
      <c r="AR134" s="836" t="s">
        <v>3411</v>
      </c>
      <c r="AS134" s="836" t="s">
        <v>3411</v>
      </c>
      <c r="AT134" s="836" t="s">
        <v>3411</v>
      </c>
      <c r="AU134" s="836" t="s">
        <v>3411</v>
      </c>
      <c r="AV134" s="836" t="s">
        <v>3411</v>
      </c>
      <c r="AW134" s="836" t="s">
        <v>3411</v>
      </c>
      <c r="AX134" s="836" t="s">
        <v>3411</v>
      </c>
      <c r="AY134" s="836" t="s">
        <v>3411</v>
      </c>
      <c r="AZ134" s="836" t="s">
        <v>3411</v>
      </c>
      <c r="BA134" s="836" t="s">
        <v>3411</v>
      </c>
      <c r="BB134" s="836" t="s">
        <v>3411</v>
      </c>
      <c r="BC134" s="836" t="s">
        <v>3411</v>
      </c>
      <c r="BD134" s="836" t="s">
        <v>3411</v>
      </c>
      <c r="BE134" s="836" t="s">
        <v>3411</v>
      </c>
      <c r="BF134" s="836" t="s">
        <v>3411</v>
      </c>
      <c r="BG134" s="836" t="s">
        <v>3411</v>
      </c>
      <c r="BH134" s="836" t="s">
        <v>3411</v>
      </c>
      <c r="BI134" s="836" t="s">
        <v>3411</v>
      </c>
      <c r="BJ134" s="836" t="s">
        <v>3411</v>
      </c>
      <c r="BK134" s="836" t="s">
        <v>3411</v>
      </c>
      <c r="BL134" s="836" t="s">
        <v>3411</v>
      </c>
      <c r="BM134" s="836" t="s">
        <v>3411</v>
      </c>
      <c r="BN134" s="836" t="s">
        <v>3411</v>
      </c>
    </row>
    <row r="135" spans="1:66" ht="12.75">
      <c r="A135" s="831" t="s">
        <v>13296</v>
      </c>
      <c r="B135" s="832" t="s">
        <v>11922</v>
      </c>
      <c r="C135" s="833" t="s">
        <v>6077</v>
      </c>
      <c r="D135" s="836">
        <v>3324065628</v>
      </c>
      <c r="E135" s="836">
        <v>0</v>
      </c>
      <c r="F135" s="836">
        <v>3324065628</v>
      </c>
      <c r="G135" s="836">
        <v>3324065628</v>
      </c>
      <c r="H135" s="836">
        <v>0</v>
      </c>
      <c r="I135" s="836" t="s">
        <v>3411</v>
      </c>
      <c r="J135" s="836" t="s">
        <v>3411</v>
      </c>
      <c r="K135" s="836" t="s">
        <v>3411</v>
      </c>
      <c r="L135" s="836" t="s">
        <v>3411</v>
      </c>
      <c r="M135" s="836" t="s">
        <v>3411</v>
      </c>
      <c r="N135" s="836" t="s">
        <v>3411</v>
      </c>
      <c r="O135" s="836" t="s">
        <v>3411</v>
      </c>
      <c r="P135" s="836" t="s">
        <v>3411</v>
      </c>
      <c r="Q135" s="836" t="s">
        <v>3411</v>
      </c>
      <c r="R135" s="836" t="s">
        <v>3411</v>
      </c>
      <c r="S135" s="836" t="s">
        <v>3411</v>
      </c>
      <c r="T135" s="836" t="s">
        <v>3411</v>
      </c>
      <c r="U135" s="836" t="s">
        <v>3411</v>
      </c>
      <c r="V135" s="836" t="s">
        <v>3411</v>
      </c>
      <c r="W135" s="836" t="s">
        <v>3411</v>
      </c>
      <c r="X135" s="836" t="s">
        <v>3411</v>
      </c>
      <c r="Y135" s="836" t="s">
        <v>3411</v>
      </c>
      <c r="Z135" s="836" t="s">
        <v>3411</v>
      </c>
      <c r="AA135" s="836" t="s">
        <v>3411</v>
      </c>
      <c r="AB135" s="836" t="s">
        <v>3411</v>
      </c>
      <c r="AC135" s="836" t="s">
        <v>3411</v>
      </c>
      <c r="AD135" s="836" t="s">
        <v>3411</v>
      </c>
      <c r="AE135" s="836" t="s">
        <v>3411</v>
      </c>
      <c r="AF135" s="836" t="s">
        <v>3411</v>
      </c>
      <c r="AG135" s="836" t="s">
        <v>3411</v>
      </c>
      <c r="AH135" s="836" t="s">
        <v>3411</v>
      </c>
      <c r="AI135" s="836" t="s">
        <v>3411</v>
      </c>
      <c r="AJ135" s="836" t="s">
        <v>3411</v>
      </c>
      <c r="AK135" s="836" t="s">
        <v>3411</v>
      </c>
      <c r="AL135" s="836" t="s">
        <v>3411</v>
      </c>
      <c r="AM135" s="836" t="s">
        <v>3411</v>
      </c>
      <c r="AN135" s="836" t="s">
        <v>3411</v>
      </c>
      <c r="AO135" s="836" t="s">
        <v>3411</v>
      </c>
      <c r="AP135" s="836" t="s">
        <v>3411</v>
      </c>
      <c r="AQ135" s="836" t="s">
        <v>3411</v>
      </c>
      <c r="AR135" s="836" t="s">
        <v>3411</v>
      </c>
      <c r="AS135" s="836" t="s">
        <v>3411</v>
      </c>
      <c r="AT135" s="836" t="s">
        <v>3411</v>
      </c>
      <c r="AU135" s="836" t="s">
        <v>3411</v>
      </c>
      <c r="AV135" s="836" t="s">
        <v>3411</v>
      </c>
      <c r="AW135" s="836" t="s">
        <v>3411</v>
      </c>
      <c r="AX135" s="836" t="s">
        <v>3411</v>
      </c>
      <c r="AY135" s="836" t="s">
        <v>3411</v>
      </c>
      <c r="AZ135" s="836" t="s">
        <v>3411</v>
      </c>
      <c r="BA135" s="836" t="s">
        <v>3411</v>
      </c>
      <c r="BB135" s="836" t="s">
        <v>3411</v>
      </c>
      <c r="BC135" s="836" t="s">
        <v>3411</v>
      </c>
      <c r="BD135" s="836" t="s">
        <v>3411</v>
      </c>
      <c r="BE135" s="836" t="s">
        <v>3411</v>
      </c>
      <c r="BF135" s="836" t="s">
        <v>3411</v>
      </c>
      <c r="BG135" s="836" t="s">
        <v>3411</v>
      </c>
      <c r="BH135" s="836" t="s">
        <v>3411</v>
      </c>
      <c r="BI135" s="836" t="s">
        <v>3411</v>
      </c>
      <c r="BJ135" s="836" t="s">
        <v>3411</v>
      </c>
      <c r="BK135" s="836" t="s">
        <v>3411</v>
      </c>
      <c r="BL135" s="836" t="s">
        <v>3411</v>
      </c>
      <c r="BM135" s="836" t="s">
        <v>3411</v>
      </c>
      <c r="BN135" s="836" t="s">
        <v>3411</v>
      </c>
    </row>
    <row r="136" spans="1:66" ht="12.75">
      <c r="A136" s="831" t="s">
        <v>13301</v>
      </c>
      <c r="B136" s="832" t="s">
        <v>11923</v>
      </c>
      <c r="C136" s="833" t="s">
        <v>6077</v>
      </c>
      <c r="D136" s="836">
        <v>3789854483</v>
      </c>
      <c r="E136" s="836">
        <v>0</v>
      </c>
      <c r="F136" s="836">
        <v>3789854483</v>
      </c>
      <c r="G136" s="836">
        <v>3789854483</v>
      </c>
      <c r="H136" s="836">
        <v>0</v>
      </c>
      <c r="I136" s="836" t="s">
        <v>3411</v>
      </c>
      <c r="J136" s="836" t="s">
        <v>3411</v>
      </c>
      <c r="K136" s="836" t="s">
        <v>3411</v>
      </c>
      <c r="L136" s="836" t="s">
        <v>3411</v>
      </c>
      <c r="M136" s="836" t="s">
        <v>3411</v>
      </c>
      <c r="N136" s="836" t="s">
        <v>3411</v>
      </c>
      <c r="O136" s="836" t="s">
        <v>3411</v>
      </c>
      <c r="P136" s="836" t="s">
        <v>3411</v>
      </c>
      <c r="Q136" s="836" t="s">
        <v>3411</v>
      </c>
      <c r="R136" s="836" t="s">
        <v>3411</v>
      </c>
      <c r="S136" s="836" t="s">
        <v>3411</v>
      </c>
      <c r="T136" s="836" t="s">
        <v>3411</v>
      </c>
      <c r="U136" s="836" t="s">
        <v>3411</v>
      </c>
      <c r="V136" s="836" t="s">
        <v>3411</v>
      </c>
      <c r="W136" s="836" t="s">
        <v>3411</v>
      </c>
      <c r="X136" s="836" t="s">
        <v>3411</v>
      </c>
      <c r="Y136" s="836" t="s">
        <v>3411</v>
      </c>
      <c r="Z136" s="836" t="s">
        <v>3411</v>
      </c>
      <c r="AA136" s="836" t="s">
        <v>3411</v>
      </c>
      <c r="AB136" s="836" t="s">
        <v>3411</v>
      </c>
      <c r="AC136" s="836" t="s">
        <v>3411</v>
      </c>
      <c r="AD136" s="836" t="s">
        <v>3411</v>
      </c>
      <c r="AE136" s="836" t="s">
        <v>3411</v>
      </c>
      <c r="AF136" s="836" t="s">
        <v>3411</v>
      </c>
      <c r="AG136" s="836" t="s">
        <v>3411</v>
      </c>
      <c r="AH136" s="836" t="s">
        <v>3411</v>
      </c>
      <c r="AI136" s="836" t="s">
        <v>3411</v>
      </c>
      <c r="AJ136" s="836" t="s">
        <v>3411</v>
      </c>
      <c r="AK136" s="836" t="s">
        <v>3411</v>
      </c>
      <c r="AL136" s="836" t="s">
        <v>3411</v>
      </c>
      <c r="AM136" s="836" t="s">
        <v>3411</v>
      </c>
      <c r="AN136" s="836" t="s">
        <v>3411</v>
      </c>
      <c r="AO136" s="836" t="s">
        <v>3411</v>
      </c>
      <c r="AP136" s="836" t="s">
        <v>3411</v>
      </c>
      <c r="AQ136" s="836" t="s">
        <v>3411</v>
      </c>
      <c r="AR136" s="836" t="s">
        <v>3411</v>
      </c>
      <c r="AS136" s="836" t="s">
        <v>3411</v>
      </c>
      <c r="AT136" s="836" t="s">
        <v>3411</v>
      </c>
      <c r="AU136" s="836" t="s">
        <v>3411</v>
      </c>
      <c r="AV136" s="836" t="s">
        <v>3411</v>
      </c>
      <c r="AW136" s="836" t="s">
        <v>3411</v>
      </c>
      <c r="AX136" s="836" t="s">
        <v>3411</v>
      </c>
      <c r="AY136" s="836" t="s">
        <v>3411</v>
      </c>
      <c r="AZ136" s="836" t="s">
        <v>3411</v>
      </c>
      <c r="BA136" s="836" t="s">
        <v>3411</v>
      </c>
      <c r="BB136" s="836" t="s">
        <v>3411</v>
      </c>
      <c r="BC136" s="836" t="s">
        <v>3411</v>
      </c>
      <c r="BD136" s="836" t="s">
        <v>3411</v>
      </c>
      <c r="BE136" s="836" t="s">
        <v>3411</v>
      </c>
      <c r="BF136" s="836" t="s">
        <v>3411</v>
      </c>
      <c r="BG136" s="836" t="s">
        <v>3411</v>
      </c>
      <c r="BH136" s="836" t="s">
        <v>3411</v>
      </c>
      <c r="BI136" s="836" t="s">
        <v>3411</v>
      </c>
      <c r="BJ136" s="836" t="s">
        <v>3411</v>
      </c>
      <c r="BK136" s="836" t="s">
        <v>3411</v>
      </c>
      <c r="BL136" s="836" t="s">
        <v>3411</v>
      </c>
      <c r="BM136" s="836" t="s">
        <v>3411</v>
      </c>
      <c r="BN136" s="836" t="s">
        <v>3411</v>
      </c>
    </row>
    <row r="137" spans="1:66" ht="12.75">
      <c r="A137" s="831" t="s">
        <v>11924</v>
      </c>
      <c r="B137" s="832" t="s">
        <v>11925</v>
      </c>
      <c r="C137" s="833" t="s">
        <v>6077</v>
      </c>
      <c r="D137" s="836">
        <v>0</v>
      </c>
      <c r="E137" s="836">
        <v>0</v>
      </c>
      <c r="F137" s="836">
        <v>0</v>
      </c>
      <c r="G137" s="836">
        <v>0</v>
      </c>
      <c r="H137" s="836">
        <v>0</v>
      </c>
      <c r="I137" s="836" t="s">
        <v>3411</v>
      </c>
      <c r="J137" s="836" t="s">
        <v>3411</v>
      </c>
      <c r="K137" s="836" t="s">
        <v>3411</v>
      </c>
      <c r="L137" s="836" t="s">
        <v>3411</v>
      </c>
      <c r="M137" s="836" t="s">
        <v>3411</v>
      </c>
      <c r="N137" s="836" t="s">
        <v>3411</v>
      </c>
      <c r="O137" s="836" t="s">
        <v>3411</v>
      </c>
      <c r="P137" s="836" t="s">
        <v>3411</v>
      </c>
      <c r="Q137" s="836" t="s">
        <v>3411</v>
      </c>
      <c r="R137" s="836" t="s">
        <v>3411</v>
      </c>
      <c r="S137" s="836" t="s">
        <v>3411</v>
      </c>
      <c r="T137" s="836" t="s">
        <v>3411</v>
      </c>
      <c r="U137" s="836" t="s">
        <v>3411</v>
      </c>
      <c r="V137" s="836" t="s">
        <v>3411</v>
      </c>
      <c r="W137" s="836" t="s">
        <v>3411</v>
      </c>
      <c r="X137" s="836" t="s">
        <v>3411</v>
      </c>
      <c r="Y137" s="836" t="s">
        <v>3411</v>
      </c>
      <c r="Z137" s="836" t="s">
        <v>3411</v>
      </c>
      <c r="AA137" s="836" t="s">
        <v>3411</v>
      </c>
      <c r="AB137" s="836" t="s">
        <v>3411</v>
      </c>
      <c r="AC137" s="836" t="s">
        <v>3411</v>
      </c>
      <c r="AD137" s="836" t="s">
        <v>3411</v>
      </c>
      <c r="AE137" s="836" t="s">
        <v>3411</v>
      </c>
      <c r="AF137" s="836" t="s">
        <v>3411</v>
      </c>
      <c r="AG137" s="836" t="s">
        <v>3411</v>
      </c>
      <c r="AH137" s="836" t="s">
        <v>3411</v>
      </c>
      <c r="AI137" s="836" t="s">
        <v>3411</v>
      </c>
      <c r="AJ137" s="836" t="s">
        <v>3411</v>
      </c>
      <c r="AK137" s="836" t="s">
        <v>3411</v>
      </c>
      <c r="AL137" s="836" t="s">
        <v>3411</v>
      </c>
      <c r="AM137" s="836" t="s">
        <v>3411</v>
      </c>
      <c r="AN137" s="836" t="s">
        <v>3411</v>
      </c>
      <c r="AO137" s="836" t="s">
        <v>3411</v>
      </c>
      <c r="AP137" s="836" t="s">
        <v>3411</v>
      </c>
      <c r="AQ137" s="836" t="s">
        <v>3411</v>
      </c>
      <c r="AR137" s="836" t="s">
        <v>3411</v>
      </c>
      <c r="AS137" s="836" t="s">
        <v>3411</v>
      </c>
      <c r="AT137" s="836" t="s">
        <v>3411</v>
      </c>
      <c r="AU137" s="836" t="s">
        <v>3411</v>
      </c>
      <c r="AV137" s="836" t="s">
        <v>3411</v>
      </c>
      <c r="AW137" s="836" t="s">
        <v>3411</v>
      </c>
      <c r="AX137" s="836" t="s">
        <v>3411</v>
      </c>
      <c r="AY137" s="836" t="s">
        <v>3411</v>
      </c>
      <c r="AZ137" s="836" t="s">
        <v>3411</v>
      </c>
      <c r="BA137" s="836" t="s">
        <v>3411</v>
      </c>
      <c r="BB137" s="836" t="s">
        <v>3411</v>
      </c>
      <c r="BC137" s="836" t="s">
        <v>3411</v>
      </c>
      <c r="BD137" s="836" t="s">
        <v>3411</v>
      </c>
      <c r="BE137" s="836" t="s">
        <v>3411</v>
      </c>
      <c r="BF137" s="836" t="s">
        <v>3411</v>
      </c>
      <c r="BG137" s="836" t="s">
        <v>3411</v>
      </c>
      <c r="BH137" s="836" t="s">
        <v>3411</v>
      </c>
      <c r="BI137" s="836" t="s">
        <v>3411</v>
      </c>
      <c r="BJ137" s="836" t="s">
        <v>3411</v>
      </c>
      <c r="BK137" s="836" t="s">
        <v>3411</v>
      </c>
      <c r="BL137" s="836" t="s">
        <v>3411</v>
      </c>
      <c r="BM137" s="836" t="s">
        <v>3411</v>
      </c>
      <c r="BN137" s="836" t="s">
        <v>3411</v>
      </c>
    </row>
    <row r="138" spans="1:66" ht="12.75">
      <c r="A138" s="831" t="s">
        <v>7588</v>
      </c>
      <c r="B138" s="832" t="s">
        <v>12123</v>
      </c>
      <c r="C138" s="833" t="s">
        <v>6077</v>
      </c>
      <c r="D138" s="836">
        <v>0</v>
      </c>
      <c r="E138" s="836">
        <v>0</v>
      </c>
      <c r="F138" s="836">
        <v>0</v>
      </c>
      <c r="G138" s="836">
        <v>0</v>
      </c>
      <c r="H138" s="836">
        <v>0</v>
      </c>
      <c r="I138" s="836" t="s">
        <v>3411</v>
      </c>
      <c r="J138" s="836" t="s">
        <v>3411</v>
      </c>
      <c r="K138" s="836" t="s">
        <v>3411</v>
      </c>
      <c r="L138" s="836" t="s">
        <v>3411</v>
      </c>
      <c r="M138" s="836" t="s">
        <v>3411</v>
      </c>
      <c r="N138" s="836" t="s">
        <v>3411</v>
      </c>
      <c r="O138" s="836" t="s">
        <v>3411</v>
      </c>
      <c r="P138" s="836" t="s">
        <v>3411</v>
      </c>
      <c r="Q138" s="836" t="s">
        <v>3411</v>
      </c>
      <c r="R138" s="836" t="s">
        <v>3411</v>
      </c>
      <c r="S138" s="836" t="s">
        <v>3411</v>
      </c>
      <c r="T138" s="836" t="s">
        <v>3411</v>
      </c>
      <c r="U138" s="836" t="s">
        <v>3411</v>
      </c>
      <c r="V138" s="836" t="s">
        <v>3411</v>
      </c>
      <c r="W138" s="836" t="s">
        <v>3411</v>
      </c>
      <c r="X138" s="836" t="s">
        <v>3411</v>
      </c>
      <c r="Y138" s="836" t="s">
        <v>3411</v>
      </c>
      <c r="Z138" s="836" t="s">
        <v>3411</v>
      </c>
      <c r="AA138" s="836" t="s">
        <v>3411</v>
      </c>
      <c r="AB138" s="836" t="s">
        <v>3411</v>
      </c>
      <c r="AC138" s="836" t="s">
        <v>3411</v>
      </c>
      <c r="AD138" s="836" t="s">
        <v>3411</v>
      </c>
      <c r="AE138" s="836" t="s">
        <v>3411</v>
      </c>
      <c r="AF138" s="836" t="s">
        <v>3411</v>
      </c>
      <c r="AG138" s="836" t="s">
        <v>3411</v>
      </c>
      <c r="AH138" s="836" t="s">
        <v>3411</v>
      </c>
      <c r="AI138" s="836" t="s">
        <v>3411</v>
      </c>
      <c r="AJ138" s="836" t="s">
        <v>3411</v>
      </c>
      <c r="AK138" s="836" t="s">
        <v>3411</v>
      </c>
      <c r="AL138" s="836" t="s">
        <v>3411</v>
      </c>
      <c r="AM138" s="836" t="s">
        <v>3411</v>
      </c>
      <c r="AN138" s="836" t="s">
        <v>3411</v>
      </c>
      <c r="AO138" s="836" t="s">
        <v>3411</v>
      </c>
      <c r="AP138" s="836" t="s">
        <v>3411</v>
      </c>
      <c r="AQ138" s="836" t="s">
        <v>3411</v>
      </c>
      <c r="AR138" s="836" t="s">
        <v>3411</v>
      </c>
      <c r="AS138" s="836" t="s">
        <v>3411</v>
      </c>
      <c r="AT138" s="836" t="s">
        <v>3411</v>
      </c>
      <c r="AU138" s="836" t="s">
        <v>3411</v>
      </c>
      <c r="AV138" s="836" t="s">
        <v>3411</v>
      </c>
      <c r="AW138" s="836" t="s">
        <v>3411</v>
      </c>
      <c r="AX138" s="836" t="s">
        <v>3411</v>
      </c>
      <c r="AY138" s="836" t="s">
        <v>3411</v>
      </c>
      <c r="AZ138" s="836" t="s">
        <v>3411</v>
      </c>
      <c r="BA138" s="836" t="s">
        <v>3411</v>
      </c>
      <c r="BB138" s="836" t="s">
        <v>3411</v>
      </c>
      <c r="BC138" s="836" t="s">
        <v>3411</v>
      </c>
      <c r="BD138" s="836" t="s">
        <v>3411</v>
      </c>
      <c r="BE138" s="836" t="s">
        <v>3411</v>
      </c>
      <c r="BF138" s="836" t="s">
        <v>3411</v>
      </c>
      <c r="BG138" s="836" t="s">
        <v>3411</v>
      </c>
      <c r="BH138" s="836" t="s">
        <v>3411</v>
      </c>
      <c r="BI138" s="836" t="s">
        <v>3411</v>
      </c>
      <c r="BJ138" s="836" t="s">
        <v>3411</v>
      </c>
      <c r="BK138" s="836" t="s">
        <v>3411</v>
      </c>
      <c r="BL138" s="836" t="s">
        <v>3411</v>
      </c>
      <c r="BM138" s="836" t="s">
        <v>3411</v>
      </c>
      <c r="BN138" s="836" t="s">
        <v>3411</v>
      </c>
    </row>
    <row r="139" spans="1:66" ht="12.75">
      <c r="A139" s="831" t="s">
        <v>12124</v>
      </c>
      <c r="B139" s="832" t="s">
        <v>12125</v>
      </c>
      <c r="C139" s="833" t="s">
        <v>6077</v>
      </c>
      <c r="D139" s="834">
        <v>2012537468</v>
      </c>
      <c r="E139" s="834">
        <v>0</v>
      </c>
      <c r="F139" s="834">
        <v>2012537468</v>
      </c>
      <c r="G139" s="834">
        <v>2012537468</v>
      </c>
      <c r="H139" s="834">
        <v>0</v>
      </c>
      <c r="I139" s="834" t="s">
        <v>3411</v>
      </c>
      <c r="J139" s="834" t="s">
        <v>3411</v>
      </c>
      <c r="K139" s="834" t="s">
        <v>3411</v>
      </c>
      <c r="L139" s="834" t="s">
        <v>3411</v>
      </c>
      <c r="M139" s="834" t="s">
        <v>3411</v>
      </c>
      <c r="N139" s="834" t="s">
        <v>3411</v>
      </c>
      <c r="O139" s="834" t="s">
        <v>3411</v>
      </c>
      <c r="P139" s="834" t="s">
        <v>3411</v>
      </c>
      <c r="Q139" s="834" t="s">
        <v>3411</v>
      </c>
      <c r="R139" s="834" t="s">
        <v>3411</v>
      </c>
      <c r="S139" s="834" t="s">
        <v>3411</v>
      </c>
      <c r="T139" s="834" t="s">
        <v>3411</v>
      </c>
      <c r="U139" s="834" t="s">
        <v>3411</v>
      </c>
      <c r="V139" s="834" t="s">
        <v>3411</v>
      </c>
      <c r="W139" s="834" t="s">
        <v>3411</v>
      </c>
      <c r="X139" s="834" t="s">
        <v>3411</v>
      </c>
      <c r="Y139" s="834" t="s">
        <v>3411</v>
      </c>
      <c r="Z139" s="834" t="s">
        <v>3411</v>
      </c>
      <c r="AA139" s="834" t="s">
        <v>3411</v>
      </c>
      <c r="AB139" s="834" t="s">
        <v>3411</v>
      </c>
      <c r="AC139" s="834" t="s">
        <v>3411</v>
      </c>
      <c r="AD139" s="834" t="s">
        <v>3411</v>
      </c>
      <c r="AE139" s="834" t="s">
        <v>3411</v>
      </c>
      <c r="AF139" s="834" t="s">
        <v>3411</v>
      </c>
      <c r="AG139" s="834" t="s">
        <v>3411</v>
      </c>
      <c r="AH139" s="834" t="s">
        <v>3411</v>
      </c>
      <c r="AI139" s="834" t="s">
        <v>3411</v>
      </c>
      <c r="AJ139" s="834" t="s">
        <v>3411</v>
      </c>
      <c r="AK139" s="834" t="s">
        <v>3411</v>
      </c>
      <c r="AL139" s="834" t="s">
        <v>3411</v>
      </c>
      <c r="AM139" s="834" t="s">
        <v>3411</v>
      </c>
      <c r="AN139" s="834" t="s">
        <v>3411</v>
      </c>
      <c r="AO139" s="834" t="s">
        <v>3411</v>
      </c>
      <c r="AP139" s="834" t="s">
        <v>3411</v>
      </c>
      <c r="AQ139" s="834" t="s">
        <v>3411</v>
      </c>
      <c r="AR139" s="834" t="s">
        <v>3411</v>
      </c>
      <c r="AS139" s="834" t="s">
        <v>3411</v>
      </c>
      <c r="AT139" s="834" t="s">
        <v>3411</v>
      </c>
      <c r="AU139" s="834" t="s">
        <v>3411</v>
      </c>
      <c r="AV139" s="834" t="s">
        <v>3411</v>
      </c>
      <c r="AW139" s="834" t="s">
        <v>3411</v>
      </c>
      <c r="AX139" s="834" t="s">
        <v>3411</v>
      </c>
      <c r="AY139" s="834" t="s">
        <v>3411</v>
      </c>
      <c r="AZ139" s="834" t="s">
        <v>3411</v>
      </c>
      <c r="BA139" s="834" t="s">
        <v>3411</v>
      </c>
      <c r="BB139" s="834" t="s">
        <v>3411</v>
      </c>
      <c r="BC139" s="834" t="s">
        <v>3411</v>
      </c>
      <c r="BD139" s="834" t="s">
        <v>3411</v>
      </c>
      <c r="BE139" s="834" t="s">
        <v>3411</v>
      </c>
      <c r="BF139" s="834" t="s">
        <v>3411</v>
      </c>
      <c r="BG139" s="834" t="s">
        <v>3411</v>
      </c>
      <c r="BH139" s="834" t="s">
        <v>3411</v>
      </c>
      <c r="BI139" s="834" t="s">
        <v>3411</v>
      </c>
      <c r="BJ139" s="834" t="s">
        <v>3411</v>
      </c>
      <c r="BK139" s="834" t="s">
        <v>3411</v>
      </c>
      <c r="BL139" s="834" t="s">
        <v>3411</v>
      </c>
      <c r="BM139" s="834" t="s">
        <v>3411</v>
      </c>
      <c r="BN139" s="834" t="s">
        <v>3411</v>
      </c>
    </row>
    <row r="140" spans="1:66" ht="12.75" hidden="1">
      <c r="A140" s="831"/>
      <c r="B140" s="832" t="s">
        <v>7766</v>
      </c>
      <c r="C140" s="833"/>
      <c r="D140" s="836">
        <v>3073885</v>
      </c>
      <c r="E140" s="836">
        <v>0</v>
      </c>
      <c r="F140" s="836">
        <v>3073885</v>
      </c>
      <c r="G140" s="836">
        <v>3073885</v>
      </c>
      <c r="H140" s="836">
        <v>0</v>
      </c>
      <c r="I140" s="836" t="s">
        <v>3411</v>
      </c>
      <c r="J140" s="836" t="s">
        <v>3411</v>
      </c>
      <c r="K140" s="836" t="s">
        <v>3411</v>
      </c>
      <c r="L140" s="836" t="s">
        <v>3411</v>
      </c>
      <c r="M140" s="836" t="s">
        <v>3411</v>
      </c>
      <c r="N140" s="836" t="s">
        <v>3411</v>
      </c>
      <c r="O140" s="836" t="s">
        <v>3411</v>
      </c>
      <c r="P140" s="836" t="s">
        <v>3411</v>
      </c>
      <c r="Q140" s="836" t="s">
        <v>3411</v>
      </c>
      <c r="R140" s="836" t="s">
        <v>3411</v>
      </c>
      <c r="S140" s="836" t="s">
        <v>3411</v>
      </c>
      <c r="T140" s="836" t="s">
        <v>3411</v>
      </c>
      <c r="U140" s="836" t="s">
        <v>3411</v>
      </c>
      <c r="V140" s="836" t="s">
        <v>3411</v>
      </c>
      <c r="W140" s="836" t="s">
        <v>3411</v>
      </c>
      <c r="X140" s="836" t="s">
        <v>3411</v>
      </c>
      <c r="Y140" s="836" t="s">
        <v>3411</v>
      </c>
      <c r="Z140" s="836" t="s">
        <v>3411</v>
      </c>
      <c r="AA140" s="836" t="s">
        <v>3411</v>
      </c>
      <c r="AB140" s="836" t="s">
        <v>3411</v>
      </c>
      <c r="AC140" s="836" t="s">
        <v>3411</v>
      </c>
      <c r="AD140" s="836" t="s">
        <v>3411</v>
      </c>
      <c r="AE140" s="836" t="s">
        <v>3411</v>
      </c>
      <c r="AF140" s="836" t="s">
        <v>3411</v>
      </c>
      <c r="AG140" s="836" t="s">
        <v>3411</v>
      </c>
      <c r="AH140" s="836" t="s">
        <v>3411</v>
      </c>
      <c r="AI140" s="836" t="s">
        <v>3411</v>
      </c>
      <c r="AJ140" s="836" t="s">
        <v>3411</v>
      </c>
      <c r="AK140" s="836" t="s">
        <v>3411</v>
      </c>
      <c r="AL140" s="836" t="s">
        <v>3411</v>
      </c>
      <c r="AM140" s="836" t="s">
        <v>3411</v>
      </c>
      <c r="AN140" s="836" t="s">
        <v>3411</v>
      </c>
      <c r="AO140" s="836" t="s">
        <v>3411</v>
      </c>
      <c r="AP140" s="836" t="s">
        <v>3411</v>
      </c>
      <c r="AQ140" s="836" t="s">
        <v>3411</v>
      </c>
      <c r="AR140" s="836" t="s">
        <v>3411</v>
      </c>
      <c r="AS140" s="836" t="s">
        <v>3411</v>
      </c>
      <c r="AT140" s="836" t="s">
        <v>3411</v>
      </c>
      <c r="AU140" s="836" t="s">
        <v>3411</v>
      </c>
      <c r="AV140" s="836" t="s">
        <v>3411</v>
      </c>
      <c r="AW140" s="836" t="s">
        <v>3411</v>
      </c>
      <c r="AX140" s="836" t="s">
        <v>3411</v>
      </c>
      <c r="AY140" s="836" t="s">
        <v>3411</v>
      </c>
      <c r="AZ140" s="836" t="s">
        <v>3411</v>
      </c>
      <c r="BA140" s="836" t="s">
        <v>3411</v>
      </c>
      <c r="BB140" s="836" t="s">
        <v>3411</v>
      </c>
      <c r="BC140" s="836" t="s">
        <v>3411</v>
      </c>
      <c r="BD140" s="836" t="s">
        <v>3411</v>
      </c>
      <c r="BE140" s="836" t="s">
        <v>3411</v>
      </c>
      <c r="BF140" s="836" t="s">
        <v>3411</v>
      </c>
      <c r="BG140" s="836" t="s">
        <v>3411</v>
      </c>
      <c r="BH140" s="836" t="s">
        <v>3411</v>
      </c>
      <c r="BI140" s="836" t="s">
        <v>3411</v>
      </c>
      <c r="BJ140" s="836" t="s">
        <v>3411</v>
      </c>
      <c r="BK140" s="836" t="s">
        <v>3411</v>
      </c>
      <c r="BL140" s="836" t="s">
        <v>3411</v>
      </c>
      <c r="BM140" s="836" t="s">
        <v>3411</v>
      </c>
      <c r="BN140" s="836" t="s">
        <v>3411</v>
      </c>
    </row>
    <row r="141" spans="1:66" ht="12.75" hidden="1">
      <c r="A141" s="831"/>
      <c r="B141" s="832" t="s">
        <v>9408</v>
      </c>
      <c r="C141" s="833"/>
      <c r="D141" s="836">
        <v>196911648</v>
      </c>
      <c r="E141" s="836">
        <v>0</v>
      </c>
      <c r="F141" s="836">
        <v>196911648</v>
      </c>
      <c r="G141" s="836">
        <v>196911648</v>
      </c>
      <c r="H141" s="836">
        <v>0</v>
      </c>
      <c r="I141" s="836" t="s">
        <v>3411</v>
      </c>
      <c r="J141" s="836" t="s">
        <v>3411</v>
      </c>
      <c r="K141" s="836" t="s">
        <v>3411</v>
      </c>
      <c r="L141" s="836" t="s">
        <v>3411</v>
      </c>
      <c r="M141" s="836" t="s">
        <v>3411</v>
      </c>
      <c r="N141" s="836" t="s">
        <v>3411</v>
      </c>
      <c r="O141" s="836" t="s">
        <v>3411</v>
      </c>
      <c r="P141" s="836" t="s">
        <v>3411</v>
      </c>
      <c r="Q141" s="836" t="s">
        <v>3411</v>
      </c>
      <c r="R141" s="836" t="s">
        <v>3411</v>
      </c>
      <c r="S141" s="836" t="s">
        <v>3411</v>
      </c>
      <c r="T141" s="836" t="s">
        <v>3411</v>
      </c>
      <c r="U141" s="836" t="s">
        <v>3411</v>
      </c>
      <c r="V141" s="836" t="s">
        <v>3411</v>
      </c>
      <c r="W141" s="836" t="s">
        <v>3411</v>
      </c>
      <c r="X141" s="836" t="s">
        <v>3411</v>
      </c>
      <c r="Y141" s="836" t="s">
        <v>3411</v>
      </c>
      <c r="Z141" s="836" t="s">
        <v>3411</v>
      </c>
      <c r="AA141" s="836" t="s">
        <v>3411</v>
      </c>
      <c r="AB141" s="836" t="s">
        <v>3411</v>
      </c>
      <c r="AC141" s="836" t="s">
        <v>3411</v>
      </c>
      <c r="AD141" s="836" t="s">
        <v>3411</v>
      </c>
      <c r="AE141" s="836" t="s">
        <v>3411</v>
      </c>
      <c r="AF141" s="836" t="s">
        <v>3411</v>
      </c>
      <c r="AG141" s="836" t="s">
        <v>3411</v>
      </c>
      <c r="AH141" s="836" t="s">
        <v>3411</v>
      </c>
      <c r="AI141" s="836" t="s">
        <v>3411</v>
      </c>
      <c r="AJ141" s="836" t="s">
        <v>3411</v>
      </c>
      <c r="AK141" s="836" t="s">
        <v>3411</v>
      </c>
      <c r="AL141" s="836" t="s">
        <v>3411</v>
      </c>
      <c r="AM141" s="836" t="s">
        <v>3411</v>
      </c>
      <c r="AN141" s="836" t="s">
        <v>3411</v>
      </c>
      <c r="AO141" s="836" t="s">
        <v>3411</v>
      </c>
      <c r="AP141" s="836" t="s">
        <v>3411</v>
      </c>
      <c r="AQ141" s="836" t="s">
        <v>3411</v>
      </c>
      <c r="AR141" s="836" t="s">
        <v>3411</v>
      </c>
      <c r="AS141" s="836" t="s">
        <v>3411</v>
      </c>
      <c r="AT141" s="836" t="s">
        <v>3411</v>
      </c>
      <c r="AU141" s="836" t="s">
        <v>3411</v>
      </c>
      <c r="AV141" s="836" t="s">
        <v>3411</v>
      </c>
      <c r="AW141" s="836" t="s">
        <v>3411</v>
      </c>
      <c r="AX141" s="836" t="s">
        <v>3411</v>
      </c>
      <c r="AY141" s="836" t="s">
        <v>3411</v>
      </c>
      <c r="AZ141" s="836" t="s">
        <v>3411</v>
      </c>
      <c r="BA141" s="836" t="s">
        <v>3411</v>
      </c>
      <c r="BB141" s="836" t="s">
        <v>3411</v>
      </c>
      <c r="BC141" s="836" t="s">
        <v>3411</v>
      </c>
      <c r="BD141" s="836" t="s">
        <v>3411</v>
      </c>
      <c r="BE141" s="836" t="s">
        <v>3411</v>
      </c>
      <c r="BF141" s="836" t="s">
        <v>3411</v>
      </c>
      <c r="BG141" s="836" t="s">
        <v>3411</v>
      </c>
      <c r="BH141" s="836" t="s">
        <v>3411</v>
      </c>
      <c r="BI141" s="836" t="s">
        <v>3411</v>
      </c>
      <c r="BJ141" s="836" t="s">
        <v>3411</v>
      </c>
      <c r="BK141" s="836" t="s">
        <v>3411</v>
      </c>
      <c r="BL141" s="836" t="s">
        <v>3411</v>
      </c>
      <c r="BM141" s="836" t="s">
        <v>3411</v>
      </c>
      <c r="BN141" s="836" t="s">
        <v>3411</v>
      </c>
    </row>
    <row r="142" spans="1:66" ht="12.75" hidden="1">
      <c r="A142" s="831"/>
      <c r="B142" s="832" t="s">
        <v>9409</v>
      </c>
      <c r="C142" s="833"/>
      <c r="D142" s="836">
        <v>26046000</v>
      </c>
      <c r="E142" s="836">
        <v>0</v>
      </c>
      <c r="F142" s="836">
        <v>26046000</v>
      </c>
      <c r="G142" s="836">
        <v>26046000</v>
      </c>
      <c r="H142" s="836">
        <v>0</v>
      </c>
      <c r="I142" s="836" t="s">
        <v>3411</v>
      </c>
      <c r="J142" s="836" t="s">
        <v>3411</v>
      </c>
      <c r="K142" s="836" t="s">
        <v>3411</v>
      </c>
      <c r="L142" s="836" t="s">
        <v>3411</v>
      </c>
      <c r="M142" s="836" t="s">
        <v>3411</v>
      </c>
      <c r="N142" s="836" t="s">
        <v>3411</v>
      </c>
      <c r="O142" s="836" t="s">
        <v>3411</v>
      </c>
      <c r="P142" s="836" t="s">
        <v>3411</v>
      </c>
      <c r="Q142" s="836" t="s">
        <v>3411</v>
      </c>
      <c r="R142" s="836" t="s">
        <v>3411</v>
      </c>
      <c r="S142" s="836" t="s">
        <v>3411</v>
      </c>
      <c r="T142" s="836" t="s">
        <v>3411</v>
      </c>
      <c r="U142" s="836" t="s">
        <v>3411</v>
      </c>
      <c r="V142" s="836" t="s">
        <v>3411</v>
      </c>
      <c r="W142" s="836" t="s">
        <v>3411</v>
      </c>
      <c r="X142" s="836" t="s">
        <v>3411</v>
      </c>
      <c r="Y142" s="836" t="s">
        <v>3411</v>
      </c>
      <c r="Z142" s="836" t="s">
        <v>3411</v>
      </c>
      <c r="AA142" s="836" t="s">
        <v>3411</v>
      </c>
      <c r="AB142" s="836" t="s">
        <v>3411</v>
      </c>
      <c r="AC142" s="836" t="s">
        <v>3411</v>
      </c>
      <c r="AD142" s="836" t="s">
        <v>3411</v>
      </c>
      <c r="AE142" s="836" t="s">
        <v>3411</v>
      </c>
      <c r="AF142" s="836" t="s">
        <v>3411</v>
      </c>
      <c r="AG142" s="836" t="s">
        <v>3411</v>
      </c>
      <c r="AH142" s="836" t="s">
        <v>3411</v>
      </c>
      <c r="AI142" s="836" t="s">
        <v>3411</v>
      </c>
      <c r="AJ142" s="836" t="s">
        <v>3411</v>
      </c>
      <c r="AK142" s="836" t="s">
        <v>3411</v>
      </c>
      <c r="AL142" s="836" t="s">
        <v>3411</v>
      </c>
      <c r="AM142" s="836" t="s">
        <v>3411</v>
      </c>
      <c r="AN142" s="836" t="s">
        <v>3411</v>
      </c>
      <c r="AO142" s="836" t="s">
        <v>3411</v>
      </c>
      <c r="AP142" s="836" t="s">
        <v>3411</v>
      </c>
      <c r="AQ142" s="836" t="s">
        <v>3411</v>
      </c>
      <c r="AR142" s="836" t="s">
        <v>3411</v>
      </c>
      <c r="AS142" s="836" t="s">
        <v>3411</v>
      </c>
      <c r="AT142" s="836" t="s">
        <v>3411</v>
      </c>
      <c r="AU142" s="836" t="s">
        <v>3411</v>
      </c>
      <c r="AV142" s="836" t="s">
        <v>3411</v>
      </c>
      <c r="AW142" s="836" t="s">
        <v>3411</v>
      </c>
      <c r="AX142" s="836" t="s">
        <v>3411</v>
      </c>
      <c r="AY142" s="836" t="s">
        <v>3411</v>
      </c>
      <c r="AZ142" s="836" t="s">
        <v>3411</v>
      </c>
      <c r="BA142" s="836" t="s">
        <v>3411</v>
      </c>
      <c r="BB142" s="836" t="s">
        <v>3411</v>
      </c>
      <c r="BC142" s="836" t="s">
        <v>3411</v>
      </c>
      <c r="BD142" s="836" t="s">
        <v>3411</v>
      </c>
      <c r="BE142" s="836" t="s">
        <v>3411</v>
      </c>
      <c r="BF142" s="836" t="s">
        <v>3411</v>
      </c>
      <c r="BG142" s="836" t="s">
        <v>3411</v>
      </c>
      <c r="BH142" s="836" t="s">
        <v>3411</v>
      </c>
      <c r="BI142" s="836" t="s">
        <v>3411</v>
      </c>
      <c r="BJ142" s="836" t="s">
        <v>3411</v>
      </c>
      <c r="BK142" s="836" t="s">
        <v>3411</v>
      </c>
      <c r="BL142" s="836" t="s">
        <v>3411</v>
      </c>
      <c r="BM142" s="836" t="s">
        <v>3411</v>
      </c>
      <c r="BN142" s="836" t="s">
        <v>3411</v>
      </c>
    </row>
    <row r="143" spans="1:66" ht="12.75" hidden="1">
      <c r="A143" s="831"/>
      <c r="B143" s="832" t="s">
        <v>9410</v>
      </c>
      <c r="C143" s="833"/>
      <c r="D143" s="836">
        <v>0</v>
      </c>
      <c r="E143" s="836">
        <v>0</v>
      </c>
      <c r="F143" s="836">
        <v>0</v>
      </c>
      <c r="G143" s="836">
        <v>0</v>
      </c>
      <c r="H143" s="836">
        <v>0</v>
      </c>
      <c r="I143" s="836" t="s">
        <v>3411</v>
      </c>
      <c r="J143" s="836" t="s">
        <v>3411</v>
      </c>
      <c r="K143" s="836" t="s">
        <v>3411</v>
      </c>
      <c r="L143" s="836" t="s">
        <v>3411</v>
      </c>
      <c r="M143" s="836" t="s">
        <v>3411</v>
      </c>
      <c r="N143" s="836" t="s">
        <v>3411</v>
      </c>
      <c r="O143" s="836" t="s">
        <v>3411</v>
      </c>
      <c r="P143" s="836" t="s">
        <v>3411</v>
      </c>
      <c r="Q143" s="836" t="s">
        <v>3411</v>
      </c>
      <c r="R143" s="836" t="s">
        <v>3411</v>
      </c>
      <c r="S143" s="836" t="s">
        <v>3411</v>
      </c>
      <c r="T143" s="836" t="s">
        <v>3411</v>
      </c>
      <c r="U143" s="836" t="s">
        <v>3411</v>
      </c>
      <c r="V143" s="836" t="s">
        <v>3411</v>
      </c>
      <c r="W143" s="836" t="s">
        <v>3411</v>
      </c>
      <c r="X143" s="836" t="s">
        <v>3411</v>
      </c>
      <c r="Y143" s="836" t="s">
        <v>3411</v>
      </c>
      <c r="Z143" s="836" t="s">
        <v>3411</v>
      </c>
      <c r="AA143" s="836" t="s">
        <v>3411</v>
      </c>
      <c r="AB143" s="836" t="s">
        <v>3411</v>
      </c>
      <c r="AC143" s="836" t="s">
        <v>3411</v>
      </c>
      <c r="AD143" s="836" t="s">
        <v>3411</v>
      </c>
      <c r="AE143" s="836" t="s">
        <v>3411</v>
      </c>
      <c r="AF143" s="836" t="s">
        <v>3411</v>
      </c>
      <c r="AG143" s="836" t="s">
        <v>3411</v>
      </c>
      <c r="AH143" s="836" t="s">
        <v>3411</v>
      </c>
      <c r="AI143" s="836" t="s">
        <v>3411</v>
      </c>
      <c r="AJ143" s="836" t="s">
        <v>3411</v>
      </c>
      <c r="AK143" s="836" t="s">
        <v>3411</v>
      </c>
      <c r="AL143" s="836" t="s">
        <v>3411</v>
      </c>
      <c r="AM143" s="836" t="s">
        <v>3411</v>
      </c>
      <c r="AN143" s="836" t="s">
        <v>3411</v>
      </c>
      <c r="AO143" s="836" t="s">
        <v>3411</v>
      </c>
      <c r="AP143" s="836" t="s">
        <v>3411</v>
      </c>
      <c r="AQ143" s="836" t="s">
        <v>3411</v>
      </c>
      <c r="AR143" s="836" t="s">
        <v>3411</v>
      </c>
      <c r="AS143" s="836" t="s">
        <v>3411</v>
      </c>
      <c r="AT143" s="836" t="s">
        <v>3411</v>
      </c>
      <c r="AU143" s="836" t="s">
        <v>3411</v>
      </c>
      <c r="AV143" s="836" t="s">
        <v>3411</v>
      </c>
      <c r="AW143" s="836" t="s">
        <v>3411</v>
      </c>
      <c r="AX143" s="836" t="s">
        <v>3411</v>
      </c>
      <c r="AY143" s="836" t="s">
        <v>3411</v>
      </c>
      <c r="AZ143" s="836" t="s">
        <v>3411</v>
      </c>
      <c r="BA143" s="836" t="s">
        <v>3411</v>
      </c>
      <c r="BB143" s="836" t="s">
        <v>3411</v>
      </c>
      <c r="BC143" s="836" t="s">
        <v>3411</v>
      </c>
      <c r="BD143" s="836" t="s">
        <v>3411</v>
      </c>
      <c r="BE143" s="836" t="s">
        <v>3411</v>
      </c>
      <c r="BF143" s="836" t="s">
        <v>3411</v>
      </c>
      <c r="BG143" s="836" t="s">
        <v>3411</v>
      </c>
      <c r="BH143" s="836" t="s">
        <v>3411</v>
      </c>
      <c r="BI143" s="836" t="s">
        <v>3411</v>
      </c>
      <c r="BJ143" s="836" t="s">
        <v>3411</v>
      </c>
      <c r="BK143" s="836" t="s">
        <v>3411</v>
      </c>
      <c r="BL143" s="836" t="s">
        <v>3411</v>
      </c>
      <c r="BM143" s="836" t="s">
        <v>3411</v>
      </c>
      <c r="BN143" s="836" t="s">
        <v>3411</v>
      </c>
    </row>
    <row r="144" spans="1:66" ht="12.75" hidden="1">
      <c r="A144" s="831"/>
      <c r="B144" s="832" t="s">
        <v>9411</v>
      </c>
      <c r="C144" s="833"/>
      <c r="D144" s="836">
        <v>0</v>
      </c>
      <c r="E144" s="836">
        <v>0</v>
      </c>
      <c r="F144" s="836">
        <v>0</v>
      </c>
      <c r="G144" s="836">
        <v>0</v>
      </c>
      <c r="H144" s="836">
        <v>0</v>
      </c>
      <c r="I144" s="836" t="s">
        <v>3411</v>
      </c>
      <c r="J144" s="836" t="s">
        <v>3411</v>
      </c>
      <c r="K144" s="836" t="s">
        <v>3411</v>
      </c>
      <c r="L144" s="836" t="s">
        <v>3411</v>
      </c>
      <c r="M144" s="836" t="s">
        <v>3411</v>
      </c>
      <c r="N144" s="836" t="s">
        <v>3411</v>
      </c>
      <c r="O144" s="836" t="s">
        <v>3411</v>
      </c>
      <c r="P144" s="836" t="s">
        <v>3411</v>
      </c>
      <c r="Q144" s="836" t="s">
        <v>3411</v>
      </c>
      <c r="R144" s="836" t="s">
        <v>3411</v>
      </c>
      <c r="S144" s="836" t="s">
        <v>3411</v>
      </c>
      <c r="T144" s="836" t="s">
        <v>3411</v>
      </c>
      <c r="U144" s="836" t="s">
        <v>3411</v>
      </c>
      <c r="V144" s="836" t="s">
        <v>3411</v>
      </c>
      <c r="W144" s="836" t="s">
        <v>3411</v>
      </c>
      <c r="X144" s="836" t="s">
        <v>3411</v>
      </c>
      <c r="Y144" s="836" t="s">
        <v>3411</v>
      </c>
      <c r="Z144" s="836" t="s">
        <v>3411</v>
      </c>
      <c r="AA144" s="836" t="s">
        <v>3411</v>
      </c>
      <c r="AB144" s="836" t="s">
        <v>3411</v>
      </c>
      <c r="AC144" s="836" t="s">
        <v>3411</v>
      </c>
      <c r="AD144" s="836" t="s">
        <v>3411</v>
      </c>
      <c r="AE144" s="836" t="s">
        <v>3411</v>
      </c>
      <c r="AF144" s="836" t="s">
        <v>3411</v>
      </c>
      <c r="AG144" s="836" t="s">
        <v>3411</v>
      </c>
      <c r="AH144" s="836" t="s">
        <v>3411</v>
      </c>
      <c r="AI144" s="836" t="s">
        <v>3411</v>
      </c>
      <c r="AJ144" s="836" t="s">
        <v>3411</v>
      </c>
      <c r="AK144" s="836" t="s">
        <v>3411</v>
      </c>
      <c r="AL144" s="836" t="s">
        <v>3411</v>
      </c>
      <c r="AM144" s="836" t="s">
        <v>3411</v>
      </c>
      <c r="AN144" s="836" t="s">
        <v>3411</v>
      </c>
      <c r="AO144" s="836" t="s">
        <v>3411</v>
      </c>
      <c r="AP144" s="836" t="s">
        <v>3411</v>
      </c>
      <c r="AQ144" s="836" t="s">
        <v>3411</v>
      </c>
      <c r="AR144" s="836" t="s">
        <v>3411</v>
      </c>
      <c r="AS144" s="836" t="s">
        <v>3411</v>
      </c>
      <c r="AT144" s="836" t="s">
        <v>3411</v>
      </c>
      <c r="AU144" s="836" t="s">
        <v>3411</v>
      </c>
      <c r="AV144" s="836" t="s">
        <v>3411</v>
      </c>
      <c r="AW144" s="836" t="s">
        <v>3411</v>
      </c>
      <c r="AX144" s="836" t="s">
        <v>3411</v>
      </c>
      <c r="AY144" s="836" t="s">
        <v>3411</v>
      </c>
      <c r="AZ144" s="836" t="s">
        <v>3411</v>
      </c>
      <c r="BA144" s="836" t="s">
        <v>3411</v>
      </c>
      <c r="BB144" s="836" t="s">
        <v>3411</v>
      </c>
      <c r="BC144" s="836" t="s">
        <v>3411</v>
      </c>
      <c r="BD144" s="836" t="s">
        <v>3411</v>
      </c>
      <c r="BE144" s="836" t="s">
        <v>3411</v>
      </c>
      <c r="BF144" s="836" t="s">
        <v>3411</v>
      </c>
      <c r="BG144" s="836" t="s">
        <v>3411</v>
      </c>
      <c r="BH144" s="836" t="s">
        <v>3411</v>
      </c>
      <c r="BI144" s="836" t="s">
        <v>3411</v>
      </c>
      <c r="BJ144" s="836" t="s">
        <v>3411</v>
      </c>
      <c r="BK144" s="836" t="s">
        <v>3411</v>
      </c>
      <c r="BL144" s="836" t="s">
        <v>3411</v>
      </c>
      <c r="BM144" s="836" t="s">
        <v>3411</v>
      </c>
      <c r="BN144" s="836" t="s">
        <v>3411</v>
      </c>
    </row>
    <row r="145" spans="1:66" ht="12.75" hidden="1">
      <c r="A145" s="831"/>
      <c r="B145" s="832" t="s">
        <v>8145</v>
      </c>
      <c r="C145" s="833"/>
      <c r="D145" s="836">
        <v>0</v>
      </c>
      <c r="E145" s="836">
        <v>0</v>
      </c>
      <c r="F145" s="836">
        <v>0</v>
      </c>
      <c r="G145" s="836">
        <v>0</v>
      </c>
      <c r="H145" s="836">
        <v>0</v>
      </c>
      <c r="I145" s="836" t="s">
        <v>3411</v>
      </c>
      <c r="J145" s="836" t="s">
        <v>3411</v>
      </c>
      <c r="K145" s="836" t="s">
        <v>3411</v>
      </c>
      <c r="L145" s="836" t="s">
        <v>3411</v>
      </c>
      <c r="M145" s="836" t="s">
        <v>3411</v>
      </c>
      <c r="N145" s="836" t="s">
        <v>3411</v>
      </c>
      <c r="O145" s="836" t="s">
        <v>3411</v>
      </c>
      <c r="P145" s="836" t="s">
        <v>3411</v>
      </c>
      <c r="Q145" s="836" t="s">
        <v>3411</v>
      </c>
      <c r="R145" s="836" t="s">
        <v>3411</v>
      </c>
      <c r="S145" s="836" t="s">
        <v>3411</v>
      </c>
      <c r="T145" s="836" t="s">
        <v>3411</v>
      </c>
      <c r="U145" s="836" t="s">
        <v>3411</v>
      </c>
      <c r="V145" s="836" t="s">
        <v>3411</v>
      </c>
      <c r="W145" s="836" t="s">
        <v>3411</v>
      </c>
      <c r="X145" s="836" t="s">
        <v>3411</v>
      </c>
      <c r="Y145" s="836" t="s">
        <v>3411</v>
      </c>
      <c r="Z145" s="836" t="s">
        <v>3411</v>
      </c>
      <c r="AA145" s="836" t="s">
        <v>3411</v>
      </c>
      <c r="AB145" s="836" t="s">
        <v>3411</v>
      </c>
      <c r="AC145" s="836" t="s">
        <v>3411</v>
      </c>
      <c r="AD145" s="836" t="s">
        <v>3411</v>
      </c>
      <c r="AE145" s="836" t="s">
        <v>3411</v>
      </c>
      <c r="AF145" s="836" t="s">
        <v>3411</v>
      </c>
      <c r="AG145" s="836" t="s">
        <v>3411</v>
      </c>
      <c r="AH145" s="836" t="s">
        <v>3411</v>
      </c>
      <c r="AI145" s="836" t="s">
        <v>3411</v>
      </c>
      <c r="AJ145" s="836" t="s">
        <v>3411</v>
      </c>
      <c r="AK145" s="836" t="s">
        <v>3411</v>
      </c>
      <c r="AL145" s="836" t="s">
        <v>3411</v>
      </c>
      <c r="AM145" s="836" t="s">
        <v>3411</v>
      </c>
      <c r="AN145" s="836" t="s">
        <v>3411</v>
      </c>
      <c r="AO145" s="836" t="s">
        <v>3411</v>
      </c>
      <c r="AP145" s="836" t="s">
        <v>3411</v>
      </c>
      <c r="AQ145" s="836" t="s">
        <v>3411</v>
      </c>
      <c r="AR145" s="836" t="s">
        <v>3411</v>
      </c>
      <c r="AS145" s="836" t="s">
        <v>3411</v>
      </c>
      <c r="AT145" s="836" t="s">
        <v>3411</v>
      </c>
      <c r="AU145" s="836" t="s">
        <v>3411</v>
      </c>
      <c r="AV145" s="836" t="s">
        <v>3411</v>
      </c>
      <c r="AW145" s="836" t="s">
        <v>3411</v>
      </c>
      <c r="AX145" s="836" t="s">
        <v>3411</v>
      </c>
      <c r="AY145" s="836" t="s">
        <v>3411</v>
      </c>
      <c r="AZ145" s="836" t="s">
        <v>3411</v>
      </c>
      <c r="BA145" s="836" t="s">
        <v>3411</v>
      </c>
      <c r="BB145" s="836" t="s">
        <v>3411</v>
      </c>
      <c r="BC145" s="836" t="s">
        <v>3411</v>
      </c>
      <c r="BD145" s="836" t="s">
        <v>3411</v>
      </c>
      <c r="BE145" s="836" t="s">
        <v>3411</v>
      </c>
      <c r="BF145" s="836" t="s">
        <v>3411</v>
      </c>
      <c r="BG145" s="836" t="s">
        <v>3411</v>
      </c>
      <c r="BH145" s="836" t="s">
        <v>3411</v>
      </c>
      <c r="BI145" s="836" t="s">
        <v>3411</v>
      </c>
      <c r="BJ145" s="836" t="s">
        <v>3411</v>
      </c>
      <c r="BK145" s="836" t="s">
        <v>3411</v>
      </c>
      <c r="BL145" s="836" t="s">
        <v>3411</v>
      </c>
      <c r="BM145" s="836" t="s">
        <v>3411</v>
      </c>
      <c r="BN145" s="836" t="s">
        <v>3411</v>
      </c>
    </row>
    <row r="146" spans="1:66" ht="12.75" hidden="1">
      <c r="A146" s="831"/>
      <c r="B146" s="832" t="s">
        <v>9017</v>
      </c>
      <c r="C146" s="833"/>
      <c r="D146" s="836">
        <v>0</v>
      </c>
      <c r="E146" s="836">
        <v>0</v>
      </c>
      <c r="F146" s="836">
        <v>0</v>
      </c>
      <c r="G146" s="836">
        <v>0</v>
      </c>
      <c r="H146" s="836">
        <v>0</v>
      </c>
      <c r="I146" s="836" t="s">
        <v>3411</v>
      </c>
      <c r="J146" s="836" t="s">
        <v>3411</v>
      </c>
      <c r="K146" s="836" t="s">
        <v>3411</v>
      </c>
      <c r="L146" s="836" t="s">
        <v>3411</v>
      </c>
      <c r="M146" s="836" t="s">
        <v>3411</v>
      </c>
      <c r="N146" s="836" t="s">
        <v>3411</v>
      </c>
      <c r="O146" s="836" t="s">
        <v>3411</v>
      </c>
      <c r="P146" s="836" t="s">
        <v>3411</v>
      </c>
      <c r="Q146" s="836" t="s">
        <v>3411</v>
      </c>
      <c r="R146" s="836" t="s">
        <v>3411</v>
      </c>
      <c r="S146" s="836" t="s">
        <v>3411</v>
      </c>
      <c r="T146" s="836" t="s">
        <v>3411</v>
      </c>
      <c r="U146" s="836" t="s">
        <v>3411</v>
      </c>
      <c r="V146" s="836" t="s">
        <v>3411</v>
      </c>
      <c r="W146" s="836" t="s">
        <v>3411</v>
      </c>
      <c r="X146" s="836" t="s">
        <v>3411</v>
      </c>
      <c r="Y146" s="836" t="s">
        <v>3411</v>
      </c>
      <c r="Z146" s="836" t="s">
        <v>3411</v>
      </c>
      <c r="AA146" s="836" t="s">
        <v>3411</v>
      </c>
      <c r="AB146" s="836" t="s">
        <v>3411</v>
      </c>
      <c r="AC146" s="836" t="s">
        <v>3411</v>
      </c>
      <c r="AD146" s="836" t="s">
        <v>3411</v>
      </c>
      <c r="AE146" s="836" t="s">
        <v>3411</v>
      </c>
      <c r="AF146" s="836" t="s">
        <v>3411</v>
      </c>
      <c r="AG146" s="836" t="s">
        <v>3411</v>
      </c>
      <c r="AH146" s="836" t="s">
        <v>3411</v>
      </c>
      <c r="AI146" s="836" t="s">
        <v>3411</v>
      </c>
      <c r="AJ146" s="836" t="s">
        <v>3411</v>
      </c>
      <c r="AK146" s="836" t="s">
        <v>3411</v>
      </c>
      <c r="AL146" s="836" t="s">
        <v>3411</v>
      </c>
      <c r="AM146" s="836" t="s">
        <v>3411</v>
      </c>
      <c r="AN146" s="836" t="s">
        <v>3411</v>
      </c>
      <c r="AO146" s="836" t="s">
        <v>3411</v>
      </c>
      <c r="AP146" s="836" t="s">
        <v>3411</v>
      </c>
      <c r="AQ146" s="836" t="s">
        <v>3411</v>
      </c>
      <c r="AR146" s="836" t="s">
        <v>3411</v>
      </c>
      <c r="AS146" s="836" t="s">
        <v>3411</v>
      </c>
      <c r="AT146" s="836" t="s">
        <v>3411</v>
      </c>
      <c r="AU146" s="836" t="s">
        <v>3411</v>
      </c>
      <c r="AV146" s="836" t="s">
        <v>3411</v>
      </c>
      <c r="AW146" s="836" t="s">
        <v>3411</v>
      </c>
      <c r="AX146" s="836" t="s">
        <v>3411</v>
      </c>
      <c r="AY146" s="836" t="s">
        <v>3411</v>
      </c>
      <c r="AZ146" s="836" t="s">
        <v>3411</v>
      </c>
      <c r="BA146" s="836" t="s">
        <v>3411</v>
      </c>
      <c r="BB146" s="836" t="s">
        <v>3411</v>
      </c>
      <c r="BC146" s="836" t="s">
        <v>3411</v>
      </c>
      <c r="BD146" s="836" t="s">
        <v>3411</v>
      </c>
      <c r="BE146" s="836" t="s">
        <v>3411</v>
      </c>
      <c r="BF146" s="836" t="s">
        <v>3411</v>
      </c>
      <c r="BG146" s="836" t="s">
        <v>3411</v>
      </c>
      <c r="BH146" s="836" t="s">
        <v>3411</v>
      </c>
      <c r="BI146" s="836" t="s">
        <v>3411</v>
      </c>
      <c r="BJ146" s="836" t="s">
        <v>3411</v>
      </c>
      <c r="BK146" s="836" t="s">
        <v>3411</v>
      </c>
      <c r="BL146" s="836" t="s">
        <v>3411</v>
      </c>
      <c r="BM146" s="836" t="s">
        <v>3411</v>
      </c>
      <c r="BN146" s="836" t="s">
        <v>3411</v>
      </c>
    </row>
    <row r="147" spans="1:66" ht="12.75" hidden="1">
      <c r="A147" s="831"/>
      <c r="B147" s="832" t="s">
        <v>9018</v>
      </c>
      <c r="C147" s="833"/>
      <c r="D147" s="836">
        <v>1786505935</v>
      </c>
      <c r="E147" s="836">
        <v>0</v>
      </c>
      <c r="F147" s="836">
        <v>1786505935</v>
      </c>
      <c r="G147" s="836">
        <v>1786505935</v>
      </c>
      <c r="H147" s="836">
        <v>0</v>
      </c>
      <c r="I147" s="836" t="s">
        <v>3411</v>
      </c>
      <c r="J147" s="836" t="s">
        <v>3411</v>
      </c>
      <c r="K147" s="836" t="s">
        <v>3411</v>
      </c>
      <c r="L147" s="836" t="s">
        <v>3411</v>
      </c>
      <c r="M147" s="836" t="s">
        <v>3411</v>
      </c>
      <c r="N147" s="836" t="s">
        <v>3411</v>
      </c>
      <c r="O147" s="836" t="s">
        <v>3411</v>
      </c>
      <c r="P147" s="836" t="s">
        <v>3411</v>
      </c>
      <c r="Q147" s="836" t="s">
        <v>3411</v>
      </c>
      <c r="R147" s="836" t="s">
        <v>3411</v>
      </c>
      <c r="S147" s="836" t="s">
        <v>3411</v>
      </c>
      <c r="T147" s="836" t="s">
        <v>3411</v>
      </c>
      <c r="U147" s="836" t="s">
        <v>3411</v>
      </c>
      <c r="V147" s="836" t="s">
        <v>3411</v>
      </c>
      <c r="W147" s="836" t="s">
        <v>3411</v>
      </c>
      <c r="X147" s="836" t="s">
        <v>3411</v>
      </c>
      <c r="Y147" s="836" t="s">
        <v>3411</v>
      </c>
      <c r="Z147" s="836" t="s">
        <v>3411</v>
      </c>
      <c r="AA147" s="836" t="s">
        <v>3411</v>
      </c>
      <c r="AB147" s="836" t="s">
        <v>3411</v>
      </c>
      <c r="AC147" s="836" t="s">
        <v>3411</v>
      </c>
      <c r="AD147" s="836" t="s">
        <v>3411</v>
      </c>
      <c r="AE147" s="836" t="s">
        <v>3411</v>
      </c>
      <c r="AF147" s="836" t="s">
        <v>3411</v>
      </c>
      <c r="AG147" s="836" t="s">
        <v>3411</v>
      </c>
      <c r="AH147" s="836" t="s">
        <v>3411</v>
      </c>
      <c r="AI147" s="836" t="s">
        <v>3411</v>
      </c>
      <c r="AJ147" s="836" t="s">
        <v>3411</v>
      </c>
      <c r="AK147" s="836" t="s">
        <v>3411</v>
      </c>
      <c r="AL147" s="836" t="s">
        <v>3411</v>
      </c>
      <c r="AM147" s="836" t="s">
        <v>3411</v>
      </c>
      <c r="AN147" s="836" t="s">
        <v>3411</v>
      </c>
      <c r="AO147" s="836" t="s">
        <v>3411</v>
      </c>
      <c r="AP147" s="836" t="s">
        <v>3411</v>
      </c>
      <c r="AQ147" s="836" t="s">
        <v>3411</v>
      </c>
      <c r="AR147" s="836" t="s">
        <v>3411</v>
      </c>
      <c r="AS147" s="836" t="s">
        <v>3411</v>
      </c>
      <c r="AT147" s="836" t="s">
        <v>3411</v>
      </c>
      <c r="AU147" s="836" t="s">
        <v>3411</v>
      </c>
      <c r="AV147" s="836" t="s">
        <v>3411</v>
      </c>
      <c r="AW147" s="836" t="s">
        <v>3411</v>
      </c>
      <c r="AX147" s="836" t="s">
        <v>3411</v>
      </c>
      <c r="AY147" s="836" t="s">
        <v>3411</v>
      </c>
      <c r="AZ147" s="836" t="s">
        <v>3411</v>
      </c>
      <c r="BA147" s="836" t="s">
        <v>3411</v>
      </c>
      <c r="BB147" s="836" t="s">
        <v>3411</v>
      </c>
      <c r="BC147" s="836" t="s">
        <v>3411</v>
      </c>
      <c r="BD147" s="836" t="s">
        <v>3411</v>
      </c>
      <c r="BE147" s="836" t="s">
        <v>3411</v>
      </c>
      <c r="BF147" s="836" t="s">
        <v>3411</v>
      </c>
      <c r="BG147" s="836" t="s">
        <v>3411</v>
      </c>
      <c r="BH147" s="836" t="s">
        <v>3411</v>
      </c>
      <c r="BI147" s="836" t="s">
        <v>3411</v>
      </c>
      <c r="BJ147" s="836" t="s">
        <v>3411</v>
      </c>
      <c r="BK147" s="836" t="s">
        <v>3411</v>
      </c>
      <c r="BL147" s="836" t="s">
        <v>3411</v>
      </c>
      <c r="BM147" s="836" t="s">
        <v>3411</v>
      </c>
      <c r="BN147" s="836" t="s">
        <v>3411</v>
      </c>
    </row>
    <row r="148" spans="1:66" ht="12.75">
      <c r="A148" s="839" t="s">
        <v>9019</v>
      </c>
      <c r="B148" s="832" t="s">
        <v>9020</v>
      </c>
      <c r="C148" s="833" t="s">
        <v>6077</v>
      </c>
      <c r="D148" s="836">
        <v>0</v>
      </c>
      <c r="E148" s="836">
        <v>0</v>
      </c>
      <c r="F148" s="836">
        <v>0</v>
      </c>
      <c r="G148" s="836">
        <v>0</v>
      </c>
      <c r="H148" s="836">
        <v>0</v>
      </c>
      <c r="I148" s="836" t="s">
        <v>3411</v>
      </c>
      <c r="J148" s="836" t="s">
        <v>3411</v>
      </c>
      <c r="K148" s="836" t="s">
        <v>3411</v>
      </c>
      <c r="L148" s="836" t="s">
        <v>3411</v>
      </c>
      <c r="M148" s="836" t="s">
        <v>3411</v>
      </c>
      <c r="N148" s="836" t="s">
        <v>3411</v>
      </c>
      <c r="O148" s="836" t="s">
        <v>3411</v>
      </c>
      <c r="P148" s="836" t="s">
        <v>3411</v>
      </c>
      <c r="Q148" s="836" t="s">
        <v>3411</v>
      </c>
      <c r="R148" s="836" t="s">
        <v>3411</v>
      </c>
      <c r="S148" s="836" t="s">
        <v>3411</v>
      </c>
      <c r="T148" s="836" t="s">
        <v>3411</v>
      </c>
      <c r="U148" s="836" t="s">
        <v>3411</v>
      </c>
      <c r="V148" s="836" t="s">
        <v>3411</v>
      </c>
      <c r="W148" s="836" t="s">
        <v>3411</v>
      </c>
      <c r="X148" s="836" t="s">
        <v>3411</v>
      </c>
      <c r="Y148" s="836" t="s">
        <v>3411</v>
      </c>
      <c r="Z148" s="836" t="s">
        <v>3411</v>
      </c>
      <c r="AA148" s="836" t="s">
        <v>3411</v>
      </c>
      <c r="AB148" s="836" t="s">
        <v>3411</v>
      </c>
      <c r="AC148" s="836" t="s">
        <v>3411</v>
      </c>
      <c r="AD148" s="836" t="s">
        <v>3411</v>
      </c>
      <c r="AE148" s="836" t="s">
        <v>3411</v>
      </c>
      <c r="AF148" s="836" t="s">
        <v>3411</v>
      </c>
      <c r="AG148" s="836" t="s">
        <v>3411</v>
      </c>
      <c r="AH148" s="836" t="s">
        <v>3411</v>
      </c>
      <c r="AI148" s="836" t="s">
        <v>3411</v>
      </c>
      <c r="AJ148" s="836" t="s">
        <v>3411</v>
      </c>
      <c r="AK148" s="836" t="s">
        <v>3411</v>
      </c>
      <c r="AL148" s="836" t="s">
        <v>3411</v>
      </c>
      <c r="AM148" s="836" t="s">
        <v>3411</v>
      </c>
      <c r="AN148" s="836" t="s">
        <v>3411</v>
      </c>
      <c r="AO148" s="836" t="s">
        <v>3411</v>
      </c>
      <c r="AP148" s="836" t="s">
        <v>3411</v>
      </c>
      <c r="AQ148" s="836" t="s">
        <v>3411</v>
      </c>
      <c r="AR148" s="836" t="s">
        <v>3411</v>
      </c>
      <c r="AS148" s="836" t="s">
        <v>3411</v>
      </c>
      <c r="AT148" s="836" t="s">
        <v>3411</v>
      </c>
      <c r="AU148" s="836" t="s">
        <v>3411</v>
      </c>
      <c r="AV148" s="836" t="s">
        <v>3411</v>
      </c>
      <c r="AW148" s="836" t="s">
        <v>3411</v>
      </c>
      <c r="AX148" s="836" t="s">
        <v>3411</v>
      </c>
      <c r="AY148" s="836" t="s">
        <v>3411</v>
      </c>
      <c r="AZ148" s="836" t="s">
        <v>3411</v>
      </c>
      <c r="BA148" s="836" t="s">
        <v>3411</v>
      </c>
      <c r="BB148" s="836" t="s">
        <v>3411</v>
      </c>
      <c r="BC148" s="836" t="s">
        <v>3411</v>
      </c>
      <c r="BD148" s="836" t="s">
        <v>3411</v>
      </c>
      <c r="BE148" s="836" t="s">
        <v>3411</v>
      </c>
      <c r="BF148" s="836" t="s">
        <v>3411</v>
      </c>
      <c r="BG148" s="836" t="s">
        <v>3411</v>
      </c>
      <c r="BH148" s="836" t="s">
        <v>3411</v>
      </c>
      <c r="BI148" s="836" t="s">
        <v>3411</v>
      </c>
      <c r="BJ148" s="836" t="s">
        <v>3411</v>
      </c>
      <c r="BK148" s="836" t="s">
        <v>3411</v>
      </c>
      <c r="BL148" s="836" t="s">
        <v>3411</v>
      </c>
      <c r="BM148" s="836" t="s">
        <v>3411</v>
      </c>
      <c r="BN148" s="836" t="s">
        <v>3411</v>
      </c>
    </row>
    <row r="149" spans="1:66" ht="12.75">
      <c r="A149" s="829" t="s">
        <v>657</v>
      </c>
      <c r="B149" s="829" t="s">
        <v>9022</v>
      </c>
      <c r="C149" s="826" t="s">
        <v>6077</v>
      </c>
      <c r="D149" s="830">
        <v>8326598121</v>
      </c>
      <c r="E149" s="830">
        <v>0</v>
      </c>
      <c r="F149" s="830">
        <v>8326598121</v>
      </c>
      <c r="G149" s="830">
        <v>8326598121</v>
      </c>
      <c r="H149" s="830">
        <v>0</v>
      </c>
      <c r="I149" s="830" t="s">
        <v>3411</v>
      </c>
      <c r="J149" s="830" t="s">
        <v>3411</v>
      </c>
      <c r="K149" s="830" t="s">
        <v>3411</v>
      </c>
      <c r="L149" s="830" t="s">
        <v>3411</v>
      </c>
      <c r="M149" s="830" t="s">
        <v>3411</v>
      </c>
      <c r="N149" s="830" t="s">
        <v>3411</v>
      </c>
      <c r="O149" s="830" t="s">
        <v>3411</v>
      </c>
      <c r="P149" s="830" t="s">
        <v>3411</v>
      </c>
      <c r="Q149" s="830" t="s">
        <v>3411</v>
      </c>
      <c r="R149" s="830" t="s">
        <v>3411</v>
      </c>
      <c r="S149" s="830" t="s">
        <v>3411</v>
      </c>
      <c r="T149" s="830" t="s">
        <v>3411</v>
      </c>
      <c r="U149" s="830" t="s">
        <v>3411</v>
      </c>
      <c r="V149" s="830" t="s">
        <v>3411</v>
      </c>
      <c r="W149" s="830" t="s">
        <v>3411</v>
      </c>
      <c r="X149" s="830" t="s">
        <v>3411</v>
      </c>
      <c r="Y149" s="830" t="s">
        <v>3411</v>
      </c>
      <c r="Z149" s="830" t="s">
        <v>3411</v>
      </c>
      <c r="AA149" s="830" t="s">
        <v>3411</v>
      </c>
      <c r="AB149" s="830" t="s">
        <v>3411</v>
      </c>
      <c r="AC149" s="830" t="s">
        <v>3411</v>
      </c>
      <c r="AD149" s="830" t="s">
        <v>3411</v>
      </c>
      <c r="AE149" s="830" t="s">
        <v>3411</v>
      </c>
      <c r="AF149" s="830" t="s">
        <v>3411</v>
      </c>
      <c r="AG149" s="830" t="s">
        <v>3411</v>
      </c>
      <c r="AH149" s="830" t="s">
        <v>3411</v>
      </c>
      <c r="AI149" s="830" t="s">
        <v>3411</v>
      </c>
      <c r="AJ149" s="830" t="s">
        <v>3411</v>
      </c>
      <c r="AK149" s="830" t="s">
        <v>3411</v>
      </c>
      <c r="AL149" s="830" t="s">
        <v>3411</v>
      </c>
      <c r="AM149" s="830" t="s">
        <v>3411</v>
      </c>
      <c r="AN149" s="830" t="s">
        <v>3411</v>
      </c>
      <c r="AO149" s="830" t="s">
        <v>3411</v>
      </c>
      <c r="AP149" s="830" t="s">
        <v>3411</v>
      </c>
      <c r="AQ149" s="830" t="s">
        <v>3411</v>
      </c>
      <c r="AR149" s="830" t="s">
        <v>3411</v>
      </c>
      <c r="AS149" s="830" t="s">
        <v>3411</v>
      </c>
      <c r="AT149" s="830" t="s">
        <v>3411</v>
      </c>
      <c r="AU149" s="830" t="s">
        <v>3411</v>
      </c>
      <c r="AV149" s="830" t="s">
        <v>3411</v>
      </c>
      <c r="AW149" s="830" t="s">
        <v>3411</v>
      </c>
      <c r="AX149" s="830" t="s">
        <v>3411</v>
      </c>
      <c r="AY149" s="830" t="s">
        <v>3411</v>
      </c>
      <c r="AZ149" s="830" t="s">
        <v>3411</v>
      </c>
      <c r="BA149" s="830" t="s">
        <v>3411</v>
      </c>
      <c r="BB149" s="830" t="s">
        <v>3411</v>
      </c>
      <c r="BC149" s="830" t="s">
        <v>3411</v>
      </c>
      <c r="BD149" s="830" t="s">
        <v>3411</v>
      </c>
      <c r="BE149" s="830" t="s">
        <v>3411</v>
      </c>
      <c r="BF149" s="830" t="s">
        <v>3411</v>
      </c>
      <c r="BG149" s="830" t="s">
        <v>3411</v>
      </c>
      <c r="BH149" s="830" t="s">
        <v>3411</v>
      </c>
      <c r="BI149" s="830" t="s">
        <v>3411</v>
      </c>
      <c r="BJ149" s="830" t="s">
        <v>3411</v>
      </c>
      <c r="BK149" s="830" t="s">
        <v>3411</v>
      </c>
      <c r="BL149" s="830" t="s">
        <v>3411</v>
      </c>
      <c r="BM149" s="830" t="s">
        <v>3411</v>
      </c>
      <c r="BN149" s="830" t="s">
        <v>3411</v>
      </c>
    </row>
    <row r="150" spans="1:66" ht="12.75">
      <c r="A150" s="831" t="s">
        <v>533</v>
      </c>
      <c r="B150" s="832" t="s">
        <v>9024</v>
      </c>
      <c r="C150" s="833" t="s">
        <v>6077</v>
      </c>
      <c r="D150" s="836">
        <v>0</v>
      </c>
      <c r="E150" s="836">
        <v>0</v>
      </c>
      <c r="F150" s="836">
        <v>0</v>
      </c>
      <c r="G150" s="836">
        <v>0</v>
      </c>
      <c r="H150" s="836">
        <v>0</v>
      </c>
      <c r="I150" s="836" t="s">
        <v>3411</v>
      </c>
      <c r="J150" s="836" t="s">
        <v>3411</v>
      </c>
      <c r="K150" s="836" t="s">
        <v>3411</v>
      </c>
      <c r="L150" s="836" t="s">
        <v>3411</v>
      </c>
      <c r="M150" s="836" t="s">
        <v>3411</v>
      </c>
      <c r="N150" s="836" t="s">
        <v>3411</v>
      </c>
      <c r="O150" s="836" t="s">
        <v>3411</v>
      </c>
      <c r="P150" s="836" t="s">
        <v>3411</v>
      </c>
      <c r="Q150" s="836" t="s">
        <v>3411</v>
      </c>
      <c r="R150" s="836" t="s">
        <v>3411</v>
      </c>
      <c r="S150" s="836" t="s">
        <v>3411</v>
      </c>
      <c r="T150" s="836" t="s">
        <v>3411</v>
      </c>
      <c r="U150" s="836" t="s">
        <v>3411</v>
      </c>
      <c r="V150" s="836" t="s">
        <v>3411</v>
      </c>
      <c r="W150" s="836" t="s">
        <v>3411</v>
      </c>
      <c r="X150" s="836" t="s">
        <v>3411</v>
      </c>
      <c r="Y150" s="836" t="s">
        <v>3411</v>
      </c>
      <c r="Z150" s="836" t="s">
        <v>3411</v>
      </c>
      <c r="AA150" s="836" t="s">
        <v>3411</v>
      </c>
      <c r="AB150" s="836" t="s">
        <v>3411</v>
      </c>
      <c r="AC150" s="836" t="s">
        <v>3411</v>
      </c>
      <c r="AD150" s="836" t="s">
        <v>3411</v>
      </c>
      <c r="AE150" s="836" t="s">
        <v>3411</v>
      </c>
      <c r="AF150" s="836" t="s">
        <v>3411</v>
      </c>
      <c r="AG150" s="836" t="s">
        <v>3411</v>
      </c>
      <c r="AH150" s="836" t="s">
        <v>3411</v>
      </c>
      <c r="AI150" s="836" t="s">
        <v>3411</v>
      </c>
      <c r="AJ150" s="836" t="s">
        <v>3411</v>
      </c>
      <c r="AK150" s="836" t="s">
        <v>3411</v>
      </c>
      <c r="AL150" s="836" t="s">
        <v>3411</v>
      </c>
      <c r="AM150" s="836" t="s">
        <v>3411</v>
      </c>
      <c r="AN150" s="836" t="s">
        <v>3411</v>
      </c>
      <c r="AO150" s="836" t="s">
        <v>3411</v>
      </c>
      <c r="AP150" s="836" t="s">
        <v>3411</v>
      </c>
      <c r="AQ150" s="836" t="s">
        <v>3411</v>
      </c>
      <c r="AR150" s="836" t="s">
        <v>3411</v>
      </c>
      <c r="AS150" s="836" t="s">
        <v>3411</v>
      </c>
      <c r="AT150" s="836" t="s">
        <v>3411</v>
      </c>
      <c r="AU150" s="836" t="s">
        <v>3411</v>
      </c>
      <c r="AV150" s="836" t="s">
        <v>3411</v>
      </c>
      <c r="AW150" s="836" t="s">
        <v>3411</v>
      </c>
      <c r="AX150" s="836" t="s">
        <v>3411</v>
      </c>
      <c r="AY150" s="836" t="s">
        <v>3411</v>
      </c>
      <c r="AZ150" s="836" t="s">
        <v>3411</v>
      </c>
      <c r="BA150" s="836" t="s">
        <v>3411</v>
      </c>
      <c r="BB150" s="836" t="s">
        <v>3411</v>
      </c>
      <c r="BC150" s="836" t="s">
        <v>3411</v>
      </c>
      <c r="BD150" s="836" t="s">
        <v>3411</v>
      </c>
      <c r="BE150" s="836" t="s">
        <v>3411</v>
      </c>
      <c r="BF150" s="836" t="s">
        <v>3411</v>
      </c>
      <c r="BG150" s="836" t="s">
        <v>3411</v>
      </c>
      <c r="BH150" s="836" t="s">
        <v>3411</v>
      </c>
      <c r="BI150" s="836" t="s">
        <v>3411</v>
      </c>
      <c r="BJ150" s="836" t="s">
        <v>3411</v>
      </c>
      <c r="BK150" s="836" t="s">
        <v>3411</v>
      </c>
      <c r="BL150" s="836" t="s">
        <v>3411</v>
      </c>
      <c r="BM150" s="836" t="s">
        <v>3411</v>
      </c>
      <c r="BN150" s="836" t="s">
        <v>3411</v>
      </c>
    </row>
    <row r="151" spans="1:66" ht="12.75">
      <c r="A151" s="831" t="s">
        <v>661</v>
      </c>
      <c r="B151" s="832" t="s">
        <v>9026</v>
      </c>
      <c r="C151" s="833" t="s">
        <v>6077</v>
      </c>
      <c r="D151" s="834">
        <v>0</v>
      </c>
      <c r="E151" s="834">
        <v>0</v>
      </c>
      <c r="F151" s="834">
        <v>0</v>
      </c>
      <c r="G151" s="834">
        <v>0</v>
      </c>
      <c r="H151" s="834">
        <v>0</v>
      </c>
      <c r="I151" s="834" t="s">
        <v>3411</v>
      </c>
      <c r="J151" s="834" t="s">
        <v>3411</v>
      </c>
      <c r="K151" s="834" t="s">
        <v>3411</v>
      </c>
      <c r="L151" s="834" t="s">
        <v>3411</v>
      </c>
      <c r="M151" s="834" t="s">
        <v>3411</v>
      </c>
      <c r="N151" s="834" t="s">
        <v>3411</v>
      </c>
      <c r="O151" s="834" t="s">
        <v>3411</v>
      </c>
      <c r="P151" s="834" t="s">
        <v>3411</v>
      </c>
      <c r="Q151" s="834" t="s">
        <v>3411</v>
      </c>
      <c r="R151" s="834" t="s">
        <v>3411</v>
      </c>
      <c r="S151" s="834" t="s">
        <v>3411</v>
      </c>
      <c r="T151" s="834" t="s">
        <v>3411</v>
      </c>
      <c r="U151" s="834" t="s">
        <v>3411</v>
      </c>
      <c r="V151" s="834" t="s">
        <v>3411</v>
      </c>
      <c r="W151" s="834" t="s">
        <v>3411</v>
      </c>
      <c r="X151" s="834" t="s">
        <v>3411</v>
      </c>
      <c r="Y151" s="834" t="s">
        <v>3411</v>
      </c>
      <c r="Z151" s="834" t="s">
        <v>3411</v>
      </c>
      <c r="AA151" s="834" t="s">
        <v>3411</v>
      </c>
      <c r="AB151" s="834" t="s">
        <v>3411</v>
      </c>
      <c r="AC151" s="834" t="s">
        <v>3411</v>
      </c>
      <c r="AD151" s="834" t="s">
        <v>3411</v>
      </c>
      <c r="AE151" s="834" t="s">
        <v>3411</v>
      </c>
      <c r="AF151" s="834" t="s">
        <v>3411</v>
      </c>
      <c r="AG151" s="834" t="s">
        <v>3411</v>
      </c>
      <c r="AH151" s="834" t="s">
        <v>3411</v>
      </c>
      <c r="AI151" s="834" t="s">
        <v>3411</v>
      </c>
      <c r="AJ151" s="834" t="s">
        <v>3411</v>
      </c>
      <c r="AK151" s="834" t="s">
        <v>3411</v>
      </c>
      <c r="AL151" s="834" t="s">
        <v>3411</v>
      </c>
      <c r="AM151" s="834" t="s">
        <v>3411</v>
      </c>
      <c r="AN151" s="834" t="s">
        <v>3411</v>
      </c>
      <c r="AO151" s="834" t="s">
        <v>3411</v>
      </c>
      <c r="AP151" s="834" t="s">
        <v>3411</v>
      </c>
      <c r="AQ151" s="834" t="s">
        <v>3411</v>
      </c>
      <c r="AR151" s="834" t="s">
        <v>3411</v>
      </c>
      <c r="AS151" s="834" t="s">
        <v>3411</v>
      </c>
      <c r="AT151" s="834" t="s">
        <v>3411</v>
      </c>
      <c r="AU151" s="834" t="s">
        <v>3411</v>
      </c>
      <c r="AV151" s="834" t="s">
        <v>3411</v>
      </c>
      <c r="AW151" s="834" t="s">
        <v>3411</v>
      </c>
      <c r="AX151" s="834" t="s">
        <v>3411</v>
      </c>
      <c r="AY151" s="834" t="s">
        <v>3411</v>
      </c>
      <c r="AZ151" s="834" t="s">
        <v>3411</v>
      </c>
      <c r="BA151" s="834" t="s">
        <v>3411</v>
      </c>
      <c r="BB151" s="834" t="s">
        <v>3411</v>
      </c>
      <c r="BC151" s="834" t="s">
        <v>3411</v>
      </c>
      <c r="BD151" s="834" t="s">
        <v>3411</v>
      </c>
      <c r="BE151" s="834" t="s">
        <v>3411</v>
      </c>
      <c r="BF151" s="834" t="s">
        <v>3411</v>
      </c>
      <c r="BG151" s="834" t="s">
        <v>3411</v>
      </c>
      <c r="BH151" s="834" t="s">
        <v>3411</v>
      </c>
      <c r="BI151" s="834" t="s">
        <v>3411</v>
      </c>
      <c r="BJ151" s="834" t="s">
        <v>3411</v>
      </c>
      <c r="BK151" s="834" t="s">
        <v>3411</v>
      </c>
      <c r="BL151" s="834" t="s">
        <v>3411</v>
      </c>
      <c r="BM151" s="834" t="s">
        <v>3411</v>
      </c>
      <c r="BN151" s="834" t="s">
        <v>3411</v>
      </c>
    </row>
    <row r="152" spans="1:66" ht="12.75" hidden="1">
      <c r="A152" s="831"/>
      <c r="B152" s="837" t="s">
        <v>12181</v>
      </c>
      <c r="C152" s="838"/>
      <c r="D152" s="836">
        <v>0</v>
      </c>
      <c r="E152" s="836">
        <v>0</v>
      </c>
      <c r="F152" s="836">
        <v>0</v>
      </c>
      <c r="G152" s="836">
        <v>0</v>
      </c>
      <c r="H152" s="836">
        <v>0</v>
      </c>
      <c r="I152" s="836" t="s">
        <v>3411</v>
      </c>
      <c r="J152" s="836" t="s">
        <v>3411</v>
      </c>
      <c r="K152" s="836" t="s">
        <v>3411</v>
      </c>
      <c r="L152" s="836" t="s">
        <v>3411</v>
      </c>
      <c r="M152" s="836" t="s">
        <v>3411</v>
      </c>
      <c r="N152" s="836" t="s">
        <v>3411</v>
      </c>
      <c r="O152" s="836" t="s">
        <v>3411</v>
      </c>
      <c r="P152" s="836" t="s">
        <v>3411</v>
      </c>
      <c r="Q152" s="836" t="s">
        <v>3411</v>
      </c>
      <c r="R152" s="836" t="s">
        <v>3411</v>
      </c>
      <c r="S152" s="836" t="s">
        <v>3411</v>
      </c>
      <c r="T152" s="836" t="s">
        <v>3411</v>
      </c>
      <c r="U152" s="836" t="s">
        <v>3411</v>
      </c>
      <c r="V152" s="836" t="s">
        <v>3411</v>
      </c>
      <c r="W152" s="836" t="s">
        <v>3411</v>
      </c>
      <c r="X152" s="836" t="s">
        <v>3411</v>
      </c>
      <c r="Y152" s="836" t="s">
        <v>3411</v>
      </c>
      <c r="Z152" s="836" t="s">
        <v>3411</v>
      </c>
      <c r="AA152" s="836" t="s">
        <v>3411</v>
      </c>
      <c r="AB152" s="836" t="s">
        <v>3411</v>
      </c>
      <c r="AC152" s="836" t="s">
        <v>3411</v>
      </c>
      <c r="AD152" s="836" t="s">
        <v>3411</v>
      </c>
      <c r="AE152" s="836" t="s">
        <v>3411</v>
      </c>
      <c r="AF152" s="836" t="s">
        <v>3411</v>
      </c>
      <c r="AG152" s="836" t="s">
        <v>3411</v>
      </c>
      <c r="AH152" s="836" t="s">
        <v>3411</v>
      </c>
      <c r="AI152" s="836" t="s">
        <v>3411</v>
      </c>
      <c r="AJ152" s="836" t="s">
        <v>3411</v>
      </c>
      <c r="AK152" s="836" t="s">
        <v>3411</v>
      </c>
      <c r="AL152" s="836" t="s">
        <v>3411</v>
      </c>
      <c r="AM152" s="836" t="s">
        <v>3411</v>
      </c>
      <c r="AN152" s="836" t="s">
        <v>3411</v>
      </c>
      <c r="AO152" s="836" t="s">
        <v>3411</v>
      </c>
      <c r="AP152" s="836" t="s">
        <v>3411</v>
      </c>
      <c r="AQ152" s="836" t="s">
        <v>3411</v>
      </c>
      <c r="AR152" s="836" t="s">
        <v>3411</v>
      </c>
      <c r="AS152" s="836" t="s">
        <v>3411</v>
      </c>
      <c r="AT152" s="836" t="s">
        <v>3411</v>
      </c>
      <c r="AU152" s="836" t="s">
        <v>3411</v>
      </c>
      <c r="AV152" s="836" t="s">
        <v>3411</v>
      </c>
      <c r="AW152" s="836" t="s">
        <v>3411</v>
      </c>
      <c r="AX152" s="836" t="s">
        <v>3411</v>
      </c>
      <c r="AY152" s="836" t="s">
        <v>3411</v>
      </c>
      <c r="AZ152" s="836" t="s">
        <v>3411</v>
      </c>
      <c r="BA152" s="836" t="s">
        <v>3411</v>
      </c>
      <c r="BB152" s="836" t="s">
        <v>3411</v>
      </c>
      <c r="BC152" s="836" t="s">
        <v>3411</v>
      </c>
      <c r="BD152" s="836" t="s">
        <v>3411</v>
      </c>
      <c r="BE152" s="836" t="s">
        <v>3411</v>
      </c>
      <c r="BF152" s="836" t="s">
        <v>3411</v>
      </c>
      <c r="BG152" s="836" t="s">
        <v>3411</v>
      </c>
      <c r="BH152" s="836" t="s">
        <v>3411</v>
      </c>
      <c r="BI152" s="836" t="s">
        <v>3411</v>
      </c>
      <c r="BJ152" s="836" t="s">
        <v>3411</v>
      </c>
      <c r="BK152" s="836" t="s">
        <v>3411</v>
      </c>
      <c r="BL152" s="836" t="s">
        <v>3411</v>
      </c>
      <c r="BM152" s="836" t="s">
        <v>3411</v>
      </c>
      <c r="BN152" s="836" t="s">
        <v>3411</v>
      </c>
    </row>
    <row r="153" spans="1:66" ht="12.75" hidden="1">
      <c r="A153" s="831"/>
      <c r="B153" s="837" t="s">
        <v>12182</v>
      </c>
      <c r="C153" s="838"/>
      <c r="D153" s="836">
        <v>0</v>
      </c>
      <c r="E153" s="836">
        <v>0</v>
      </c>
      <c r="F153" s="836">
        <v>0</v>
      </c>
      <c r="G153" s="836">
        <v>0</v>
      </c>
      <c r="H153" s="836">
        <v>0</v>
      </c>
      <c r="I153" s="836" t="s">
        <v>3411</v>
      </c>
      <c r="J153" s="836" t="s">
        <v>3411</v>
      </c>
      <c r="K153" s="836" t="s">
        <v>3411</v>
      </c>
      <c r="L153" s="836" t="s">
        <v>3411</v>
      </c>
      <c r="M153" s="836" t="s">
        <v>3411</v>
      </c>
      <c r="N153" s="836" t="s">
        <v>3411</v>
      </c>
      <c r="O153" s="836" t="s">
        <v>3411</v>
      </c>
      <c r="P153" s="836" t="s">
        <v>3411</v>
      </c>
      <c r="Q153" s="836" t="s">
        <v>3411</v>
      </c>
      <c r="R153" s="836" t="s">
        <v>3411</v>
      </c>
      <c r="S153" s="836" t="s">
        <v>3411</v>
      </c>
      <c r="T153" s="836" t="s">
        <v>3411</v>
      </c>
      <c r="U153" s="836" t="s">
        <v>3411</v>
      </c>
      <c r="V153" s="836" t="s">
        <v>3411</v>
      </c>
      <c r="W153" s="836" t="s">
        <v>3411</v>
      </c>
      <c r="X153" s="836" t="s">
        <v>3411</v>
      </c>
      <c r="Y153" s="836" t="s">
        <v>3411</v>
      </c>
      <c r="Z153" s="836" t="s">
        <v>3411</v>
      </c>
      <c r="AA153" s="836" t="s">
        <v>3411</v>
      </c>
      <c r="AB153" s="836" t="s">
        <v>3411</v>
      </c>
      <c r="AC153" s="836" t="s">
        <v>3411</v>
      </c>
      <c r="AD153" s="836" t="s">
        <v>3411</v>
      </c>
      <c r="AE153" s="836" t="s">
        <v>3411</v>
      </c>
      <c r="AF153" s="836" t="s">
        <v>3411</v>
      </c>
      <c r="AG153" s="836" t="s">
        <v>3411</v>
      </c>
      <c r="AH153" s="836" t="s">
        <v>3411</v>
      </c>
      <c r="AI153" s="836" t="s">
        <v>3411</v>
      </c>
      <c r="AJ153" s="836" t="s">
        <v>3411</v>
      </c>
      <c r="AK153" s="836" t="s">
        <v>3411</v>
      </c>
      <c r="AL153" s="836" t="s">
        <v>3411</v>
      </c>
      <c r="AM153" s="836" t="s">
        <v>3411</v>
      </c>
      <c r="AN153" s="836" t="s">
        <v>3411</v>
      </c>
      <c r="AO153" s="836" t="s">
        <v>3411</v>
      </c>
      <c r="AP153" s="836" t="s">
        <v>3411</v>
      </c>
      <c r="AQ153" s="836" t="s">
        <v>3411</v>
      </c>
      <c r="AR153" s="836" t="s">
        <v>3411</v>
      </c>
      <c r="AS153" s="836" t="s">
        <v>3411</v>
      </c>
      <c r="AT153" s="836" t="s">
        <v>3411</v>
      </c>
      <c r="AU153" s="836" t="s">
        <v>3411</v>
      </c>
      <c r="AV153" s="836" t="s">
        <v>3411</v>
      </c>
      <c r="AW153" s="836" t="s">
        <v>3411</v>
      </c>
      <c r="AX153" s="836" t="s">
        <v>3411</v>
      </c>
      <c r="AY153" s="836" t="s">
        <v>3411</v>
      </c>
      <c r="AZ153" s="836" t="s">
        <v>3411</v>
      </c>
      <c r="BA153" s="836" t="s">
        <v>3411</v>
      </c>
      <c r="BB153" s="836" t="s">
        <v>3411</v>
      </c>
      <c r="BC153" s="836" t="s">
        <v>3411</v>
      </c>
      <c r="BD153" s="836" t="s">
        <v>3411</v>
      </c>
      <c r="BE153" s="836" t="s">
        <v>3411</v>
      </c>
      <c r="BF153" s="836" t="s">
        <v>3411</v>
      </c>
      <c r="BG153" s="836" t="s">
        <v>3411</v>
      </c>
      <c r="BH153" s="836" t="s">
        <v>3411</v>
      </c>
      <c r="BI153" s="836" t="s">
        <v>3411</v>
      </c>
      <c r="BJ153" s="836" t="s">
        <v>3411</v>
      </c>
      <c r="BK153" s="836" t="s">
        <v>3411</v>
      </c>
      <c r="BL153" s="836" t="s">
        <v>3411</v>
      </c>
      <c r="BM153" s="836" t="s">
        <v>3411</v>
      </c>
      <c r="BN153" s="836" t="s">
        <v>3411</v>
      </c>
    </row>
    <row r="154" spans="1:66" ht="12.75">
      <c r="A154" s="831" t="s">
        <v>12490</v>
      </c>
      <c r="B154" s="832" t="s">
        <v>9028</v>
      </c>
      <c r="C154" s="833" t="s">
        <v>6077</v>
      </c>
      <c r="D154" s="834">
        <v>938500000</v>
      </c>
      <c r="E154" s="834">
        <v>0</v>
      </c>
      <c r="F154" s="834">
        <v>938500000</v>
      </c>
      <c r="G154" s="834">
        <v>938500000</v>
      </c>
      <c r="H154" s="834">
        <v>0</v>
      </c>
      <c r="I154" s="834" t="s">
        <v>3411</v>
      </c>
      <c r="J154" s="834" t="s">
        <v>3411</v>
      </c>
      <c r="K154" s="834" t="s">
        <v>3411</v>
      </c>
      <c r="L154" s="834" t="s">
        <v>3411</v>
      </c>
      <c r="M154" s="834" t="s">
        <v>3411</v>
      </c>
      <c r="N154" s="834" t="s">
        <v>3411</v>
      </c>
      <c r="O154" s="834" t="s">
        <v>3411</v>
      </c>
      <c r="P154" s="834" t="s">
        <v>3411</v>
      </c>
      <c r="Q154" s="834" t="s">
        <v>3411</v>
      </c>
      <c r="R154" s="834" t="s">
        <v>3411</v>
      </c>
      <c r="S154" s="834" t="s">
        <v>3411</v>
      </c>
      <c r="T154" s="834" t="s">
        <v>3411</v>
      </c>
      <c r="U154" s="834" t="s">
        <v>3411</v>
      </c>
      <c r="V154" s="834" t="s">
        <v>3411</v>
      </c>
      <c r="W154" s="834" t="s">
        <v>3411</v>
      </c>
      <c r="X154" s="834" t="s">
        <v>3411</v>
      </c>
      <c r="Y154" s="834" t="s">
        <v>3411</v>
      </c>
      <c r="Z154" s="834" t="s">
        <v>3411</v>
      </c>
      <c r="AA154" s="834" t="s">
        <v>3411</v>
      </c>
      <c r="AB154" s="834" t="s">
        <v>3411</v>
      </c>
      <c r="AC154" s="834" t="s">
        <v>3411</v>
      </c>
      <c r="AD154" s="834" t="s">
        <v>3411</v>
      </c>
      <c r="AE154" s="834" t="s">
        <v>3411</v>
      </c>
      <c r="AF154" s="834" t="s">
        <v>3411</v>
      </c>
      <c r="AG154" s="834" t="s">
        <v>3411</v>
      </c>
      <c r="AH154" s="834" t="s">
        <v>3411</v>
      </c>
      <c r="AI154" s="834" t="s">
        <v>3411</v>
      </c>
      <c r="AJ154" s="834" t="s">
        <v>3411</v>
      </c>
      <c r="AK154" s="834" t="s">
        <v>3411</v>
      </c>
      <c r="AL154" s="834" t="s">
        <v>3411</v>
      </c>
      <c r="AM154" s="834" t="s">
        <v>3411</v>
      </c>
      <c r="AN154" s="834" t="s">
        <v>3411</v>
      </c>
      <c r="AO154" s="834" t="s">
        <v>3411</v>
      </c>
      <c r="AP154" s="834" t="s">
        <v>3411</v>
      </c>
      <c r="AQ154" s="834" t="s">
        <v>3411</v>
      </c>
      <c r="AR154" s="834" t="s">
        <v>3411</v>
      </c>
      <c r="AS154" s="834" t="s">
        <v>3411</v>
      </c>
      <c r="AT154" s="834" t="s">
        <v>3411</v>
      </c>
      <c r="AU154" s="834" t="s">
        <v>3411</v>
      </c>
      <c r="AV154" s="834" t="s">
        <v>3411</v>
      </c>
      <c r="AW154" s="834" t="s">
        <v>3411</v>
      </c>
      <c r="AX154" s="834" t="s">
        <v>3411</v>
      </c>
      <c r="AY154" s="834" t="s">
        <v>3411</v>
      </c>
      <c r="AZ154" s="834" t="s">
        <v>3411</v>
      </c>
      <c r="BA154" s="834" t="s">
        <v>3411</v>
      </c>
      <c r="BB154" s="834" t="s">
        <v>3411</v>
      </c>
      <c r="BC154" s="834" t="s">
        <v>3411</v>
      </c>
      <c r="BD154" s="834" t="s">
        <v>3411</v>
      </c>
      <c r="BE154" s="834" t="s">
        <v>3411</v>
      </c>
      <c r="BF154" s="834" t="s">
        <v>3411</v>
      </c>
      <c r="BG154" s="834" t="s">
        <v>3411</v>
      </c>
      <c r="BH154" s="834" t="s">
        <v>3411</v>
      </c>
      <c r="BI154" s="834" t="s">
        <v>3411</v>
      </c>
      <c r="BJ154" s="834" t="s">
        <v>3411</v>
      </c>
      <c r="BK154" s="834" t="s">
        <v>3411</v>
      </c>
      <c r="BL154" s="834" t="s">
        <v>3411</v>
      </c>
      <c r="BM154" s="834" t="s">
        <v>3411</v>
      </c>
      <c r="BN154" s="834" t="s">
        <v>3411</v>
      </c>
    </row>
    <row r="155" spans="1:66" ht="12.75" hidden="1">
      <c r="A155" s="831"/>
      <c r="B155" s="832" t="s">
        <v>12734</v>
      </c>
      <c r="C155" s="833"/>
      <c r="D155" s="836">
        <v>938500000</v>
      </c>
      <c r="E155" s="836">
        <v>0</v>
      </c>
      <c r="F155" s="836">
        <v>938500000</v>
      </c>
      <c r="G155" s="836">
        <v>938500000</v>
      </c>
      <c r="H155" s="836">
        <v>0</v>
      </c>
      <c r="I155" s="836" t="s">
        <v>3411</v>
      </c>
      <c r="J155" s="836" t="s">
        <v>3411</v>
      </c>
      <c r="K155" s="836" t="s">
        <v>3411</v>
      </c>
      <c r="L155" s="836" t="s">
        <v>3411</v>
      </c>
      <c r="M155" s="836" t="s">
        <v>3411</v>
      </c>
      <c r="N155" s="836" t="s">
        <v>3411</v>
      </c>
      <c r="O155" s="836" t="s">
        <v>3411</v>
      </c>
      <c r="P155" s="836" t="s">
        <v>3411</v>
      </c>
      <c r="Q155" s="836" t="s">
        <v>3411</v>
      </c>
      <c r="R155" s="836" t="s">
        <v>3411</v>
      </c>
      <c r="S155" s="836" t="s">
        <v>3411</v>
      </c>
      <c r="T155" s="836" t="s">
        <v>3411</v>
      </c>
      <c r="U155" s="836" t="s">
        <v>3411</v>
      </c>
      <c r="V155" s="836" t="s">
        <v>3411</v>
      </c>
      <c r="W155" s="836" t="s">
        <v>3411</v>
      </c>
      <c r="X155" s="836" t="s">
        <v>3411</v>
      </c>
      <c r="Y155" s="836" t="s">
        <v>3411</v>
      </c>
      <c r="Z155" s="836" t="s">
        <v>3411</v>
      </c>
      <c r="AA155" s="836" t="s">
        <v>3411</v>
      </c>
      <c r="AB155" s="836" t="s">
        <v>3411</v>
      </c>
      <c r="AC155" s="836" t="s">
        <v>3411</v>
      </c>
      <c r="AD155" s="836" t="s">
        <v>3411</v>
      </c>
      <c r="AE155" s="836" t="s">
        <v>3411</v>
      </c>
      <c r="AF155" s="836" t="s">
        <v>3411</v>
      </c>
      <c r="AG155" s="836" t="s">
        <v>3411</v>
      </c>
      <c r="AH155" s="836" t="s">
        <v>3411</v>
      </c>
      <c r="AI155" s="836" t="s">
        <v>3411</v>
      </c>
      <c r="AJ155" s="836" t="s">
        <v>3411</v>
      </c>
      <c r="AK155" s="836" t="s">
        <v>3411</v>
      </c>
      <c r="AL155" s="836" t="s">
        <v>3411</v>
      </c>
      <c r="AM155" s="836" t="s">
        <v>3411</v>
      </c>
      <c r="AN155" s="836" t="s">
        <v>3411</v>
      </c>
      <c r="AO155" s="836" t="s">
        <v>3411</v>
      </c>
      <c r="AP155" s="836" t="s">
        <v>3411</v>
      </c>
      <c r="AQ155" s="836" t="s">
        <v>3411</v>
      </c>
      <c r="AR155" s="836" t="s">
        <v>3411</v>
      </c>
      <c r="AS155" s="836" t="s">
        <v>3411</v>
      </c>
      <c r="AT155" s="836" t="s">
        <v>3411</v>
      </c>
      <c r="AU155" s="836" t="s">
        <v>3411</v>
      </c>
      <c r="AV155" s="836" t="s">
        <v>3411</v>
      </c>
      <c r="AW155" s="836" t="s">
        <v>3411</v>
      </c>
      <c r="AX155" s="836" t="s">
        <v>3411</v>
      </c>
      <c r="AY155" s="836" t="s">
        <v>3411</v>
      </c>
      <c r="AZ155" s="836" t="s">
        <v>3411</v>
      </c>
      <c r="BA155" s="836" t="s">
        <v>3411</v>
      </c>
      <c r="BB155" s="836" t="s">
        <v>3411</v>
      </c>
      <c r="BC155" s="836" t="s">
        <v>3411</v>
      </c>
      <c r="BD155" s="836" t="s">
        <v>3411</v>
      </c>
      <c r="BE155" s="836" t="s">
        <v>3411</v>
      </c>
      <c r="BF155" s="836" t="s">
        <v>3411</v>
      </c>
      <c r="BG155" s="836" t="s">
        <v>3411</v>
      </c>
      <c r="BH155" s="836" t="s">
        <v>3411</v>
      </c>
      <c r="BI155" s="836" t="s">
        <v>3411</v>
      </c>
      <c r="BJ155" s="836" t="s">
        <v>3411</v>
      </c>
      <c r="BK155" s="836" t="s">
        <v>3411</v>
      </c>
      <c r="BL155" s="836" t="s">
        <v>3411</v>
      </c>
      <c r="BM155" s="836" t="s">
        <v>3411</v>
      </c>
      <c r="BN155" s="836" t="s">
        <v>3411</v>
      </c>
    </row>
    <row r="156" spans="1:66" ht="12.75" hidden="1">
      <c r="A156" s="831"/>
      <c r="B156" s="832" t="s">
        <v>12735</v>
      </c>
      <c r="C156" s="833"/>
      <c r="D156" s="836">
        <v>0</v>
      </c>
      <c r="E156" s="836">
        <v>0</v>
      </c>
      <c r="F156" s="836">
        <v>0</v>
      </c>
      <c r="G156" s="836">
        <v>0</v>
      </c>
      <c r="H156" s="836">
        <v>0</v>
      </c>
      <c r="I156" s="836" t="s">
        <v>3411</v>
      </c>
      <c r="J156" s="836" t="s">
        <v>3411</v>
      </c>
      <c r="K156" s="836" t="s">
        <v>3411</v>
      </c>
      <c r="L156" s="836" t="s">
        <v>3411</v>
      </c>
      <c r="M156" s="836" t="s">
        <v>3411</v>
      </c>
      <c r="N156" s="836" t="s">
        <v>3411</v>
      </c>
      <c r="O156" s="836" t="s">
        <v>3411</v>
      </c>
      <c r="P156" s="836" t="s">
        <v>3411</v>
      </c>
      <c r="Q156" s="836" t="s">
        <v>3411</v>
      </c>
      <c r="R156" s="836" t="s">
        <v>3411</v>
      </c>
      <c r="S156" s="836" t="s">
        <v>3411</v>
      </c>
      <c r="T156" s="836" t="s">
        <v>3411</v>
      </c>
      <c r="U156" s="836" t="s">
        <v>3411</v>
      </c>
      <c r="V156" s="836" t="s">
        <v>3411</v>
      </c>
      <c r="W156" s="836" t="s">
        <v>3411</v>
      </c>
      <c r="X156" s="836" t="s">
        <v>3411</v>
      </c>
      <c r="Y156" s="836" t="s">
        <v>3411</v>
      </c>
      <c r="Z156" s="836" t="s">
        <v>3411</v>
      </c>
      <c r="AA156" s="836" t="s">
        <v>3411</v>
      </c>
      <c r="AB156" s="836" t="s">
        <v>3411</v>
      </c>
      <c r="AC156" s="836" t="s">
        <v>3411</v>
      </c>
      <c r="AD156" s="836" t="s">
        <v>3411</v>
      </c>
      <c r="AE156" s="836" t="s">
        <v>3411</v>
      </c>
      <c r="AF156" s="836" t="s">
        <v>3411</v>
      </c>
      <c r="AG156" s="836" t="s">
        <v>3411</v>
      </c>
      <c r="AH156" s="836" t="s">
        <v>3411</v>
      </c>
      <c r="AI156" s="836" t="s">
        <v>3411</v>
      </c>
      <c r="AJ156" s="836" t="s">
        <v>3411</v>
      </c>
      <c r="AK156" s="836" t="s">
        <v>3411</v>
      </c>
      <c r="AL156" s="836" t="s">
        <v>3411</v>
      </c>
      <c r="AM156" s="836" t="s">
        <v>3411</v>
      </c>
      <c r="AN156" s="836" t="s">
        <v>3411</v>
      </c>
      <c r="AO156" s="836" t="s">
        <v>3411</v>
      </c>
      <c r="AP156" s="836" t="s">
        <v>3411</v>
      </c>
      <c r="AQ156" s="836" t="s">
        <v>3411</v>
      </c>
      <c r="AR156" s="836" t="s">
        <v>3411</v>
      </c>
      <c r="AS156" s="836" t="s">
        <v>3411</v>
      </c>
      <c r="AT156" s="836" t="s">
        <v>3411</v>
      </c>
      <c r="AU156" s="836" t="s">
        <v>3411</v>
      </c>
      <c r="AV156" s="836" t="s">
        <v>3411</v>
      </c>
      <c r="AW156" s="836" t="s">
        <v>3411</v>
      </c>
      <c r="AX156" s="836" t="s">
        <v>3411</v>
      </c>
      <c r="AY156" s="836" t="s">
        <v>3411</v>
      </c>
      <c r="AZ156" s="836" t="s">
        <v>3411</v>
      </c>
      <c r="BA156" s="836" t="s">
        <v>3411</v>
      </c>
      <c r="BB156" s="836" t="s">
        <v>3411</v>
      </c>
      <c r="BC156" s="836" t="s">
        <v>3411</v>
      </c>
      <c r="BD156" s="836" t="s">
        <v>3411</v>
      </c>
      <c r="BE156" s="836" t="s">
        <v>3411</v>
      </c>
      <c r="BF156" s="836" t="s">
        <v>3411</v>
      </c>
      <c r="BG156" s="836" t="s">
        <v>3411</v>
      </c>
      <c r="BH156" s="836" t="s">
        <v>3411</v>
      </c>
      <c r="BI156" s="836" t="s">
        <v>3411</v>
      </c>
      <c r="BJ156" s="836" t="s">
        <v>3411</v>
      </c>
      <c r="BK156" s="836" t="s">
        <v>3411</v>
      </c>
      <c r="BL156" s="836" t="s">
        <v>3411</v>
      </c>
      <c r="BM156" s="836" t="s">
        <v>3411</v>
      </c>
      <c r="BN156" s="836" t="s">
        <v>3411</v>
      </c>
    </row>
    <row r="157" spans="1:66" ht="12.75" hidden="1">
      <c r="A157" s="831"/>
      <c r="B157" s="837" t="s">
        <v>4782</v>
      </c>
      <c r="C157" s="838"/>
      <c r="D157" s="836">
        <v>0</v>
      </c>
      <c r="E157" s="836">
        <v>0</v>
      </c>
      <c r="F157" s="836">
        <v>0</v>
      </c>
      <c r="G157" s="836">
        <v>0</v>
      </c>
      <c r="H157" s="836">
        <v>0</v>
      </c>
      <c r="I157" s="836" t="s">
        <v>3411</v>
      </c>
      <c r="J157" s="836" t="s">
        <v>3411</v>
      </c>
      <c r="K157" s="836" t="s">
        <v>3411</v>
      </c>
      <c r="L157" s="836" t="s">
        <v>3411</v>
      </c>
      <c r="M157" s="836" t="s">
        <v>3411</v>
      </c>
      <c r="N157" s="836" t="s">
        <v>3411</v>
      </c>
      <c r="O157" s="836" t="s">
        <v>3411</v>
      </c>
      <c r="P157" s="836" t="s">
        <v>3411</v>
      </c>
      <c r="Q157" s="836" t="s">
        <v>3411</v>
      </c>
      <c r="R157" s="836" t="s">
        <v>3411</v>
      </c>
      <c r="S157" s="836" t="s">
        <v>3411</v>
      </c>
      <c r="T157" s="836" t="s">
        <v>3411</v>
      </c>
      <c r="U157" s="836" t="s">
        <v>3411</v>
      </c>
      <c r="V157" s="836" t="s">
        <v>3411</v>
      </c>
      <c r="W157" s="836" t="s">
        <v>3411</v>
      </c>
      <c r="X157" s="836" t="s">
        <v>3411</v>
      </c>
      <c r="Y157" s="836" t="s">
        <v>3411</v>
      </c>
      <c r="Z157" s="836" t="s">
        <v>3411</v>
      </c>
      <c r="AA157" s="836" t="s">
        <v>3411</v>
      </c>
      <c r="AB157" s="836" t="s">
        <v>3411</v>
      </c>
      <c r="AC157" s="836" t="s">
        <v>3411</v>
      </c>
      <c r="AD157" s="836" t="s">
        <v>3411</v>
      </c>
      <c r="AE157" s="836" t="s">
        <v>3411</v>
      </c>
      <c r="AF157" s="836" t="s">
        <v>3411</v>
      </c>
      <c r="AG157" s="836" t="s">
        <v>3411</v>
      </c>
      <c r="AH157" s="836" t="s">
        <v>3411</v>
      </c>
      <c r="AI157" s="836" t="s">
        <v>3411</v>
      </c>
      <c r="AJ157" s="836" t="s">
        <v>3411</v>
      </c>
      <c r="AK157" s="836" t="s">
        <v>3411</v>
      </c>
      <c r="AL157" s="836" t="s">
        <v>3411</v>
      </c>
      <c r="AM157" s="836" t="s">
        <v>3411</v>
      </c>
      <c r="AN157" s="836" t="s">
        <v>3411</v>
      </c>
      <c r="AO157" s="836" t="s">
        <v>3411</v>
      </c>
      <c r="AP157" s="836" t="s">
        <v>3411</v>
      </c>
      <c r="AQ157" s="836" t="s">
        <v>3411</v>
      </c>
      <c r="AR157" s="836" t="s">
        <v>3411</v>
      </c>
      <c r="AS157" s="836" t="s">
        <v>3411</v>
      </c>
      <c r="AT157" s="836" t="s">
        <v>3411</v>
      </c>
      <c r="AU157" s="836" t="s">
        <v>3411</v>
      </c>
      <c r="AV157" s="836" t="s">
        <v>3411</v>
      </c>
      <c r="AW157" s="836" t="s">
        <v>3411</v>
      </c>
      <c r="AX157" s="836" t="s">
        <v>3411</v>
      </c>
      <c r="AY157" s="836" t="s">
        <v>3411</v>
      </c>
      <c r="AZ157" s="836" t="s">
        <v>3411</v>
      </c>
      <c r="BA157" s="836" t="s">
        <v>3411</v>
      </c>
      <c r="BB157" s="836" t="s">
        <v>3411</v>
      </c>
      <c r="BC157" s="836" t="s">
        <v>3411</v>
      </c>
      <c r="BD157" s="836" t="s">
        <v>3411</v>
      </c>
      <c r="BE157" s="836" t="s">
        <v>3411</v>
      </c>
      <c r="BF157" s="836" t="s">
        <v>3411</v>
      </c>
      <c r="BG157" s="836" t="s">
        <v>3411</v>
      </c>
      <c r="BH157" s="836" t="s">
        <v>3411</v>
      </c>
      <c r="BI157" s="836" t="s">
        <v>3411</v>
      </c>
      <c r="BJ157" s="836" t="s">
        <v>3411</v>
      </c>
      <c r="BK157" s="836" t="s">
        <v>3411</v>
      </c>
      <c r="BL157" s="836" t="s">
        <v>3411</v>
      </c>
      <c r="BM157" s="836" t="s">
        <v>3411</v>
      </c>
      <c r="BN157" s="836" t="s">
        <v>3411</v>
      </c>
    </row>
    <row r="158" spans="1:66" ht="12.75">
      <c r="A158" s="831" t="s">
        <v>13294</v>
      </c>
      <c r="B158" s="832" t="s">
        <v>12736</v>
      </c>
      <c r="C158" s="833" t="s">
        <v>6077</v>
      </c>
      <c r="D158" s="834">
        <v>7122488200</v>
      </c>
      <c r="E158" s="834">
        <v>0</v>
      </c>
      <c r="F158" s="834">
        <v>7122488200</v>
      </c>
      <c r="G158" s="834">
        <v>7122488200</v>
      </c>
      <c r="H158" s="834">
        <v>0</v>
      </c>
      <c r="I158" s="834" t="s">
        <v>3411</v>
      </c>
      <c r="J158" s="834" t="s">
        <v>3411</v>
      </c>
      <c r="K158" s="834" t="s">
        <v>3411</v>
      </c>
      <c r="L158" s="834" t="s">
        <v>3411</v>
      </c>
      <c r="M158" s="834" t="s">
        <v>3411</v>
      </c>
      <c r="N158" s="834" t="s">
        <v>3411</v>
      </c>
      <c r="O158" s="834" t="s">
        <v>3411</v>
      </c>
      <c r="P158" s="834" t="s">
        <v>3411</v>
      </c>
      <c r="Q158" s="834" t="s">
        <v>3411</v>
      </c>
      <c r="R158" s="834" t="s">
        <v>3411</v>
      </c>
      <c r="S158" s="834" t="s">
        <v>3411</v>
      </c>
      <c r="T158" s="834" t="s">
        <v>3411</v>
      </c>
      <c r="U158" s="834" t="s">
        <v>3411</v>
      </c>
      <c r="V158" s="834" t="s">
        <v>3411</v>
      </c>
      <c r="W158" s="834" t="s">
        <v>3411</v>
      </c>
      <c r="X158" s="834" t="s">
        <v>3411</v>
      </c>
      <c r="Y158" s="834" t="s">
        <v>3411</v>
      </c>
      <c r="Z158" s="834" t="s">
        <v>3411</v>
      </c>
      <c r="AA158" s="834" t="s">
        <v>3411</v>
      </c>
      <c r="AB158" s="834" t="s">
        <v>3411</v>
      </c>
      <c r="AC158" s="834" t="s">
        <v>3411</v>
      </c>
      <c r="AD158" s="834" t="s">
        <v>3411</v>
      </c>
      <c r="AE158" s="834" t="s">
        <v>3411</v>
      </c>
      <c r="AF158" s="834" t="s">
        <v>3411</v>
      </c>
      <c r="AG158" s="834" t="s">
        <v>3411</v>
      </c>
      <c r="AH158" s="834" t="s">
        <v>3411</v>
      </c>
      <c r="AI158" s="834" t="s">
        <v>3411</v>
      </c>
      <c r="AJ158" s="834" t="s">
        <v>3411</v>
      </c>
      <c r="AK158" s="834" t="s">
        <v>3411</v>
      </c>
      <c r="AL158" s="834" t="s">
        <v>3411</v>
      </c>
      <c r="AM158" s="834" t="s">
        <v>3411</v>
      </c>
      <c r="AN158" s="834" t="s">
        <v>3411</v>
      </c>
      <c r="AO158" s="834" t="s">
        <v>3411</v>
      </c>
      <c r="AP158" s="834" t="s">
        <v>3411</v>
      </c>
      <c r="AQ158" s="834" t="s">
        <v>3411</v>
      </c>
      <c r="AR158" s="834" t="s">
        <v>3411</v>
      </c>
      <c r="AS158" s="834" t="s">
        <v>3411</v>
      </c>
      <c r="AT158" s="834" t="s">
        <v>3411</v>
      </c>
      <c r="AU158" s="834" t="s">
        <v>3411</v>
      </c>
      <c r="AV158" s="834" t="s">
        <v>3411</v>
      </c>
      <c r="AW158" s="834" t="s">
        <v>3411</v>
      </c>
      <c r="AX158" s="834" t="s">
        <v>3411</v>
      </c>
      <c r="AY158" s="834" t="s">
        <v>3411</v>
      </c>
      <c r="AZ158" s="834" t="s">
        <v>3411</v>
      </c>
      <c r="BA158" s="834" t="s">
        <v>3411</v>
      </c>
      <c r="BB158" s="834" t="s">
        <v>3411</v>
      </c>
      <c r="BC158" s="834" t="s">
        <v>3411</v>
      </c>
      <c r="BD158" s="834" t="s">
        <v>3411</v>
      </c>
      <c r="BE158" s="834" t="s">
        <v>3411</v>
      </c>
      <c r="BF158" s="834" t="s">
        <v>3411</v>
      </c>
      <c r="BG158" s="834" t="s">
        <v>3411</v>
      </c>
      <c r="BH158" s="834" t="s">
        <v>3411</v>
      </c>
      <c r="BI158" s="834" t="s">
        <v>3411</v>
      </c>
      <c r="BJ158" s="834" t="s">
        <v>3411</v>
      </c>
      <c r="BK158" s="834" t="s">
        <v>3411</v>
      </c>
      <c r="BL158" s="834" t="s">
        <v>3411</v>
      </c>
      <c r="BM158" s="834" t="s">
        <v>3411</v>
      </c>
      <c r="BN158" s="834" t="s">
        <v>3411</v>
      </c>
    </row>
    <row r="159" spans="1:66" ht="12.75" hidden="1">
      <c r="A159" s="831"/>
      <c r="B159" s="832" t="s">
        <v>12738</v>
      </c>
      <c r="C159" s="833"/>
      <c r="D159" s="836">
        <v>7122488200</v>
      </c>
      <c r="E159" s="836">
        <v>0</v>
      </c>
      <c r="F159" s="836">
        <v>7122488200</v>
      </c>
      <c r="G159" s="836">
        <v>7122488200</v>
      </c>
      <c r="H159" s="836">
        <v>0</v>
      </c>
      <c r="I159" s="836" t="s">
        <v>3411</v>
      </c>
      <c r="J159" s="836" t="s">
        <v>3411</v>
      </c>
      <c r="K159" s="836" t="s">
        <v>3411</v>
      </c>
      <c r="L159" s="836" t="s">
        <v>3411</v>
      </c>
      <c r="M159" s="836" t="s">
        <v>3411</v>
      </c>
      <c r="N159" s="836" t="s">
        <v>3411</v>
      </c>
      <c r="O159" s="836" t="s">
        <v>3411</v>
      </c>
      <c r="P159" s="836" t="s">
        <v>3411</v>
      </c>
      <c r="Q159" s="836" t="s">
        <v>3411</v>
      </c>
      <c r="R159" s="836" t="s">
        <v>3411</v>
      </c>
      <c r="S159" s="836" t="s">
        <v>3411</v>
      </c>
      <c r="T159" s="836" t="s">
        <v>3411</v>
      </c>
      <c r="U159" s="836" t="s">
        <v>3411</v>
      </c>
      <c r="V159" s="836" t="s">
        <v>3411</v>
      </c>
      <c r="W159" s="836" t="s">
        <v>3411</v>
      </c>
      <c r="X159" s="836" t="s">
        <v>3411</v>
      </c>
      <c r="Y159" s="836" t="s">
        <v>3411</v>
      </c>
      <c r="Z159" s="836" t="s">
        <v>3411</v>
      </c>
      <c r="AA159" s="836" t="s">
        <v>3411</v>
      </c>
      <c r="AB159" s="836" t="s">
        <v>3411</v>
      </c>
      <c r="AC159" s="836" t="s">
        <v>3411</v>
      </c>
      <c r="AD159" s="836" t="s">
        <v>3411</v>
      </c>
      <c r="AE159" s="836" t="s">
        <v>3411</v>
      </c>
      <c r="AF159" s="836" t="s">
        <v>3411</v>
      </c>
      <c r="AG159" s="836" t="s">
        <v>3411</v>
      </c>
      <c r="AH159" s="836" t="s">
        <v>3411</v>
      </c>
      <c r="AI159" s="836" t="s">
        <v>3411</v>
      </c>
      <c r="AJ159" s="836" t="s">
        <v>3411</v>
      </c>
      <c r="AK159" s="836" t="s">
        <v>3411</v>
      </c>
      <c r="AL159" s="836" t="s">
        <v>3411</v>
      </c>
      <c r="AM159" s="836" t="s">
        <v>3411</v>
      </c>
      <c r="AN159" s="836" t="s">
        <v>3411</v>
      </c>
      <c r="AO159" s="836" t="s">
        <v>3411</v>
      </c>
      <c r="AP159" s="836" t="s">
        <v>3411</v>
      </c>
      <c r="AQ159" s="836" t="s">
        <v>3411</v>
      </c>
      <c r="AR159" s="836" t="s">
        <v>3411</v>
      </c>
      <c r="AS159" s="836" t="s">
        <v>3411</v>
      </c>
      <c r="AT159" s="836" t="s">
        <v>3411</v>
      </c>
      <c r="AU159" s="836" t="s">
        <v>3411</v>
      </c>
      <c r="AV159" s="836" t="s">
        <v>3411</v>
      </c>
      <c r="AW159" s="836" t="s">
        <v>3411</v>
      </c>
      <c r="AX159" s="836" t="s">
        <v>3411</v>
      </c>
      <c r="AY159" s="836" t="s">
        <v>3411</v>
      </c>
      <c r="AZ159" s="836" t="s">
        <v>3411</v>
      </c>
      <c r="BA159" s="836" t="s">
        <v>3411</v>
      </c>
      <c r="BB159" s="836" t="s">
        <v>3411</v>
      </c>
      <c r="BC159" s="836" t="s">
        <v>3411</v>
      </c>
      <c r="BD159" s="836" t="s">
        <v>3411</v>
      </c>
      <c r="BE159" s="836" t="s">
        <v>3411</v>
      </c>
      <c r="BF159" s="836" t="s">
        <v>3411</v>
      </c>
      <c r="BG159" s="836" t="s">
        <v>3411</v>
      </c>
      <c r="BH159" s="836" t="s">
        <v>3411</v>
      </c>
      <c r="BI159" s="836" t="s">
        <v>3411</v>
      </c>
      <c r="BJ159" s="836" t="s">
        <v>3411</v>
      </c>
      <c r="BK159" s="836" t="s">
        <v>3411</v>
      </c>
      <c r="BL159" s="836" t="s">
        <v>3411</v>
      </c>
      <c r="BM159" s="836" t="s">
        <v>3411</v>
      </c>
      <c r="BN159" s="836" t="s">
        <v>3411</v>
      </c>
    </row>
    <row r="160" spans="1:66" ht="12.75" hidden="1">
      <c r="A160" s="831"/>
      <c r="B160" s="832" t="s">
        <v>12739</v>
      </c>
      <c r="C160" s="833"/>
      <c r="D160" s="836">
        <v>0</v>
      </c>
      <c r="E160" s="836">
        <v>0</v>
      </c>
      <c r="F160" s="836">
        <v>0</v>
      </c>
      <c r="G160" s="836">
        <v>0</v>
      </c>
      <c r="H160" s="836">
        <v>0</v>
      </c>
      <c r="I160" s="836" t="s">
        <v>3411</v>
      </c>
      <c r="J160" s="836" t="s">
        <v>3411</v>
      </c>
      <c r="K160" s="836" t="s">
        <v>3411</v>
      </c>
      <c r="L160" s="836" t="s">
        <v>3411</v>
      </c>
      <c r="M160" s="836" t="s">
        <v>3411</v>
      </c>
      <c r="N160" s="836" t="s">
        <v>3411</v>
      </c>
      <c r="O160" s="836" t="s">
        <v>3411</v>
      </c>
      <c r="P160" s="836" t="s">
        <v>3411</v>
      </c>
      <c r="Q160" s="836" t="s">
        <v>3411</v>
      </c>
      <c r="R160" s="836" t="s">
        <v>3411</v>
      </c>
      <c r="S160" s="836" t="s">
        <v>3411</v>
      </c>
      <c r="T160" s="836" t="s">
        <v>3411</v>
      </c>
      <c r="U160" s="836" t="s">
        <v>3411</v>
      </c>
      <c r="V160" s="836" t="s">
        <v>3411</v>
      </c>
      <c r="W160" s="836" t="s">
        <v>3411</v>
      </c>
      <c r="X160" s="836" t="s">
        <v>3411</v>
      </c>
      <c r="Y160" s="836" t="s">
        <v>3411</v>
      </c>
      <c r="Z160" s="836" t="s">
        <v>3411</v>
      </c>
      <c r="AA160" s="836" t="s">
        <v>3411</v>
      </c>
      <c r="AB160" s="836" t="s">
        <v>3411</v>
      </c>
      <c r="AC160" s="836" t="s">
        <v>3411</v>
      </c>
      <c r="AD160" s="836" t="s">
        <v>3411</v>
      </c>
      <c r="AE160" s="836" t="s">
        <v>3411</v>
      </c>
      <c r="AF160" s="836" t="s">
        <v>3411</v>
      </c>
      <c r="AG160" s="836" t="s">
        <v>3411</v>
      </c>
      <c r="AH160" s="836" t="s">
        <v>3411</v>
      </c>
      <c r="AI160" s="836" t="s">
        <v>3411</v>
      </c>
      <c r="AJ160" s="836" t="s">
        <v>3411</v>
      </c>
      <c r="AK160" s="836" t="s">
        <v>3411</v>
      </c>
      <c r="AL160" s="836" t="s">
        <v>3411</v>
      </c>
      <c r="AM160" s="836" t="s">
        <v>3411</v>
      </c>
      <c r="AN160" s="836" t="s">
        <v>3411</v>
      </c>
      <c r="AO160" s="836" t="s">
        <v>3411</v>
      </c>
      <c r="AP160" s="836" t="s">
        <v>3411</v>
      </c>
      <c r="AQ160" s="836" t="s">
        <v>3411</v>
      </c>
      <c r="AR160" s="836" t="s">
        <v>3411</v>
      </c>
      <c r="AS160" s="836" t="s">
        <v>3411</v>
      </c>
      <c r="AT160" s="836" t="s">
        <v>3411</v>
      </c>
      <c r="AU160" s="836" t="s">
        <v>3411</v>
      </c>
      <c r="AV160" s="836" t="s">
        <v>3411</v>
      </c>
      <c r="AW160" s="836" t="s">
        <v>3411</v>
      </c>
      <c r="AX160" s="836" t="s">
        <v>3411</v>
      </c>
      <c r="AY160" s="836" t="s">
        <v>3411</v>
      </c>
      <c r="AZ160" s="836" t="s">
        <v>3411</v>
      </c>
      <c r="BA160" s="836" t="s">
        <v>3411</v>
      </c>
      <c r="BB160" s="836" t="s">
        <v>3411</v>
      </c>
      <c r="BC160" s="836" t="s">
        <v>3411</v>
      </c>
      <c r="BD160" s="836" t="s">
        <v>3411</v>
      </c>
      <c r="BE160" s="836" t="s">
        <v>3411</v>
      </c>
      <c r="BF160" s="836" t="s">
        <v>3411</v>
      </c>
      <c r="BG160" s="836" t="s">
        <v>3411</v>
      </c>
      <c r="BH160" s="836" t="s">
        <v>3411</v>
      </c>
      <c r="BI160" s="836" t="s">
        <v>3411</v>
      </c>
      <c r="BJ160" s="836" t="s">
        <v>3411</v>
      </c>
      <c r="BK160" s="836" t="s">
        <v>3411</v>
      </c>
      <c r="BL160" s="836" t="s">
        <v>3411</v>
      </c>
      <c r="BM160" s="836" t="s">
        <v>3411</v>
      </c>
      <c r="BN160" s="836" t="s">
        <v>3411</v>
      </c>
    </row>
    <row r="161" spans="1:66" ht="12.75" hidden="1">
      <c r="A161" s="831"/>
      <c r="B161" s="831" t="s">
        <v>12740</v>
      </c>
      <c r="C161" s="835"/>
      <c r="D161" s="834">
        <v>0</v>
      </c>
      <c r="E161" s="834">
        <v>0</v>
      </c>
      <c r="F161" s="834">
        <v>0</v>
      </c>
      <c r="G161" s="834">
        <v>0</v>
      </c>
      <c r="H161" s="834">
        <v>0</v>
      </c>
      <c r="I161" s="834" t="s">
        <v>3411</v>
      </c>
      <c r="J161" s="834" t="s">
        <v>3411</v>
      </c>
      <c r="K161" s="834" t="s">
        <v>3411</v>
      </c>
      <c r="L161" s="834" t="s">
        <v>3411</v>
      </c>
      <c r="M161" s="834" t="s">
        <v>3411</v>
      </c>
      <c r="N161" s="834" t="s">
        <v>3411</v>
      </c>
      <c r="O161" s="834" t="s">
        <v>3411</v>
      </c>
      <c r="P161" s="834" t="s">
        <v>3411</v>
      </c>
      <c r="Q161" s="834" t="s">
        <v>3411</v>
      </c>
      <c r="R161" s="834" t="s">
        <v>3411</v>
      </c>
      <c r="S161" s="834" t="s">
        <v>3411</v>
      </c>
      <c r="T161" s="834" t="s">
        <v>3411</v>
      </c>
      <c r="U161" s="834" t="s">
        <v>3411</v>
      </c>
      <c r="V161" s="834" t="s">
        <v>3411</v>
      </c>
      <c r="W161" s="834" t="s">
        <v>3411</v>
      </c>
      <c r="X161" s="834" t="s">
        <v>3411</v>
      </c>
      <c r="Y161" s="834" t="s">
        <v>3411</v>
      </c>
      <c r="Z161" s="834" t="s">
        <v>3411</v>
      </c>
      <c r="AA161" s="834" t="s">
        <v>3411</v>
      </c>
      <c r="AB161" s="834" t="s">
        <v>3411</v>
      </c>
      <c r="AC161" s="834" t="s">
        <v>3411</v>
      </c>
      <c r="AD161" s="834" t="s">
        <v>3411</v>
      </c>
      <c r="AE161" s="834" t="s">
        <v>3411</v>
      </c>
      <c r="AF161" s="834" t="s">
        <v>3411</v>
      </c>
      <c r="AG161" s="834" t="s">
        <v>3411</v>
      </c>
      <c r="AH161" s="834" t="s">
        <v>3411</v>
      </c>
      <c r="AI161" s="834" t="s">
        <v>3411</v>
      </c>
      <c r="AJ161" s="834" t="s">
        <v>3411</v>
      </c>
      <c r="AK161" s="834" t="s">
        <v>3411</v>
      </c>
      <c r="AL161" s="834" t="s">
        <v>3411</v>
      </c>
      <c r="AM161" s="834" t="s">
        <v>3411</v>
      </c>
      <c r="AN161" s="834" t="s">
        <v>3411</v>
      </c>
      <c r="AO161" s="834" t="s">
        <v>3411</v>
      </c>
      <c r="AP161" s="834" t="s">
        <v>3411</v>
      </c>
      <c r="AQ161" s="834" t="s">
        <v>3411</v>
      </c>
      <c r="AR161" s="834" t="s">
        <v>3411</v>
      </c>
      <c r="AS161" s="834" t="s">
        <v>3411</v>
      </c>
      <c r="AT161" s="834" t="s">
        <v>3411</v>
      </c>
      <c r="AU161" s="834" t="s">
        <v>3411</v>
      </c>
      <c r="AV161" s="834" t="s">
        <v>3411</v>
      </c>
      <c r="AW161" s="834" t="s">
        <v>3411</v>
      </c>
      <c r="AX161" s="834" t="s">
        <v>3411</v>
      </c>
      <c r="AY161" s="834" t="s">
        <v>3411</v>
      </c>
      <c r="AZ161" s="834" t="s">
        <v>3411</v>
      </c>
      <c r="BA161" s="834" t="s">
        <v>3411</v>
      </c>
      <c r="BB161" s="834" t="s">
        <v>3411</v>
      </c>
      <c r="BC161" s="834" t="s">
        <v>3411</v>
      </c>
      <c r="BD161" s="834" t="s">
        <v>3411</v>
      </c>
      <c r="BE161" s="834" t="s">
        <v>3411</v>
      </c>
      <c r="BF161" s="834" t="s">
        <v>3411</v>
      </c>
      <c r="BG161" s="834" t="s">
        <v>3411</v>
      </c>
      <c r="BH161" s="834" t="s">
        <v>3411</v>
      </c>
      <c r="BI161" s="834" t="s">
        <v>3411</v>
      </c>
      <c r="BJ161" s="834" t="s">
        <v>3411</v>
      </c>
      <c r="BK161" s="834" t="s">
        <v>3411</v>
      </c>
      <c r="BL161" s="834" t="s">
        <v>3411</v>
      </c>
      <c r="BM161" s="834" t="s">
        <v>3411</v>
      </c>
      <c r="BN161" s="834" t="s">
        <v>3411</v>
      </c>
    </row>
    <row r="162" spans="1:66" ht="12.75" hidden="1">
      <c r="A162" s="831"/>
      <c r="B162" s="832" t="s">
        <v>12741</v>
      </c>
      <c r="C162" s="833"/>
      <c r="D162" s="836">
        <v>0</v>
      </c>
      <c r="E162" s="836">
        <v>0</v>
      </c>
      <c r="F162" s="836">
        <v>0</v>
      </c>
      <c r="G162" s="836">
        <v>0</v>
      </c>
      <c r="H162" s="836">
        <v>0</v>
      </c>
      <c r="I162" s="836" t="s">
        <v>3411</v>
      </c>
      <c r="J162" s="836" t="s">
        <v>3411</v>
      </c>
      <c r="K162" s="836" t="s">
        <v>3411</v>
      </c>
      <c r="L162" s="836" t="s">
        <v>3411</v>
      </c>
      <c r="M162" s="836" t="s">
        <v>3411</v>
      </c>
      <c r="N162" s="836" t="s">
        <v>3411</v>
      </c>
      <c r="O162" s="836" t="s">
        <v>3411</v>
      </c>
      <c r="P162" s="836" t="s">
        <v>3411</v>
      </c>
      <c r="Q162" s="836" t="s">
        <v>3411</v>
      </c>
      <c r="R162" s="836" t="s">
        <v>3411</v>
      </c>
      <c r="S162" s="836" t="s">
        <v>3411</v>
      </c>
      <c r="T162" s="836" t="s">
        <v>3411</v>
      </c>
      <c r="U162" s="836" t="s">
        <v>3411</v>
      </c>
      <c r="V162" s="836" t="s">
        <v>3411</v>
      </c>
      <c r="W162" s="836" t="s">
        <v>3411</v>
      </c>
      <c r="X162" s="836" t="s">
        <v>3411</v>
      </c>
      <c r="Y162" s="836" t="s">
        <v>3411</v>
      </c>
      <c r="Z162" s="836" t="s">
        <v>3411</v>
      </c>
      <c r="AA162" s="836" t="s">
        <v>3411</v>
      </c>
      <c r="AB162" s="836" t="s">
        <v>3411</v>
      </c>
      <c r="AC162" s="836" t="s">
        <v>3411</v>
      </c>
      <c r="AD162" s="836" t="s">
        <v>3411</v>
      </c>
      <c r="AE162" s="836" t="s">
        <v>3411</v>
      </c>
      <c r="AF162" s="836" t="s">
        <v>3411</v>
      </c>
      <c r="AG162" s="836" t="s">
        <v>3411</v>
      </c>
      <c r="AH162" s="836" t="s">
        <v>3411</v>
      </c>
      <c r="AI162" s="836" t="s">
        <v>3411</v>
      </c>
      <c r="AJ162" s="836" t="s">
        <v>3411</v>
      </c>
      <c r="AK162" s="836" t="s">
        <v>3411</v>
      </c>
      <c r="AL162" s="836" t="s">
        <v>3411</v>
      </c>
      <c r="AM162" s="836" t="s">
        <v>3411</v>
      </c>
      <c r="AN162" s="836" t="s">
        <v>3411</v>
      </c>
      <c r="AO162" s="836" t="s">
        <v>3411</v>
      </c>
      <c r="AP162" s="836" t="s">
        <v>3411</v>
      </c>
      <c r="AQ162" s="836" t="s">
        <v>3411</v>
      </c>
      <c r="AR162" s="836" t="s">
        <v>3411</v>
      </c>
      <c r="AS162" s="836" t="s">
        <v>3411</v>
      </c>
      <c r="AT162" s="836" t="s">
        <v>3411</v>
      </c>
      <c r="AU162" s="836" t="s">
        <v>3411</v>
      </c>
      <c r="AV162" s="836" t="s">
        <v>3411</v>
      </c>
      <c r="AW162" s="836" t="s">
        <v>3411</v>
      </c>
      <c r="AX162" s="836" t="s">
        <v>3411</v>
      </c>
      <c r="AY162" s="836" t="s">
        <v>3411</v>
      </c>
      <c r="AZ162" s="836" t="s">
        <v>3411</v>
      </c>
      <c r="BA162" s="836" t="s">
        <v>3411</v>
      </c>
      <c r="BB162" s="836" t="s">
        <v>3411</v>
      </c>
      <c r="BC162" s="836" t="s">
        <v>3411</v>
      </c>
      <c r="BD162" s="836" t="s">
        <v>3411</v>
      </c>
      <c r="BE162" s="836" t="s">
        <v>3411</v>
      </c>
      <c r="BF162" s="836" t="s">
        <v>3411</v>
      </c>
      <c r="BG162" s="836" t="s">
        <v>3411</v>
      </c>
      <c r="BH162" s="836" t="s">
        <v>3411</v>
      </c>
      <c r="BI162" s="836" t="s">
        <v>3411</v>
      </c>
      <c r="BJ162" s="836" t="s">
        <v>3411</v>
      </c>
      <c r="BK162" s="836" t="s">
        <v>3411</v>
      </c>
      <c r="BL162" s="836" t="s">
        <v>3411</v>
      </c>
      <c r="BM162" s="836" t="s">
        <v>3411</v>
      </c>
      <c r="BN162" s="836" t="s">
        <v>3411</v>
      </c>
    </row>
    <row r="163" spans="1:66" ht="12.75" hidden="1">
      <c r="A163" s="831"/>
      <c r="B163" s="832" t="s">
        <v>12742</v>
      </c>
      <c r="C163" s="833"/>
      <c r="D163" s="836">
        <v>0</v>
      </c>
      <c r="E163" s="836">
        <v>0</v>
      </c>
      <c r="F163" s="836">
        <v>0</v>
      </c>
      <c r="G163" s="836">
        <v>0</v>
      </c>
      <c r="H163" s="836">
        <v>0</v>
      </c>
      <c r="I163" s="836" t="s">
        <v>3411</v>
      </c>
      <c r="J163" s="836" t="s">
        <v>3411</v>
      </c>
      <c r="K163" s="836" t="s">
        <v>3411</v>
      </c>
      <c r="L163" s="836" t="s">
        <v>3411</v>
      </c>
      <c r="M163" s="836" t="s">
        <v>3411</v>
      </c>
      <c r="N163" s="836" t="s">
        <v>3411</v>
      </c>
      <c r="O163" s="836" t="s">
        <v>3411</v>
      </c>
      <c r="P163" s="836" t="s">
        <v>3411</v>
      </c>
      <c r="Q163" s="836" t="s">
        <v>3411</v>
      </c>
      <c r="R163" s="836" t="s">
        <v>3411</v>
      </c>
      <c r="S163" s="836" t="s">
        <v>3411</v>
      </c>
      <c r="T163" s="836" t="s">
        <v>3411</v>
      </c>
      <c r="U163" s="836" t="s">
        <v>3411</v>
      </c>
      <c r="V163" s="836" t="s">
        <v>3411</v>
      </c>
      <c r="W163" s="836" t="s">
        <v>3411</v>
      </c>
      <c r="X163" s="836" t="s">
        <v>3411</v>
      </c>
      <c r="Y163" s="836" t="s">
        <v>3411</v>
      </c>
      <c r="Z163" s="836" t="s">
        <v>3411</v>
      </c>
      <c r="AA163" s="836" t="s">
        <v>3411</v>
      </c>
      <c r="AB163" s="836" t="s">
        <v>3411</v>
      </c>
      <c r="AC163" s="836" t="s">
        <v>3411</v>
      </c>
      <c r="AD163" s="836" t="s">
        <v>3411</v>
      </c>
      <c r="AE163" s="836" t="s">
        <v>3411</v>
      </c>
      <c r="AF163" s="836" t="s">
        <v>3411</v>
      </c>
      <c r="AG163" s="836" t="s">
        <v>3411</v>
      </c>
      <c r="AH163" s="836" t="s">
        <v>3411</v>
      </c>
      <c r="AI163" s="836" t="s">
        <v>3411</v>
      </c>
      <c r="AJ163" s="836" t="s">
        <v>3411</v>
      </c>
      <c r="AK163" s="836" t="s">
        <v>3411</v>
      </c>
      <c r="AL163" s="836" t="s">
        <v>3411</v>
      </c>
      <c r="AM163" s="836" t="s">
        <v>3411</v>
      </c>
      <c r="AN163" s="836" t="s">
        <v>3411</v>
      </c>
      <c r="AO163" s="836" t="s">
        <v>3411</v>
      </c>
      <c r="AP163" s="836" t="s">
        <v>3411</v>
      </c>
      <c r="AQ163" s="836" t="s">
        <v>3411</v>
      </c>
      <c r="AR163" s="836" t="s">
        <v>3411</v>
      </c>
      <c r="AS163" s="836" t="s">
        <v>3411</v>
      </c>
      <c r="AT163" s="836" t="s">
        <v>3411</v>
      </c>
      <c r="AU163" s="836" t="s">
        <v>3411</v>
      </c>
      <c r="AV163" s="836" t="s">
        <v>3411</v>
      </c>
      <c r="AW163" s="836" t="s">
        <v>3411</v>
      </c>
      <c r="AX163" s="836" t="s">
        <v>3411</v>
      </c>
      <c r="AY163" s="836" t="s">
        <v>3411</v>
      </c>
      <c r="AZ163" s="836" t="s">
        <v>3411</v>
      </c>
      <c r="BA163" s="836" t="s">
        <v>3411</v>
      </c>
      <c r="BB163" s="836" t="s">
        <v>3411</v>
      </c>
      <c r="BC163" s="836" t="s">
        <v>3411</v>
      </c>
      <c r="BD163" s="836" t="s">
        <v>3411</v>
      </c>
      <c r="BE163" s="836" t="s">
        <v>3411</v>
      </c>
      <c r="BF163" s="836" t="s">
        <v>3411</v>
      </c>
      <c r="BG163" s="836" t="s">
        <v>3411</v>
      </c>
      <c r="BH163" s="836" t="s">
        <v>3411</v>
      </c>
      <c r="BI163" s="836" t="s">
        <v>3411</v>
      </c>
      <c r="BJ163" s="836" t="s">
        <v>3411</v>
      </c>
      <c r="BK163" s="836" t="s">
        <v>3411</v>
      </c>
      <c r="BL163" s="836" t="s">
        <v>3411</v>
      </c>
      <c r="BM163" s="836" t="s">
        <v>3411</v>
      </c>
      <c r="BN163" s="836" t="s">
        <v>3411</v>
      </c>
    </row>
    <row r="164" spans="1:66" ht="12.75" hidden="1">
      <c r="A164" s="831"/>
      <c r="B164" s="832" t="s">
        <v>12743</v>
      </c>
      <c r="C164" s="833"/>
      <c r="D164" s="836">
        <v>0</v>
      </c>
      <c r="E164" s="836">
        <v>0</v>
      </c>
      <c r="F164" s="836">
        <v>0</v>
      </c>
      <c r="G164" s="836">
        <v>0</v>
      </c>
      <c r="H164" s="836">
        <v>0</v>
      </c>
      <c r="I164" s="836" t="s">
        <v>3411</v>
      </c>
      <c r="J164" s="836" t="s">
        <v>3411</v>
      </c>
      <c r="K164" s="836" t="s">
        <v>3411</v>
      </c>
      <c r="L164" s="836" t="s">
        <v>3411</v>
      </c>
      <c r="M164" s="836" t="s">
        <v>3411</v>
      </c>
      <c r="N164" s="836" t="s">
        <v>3411</v>
      </c>
      <c r="O164" s="836" t="s">
        <v>3411</v>
      </c>
      <c r="P164" s="836" t="s">
        <v>3411</v>
      </c>
      <c r="Q164" s="836" t="s">
        <v>3411</v>
      </c>
      <c r="R164" s="836" t="s">
        <v>3411</v>
      </c>
      <c r="S164" s="836" t="s">
        <v>3411</v>
      </c>
      <c r="T164" s="836" t="s">
        <v>3411</v>
      </c>
      <c r="U164" s="836" t="s">
        <v>3411</v>
      </c>
      <c r="V164" s="836" t="s">
        <v>3411</v>
      </c>
      <c r="W164" s="836" t="s">
        <v>3411</v>
      </c>
      <c r="X164" s="836" t="s">
        <v>3411</v>
      </c>
      <c r="Y164" s="836" t="s">
        <v>3411</v>
      </c>
      <c r="Z164" s="836" t="s">
        <v>3411</v>
      </c>
      <c r="AA164" s="836" t="s">
        <v>3411</v>
      </c>
      <c r="AB164" s="836" t="s">
        <v>3411</v>
      </c>
      <c r="AC164" s="836" t="s">
        <v>3411</v>
      </c>
      <c r="AD164" s="836" t="s">
        <v>3411</v>
      </c>
      <c r="AE164" s="836" t="s">
        <v>3411</v>
      </c>
      <c r="AF164" s="836" t="s">
        <v>3411</v>
      </c>
      <c r="AG164" s="836" t="s">
        <v>3411</v>
      </c>
      <c r="AH164" s="836" t="s">
        <v>3411</v>
      </c>
      <c r="AI164" s="836" t="s">
        <v>3411</v>
      </c>
      <c r="AJ164" s="836" t="s">
        <v>3411</v>
      </c>
      <c r="AK164" s="836" t="s">
        <v>3411</v>
      </c>
      <c r="AL164" s="836" t="s">
        <v>3411</v>
      </c>
      <c r="AM164" s="836" t="s">
        <v>3411</v>
      </c>
      <c r="AN164" s="836" t="s">
        <v>3411</v>
      </c>
      <c r="AO164" s="836" t="s">
        <v>3411</v>
      </c>
      <c r="AP164" s="836" t="s">
        <v>3411</v>
      </c>
      <c r="AQ164" s="836" t="s">
        <v>3411</v>
      </c>
      <c r="AR164" s="836" t="s">
        <v>3411</v>
      </c>
      <c r="AS164" s="836" t="s">
        <v>3411</v>
      </c>
      <c r="AT164" s="836" t="s">
        <v>3411</v>
      </c>
      <c r="AU164" s="836" t="s">
        <v>3411</v>
      </c>
      <c r="AV164" s="836" t="s">
        <v>3411</v>
      </c>
      <c r="AW164" s="836" t="s">
        <v>3411</v>
      </c>
      <c r="AX164" s="836" t="s">
        <v>3411</v>
      </c>
      <c r="AY164" s="836" t="s">
        <v>3411</v>
      </c>
      <c r="AZ164" s="836" t="s">
        <v>3411</v>
      </c>
      <c r="BA164" s="836" t="s">
        <v>3411</v>
      </c>
      <c r="BB164" s="836" t="s">
        <v>3411</v>
      </c>
      <c r="BC164" s="836" t="s">
        <v>3411</v>
      </c>
      <c r="BD164" s="836" t="s">
        <v>3411</v>
      </c>
      <c r="BE164" s="836" t="s">
        <v>3411</v>
      </c>
      <c r="BF164" s="836" t="s">
        <v>3411</v>
      </c>
      <c r="BG164" s="836" t="s">
        <v>3411</v>
      </c>
      <c r="BH164" s="836" t="s">
        <v>3411</v>
      </c>
      <c r="BI164" s="836" t="s">
        <v>3411</v>
      </c>
      <c r="BJ164" s="836" t="s">
        <v>3411</v>
      </c>
      <c r="BK164" s="836" t="s">
        <v>3411</v>
      </c>
      <c r="BL164" s="836" t="s">
        <v>3411</v>
      </c>
      <c r="BM164" s="836" t="s">
        <v>3411</v>
      </c>
      <c r="BN164" s="836" t="s">
        <v>3411</v>
      </c>
    </row>
    <row r="165" spans="1:66" ht="12.75">
      <c r="A165" s="831" t="s">
        <v>13296</v>
      </c>
      <c r="B165" s="832" t="s">
        <v>12744</v>
      </c>
      <c r="C165" s="833" t="s">
        <v>6077</v>
      </c>
      <c r="D165" s="836">
        <v>0</v>
      </c>
      <c r="E165" s="836">
        <v>0</v>
      </c>
      <c r="F165" s="836">
        <v>0</v>
      </c>
      <c r="G165" s="836">
        <v>0</v>
      </c>
      <c r="H165" s="836">
        <v>0</v>
      </c>
      <c r="I165" s="836" t="s">
        <v>3411</v>
      </c>
      <c r="J165" s="836" t="s">
        <v>3411</v>
      </c>
      <c r="K165" s="836" t="s">
        <v>3411</v>
      </c>
      <c r="L165" s="836" t="s">
        <v>3411</v>
      </c>
      <c r="M165" s="836" t="s">
        <v>3411</v>
      </c>
      <c r="N165" s="836" t="s">
        <v>3411</v>
      </c>
      <c r="O165" s="836" t="s">
        <v>3411</v>
      </c>
      <c r="P165" s="836" t="s">
        <v>3411</v>
      </c>
      <c r="Q165" s="836" t="s">
        <v>3411</v>
      </c>
      <c r="R165" s="836" t="s">
        <v>3411</v>
      </c>
      <c r="S165" s="836" t="s">
        <v>3411</v>
      </c>
      <c r="T165" s="836" t="s">
        <v>3411</v>
      </c>
      <c r="U165" s="836" t="s">
        <v>3411</v>
      </c>
      <c r="V165" s="836" t="s">
        <v>3411</v>
      </c>
      <c r="W165" s="836" t="s">
        <v>3411</v>
      </c>
      <c r="X165" s="836" t="s">
        <v>3411</v>
      </c>
      <c r="Y165" s="836" t="s">
        <v>3411</v>
      </c>
      <c r="Z165" s="836" t="s">
        <v>3411</v>
      </c>
      <c r="AA165" s="836" t="s">
        <v>3411</v>
      </c>
      <c r="AB165" s="836" t="s">
        <v>3411</v>
      </c>
      <c r="AC165" s="836" t="s">
        <v>3411</v>
      </c>
      <c r="AD165" s="836" t="s">
        <v>3411</v>
      </c>
      <c r="AE165" s="836" t="s">
        <v>3411</v>
      </c>
      <c r="AF165" s="836" t="s">
        <v>3411</v>
      </c>
      <c r="AG165" s="836" t="s">
        <v>3411</v>
      </c>
      <c r="AH165" s="836" t="s">
        <v>3411</v>
      </c>
      <c r="AI165" s="836" t="s">
        <v>3411</v>
      </c>
      <c r="AJ165" s="836" t="s">
        <v>3411</v>
      </c>
      <c r="AK165" s="836" t="s">
        <v>3411</v>
      </c>
      <c r="AL165" s="836" t="s">
        <v>3411</v>
      </c>
      <c r="AM165" s="836" t="s">
        <v>3411</v>
      </c>
      <c r="AN165" s="836" t="s">
        <v>3411</v>
      </c>
      <c r="AO165" s="836" t="s">
        <v>3411</v>
      </c>
      <c r="AP165" s="836" t="s">
        <v>3411</v>
      </c>
      <c r="AQ165" s="836" t="s">
        <v>3411</v>
      </c>
      <c r="AR165" s="836" t="s">
        <v>3411</v>
      </c>
      <c r="AS165" s="836" t="s">
        <v>3411</v>
      </c>
      <c r="AT165" s="836" t="s">
        <v>3411</v>
      </c>
      <c r="AU165" s="836" t="s">
        <v>3411</v>
      </c>
      <c r="AV165" s="836" t="s">
        <v>3411</v>
      </c>
      <c r="AW165" s="836" t="s">
        <v>3411</v>
      </c>
      <c r="AX165" s="836" t="s">
        <v>3411</v>
      </c>
      <c r="AY165" s="836" t="s">
        <v>3411</v>
      </c>
      <c r="AZ165" s="836" t="s">
        <v>3411</v>
      </c>
      <c r="BA165" s="836" t="s">
        <v>3411</v>
      </c>
      <c r="BB165" s="836" t="s">
        <v>3411</v>
      </c>
      <c r="BC165" s="836" t="s">
        <v>3411</v>
      </c>
      <c r="BD165" s="836" t="s">
        <v>3411</v>
      </c>
      <c r="BE165" s="836" t="s">
        <v>3411</v>
      </c>
      <c r="BF165" s="836" t="s">
        <v>3411</v>
      </c>
      <c r="BG165" s="836" t="s">
        <v>3411</v>
      </c>
      <c r="BH165" s="836" t="s">
        <v>3411</v>
      </c>
      <c r="BI165" s="836" t="s">
        <v>3411</v>
      </c>
      <c r="BJ165" s="836" t="s">
        <v>3411</v>
      </c>
      <c r="BK165" s="836" t="s">
        <v>3411</v>
      </c>
      <c r="BL165" s="836" t="s">
        <v>3411</v>
      </c>
      <c r="BM165" s="836" t="s">
        <v>3411</v>
      </c>
      <c r="BN165" s="836" t="s">
        <v>3411</v>
      </c>
    </row>
    <row r="166" spans="1:66" ht="12.75">
      <c r="A166" s="839" t="s">
        <v>13301</v>
      </c>
      <c r="B166" s="832" t="s">
        <v>12746</v>
      </c>
      <c r="C166" s="833" t="s">
        <v>6077</v>
      </c>
      <c r="D166" s="836">
        <v>265609921</v>
      </c>
      <c r="E166" s="836">
        <v>0</v>
      </c>
      <c r="F166" s="836">
        <v>265609921</v>
      </c>
      <c r="G166" s="836">
        <v>265609921</v>
      </c>
      <c r="H166" s="836">
        <v>0</v>
      </c>
      <c r="I166" s="836" t="s">
        <v>3411</v>
      </c>
      <c r="J166" s="836" t="s">
        <v>3411</v>
      </c>
      <c r="K166" s="836" t="s">
        <v>3411</v>
      </c>
      <c r="L166" s="836" t="s">
        <v>3411</v>
      </c>
      <c r="M166" s="836" t="s">
        <v>3411</v>
      </c>
      <c r="N166" s="836" t="s">
        <v>3411</v>
      </c>
      <c r="O166" s="836" t="s">
        <v>3411</v>
      </c>
      <c r="P166" s="836" t="s">
        <v>3411</v>
      </c>
      <c r="Q166" s="836" t="s">
        <v>3411</v>
      </c>
      <c r="R166" s="836" t="s">
        <v>3411</v>
      </c>
      <c r="S166" s="836" t="s">
        <v>3411</v>
      </c>
      <c r="T166" s="836" t="s">
        <v>3411</v>
      </c>
      <c r="U166" s="836" t="s">
        <v>3411</v>
      </c>
      <c r="V166" s="836" t="s">
        <v>3411</v>
      </c>
      <c r="W166" s="836" t="s">
        <v>3411</v>
      </c>
      <c r="X166" s="836" t="s">
        <v>3411</v>
      </c>
      <c r="Y166" s="836" t="s">
        <v>3411</v>
      </c>
      <c r="Z166" s="836" t="s">
        <v>3411</v>
      </c>
      <c r="AA166" s="836" t="s">
        <v>3411</v>
      </c>
      <c r="AB166" s="836" t="s">
        <v>3411</v>
      </c>
      <c r="AC166" s="836" t="s">
        <v>3411</v>
      </c>
      <c r="AD166" s="836" t="s">
        <v>3411</v>
      </c>
      <c r="AE166" s="836" t="s">
        <v>3411</v>
      </c>
      <c r="AF166" s="836" t="s">
        <v>3411</v>
      </c>
      <c r="AG166" s="836" t="s">
        <v>3411</v>
      </c>
      <c r="AH166" s="836" t="s">
        <v>3411</v>
      </c>
      <c r="AI166" s="836" t="s">
        <v>3411</v>
      </c>
      <c r="AJ166" s="836" t="s">
        <v>3411</v>
      </c>
      <c r="AK166" s="836" t="s">
        <v>3411</v>
      </c>
      <c r="AL166" s="836" t="s">
        <v>3411</v>
      </c>
      <c r="AM166" s="836" t="s">
        <v>3411</v>
      </c>
      <c r="AN166" s="836" t="s">
        <v>3411</v>
      </c>
      <c r="AO166" s="836" t="s">
        <v>3411</v>
      </c>
      <c r="AP166" s="836" t="s">
        <v>3411</v>
      </c>
      <c r="AQ166" s="836" t="s">
        <v>3411</v>
      </c>
      <c r="AR166" s="836" t="s">
        <v>3411</v>
      </c>
      <c r="AS166" s="836" t="s">
        <v>3411</v>
      </c>
      <c r="AT166" s="836" t="s">
        <v>3411</v>
      </c>
      <c r="AU166" s="836" t="s">
        <v>3411</v>
      </c>
      <c r="AV166" s="836" t="s">
        <v>3411</v>
      </c>
      <c r="AW166" s="836" t="s">
        <v>3411</v>
      </c>
      <c r="AX166" s="836" t="s">
        <v>3411</v>
      </c>
      <c r="AY166" s="836" t="s">
        <v>3411</v>
      </c>
      <c r="AZ166" s="836" t="s">
        <v>3411</v>
      </c>
      <c r="BA166" s="836" t="s">
        <v>3411</v>
      </c>
      <c r="BB166" s="836" t="s">
        <v>3411</v>
      </c>
      <c r="BC166" s="836" t="s">
        <v>3411</v>
      </c>
      <c r="BD166" s="836" t="s">
        <v>3411</v>
      </c>
      <c r="BE166" s="836" t="s">
        <v>3411</v>
      </c>
      <c r="BF166" s="836" t="s">
        <v>3411</v>
      </c>
      <c r="BG166" s="836" t="s">
        <v>3411</v>
      </c>
      <c r="BH166" s="836" t="s">
        <v>3411</v>
      </c>
      <c r="BI166" s="836" t="s">
        <v>3411</v>
      </c>
      <c r="BJ166" s="836" t="s">
        <v>3411</v>
      </c>
      <c r="BK166" s="836" t="s">
        <v>3411</v>
      </c>
      <c r="BL166" s="836" t="s">
        <v>3411</v>
      </c>
      <c r="BM166" s="836" t="s">
        <v>3411</v>
      </c>
      <c r="BN166" s="836" t="s">
        <v>3411</v>
      </c>
    </row>
    <row r="167" spans="1:66" ht="12.75">
      <c r="A167" s="839" t="s">
        <v>11924</v>
      </c>
      <c r="B167" s="832" t="s">
        <v>12748</v>
      </c>
      <c r="C167" s="833" t="s">
        <v>6077</v>
      </c>
      <c r="D167" s="836">
        <v>0</v>
      </c>
      <c r="E167" s="836">
        <v>0</v>
      </c>
      <c r="F167" s="836">
        <v>0</v>
      </c>
      <c r="G167" s="836">
        <v>0</v>
      </c>
      <c r="H167" s="836">
        <v>0</v>
      </c>
      <c r="I167" s="836" t="s">
        <v>3411</v>
      </c>
      <c r="J167" s="836" t="s">
        <v>3411</v>
      </c>
      <c r="K167" s="836" t="s">
        <v>3411</v>
      </c>
      <c r="L167" s="836" t="s">
        <v>3411</v>
      </c>
      <c r="M167" s="836" t="s">
        <v>3411</v>
      </c>
      <c r="N167" s="836" t="s">
        <v>3411</v>
      </c>
      <c r="O167" s="836" t="s">
        <v>3411</v>
      </c>
      <c r="P167" s="836" t="s">
        <v>3411</v>
      </c>
      <c r="Q167" s="836" t="s">
        <v>3411</v>
      </c>
      <c r="R167" s="836" t="s">
        <v>3411</v>
      </c>
      <c r="S167" s="836" t="s">
        <v>3411</v>
      </c>
      <c r="T167" s="836" t="s">
        <v>3411</v>
      </c>
      <c r="U167" s="836" t="s">
        <v>3411</v>
      </c>
      <c r="V167" s="836" t="s">
        <v>3411</v>
      </c>
      <c r="W167" s="836" t="s">
        <v>3411</v>
      </c>
      <c r="X167" s="836" t="s">
        <v>3411</v>
      </c>
      <c r="Y167" s="836" t="s">
        <v>3411</v>
      </c>
      <c r="Z167" s="836" t="s">
        <v>3411</v>
      </c>
      <c r="AA167" s="836" t="s">
        <v>3411</v>
      </c>
      <c r="AB167" s="836" t="s">
        <v>3411</v>
      </c>
      <c r="AC167" s="836" t="s">
        <v>3411</v>
      </c>
      <c r="AD167" s="836" t="s">
        <v>3411</v>
      </c>
      <c r="AE167" s="836" t="s">
        <v>3411</v>
      </c>
      <c r="AF167" s="836" t="s">
        <v>3411</v>
      </c>
      <c r="AG167" s="836" t="s">
        <v>3411</v>
      </c>
      <c r="AH167" s="836" t="s">
        <v>3411</v>
      </c>
      <c r="AI167" s="836" t="s">
        <v>3411</v>
      </c>
      <c r="AJ167" s="836" t="s">
        <v>3411</v>
      </c>
      <c r="AK167" s="836" t="s">
        <v>3411</v>
      </c>
      <c r="AL167" s="836" t="s">
        <v>3411</v>
      </c>
      <c r="AM167" s="836" t="s">
        <v>3411</v>
      </c>
      <c r="AN167" s="836" t="s">
        <v>3411</v>
      </c>
      <c r="AO167" s="836" t="s">
        <v>3411</v>
      </c>
      <c r="AP167" s="836" t="s">
        <v>3411</v>
      </c>
      <c r="AQ167" s="836" t="s">
        <v>3411</v>
      </c>
      <c r="AR167" s="836" t="s">
        <v>3411</v>
      </c>
      <c r="AS167" s="836" t="s">
        <v>3411</v>
      </c>
      <c r="AT167" s="836" t="s">
        <v>3411</v>
      </c>
      <c r="AU167" s="836" t="s">
        <v>3411</v>
      </c>
      <c r="AV167" s="836" t="s">
        <v>3411</v>
      </c>
      <c r="AW167" s="836" t="s">
        <v>3411</v>
      </c>
      <c r="AX167" s="836" t="s">
        <v>3411</v>
      </c>
      <c r="AY167" s="836" t="s">
        <v>3411</v>
      </c>
      <c r="AZ167" s="836" t="s">
        <v>3411</v>
      </c>
      <c r="BA167" s="836" t="s">
        <v>3411</v>
      </c>
      <c r="BB167" s="836" t="s">
        <v>3411</v>
      </c>
      <c r="BC167" s="836" t="s">
        <v>3411</v>
      </c>
      <c r="BD167" s="836" t="s">
        <v>3411</v>
      </c>
      <c r="BE167" s="836" t="s">
        <v>3411</v>
      </c>
      <c r="BF167" s="836" t="s">
        <v>3411</v>
      </c>
      <c r="BG167" s="836" t="s">
        <v>3411</v>
      </c>
      <c r="BH167" s="836" t="s">
        <v>3411</v>
      </c>
      <c r="BI167" s="836" t="s">
        <v>3411</v>
      </c>
      <c r="BJ167" s="836" t="s">
        <v>3411</v>
      </c>
      <c r="BK167" s="836" t="s">
        <v>3411</v>
      </c>
      <c r="BL167" s="836" t="s">
        <v>3411</v>
      </c>
      <c r="BM167" s="836" t="s">
        <v>3411</v>
      </c>
      <c r="BN167" s="836" t="s">
        <v>3411</v>
      </c>
    </row>
    <row r="168" spans="1:66" ht="12.75" hidden="1">
      <c r="A168" s="831"/>
      <c r="B168" s="839"/>
      <c r="C168" s="840"/>
      <c r="D168" s="850"/>
      <c r="E168" s="850">
        <v>0</v>
      </c>
      <c r="F168" s="850"/>
      <c r="G168" s="850">
        <v>0</v>
      </c>
      <c r="H168" s="850">
        <v>0</v>
      </c>
      <c r="I168" s="850" t="s">
        <v>3411</v>
      </c>
      <c r="J168" s="850" t="s">
        <v>3411</v>
      </c>
      <c r="K168" s="850" t="s">
        <v>3411</v>
      </c>
      <c r="L168" s="850" t="s">
        <v>3411</v>
      </c>
      <c r="M168" s="850" t="s">
        <v>3411</v>
      </c>
      <c r="N168" s="850" t="s">
        <v>3411</v>
      </c>
      <c r="O168" s="850" t="s">
        <v>3411</v>
      </c>
      <c r="P168" s="850" t="s">
        <v>3411</v>
      </c>
      <c r="Q168" s="850" t="s">
        <v>3411</v>
      </c>
      <c r="R168" s="850" t="s">
        <v>3411</v>
      </c>
      <c r="S168" s="850" t="s">
        <v>3411</v>
      </c>
      <c r="T168" s="850" t="s">
        <v>3411</v>
      </c>
      <c r="U168" s="850" t="s">
        <v>3411</v>
      </c>
      <c r="V168" s="850" t="s">
        <v>3411</v>
      </c>
      <c r="W168" s="850" t="s">
        <v>3411</v>
      </c>
      <c r="X168" s="850" t="s">
        <v>3411</v>
      </c>
      <c r="Y168" s="850" t="s">
        <v>3411</v>
      </c>
      <c r="Z168" s="850" t="s">
        <v>3411</v>
      </c>
      <c r="AA168" s="850" t="s">
        <v>3411</v>
      </c>
      <c r="AB168" s="850" t="s">
        <v>3411</v>
      </c>
      <c r="AC168" s="850" t="s">
        <v>3411</v>
      </c>
      <c r="AD168" s="850" t="s">
        <v>3411</v>
      </c>
      <c r="AE168" s="850" t="s">
        <v>3411</v>
      </c>
      <c r="AF168" s="850" t="s">
        <v>3411</v>
      </c>
      <c r="AG168" s="850" t="s">
        <v>3411</v>
      </c>
      <c r="AH168" s="850" t="s">
        <v>3411</v>
      </c>
      <c r="AI168" s="850" t="s">
        <v>3411</v>
      </c>
      <c r="AJ168" s="850" t="s">
        <v>3411</v>
      </c>
      <c r="AK168" s="850" t="s">
        <v>3411</v>
      </c>
      <c r="AL168" s="850" t="s">
        <v>3411</v>
      </c>
      <c r="AM168" s="850" t="s">
        <v>3411</v>
      </c>
      <c r="AN168" s="850" t="s">
        <v>3411</v>
      </c>
      <c r="AO168" s="850" t="s">
        <v>3411</v>
      </c>
      <c r="AP168" s="850" t="s">
        <v>3411</v>
      </c>
      <c r="AQ168" s="850" t="s">
        <v>3411</v>
      </c>
      <c r="AR168" s="850" t="s">
        <v>3411</v>
      </c>
      <c r="AS168" s="850" t="s">
        <v>3411</v>
      </c>
      <c r="AT168" s="850" t="s">
        <v>3411</v>
      </c>
      <c r="AU168" s="850" t="s">
        <v>3411</v>
      </c>
      <c r="AV168" s="850" t="s">
        <v>3411</v>
      </c>
      <c r="AW168" s="850" t="s">
        <v>3411</v>
      </c>
      <c r="AX168" s="850" t="s">
        <v>3411</v>
      </c>
      <c r="AY168" s="850" t="s">
        <v>3411</v>
      </c>
      <c r="AZ168" s="850" t="s">
        <v>3411</v>
      </c>
      <c r="BA168" s="850" t="s">
        <v>3411</v>
      </c>
      <c r="BB168" s="850" t="s">
        <v>3411</v>
      </c>
      <c r="BC168" s="850" t="s">
        <v>3411</v>
      </c>
      <c r="BD168" s="850" t="s">
        <v>3411</v>
      </c>
      <c r="BE168" s="850" t="s">
        <v>3411</v>
      </c>
      <c r="BF168" s="850" t="s">
        <v>3411</v>
      </c>
      <c r="BG168" s="850" t="s">
        <v>3411</v>
      </c>
      <c r="BH168" s="850" t="s">
        <v>3411</v>
      </c>
      <c r="BI168" s="850" t="s">
        <v>3411</v>
      </c>
      <c r="BJ168" s="850" t="s">
        <v>3411</v>
      </c>
      <c r="BK168" s="850" t="s">
        <v>3411</v>
      </c>
      <c r="BL168" s="850" t="s">
        <v>3411</v>
      </c>
      <c r="BM168" s="850" t="s">
        <v>3411</v>
      </c>
      <c r="BN168" s="850" t="s">
        <v>3411</v>
      </c>
    </row>
    <row r="169" spans="1:66" ht="12.75">
      <c r="A169" s="829" t="s">
        <v>1726</v>
      </c>
      <c r="B169" s="829" t="s">
        <v>12750</v>
      </c>
      <c r="C169" s="826" t="s">
        <v>6077</v>
      </c>
      <c r="D169" s="830">
        <v>176616252966</v>
      </c>
      <c r="E169" s="830">
        <v>0</v>
      </c>
      <c r="F169" s="830">
        <v>176616252966</v>
      </c>
      <c r="G169" s="830">
        <v>176616252966</v>
      </c>
      <c r="H169" s="830">
        <v>0</v>
      </c>
      <c r="I169" s="830" t="s">
        <v>3411</v>
      </c>
      <c r="J169" s="830" t="s">
        <v>3411</v>
      </c>
      <c r="K169" s="830" t="s">
        <v>3411</v>
      </c>
      <c r="L169" s="830" t="s">
        <v>3411</v>
      </c>
      <c r="M169" s="830" t="s">
        <v>3411</v>
      </c>
      <c r="N169" s="830" t="s">
        <v>3411</v>
      </c>
      <c r="O169" s="830" t="s">
        <v>3411</v>
      </c>
      <c r="P169" s="830" t="s">
        <v>3411</v>
      </c>
      <c r="Q169" s="830" t="s">
        <v>3411</v>
      </c>
      <c r="R169" s="830" t="s">
        <v>3411</v>
      </c>
      <c r="S169" s="830" t="s">
        <v>3411</v>
      </c>
      <c r="T169" s="830" t="s">
        <v>3411</v>
      </c>
      <c r="U169" s="830" t="s">
        <v>3411</v>
      </c>
      <c r="V169" s="830" t="s">
        <v>3411</v>
      </c>
      <c r="W169" s="830" t="s">
        <v>3411</v>
      </c>
      <c r="X169" s="830" t="s">
        <v>3411</v>
      </c>
      <c r="Y169" s="830" t="s">
        <v>3411</v>
      </c>
      <c r="Z169" s="830" t="s">
        <v>3411</v>
      </c>
      <c r="AA169" s="830" t="s">
        <v>3411</v>
      </c>
      <c r="AB169" s="830" t="s">
        <v>3411</v>
      </c>
      <c r="AC169" s="830" t="s">
        <v>3411</v>
      </c>
      <c r="AD169" s="830" t="s">
        <v>3411</v>
      </c>
      <c r="AE169" s="830" t="s">
        <v>3411</v>
      </c>
      <c r="AF169" s="830" t="s">
        <v>3411</v>
      </c>
      <c r="AG169" s="830" t="s">
        <v>3411</v>
      </c>
      <c r="AH169" s="830" t="s">
        <v>3411</v>
      </c>
      <c r="AI169" s="830" t="s">
        <v>3411</v>
      </c>
      <c r="AJ169" s="830" t="s">
        <v>3411</v>
      </c>
      <c r="AK169" s="830" t="s">
        <v>3411</v>
      </c>
      <c r="AL169" s="830" t="s">
        <v>3411</v>
      </c>
      <c r="AM169" s="830" t="s">
        <v>3411</v>
      </c>
      <c r="AN169" s="830" t="s">
        <v>3411</v>
      </c>
      <c r="AO169" s="830" t="s">
        <v>3411</v>
      </c>
      <c r="AP169" s="830" t="s">
        <v>3411</v>
      </c>
      <c r="AQ169" s="830" t="s">
        <v>3411</v>
      </c>
      <c r="AR169" s="830" t="s">
        <v>3411</v>
      </c>
      <c r="AS169" s="830" t="s">
        <v>3411</v>
      </c>
      <c r="AT169" s="830" t="s">
        <v>3411</v>
      </c>
      <c r="AU169" s="830" t="s">
        <v>3411</v>
      </c>
      <c r="AV169" s="830" t="s">
        <v>3411</v>
      </c>
      <c r="AW169" s="830" t="s">
        <v>3411</v>
      </c>
      <c r="AX169" s="830" t="s">
        <v>3411</v>
      </c>
      <c r="AY169" s="830" t="s">
        <v>3411</v>
      </c>
      <c r="AZ169" s="830" t="s">
        <v>3411</v>
      </c>
      <c r="BA169" s="830" t="s">
        <v>3411</v>
      </c>
      <c r="BB169" s="830" t="s">
        <v>3411</v>
      </c>
      <c r="BC169" s="830" t="s">
        <v>3411</v>
      </c>
      <c r="BD169" s="830" t="s">
        <v>3411</v>
      </c>
      <c r="BE169" s="830" t="s">
        <v>3411</v>
      </c>
      <c r="BF169" s="830" t="s">
        <v>3411</v>
      </c>
      <c r="BG169" s="830" t="s">
        <v>3411</v>
      </c>
      <c r="BH169" s="830" t="s">
        <v>3411</v>
      </c>
      <c r="BI169" s="830" t="s">
        <v>3411</v>
      </c>
      <c r="BJ169" s="830" t="s">
        <v>3411</v>
      </c>
      <c r="BK169" s="830" t="s">
        <v>3411</v>
      </c>
      <c r="BL169" s="830" t="s">
        <v>3411</v>
      </c>
      <c r="BM169" s="830" t="s">
        <v>3411</v>
      </c>
      <c r="BN169" s="830" t="s">
        <v>3411</v>
      </c>
    </row>
    <row r="170" spans="1:66" ht="12.75">
      <c r="A170" s="829" t="s">
        <v>531</v>
      </c>
      <c r="B170" s="829" t="s">
        <v>12751</v>
      </c>
      <c r="C170" s="826" t="s">
        <v>6077</v>
      </c>
      <c r="D170" s="830">
        <v>176616252966</v>
      </c>
      <c r="E170" s="830">
        <v>0</v>
      </c>
      <c r="F170" s="830">
        <v>176616252966</v>
      </c>
      <c r="G170" s="830">
        <v>176616252966</v>
      </c>
      <c r="H170" s="830">
        <v>0</v>
      </c>
      <c r="I170" s="830" t="s">
        <v>3411</v>
      </c>
      <c r="J170" s="830" t="s">
        <v>3411</v>
      </c>
      <c r="K170" s="830" t="s">
        <v>3411</v>
      </c>
      <c r="L170" s="830" t="s">
        <v>3411</v>
      </c>
      <c r="M170" s="830" t="s">
        <v>3411</v>
      </c>
      <c r="N170" s="830" t="s">
        <v>3411</v>
      </c>
      <c r="O170" s="830" t="s">
        <v>3411</v>
      </c>
      <c r="P170" s="830" t="s">
        <v>3411</v>
      </c>
      <c r="Q170" s="830" t="s">
        <v>3411</v>
      </c>
      <c r="R170" s="830" t="s">
        <v>3411</v>
      </c>
      <c r="S170" s="830" t="s">
        <v>3411</v>
      </c>
      <c r="T170" s="830" t="s">
        <v>3411</v>
      </c>
      <c r="U170" s="830" t="s">
        <v>3411</v>
      </c>
      <c r="V170" s="830" t="s">
        <v>3411</v>
      </c>
      <c r="W170" s="830" t="s">
        <v>3411</v>
      </c>
      <c r="X170" s="830" t="s">
        <v>3411</v>
      </c>
      <c r="Y170" s="830" t="s">
        <v>3411</v>
      </c>
      <c r="Z170" s="830" t="s">
        <v>3411</v>
      </c>
      <c r="AA170" s="830" t="s">
        <v>3411</v>
      </c>
      <c r="AB170" s="830" t="s">
        <v>3411</v>
      </c>
      <c r="AC170" s="830" t="s">
        <v>3411</v>
      </c>
      <c r="AD170" s="830" t="s">
        <v>3411</v>
      </c>
      <c r="AE170" s="830" t="s">
        <v>3411</v>
      </c>
      <c r="AF170" s="830" t="s">
        <v>3411</v>
      </c>
      <c r="AG170" s="830" t="s">
        <v>3411</v>
      </c>
      <c r="AH170" s="830" t="s">
        <v>3411</v>
      </c>
      <c r="AI170" s="830" t="s">
        <v>3411</v>
      </c>
      <c r="AJ170" s="830" t="s">
        <v>3411</v>
      </c>
      <c r="AK170" s="830" t="s">
        <v>3411</v>
      </c>
      <c r="AL170" s="830" t="s">
        <v>3411</v>
      </c>
      <c r="AM170" s="830" t="s">
        <v>3411</v>
      </c>
      <c r="AN170" s="830" t="s">
        <v>3411</v>
      </c>
      <c r="AO170" s="830" t="s">
        <v>3411</v>
      </c>
      <c r="AP170" s="830" t="s">
        <v>3411</v>
      </c>
      <c r="AQ170" s="830" t="s">
        <v>3411</v>
      </c>
      <c r="AR170" s="830" t="s">
        <v>3411</v>
      </c>
      <c r="AS170" s="830" t="s">
        <v>3411</v>
      </c>
      <c r="AT170" s="830" t="s">
        <v>3411</v>
      </c>
      <c r="AU170" s="830" t="s">
        <v>3411</v>
      </c>
      <c r="AV170" s="830" t="s">
        <v>3411</v>
      </c>
      <c r="AW170" s="830" t="s">
        <v>3411</v>
      </c>
      <c r="AX170" s="830" t="s">
        <v>3411</v>
      </c>
      <c r="AY170" s="830" t="s">
        <v>3411</v>
      </c>
      <c r="AZ170" s="830" t="s">
        <v>3411</v>
      </c>
      <c r="BA170" s="830" t="s">
        <v>3411</v>
      </c>
      <c r="BB170" s="830" t="s">
        <v>3411</v>
      </c>
      <c r="BC170" s="830" t="s">
        <v>3411</v>
      </c>
      <c r="BD170" s="830" t="s">
        <v>3411</v>
      </c>
      <c r="BE170" s="830" t="s">
        <v>3411</v>
      </c>
      <c r="BF170" s="830" t="s">
        <v>3411</v>
      </c>
      <c r="BG170" s="830" t="s">
        <v>3411</v>
      </c>
      <c r="BH170" s="830" t="s">
        <v>3411</v>
      </c>
      <c r="BI170" s="830" t="s">
        <v>3411</v>
      </c>
      <c r="BJ170" s="830" t="s">
        <v>3411</v>
      </c>
      <c r="BK170" s="830" t="s">
        <v>3411</v>
      </c>
      <c r="BL170" s="830" t="s">
        <v>3411</v>
      </c>
      <c r="BM170" s="830" t="s">
        <v>3411</v>
      </c>
      <c r="BN170" s="830" t="s">
        <v>3411</v>
      </c>
    </row>
    <row r="171" spans="1:66" ht="12.75">
      <c r="A171" s="831" t="s">
        <v>533</v>
      </c>
      <c r="B171" s="832" t="s">
        <v>12752</v>
      </c>
      <c r="C171" s="833" t="s">
        <v>6077</v>
      </c>
      <c r="D171" s="836">
        <v>199825298587</v>
      </c>
      <c r="E171" s="836">
        <v>0</v>
      </c>
      <c r="F171" s="836">
        <v>199825298587</v>
      </c>
      <c r="G171" s="836">
        <v>199825298587</v>
      </c>
      <c r="H171" s="836">
        <v>0</v>
      </c>
      <c r="I171" s="836" t="s">
        <v>3411</v>
      </c>
      <c r="J171" s="836" t="s">
        <v>3411</v>
      </c>
      <c r="K171" s="836" t="s">
        <v>3411</v>
      </c>
      <c r="L171" s="836" t="s">
        <v>3411</v>
      </c>
      <c r="M171" s="836" t="s">
        <v>3411</v>
      </c>
      <c r="N171" s="836" t="s">
        <v>3411</v>
      </c>
      <c r="O171" s="836" t="s">
        <v>3411</v>
      </c>
      <c r="P171" s="836" t="s">
        <v>3411</v>
      </c>
      <c r="Q171" s="836" t="s">
        <v>3411</v>
      </c>
      <c r="R171" s="836" t="s">
        <v>3411</v>
      </c>
      <c r="S171" s="836" t="s">
        <v>3411</v>
      </c>
      <c r="T171" s="836" t="s">
        <v>3411</v>
      </c>
      <c r="U171" s="836" t="s">
        <v>3411</v>
      </c>
      <c r="V171" s="836" t="s">
        <v>3411</v>
      </c>
      <c r="W171" s="836" t="s">
        <v>3411</v>
      </c>
      <c r="X171" s="836" t="s">
        <v>3411</v>
      </c>
      <c r="Y171" s="836" t="s">
        <v>3411</v>
      </c>
      <c r="Z171" s="836" t="s">
        <v>3411</v>
      </c>
      <c r="AA171" s="836" t="s">
        <v>3411</v>
      </c>
      <c r="AB171" s="836" t="s">
        <v>3411</v>
      </c>
      <c r="AC171" s="836" t="s">
        <v>3411</v>
      </c>
      <c r="AD171" s="836" t="s">
        <v>3411</v>
      </c>
      <c r="AE171" s="836" t="s">
        <v>3411</v>
      </c>
      <c r="AF171" s="836" t="s">
        <v>3411</v>
      </c>
      <c r="AG171" s="836" t="s">
        <v>3411</v>
      </c>
      <c r="AH171" s="836" t="s">
        <v>3411</v>
      </c>
      <c r="AI171" s="836" t="s">
        <v>3411</v>
      </c>
      <c r="AJ171" s="836" t="s">
        <v>3411</v>
      </c>
      <c r="AK171" s="836" t="s">
        <v>3411</v>
      </c>
      <c r="AL171" s="836" t="s">
        <v>3411</v>
      </c>
      <c r="AM171" s="836" t="s">
        <v>3411</v>
      </c>
      <c r="AN171" s="836" t="s">
        <v>3411</v>
      </c>
      <c r="AO171" s="836" t="s">
        <v>3411</v>
      </c>
      <c r="AP171" s="836" t="s">
        <v>3411</v>
      </c>
      <c r="AQ171" s="836" t="s">
        <v>3411</v>
      </c>
      <c r="AR171" s="836" t="s">
        <v>3411</v>
      </c>
      <c r="AS171" s="836" t="s">
        <v>3411</v>
      </c>
      <c r="AT171" s="836" t="s">
        <v>3411</v>
      </c>
      <c r="AU171" s="836" t="s">
        <v>3411</v>
      </c>
      <c r="AV171" s="836" t="s">
        <v>3411</v>
      </c>
      <c r="AW171" s="836" t="s">
        <v>3411</v>
      </c>
      <c r="AX171" s="836" t="s">
        <v>3411</v>
      </c>
      <c r="AY171" s="836" t="s">
        <v>3411</v>
      </c>
      <c r="AZ171" s="836" t="s">
        <v>3411</v>
      </c>
      <c r="BA171" s="836" t="s">
        <v>3411</v>
      </c>
      <c r="BB171" s="836" t="s">
        <v>3411</v>
      </c>
      <c r="BC171" s="836" t="s">
        <v>3411</v>
      </c>
      <c r="BD171" s="836" t="s">
        <v>3411</v>
      </c>
      <c r="BE171" s="836" t="s">
        <v>3411</v>
      </c>
      <c r="BF171" s="836" t="s">
        <v>3411</v>
      </c>
      <c r="BG171" s="836" t="s">
        <v>3411</v>
      </c>
      <c r="BH171" s="836" t="s">
        <v>3411</v>
      </c>
      <c r="BI171" s="836" t="s">
        <v>3411</v>
      </c>
      <c r="BJ171" s="836" t="s">
        <v>3411</v>
      </c>
      <c r="BK171" s="836" t="s">
        <v>3411</v>
      </c>
      <c r="BL171" s="836" t="s">
        <v>3411</v>
      </c>
      <c r="BM171" s="836" t="s">
        <v>3411</v>
      </c>
      <c r="BN171" s="836" t="s">
        <v>3411</v>
      </c>
    </row>
    <row r="172" spans="1:66" ht="12.75">
      <c r="A172" s="831" t="s">
        <v>661</v>
      </c>
      <c r="B172" s="832" t="s">
        <v>12754</v>
      </c>
      <c r="C172" s="833" t="s">
        <v>6077</v>
      </c>
      <c r="D172" s="836">
        <v>0</v>
      </c>
      <c r="E172" s="836">
        <v>0</v>
      </c>
      <c r="F172" s="836">
        <v>0</v>
      </c>
      <c r="G172" s="836">
        <v>0</v>
      </c>
      <c r="H172" s="836">
        <v>0</v>
      </c>
      <c r="I172" s="836" t="s">
        <v>3411</v>
      </c>
      <c r="J172" s="836" t="s">
        <v>3411</v>
      </c>
      <c r="K172" s="836" t="s">
        <v>3411</v>
      </c>
      <c r="L172" s="836" t="s">
        <v>3411</v>
      </c>
      <c r="M172" s="836" t="s">
        <v>3411</v>
      </c>
      <c r="N172" s="836" t="s">
        <v>3411</v>
      </c>
      <c r="O172" s="836" t="s">
        <v>3411</v>
      </c>
      <c r="P172" s="836" t="s">
        <v>3411</v>
      </c>
      <c r="Q172" s="836" t="s">
        <v>3411</v>
      </c>
      <c r="R172" s="836" t="s">
        <v>3411</v>
      </c>
      <c r="S172" s="836" t="s">
        <v>3411</v>
      </c>
      <c r="T172" s="836" t="s">
        <v>3411</v>
      </c>
      <c r="U172" s="836" t="s">
        <v>3411</v>
      </c>
      <c r="V172" s="836" t="s">
        <v>3411</v>
      </c>
      <c r="W172" s="836" t="s">
        <v>3411</v>
      </c>
      <c r="X172" s="836" t="s">
        <v>3411</v>
      </c>
      <c r="Y172" s="836" t="s">
        <v>3411</v>
      </c>
      <c r="Z172" s="836" t="s">
        <v>3411</v>
      </c>
      <c r="AA172" s="836" t="s">
        <v>3411</v>
      </c>
      <c r="AB172" s="836" t="s">
        <v>3411</v>
      </c>
      <c r="AC172" s="836" t="s">
        <v>3411</v>
      </c>
      <c r="AD172" s="836" t="s">
        <v>3411</v>
      </c>
      <c r="AE172" s="836" t="s">
        <v>3411</v>
      </c>
      <c r="AF172" s="836" t="s">
        <v>3411</v>
      </c>
      <c r="AG172" s="836" t="s">
        <v>3411</v>
      </c>
      <c r="AH172" s="836" t="s">
        <v>3411</v>
      </c>
      <c r="AI172" s="836" t="s">
        <v>3411</v>
      </c>
      <c r="AJ172" s="836" t="s">
        <v>3411</v>
      </c>
      <c r="AK172" s="836" t="s">
        <v>3411</v>
      </c>
      <c r="AL172" s="836" t="s">
        <v>3411</v>
      </c>
      <c r="AM172" s="836" t="s">
        <v>3411</v>
      </c>
      <c r="AN172" s="836" t="s">
        <v>3411</v>
      </c>
      <c r="AO172" s="836" t="s">
        <v>3411</v>
      </c>
      <c r="AP172" s="836" t="s">
        <v>3411</v>
      </c>
      <c r="AQ172" s="836" t="s">
        <v>3411</v>
      </c>
      <c r="AR172" s="836" t="s">
        <v>3411</v>
      </c>
      <c r="AS172" s="836" t="s">
        <v>3411</v>
      </c>
      <c r="AT172" s="836" t="s">
        <v>3411</v>
      </c>
      <c r="AU172" s="836" t="s">
        <v>3411</v>
      </c>
      <c r="AV172" s="836" t="s">
        <v>3411</v>
      </c>
      <c r="AW172" s="836" t="s">
        <v>3411</v>
      </c>
      <c r="AX172" s="836" t="s">
        <v>3411</v>
      </c>
      <c r="AY172" s="836" t="s">
        <v>3411</v>
      </c>
      <c r="AZ172" s="836" t="s">
        <v>3411</v>
      </c>
      <c r="BA172" s="836" t="s">
        <v>3411</v>
      </c>
      <c r="BB172" s="836" t="s">
        <v>3411</v>
      </c>
      <c r="BC172" s="836" t="s">
        <v>3411</v>
      </c>
      <c r="BD172" s="836" t="s">
        <v>3411</v>
      </c>
      <c r="BE172" s="836" t="s">
        <v>3411</v>
      </c>
      <c r="BF172" s="836" t="s">
        <v>3411</v>
      </c>
      <c r="BG172" s="836" t="s">
        <v>3411</v>
      </c>
      <c r="BH172" s="836" t="s">
        <v>3411</v>
      </c>
      <c r="BI172" s="836" t="s">
        <v>3411</v>
      </c>
      <c r="BJ172" s="836" t="s">
        <v>3411</v>
      </c>
      <c r="BK172" s="836" t="s">
        <v>3411</v>
      </c>
      <c r="BL172" s="836" t="s">
        <v>3411</v>
      </c>
      <c r="BM172" s="836" t="s">
        <v>3411</v>
      </c>
      <c r="BN172" s="836" t="s">
        <v>3411</v>
      </c>
    </row>
    <row r="173" spans="1:66" ht="12.75">
      <c r="A173" s="831" t="s">
        <v>12490</v>
      </c>
      <c r="B173" s="832" t="s">
        <v>12755</v>
      </c>
      <c r="C173" s="833" t="s">
        <v>6077</v>
      </c>
      <c r="D173" s="836">
        <v>0</v>
      </c>
      <c r="E173" s="836">
        <v>0</v>
      </c>
      <c r="F173" s="836">
        <v>0</v>
      </c>
      <c r="G173" s="836">
        <v>0</v>
      </c>
      <c r="H173" s="836">
        <v>0</v>
      </c>
      <c r="I173" s="836" t="s">
        <v>3411</v>
      </c>
      <c r="J173" s="836" t="s">
        <v>3411</v>
      </c>
      <c r="K173" s="836" t="s">
        <v>3411</v>
      </c>
      <c r="L173" s="836" t="s">
        <v>3411</v>
      </c>
      <c r="M173" s="836" t="s">
        <v>3411</v>
      </c>
      <c r="N173" s="836" t="s">
        <v>3411</v>
      </c>
      <c r="O173" s="836" t="s">
        <v>3411</v>
      </c>
      <c r="P173" s="836" t="s">
        <v>3411</v>
      </c>
      <c r="Q173" s="836" t="s">
        <v>3411</v>
      </c>
      <c r="R173" s="836" t="s">
        <v>3411</v>
      </c>
      <c r="S173" s="836" t="s">
        <v>3411</v>
      </c>
      <c r="T173" s="836" t="s">
        <v>3411</v>
      </c>
      <c r="U173" s="836" t="s">
        <v>3411</v>
      </c>
      <c r="V173" s="836" t="s">
        <v>3411</v>
      </c>
      <c r="W173" s="836" t="s">
        <v>3411</v>
      </c>
      <c r="X173" s="836" t="s">
        <v>3411</v>
      </c>
      <c r="Y173" s="836" t="s">
        <v>3411</v>
      </c>
      <c r="Z173" s="836" t="s">
        <v>3411</v>
      </c>
      <c r="AA173" s="836" t="s">
        <v>3411</v>
      </c>
      <c r="AB173" s="836" t="s">
        <v>3411</v>
      </c>
      <c r="AC173" s="836" t="s">
        <v>3411</v>
      </c>
      <c r="AD173" s="836" t="s">
        <v>3411</v>
      </c>
      <c r="AE173" s="836" t="s">
        <v>3411</v>
      </c>
      <c r="AF173" s="836" t="s">
        <v>3411</v>
      </c>
      <c r="AG173" s="836" t="s">
        <v>3411</v>
      </c>
      <c r="AH173" s="836" t="s">
        <v>3411</v>
      </c>
      <c r="AI173" s="836" t="s">
        <v>3411</v>
      </c>
      <c r="AJ173" s="836" t="s">
        <v>3411</v>
      </c>
      <c r="AK173" s="836" t="s">
        <v>3411</v>
      </c>
      <c r="AL173" s="836" t="s">
        <v>3411</v>
      </c>
      <c r="AM173" s="836" t="s">
        <v>3411</v>
      </c>
      <c r="AN173" s="836" t="s">
        <v>3411</v>
      </c>
      <c r="AO173" s="836" t="s">
        <v>3411</v>
      </c>
      <c r="AP173" s="836" t="s">
        <v>3411</v>
      </c>
      <c r="AQ173" s="836" t="s">
        <v>3411</v>
      </c>
      <c r="AR173" s="836" t="s">
        <v>3411</v>
      </c>
      <c r="AS173" s="836" t="s">
        <v>3411</v>
      </c>
      <c r="AT173" s="836" t="s">
        <v>3411</v>
      </c>
      <c r="AU173" s="836" t="s">
        <v>3411</v>
      </c>
      <c r="AV173" s="836" t="s">
        <v>3411</v>
      </c>
      <c r="AW173" s="836" t="s">
        <v>3411</v>
      </c>
      <c r="AX173" s="836" t="s">
        <v>3411</v>
      </c>
      <c r="AY173" s="836" t="s">
        <v>3411</v>
      </c>
      <c r="AZ173" s="836" t="s">
        <v>3411</v>
      </c>
      <c r="BA173" s="836" t="s">
        <v>3411</v>
      </c>
      <c r="BB173" s="836" t="s">
        <v>3411</v>
      </c>
      <c r="BC173" s="836" t="s">
        <v>3411</v>
      </c>
      <c r="BD173" s="836" t="s">
        <v>3411</v>
      </c>
      <c r="BE173" s="836" t="s">
        <v>3411</v>
      </c>
      <c r="BF173" s="836" t="s">
        <v>3411</v>
      </c>
      <c r="BG173" s="836" t="s">
        <v>3411</v>
      </c>
      <c r="BH173" s="836" t="s">
        <v>3411</v>
      </c>
      <c r="BI173" s="836" t="s">
        <v>3411</v>
      </c>
      <c r="BJ173" s="836" t="s">
        <v>3411</v>
      </c>
      <c r="BK173" s="836" t="s">
        <v>3411</v>
      </c>
      <c r="BL173" s="836" t="s">
        <v>3411</v>
      </c>
      <c r="BM173" s="836" t="s">
        <v>3411</v>
      </c>
      <c r="BN173" s="836" t="s">
        <v>3411</v>
      </c>
    </row>
    <row r="174" spans="1:66" ht="12.75">
      <c r="A174" s="831" t="s">
        <v>13294</v>
      </c>
      <c r="B174" s="832" t="s">
        <v>7074</v>
      </c>
      <c r="C174" s="833" t="s">
        <v>6077</v>
      </c>
      <c r="D174" s="836">
        <v>0</v>
      </c>
      <c r="E174" s="836">
        <v>0</v>
      </c>
      <c r="F174" s="836">
        <v>0</v>
      </c>
      <c r="G174" s="836">
        <v>0</v>
      </c>
      <c r="H174" s="836">
        <v>0</v>
      </c>
      <c r="I174" s="836" t="s">
        <v>3411</v>
      </c>
      <c r="J174" s="836" t="s">
        <v>3411</v>
      </c>
      <c r="K174" s="836" t="s">
        <v>3411</v>
      </c>
      <c r="L174" s="836" t="s">
        <v>3411</v>
      </c>
      <c r="M174" s="836" t="s">
        <v>3411</v>
      </c>
      <c r="N174" s="836" t="s">
        <v>3411</v>
      </c>
      <c r="O174" s="836" t="s">
        <v>3411</v>
      </c>
      <c r="P174" s="836" t="s">
        <v>3411</v>
      </c>
      <c r="Q174" s="836" t="s">
        <v>3411</v>
      </c>
      <c r="R174" s="836" t="s">
        <v>3411</v>
      </c>
      <c r="S174" s="836" t="s">
        <v>3411</v>
      </c>
      <c r="T174" s="836" t="s">
        <v>3411</v>
      </c>
      <c r="U174" s="836" t="s">
        <v>3411</v>
      </c>
      <c r="V174" s="836" t="s">
        <v>3411</v>
      </c>
      <c r="W174" s="836" t="s">
        <v>3411</v>
      </c>
      <c r="X174" s="836" t="s">
        <v>3411</v>
      </c>
      <c r="Y174" s="836" t="s">
        <v>3411</v>
      </c>
      <c r="Z174" s="836" t="s">
        <v>3411</v>
      </c>
      <c r="AA174" s="836" t="s">
        <v>3411</v>
      </c>
      <c r="AB174" s="836" t="s">
        <v>3411</v>
      </c>
      <c r="AC174" s="836" t="s">
        <v>3411</v>
      </c>
      <c r="AD174" s="836" t="s">
        <v>3411</v>
      </c>
      <c r="AE174" s="836" t="s">
        <v>3411</v>
      </c>
      <c r="AF174" s="836" t="s">
        <v>3411</v>
      </c>
      <c r="AG174" s="836" t="s">
        <v>3411</v>
      </c>
      <c r="AH174" s="836" t="s">
        <v>3411</v>
      </c>
      <c r="AI174" s="836" t="s">
        <v>3411</v>
      </c>
      <c r="AJ174" s="836" t="s">
        <v>3411</v>
      </c>
      <c r="AK174" s="836" t="s">
        <v>3411</v>
      </c>
      <c r="AL174" s="836" t="s">
        <v>3411</v>
      </c>
      <c r="AM174" s="836" t="s">
        <v>3411</v>
      </c>
      <c r="AN174" s="836" t="s">
        <v>3411</v>
      </c>
      <c r="AO174" s="836" t="s">
        <v>3411</v>
      </c>
      <c r="AP174" s="836" t="s">
        <v>3411</v>
      </c>
      <c r="AQ174" s="836" t="s">
        <v>3411</v>
      </c>
      <c r="AR174" s="836" t="s">
        <v>3411</v>
      </c>
      <c r="AS174" s="836" t="s">
        <v>3411</v>
      </c>
      <c r="AT174" s="836" t="s">
        <v>3411</v>
      </c>
      <c r="AU174" s="836" t="s">
        <v>3411</v>
      </c>
      <c r="AV174" s="836" t="s">
        <v>3411</v>
      </c>
      <c r="AW174" s="836" t="s">
        <v>3411</v>
      </c>
      <c r="AX174" s="836" t="s">
        <v>3411</v>
      </c>
      <c r="AY174" s="836" t="s">
        <v>3411</v>
      </c>
      <c r="AZ174" s="836" t="s">
        <v>3411</v>
      </c>
      <c r="BA174" s="836" t="s">
        <v>3411</v>
      </c>
      <c r="BB174" s="836" t="s">
        <v>3411</v>
      </c>
      <c r="BC174" s="836" t="s">
        <v>3411</v>
      </c>
      <c r="BD174" s="836" t="s">
        <v>3411</v>
      </c>
      <c r="BE174" s="836" t="s">
        <v>3411</v>
      </c>
      <c r="BF174" s="836" t="s">
        <v>3411</v>
      </c>
      <c r="BG174" s="836" t="s">
        <v>3411</v>
      </c>
      <c r="BH174" s="836" t="s">
        <v>3411</v>
      </c>
      <c r="BI174" s="836" t="s">
        <v>3411</v>
      </c>
      <c r="BJ174" s="836" t="s">
        <v>3411</v>
      </c>
      <c r="BK174" s="836" t="s">
        <v>3411</v>
      </c>
      <c r="BL174" s="836" t="s">
        <v>3411</v>
      </c>
      <c r="BM174" s="836" t="s">
        <v>3411</v>
      </c>
      <c r="BN174" s="836" t="s">
        <v>3411</v>
      </c>
    </row>
    <row r="175" spans="1:66" ht="12.75">
      <c r="A175" s="831" t="s">
        <v>13296</v>
      </c>
      <c r="B175" s="832" t="s">
        <v>410</v>
      </c>
      <c r="C175" s="833" t="s">
        <v>6077</v>
      </c>
      <c r="D175" s="836">
        <v>0</v>
      </c>
      <c r="E175" s="836">
        <v>0</v>
      </c>
      <c r="F175" s="836">
        <v>0</v>
      </c>
      <c r="G175" s="836">
        <v>0</v>
      </c>
      <c r="H175" s="836">
        <v>0</v>
      </c>
      <c r="I175" s="836" t="s">
        <v>3411</v>
      </c>
      <c r="J175" s="836" t="s">
        <v>3411</v>
      </c>
      <c r="K175" s="836" t="s">
        <v>3411</v>
      </c>
      <c r="L175" s="836" t="s">
        <v>3411</v>
      </c>
      <c r="M175" s="836" t="s">
        <v>3411</v>
      </c>
      <c r="N175" s="836" t="s">
        <v>3411</v>
      </c>
      <c r="O175" s="836" t="s">
        <v>3411</v>
      </c>
      <c r="P175" s="836" t="s">
        <v>3411</v>
      </c>
      <c r="Q175" s="836" t="s">
        <v>3411</v>
      </c>
      <c r="R175" s="836" t="s">
        <v>3411</v>
      </c>
      <c r="S175" s="836" t="s">
        <v>3411</v>
      </c>
      <c r="T175" s="836" t="s">
        <v>3411</v>
      </c>
      <c r="U175" s="836" t="s">
        <v>3411</v>
      </c>
      <c r="V175" s="836" t="s">
        <v>3411</v>
      </c>
      <c r="W175" s="836" t="s">
        <v>3411</v>
      </c>
      <c r="X175" s="836" t="s">
        <v>3411</v>
      </c>
      <c r="Y175" s="836" t="s">
        <v>3411</v>
      </c>
      <c r="Z175" s="836" t="s">
        <v>3411</v>
      </c>
      <c r="AA175" s="836" t="s">
        <v>3411</v>
      </c>
      <c r="AB175" s="836" t="s">
        <v>3411</v>
      </c>
      <c r="AC175" s="836" t="s">
        <v>3411</v>
      </c>
      <c r="AD175" s="836" t="s">
        <v>3411</v>
      </c>
      <c r="AE175" s="836" t="s">
        <v>3411</v>
      </c>
      <c r="AF175" s="836" t="s">
        <v>3411</v>
      </c>
      <c r="AG175" s="836" t="s">
        <v>3411</v>
      </c>
      <c r="AH175" s="836" t="s">
        <v>3411</v>
      </c>
      <c r="AI175" s="836" t="s">
        <v>3411</v>
      </c>
      <c r="AJ175" s="836" t="s">
        <v>3411</v>
      </c>
      <c r="AK175" s="836" t="s">
        <v>3411</v>
      </c>
      <c r="AL175" s="836" t="s">
        <v>3411</v>
      </c>
      <c r="AM175" s="836" t="s">
        <v>3411</v>
      </c>
      <c r="AN175" s="836" t="s">
        <v>3411</v>
      </c>
      <c r="AO175" s="836" t="s">
        <v>3411</v>
      </c>
      <c r="AP175" s="836" t="s">
        <v>3411</v>
      </c>
      <c r="AQ175" s="836" t="s">
        <v>3411</v>
      </c>
      <c r="AR175" s="836" t="s">
        <v>3411</v>
      </c>
      <c r="AS175" s="836" t="s">
        <v>3411</v>
      </c>
      <c r="AT175" s="836" t="s">
        <v>3411</v>
      </c>
      <c r="AU175" s="836" t="s">
        <v>3411</v>
      </c>
      <c r="AV175" s="836" t="s">
        <v>3411</v>
      </c>
      <c r="AW175" s="836" t="s">
        <v>3411</v>
      </c>
      <c r="AX175" s="836" t="s">
        <v>3411</v>
      </c>
      <c r="AY175" s="836" t="s">
        <v>3411</v>
      </c>
      <c r="AZ175" s="836" t="s">
        <v>3411</v>
      </c>
      <c r="BA175" s="836" t="s">
        <v>3411</v>
      </c>
      <c r="BB175" s="836" t="s">
        <v>3411</v>
      </c>
      <c r="BC175" s="836" t="s">
        <v>3411</v>
      </c>
      <c r="BD175" s="836" t="s">
        <v>3411</v>
      </c>
      <c r="BE175" s="836" t="s">
        <v>3411</v>
      </c>
      <c r="BF175" s="836" t="s">
        <v>3411</v>
      </c>
      <c r="BG175" s="836" t="s">
        <v>3411</v>
      </c>
      <c r="BH175" s="836" t="s">
        <v>3411</v>
      </c>
      <c r="BI175" s="836" t="s">
        <v>3411</v>
      </c>
      <c r="BJ175" s="836" t="s">
        <v>3411</v>
      </c>
      <c r="BK175" s="836" t="s">
        <v>3411</v>
      </c>
      <c r="BL175" s="836" t="s">
        <v>3411</v>
      </c>
      <c r="BM175" s="836" t="s">
        <v>3411</v>
      </c>
      <c r="BN175" s="836" t="s">
        <v>3411</v>
      </c>
    </row>
    <row r="176" spans="1:66" ht="12.75">
      <c r="A176" s="831" t="s">
        <v>13301</v>
      </c>
      <c r="B176" s="832" t="s">
        <v>6452</v>
      </c>
      <c r="C176" s="833" t="s">
        <v>6077</v>
      </c>
      <c r="D176" s="836">
        <v>0</v>
      </c>
      <c r="E176" s="836">
        <v>0</v>
      </c>
      <c r="F176" s="836">
        <v>0</v>
      </c>
      <c r="G176" s="836">
        <v>0</v>
      </c>
      <c r="H176" s="836">
        <v>0</v>
      </c>
      <c r="I176" s="836" t="s">
        <v>3411</v>
      </c>
      <c r="J176" s="836" t="s">
        <v>3411</v>
      </c>
      <c r="K176" s="836" t="s">
        <v>3411</v>
      </c>
      <c r="L176" s="836" t="s">
        <v>3411</v>
      </c>
      <c r="M176" s="836" t="s">
        <v>3411</v>
      </c>
      <c r="N176" s="836" t="s">
        <v>3411</v>
      </c>
      <c r="O176" s="836" t="s">
        <v>3411</v>
      </c>
      <c r="P176" s="836" t="s">
        <v>3411</v>
      </c>
      <c r="Q176" s="836" t="s">
        <v>3411</v>
      </c>
      <c r="R176" s="836" t="s">
        <v>3411</v>
      </c>
      <c r="S176" s="836" t="s">
        <v>3411</v>
      </c>
      <c r="T176" s="836" t="s">
        <v>3411</v>
      </c>
      <c r="U176" s="836" t="s">
        <v>3411</v>
      </c>
      <c r="V176" s="836" t="s">
        <v>3411</v>
      </c>
      <c r="W176" s="836" t="s">
        <v>3411</v>
      </c>
      <c r="X176" s="836" t="s">
        <v>3411</v>
      </c>
      <c r="Y176" s="836" t="s">
        <v>3411</v>
      </c>
      <c r="Z176" s="836" t="s">
        <v>3411</v>
      </c>
      <c r="AA176" s="836" t="s">
        <v>3411</v>
      </c>
      <c r="AB176" s="836" t="s">
        <v>3411</v>
      </c>
      <c r="AC176" s="836" t="s">
        <v>3411</v>
      </c>
      <c r="AD176" s="836" t="s">
        <v>3411</v>
      </c>
      <c r="AE176" s="836" t="s">
        <v>3411</v>
      </c>
      <c r="AF176" s="836" t="s">
        <v>3411</v>
      </c>
      <c r="AG176" s="836" t="s">
        <v>3411</v>
      </c>
      <c r="AH176" s="836" t="s">
        <v>3411</v>
      </c>
      <c r="AI176" s="836" t="s">
        <v>3411</v>
      </c>
      <c r="AJ176" s="836" t="s">
        <v>3411</v>
      </c>
      <c r="AK176" s="836" t="s">
        <v>3411</v>
      </c>
      <c r="AL176" s="836" t="s">
        <v>3411</v>
      </c>
      <c r="AM176" s="836" t="s">
        <v>3411</v>
      </c>
      <c r="AN176" s="836" t="s">
        <v>3411</v>
      </c>
      <c r="AO176" s="836" t="s">
        <v>3411</v>
      </c>
      <c r="AP176" s="836" t="s">
        <v>3411</v>
      </c>
      <c r="AQ176" s="836" t="s">
        <v>3411</v>
      </c>
      <c r="AR176" s="836" t="s">
        <v>3411</v>
      </c>
      <c r="AS176" s="836" t="s">
        <v>3411</v>
      </c>
      <c r="AT176" s="836" t="s">
        <v>3411</v>
      </c>
      <c r="AU176" s="836" t="s">
        <v>3411</v>
      </c>
      <c r="AV176" s="836" t="s">
        <v>3411</v>
      </c>
      <c r="AW176" s="836" t="s">
        <v>3411</v>
      </c>
      <c r="AX176" s="836" t="s">
        <v>3411</v>
      </c>
      <c r="AY176" s="836" t="s">
        <v>3411</v>
      </c>
      <c r="AZ176" s="836" t="s">
        <v>3411</v>
      </c>
      <c r="BA176" s="836" t="s">
        <v>3411</v>
      </c>
      <c r="BB176" s="836" t="s">
        <v>3411</v>
      </c>
      <c r="BC176" s="836" t="s">
        <v>3411</v>
      </c>
      <c r="BD176" s="836" t="s">
        <v>3411</v>
      </c>
      <c r="BE176" s="836" t="s">
        <v>3411</v>
      </c>
      <c r="BF176" s="836" t="s">
        <v>3411</v>
      </c>
      <c r="BG176" s="836" t="s">
        <v>3411</v>
      </c>
      <c r="BH176" s="836" t="s">
        <v>3411</v>
      </c>
      <c r="BI176" s="836" t="s">
        <v>3411</v>
      </c>
      <c r="BJ176" s="836" t="s">
        <v>3411</v>
      </c>
      <c r="BK176" s="836" t="s">
        <v>3411</v>
      </c>
      <c r="BL176" s="836" t="s">
        <v>3411</v>
      </c>
      <c r="BM176" s="836" t="s">
        <v>3411</v>
      </c>
      <c r="BN176" s="836" t="s">
        <v>3411</v>
      </c>
    </row>
    <row r="177" spans="1:66" ht="12.75">
      <c r="A177" s="831" t="s">
        <v>11924</v>
      </c>
      <c r="B177" s="832" t="s">
        <v>2731</v>
      </c>
      <c r="C177" s="833" t="s">
        <v>6077</v>
      </c>
      <c r="D177" s="836">
        <v>0</v>
      </c>
      <c r="E177" s="836">
        <v>0</v>
      </c>
      <c r="F177" s="836">
        <v>0</v>
      </c>
      <c r="G177" s="836">
        <v>0</v>
      </c>
      <c r="H177" s="836">
        <v>0</v>
      </c>
      <c r="I177" s="836" t="s">
        <v>3411</v>
      </c>
      <c r="J177" s="836" t="s">
        <v>3411</v>
      </c>
      <c r="K177" s="836" t="s">
        <v>3411</v>
      </c>
      <c r="L177" s="836" t="s">
        <v>3411</v>
      </c>
      <c r="M177" s="836" t="s">
        <v>3411</v>
      </c>
      <c r="N177" s="836" t="s">
        <v>3411</v>
      </c>
      <c r="O177" s="836" t="s">
        <v>3411</v>
      </c>
      <c r="P177" s="836" t="s">
        <v>3411</v>
      </c>
      <c r="Q177" s="836" t="s">
        <v>3411</v>
      </c>
      <c r="R177" s="836" t="s">
        <v>3411</v>
      </c>
      <c r="S177" s="836" t="s">
        <v>3411</v>
      </c>
      <c r="T177" s="836" t="s">
        <v>3411</v>
      </c>
      <c r="U177" s="836" t="s">
        <v>3411</v>
      </c>
      <c r="V177" s="836" t="s">
        <v>3411</v>
      </c>
      <c r="W177" s="836" t="s">
        <v>3411</v>
      </c>
      <c r="X177" s="836" t="s">
        <v>3411</v>
      </c>
      <c r="Y177" s="836" t="s">
        <v>3411</v>
      </c>
      <c r="Z177" s="836" t="s">
        <v>3411</v>
      </c>
      <c r="AA177" s="836" t="s">
        <v>3411</v>
      </c>
      <c r="AB177" s="836" t="s">
        <v>3411</v>
      </c>
      <c r="AC177" s="836" t="s">
        <v>3411</v>
      </c>
      <c r="AD177" s="836" t="s">
        <v>3411</v>
      </c>
      <c r="AE177" s="836" t="s">
        <v>3411</v>
      </c>
      <c r="AF177" s="836" t="s">
        <v>3411</v>
      </c>
      <c r="AG177" s="836" t="s">
        <v>3411</v>
      </c>
      <c r="AH177" s="836" t="s">
        <v>3411</v>
      </c>
      <c r="AI177" s="836" t="s">
        <v>3411</v>
      </c>
      <c r="AJ177" s="836" t="s">
        <v>3411</v>
      </c>
      <c r="AK177" s="836" t="s">
        <v>3411</v>
      </c>
      <c r="AL177" s="836" t="s">
        <v>3411</v>
      </c>
      <c r="AM177" s="836" t="s">
        <v>3411</v>
      </c>
      <c r="AN177" s="836" t="s">
        <v>3411</v>
      </c>
      <c r="AO177" s="836" t="s">
        <v>3411</v>
      </c>
      <c r="AP177" s="836" t="s">
        <v>3411</v>
      </c>
      <c r="AQ177" s="836" t="s">
        <v>3411</v>
      </c>
      <c r="AR177" s="836" t="s">
        <v>3411</v>
      </c>
      <c r="AS177" s="836" t="s">
        <v>3411</v>
      </c>
      <c r="AT177" s="836" t="s">
        <v>3411</v>
      </c>
      <c r="AU177" s="836" t="s">
        <v>3411</v>
      </c>
      <c r="AV177" s="836" t="s">
        <v>3411</v>
      </c>
      <c r="AW177" s="836" t="s">
        <v>3411</v>
      </c>
      <c r="AX177" s="836" t="s">
        <v>3411</v>
      </c>
      <c r="AY177" s="836" t="s">
        <v>3411</v>
      </c>
      <c r="AZ177" s="836" t="s">
        <v>3411</v>
      </c>
      <c r="BA177" s="836" t="s">
        <v>3411</v>
      </c>
      <c r="BB177" s="836" t="s">
        <v>3411</v>
      </c>
      <c r="BC177" s="836" t="s">
        <v>3411</v>
      </c>
      <c r="BD177" s="836" t="s">
        <v>3411</v>
      </c>
      <c r="BE177" s="836" t="s">
        <v>3411</v>
      </c>
      <c r="BF177" s="836" t="s">
        <v>3411</v>
      </c>
      <c r="BG177" s="836" t="s">
        <v>3411</v>
      </c>
      <c r="BH177" s="836" t="s">
        <v>3411</v>
      </c>
      <c r="BI177" s="836" t="s">
        <v>3411</v>
      </c>
      <c r="BJ177" s="836" t="s">
        <v>3411</v>
      </c>
      <c r="BK177" s="836" t="s">
        <v>3411</v>
      </c>
      <c r="BL177" s="836" t="s">
        <v>3411</v>
      </c>
      <c r="BM177" s="836" t="s">
        <v>3411</v>
      </c>
      <c r="BN177" s="836" t="s">
        <v>3411</v>
      </c>
    </row>
    <row r="178" spans="1:66" ht="12.75">
      <c r="A178" s="831" t="s">
        <v>7588</v>
      </c>
      <c r="B178" s="832" t="s">
        <v>2732</v>
      </c>
      <c r="C178" s="833" t="s">
        <v>6077</v>
      </c>
      <c r="D178" s="836">
        <v>0</v>
      </c>
      <c r="E178" s="836">
        <v>0</v>
      </c>
      <c r="F178" s="836">
        <v>0</v>
      </c>
      <c r="G178" s="836">
        <v>0</v>
      </c>
      <c r="H178" s="836">
        <v>0</v>
      </c>
      <c r="I178" s="836" t="s">
        <v>3411</v>
      </c>
      <c r="J178" s="836" t="s">
        <v>3411</v>
      </c>
      <c r="K178" s="836" t="s">
        <v>3411</v>
      </c>
      <c r="L178" s="836" t="s">
        <v>3411</v>
      </c>
      <c r="M178" s="836" t="s">
        <v>3411</v>
      </c>
      <c r="N178" s="836" t="s">
        <v>3411</v>
      </c>
      <c r="O178" s="836" t="s">
        <v>3411</v>
      </c>
      <c r="P178" s="836" t="s">
        <v>3411</v>
      </c>
      <c r="Q178" s="836" t="s">
        <v>3411</v>
      </c>
      <c r="R178" s="836" t="s">
        <v>3411</v>
      </c>
      <c r="S178" s="836" t="s">
        <v>3411</v>
      </c>
      <c r="T178" s="836" t="s">
        <v>3411</v>
      </c>
      <c r="U178" s="836" t="s">
        <v>3411</v>
      </c>
      <c r="V178" s="836" t="s">
        <v>3411</v>
      </c>
      <c r="W178" s="836" t="s">
        <v>3411</v>
      </c>
      <c r="X178" s="836" t="s">
        <v>3411</v>
      </c>
      <c r="Y178" s="836" t="s">
        <v>3411</v>
      </c>
      <c r="Z178" s="836" t="s">
        <v>3411</v>
      </c>
      <c r="AA178" s="836" t="s">
        <v>3411</v>
      </c>
      <c r="AB178" s="836" t="s">
        <v>3411</v>
      </c>
      <c r="AC178" s="836" t="s">
        <v>3411</v>
      </c>
      <c r="AD178" s="836" t="s">
        <v>3411</v>
      </c>
      <c r="AE178" s="836" t="s">
        <v>3411</v>
      </c>
      <c r="AF178" s="836" t="s">
        <v>3411</v>
      </c>
      <c r="AG178" s="836" t="s">
        <v>3411</v>
      </c>
      <c r="AH178" s="836" t="s">
        <v>3411</v>
      </c>
      <c r="AI178" s="836" t="s">
        <v>3411</v>
      </c>
      <c r="AJ178" s="836" t="s">
        <v>3411</v>
      </c>
      <c r="AK178" s="836" t="s">
        <v>3411</v>
      </c>
      <c r="AL178" s="836" t="s">
        <v>3411</v>
      </c>
      <c r="AM178" s="836" t="s">
        <v>3411</v>
      </c>
      <c r="AN178" s="836" t="s">
        <v>3411</v>
      </c>
      <c r="AO178" s="836" t="s">
        <v>3411</v>
      </c>
      <c r="AP178" s="836" t="s">
        <v>3411</v>
      </c>
      <c r="AQ178" s="836" t="s">
        <v>3411</v>
      </c>
      <c r="AR178" s="836" t="s">
        <v>3411</v>
      </c>
      <c r="AS178" s="836" t="s">
        <v>3411</v>
      </c>
      <c r="AT178" s="836" t="s">
        <v>3411</v>
      </c>
      <c r="AU178" s="836" t="s">
        <v>3411</v>
      </c>
      <c r="AV178" s="836" t="s">
        <v>3411</v>
      </c>
      <c r="AW178" s="836" t="s">
        <v>3411</v>
      </c>
      <c r="AX178" s="836" t="s">
        <v>3411</v>
      </c>
      <c r="AY178" s="836" t="s">
        <v>3411</v>
      </c>
      <c r="AZ178" s="836" t="s">
        <v>3411</v>
      </c>
      <c r="BA178" s="836" t="s">
        <v>3411</v>
      </c>
      <c r="BB178" s="836" t="s">
        <v>3411</v>
      </c>
      <c r="BC178" s="836" t="s">
        <v>3411</v>
      </c>
      <c r="BD178" s="836" t="s">
        <v>3411</v>
      </c>
      <c r="BE178" s="836" t="s">
        <v>3411</v>
      </c>
      <c r="BF178" s="836" t="s">
        <v>3411</v>
      </c>
      <c r="BG178" s="836" t="s">
        <v>3411</v>
      </c>
      <c r="BH178" s="836" t="s">
        <v>3411</v>
      </c>
      <c r="BI178" s="836" t="s">
        <v>3411</v>
      </c>
      <c r="BJ178" s="836" t="s">
        <v>3411</v>
      </c>
      <c r="BK178" s="836" t="s">
        <v>3411</v>
      </c>
      <c r="BL178" s="836" t="s">
        <v>3411</v>
      </c>
      <c r="BM178" s="836" t="s">
        <v>3411</v>
      </c>
      <c r="BN178" s="836" t="s">
        <v>3411</v>
      </c>
    </row>
    <row r="179" spans="1:66" ht="12.75">
      <c r="A179" s="831" t="s">
        <v>12124</v>
      </c>
      <c r="B179" s="832" t="s">
        <v>7078</v>
      </c>
      <c r="C179" s="833" t="s">
        <v>6077</v>
      </c>
      <c r="D179" s="836">
        <v>0</v>
      </c>
      <c r="E179" s="836">
        <v>0</v>
      </c>
      <c r="F179" s="836">
        <v>0</v>
      </c>
      <c r="G179" s="836">
        <v>0</v>
      </c>
      <c r="H179" s="836">
        <v>0</v>
      </c>
      <c r="I179" s="836" t="s">
        <v>3411</v>
      </c>
      <c r="J179" s="836" t="s">
        <v>3411</v>
      </c>
      <c r="K179" s="836" t="s">
        <v>3411</v>
      </c>
      <c r="L179" s="836" t="s">
        <v>3411</v>
      </c>
      <c r="M179" s="836" t="s">
        <v>3411</v>
      </c>
      <c r="N179" s="836" t="s">
        <v>3411</v>
      </c>
      <c r="O179" s="836" t="s">
        <v>3411</v>
      </c>
      <c r="P179" s="836" t="s">
        <v>3411</v>
      </c>
      <c r="Q179" s="836" t="s">
        <v>3411</v>
      </c>
      <c r="R179" s="836" t="s">
        <v>3411</v>
      </c>
      <c r="S179" s="836" t="s">
        <v>3411</v>
      </c>
      <c r="T179" s="836" t="s">
        <v>3411</v>
      </c>
      <c r="U179" s="836" t="s">
        <v>3411</v>
      </c>
      <c r="V179" s="836" t="s">
        <v>3411</v>
      </c>
      <c r="W179" s="836" t="s">
        <v>3411</v>
      </c>
      <c r="X179" s="836" t="s">
        <v>3411</v>
      </c>
      <c r="Y179" s="836" t="s">
        <v>3411</v>
      </c>
      <c r="Z179" s="836" t="s">
        <v>3411</v>
      </c>
      <c r="AA179" s="836" t="s">
        <v>3411</v>
      </c>
      <c r="AB179" s="836" t="s">
        <v>3411</v>
      </c>
      <c r="AC179" s="836" t="s">
        <v>3411</v>
      </c>
      <c r="AD179" s="836" t="s">
        <v>3411</v>
      </c>
      <c r="AE179" s="836" t="s">
        <v>3411</v>
      </c>
      <c r="AF179" s="836" t="s">
        <v>3411</v>
      </c>
      <c r="AG179" s="836" t="s">
        <v>3411</v>
      </c>
      <c r="AH179" s="836" t="s">
        <v>3411</v>
      </c>
      <c r="AI179" s="836" t="s">
        <v>3411</v>
      </c>
      <c r="AJ179" s="836" t="s">
        <v>3411</v>
      </c>
      <c r="AK179" s="836" t="s">
        <v>3411</v>
      </c>
      <c r="AL179" s="836" t="s">
        <v>3411</v>
      </c>
      <c r="AM179" s="836" t="s">
        <v>3411</v>
      </c>
      <c r="AN179" s="836" t="s">
        <v>3411</v>
      </c>
      <c r="AO179" s="836" t="s">
        <v>3411</v>
      </c>
      <c r="AP179" s="836" t="s">
        <v>3411</v>
      </c>
      <c r="AQ179" s="836" t="s">
        <v>3411</v>
      </c>
      <c r="AR179" s="836" t="s">
        <v>3411</v>
      </c>
      <c r="AS179" s="836" t="s">
        <v>3411</v>
      </c>
      <c r="AT179" s="836" t="s">
        <v>3411</v>
      </c>
      <c r="AU179" s="836" t="s">
        <v>3411</v>
      </c>
      <c r="AV179" s="836" t="s">
        <v>3411</v>
      </c>
      <c r="AW179" s="836" t="s">
        <v>3411</v>
      </c>
      <c r="AX179" s="836" t="s">
        <v>3411</v>
      </c>
      <c r="AY179" s="836" t="s">
        <v>3411</v>
      </c>
      <c r="AZ179" s="836" t="s">
        <v>3411</v>
      </c>
      <c r="BA179" s="836" t="s">
        <v>3411</v>
      </c>
      <c r="BB179" s="836" t="s">
        <v>3411</v>
      </c>
      <c r="BC179" s="836" t="s">
        <v>3411</v>
      </c>
      <c r="BD179" s="836" t="s">
        <v>3411</v>
      </c>
      <c r="BE179" s="836" t="s">
        <v>3411</v>
      </c>
      <c r="BF179" s="836" t="s">
        <v>3411</v>
      </c>
      <c r="BG179" s="836" t="s">
        <v>3411</v>
      </c>
      <c r="BH179" s="836" t="s">
        <v>3411</v>
      </c>
      <c r="BI179" s="836" t="s">
        <v>3411</v>
      </c>
      <c r="BJ179" s="836" t="s">
        <v>3411</v>
      </c>
      <c r="BK179" s="836" t="s">
        <v>3411</v>
      </c>
      <c r="BL179" s="836" t="s">
        <v>3411</v>
      </c>
      <c r="BM179" s="836" t="s">
        <v>3411</v>
      </c>
      <c r="BN179" s="836" t="s">
        <v>3411</v>
      </c>
    </row>
    <row r="180" spans="1:66" ht="12.75">
      <c r="A180" s="839" t="s">
        <v>9019</v>
      </c>
      <c r="B180" s="832" t="s">
        <v>7079</v>
      </c>
      <c r="C180" s="833" t="s">
        <v>6077</v>
      </c>
      <c r="D180" s="834">
        <v>-23209045621</v>
      </c>
      <c r="E180" s="834">
        <v>0</v>
      </c>
      <c r="F180" s="834">
        <v>-23209045621</v>
      </c>
      <c r="G180" s="834">
        <v>-23209045621</v>
      </c>
      <c r="H180" s="834">
        <v>0</v>
      </c>
      <c r="I180" s="834" t="s">
        <v>3411</v>
      </c>
      <c r="J180" s="834" t="s">
        <v>3411</v>
      </c>
      <c r="K180" s="834" t="s">
        <v>3411</v>
      </c>
      <c r="L180" s="834" t="s">
        <v>3411</v>
      </c>
      <c r="M180" s="834" t="s">
        <v>3411</v>
      </c>
      <c r="N180" s="834" t="s">
        <v>3411</v>
      </c>
      <c r="O180" s="834" t="s">
        <v>3411</v>
      </c>
      <c r="P180" s="834" t="s">
        <v>3411</v>
      </c>
      <c r="Q180" s="834" t="s">
        <v>3411</v>
      </c>
      <c r="R180" s="834" t="s">
        <v>3411</v>
      </c>
      <c r="S180" s="834" t="s">
        <v>3411</v>
      </c>
      <c r="T180" s="834" t="s">
        <v>3411</v>
      </c>
      <c r="U180" s="834" t="s">
        <v>3411</v>
      </c>
      <c r="V180" s="834" t="s">
        <v>3411</v>
      </c>
      <c r="W180" s="834" t="s">
        <v>3411</v>
      </c>
      <c r="X180" s="834" t="s">
        <v>3411</v>
      </c>
      <c r="Y180" s="834" t="s">
        <v>3411</v>
      </c>
      <c r="Z180" s="834" t="s">
        <v>3411</v>
      </c>
      <c r="AA180" s="834" t="s">
        <v>3411</v>
      </c>
      <c r="AB180" s="834" t="s">
        <v>3411</v>
      </c>
      <c r="AC180" s="834" t="s">
        <v>3411</v>
      </c>
      <c r="AD180" s="834" t="s">
        <v>3411</v>
      </c>
      <c r="AE180" s="834" t="s">
        <v>3411</v>
      </c>
      <c r="AF180" s="834" t="s">
        <v>3411</v>
      </c>
      <c r="AG180" s="834" t="s">
        <v>3411</v>
      </c>
      <c r="AH180" s="834" t="s">
        <v>3411</v>
      </c>
      <c r="AI180" s="834" t="s">
        <v>3411</v>
      </c>
      <c r="AJ180" s="834" t="s">
        <v>3411</v>
      </c>
      <c r="AK180" s="834" t="s">
        <v>3411</v>
      </c>
      <c r="AL180" s="834" t="s">
        <v>3411</v>
      </c>
      <c r="AM180" s="834" t="s">
        <v>3411</v>
      </c>
      <c r="AN180" s="834" t="s">
        <v>3411</v>
      </c>
      <c r="AO180" s="834" t="s">
        <v>3411</v>
      </c>
      <c r="AP180" s="834" t="s">
        <v>3411</v>
      </c>
      <c r="AQ180" s="834" t="s">
        <v>3411</v>
      </c>
      <c r="AR180" s="834" t="s">
        <v>3411</v>
      </c>
      <c r="AS180" s="834" t="s">
        <v>3411</v>
      </c>
      <c r="AT180" s="834" t="s">
        <v>3411</v>
      </c>
      <c r="AU180" s="834" t="s">
        <v>3411</v>
      </c>
      <c r="AV180" s="834" t="s">
        <v>3411</v>
      </c>
      <c r="AW180" s="834" t="s">
        <v>3411</v>
      </c>
      <c r="AX180" s="834" t="s">
        <v>3411</v>
      </c>
      <c r="AY180" s="834" t="s">
        <v>3411</v>
      </c>
      <c r="AZ180" s="834" t="s">
        <v>3411</v>
      </c>
      <c r="BA180" s="834" t="s">
        <v>3411</v>
      </c>
      <c r="BB180" s="834" t="s">
        <v>3411</v>
      </c>
      <c r="BC180" s="834" t="s">
        <v>3411</v>
      </c>
      <c r="BD180" s="834" t="s">
        <v>3411</v>
      </c>
      <c r="BE180" s="834" t="s">
        <v>3411</v>
      </c>
      <c r="BF180" s="834" t="s">
        <v>3411</v>
      </c>
      <c r="BG180" s="834" t="s">
        <v>3411</v>
      </c>
      <c r="BH180" s="834" t="s">
        <v>3411</v>
      </c>
      <c r="BI180" s="834" t="s">
        <v>3411</v>
      </c>
      <c r="BJ180" s="834" t="s">
        <v>3411</v>
      </c>
      <c r="BK180" s="834" t="s">
        <v>3411</v>
      </c>
      <c r="BL180" s="834" t="s">
        <v>3411</v>
      </c>
      <c r="BM180" s="834" t="s">
        <v>3411</v>
      </c>
      <c r="BN180" s="834" t="s">
        <v>3411</v>
      </c>
    </row>
    <row r="181" spans="1:66" ht="12.75" hidden="1">
      <c r="A181" s="839"/>
      <c r="B181" s="832" t="s">
        <v>10489</v>
      </c>
      <c r="C181" s="833"/>
      <c r="D181" s="836">
        <v>0</v>
      </c>
      <c r="E181" s="836">
        <v>0</v>
      </c>
      <c r="F181" s="836">
        <v>0</v>
      </c>
      <c r="G181" s="836">
        <v>0</v>
      </c>
      <c r="H181" s="836">
        <v>0</v>
      </c>
      <c r="I181" s="836" t="s">
        <v>3411</v>
      </c>
      <c r="J181" s="836" t="s">
        <v>3411</v>
      </c>
      <c r="K181" s="836" t="s">
        <v>3411</v>
      </c>
      <c r="L181" s="836" t="s">
        <v>3411</v>
      </c>
      <c r="M181" s="836" t="s">
        <v>3411</v>
      </c>
      <c r="N181" s="836" t="s">
        <v>3411</v>
      </c>
      <c r="O181" s="836" t="s">
        <v>3411</v>
      </c>
      <c r="P181" s="836" t="s">
        <v>3411</v>
      </c>
      <c r="Q181" s="836" t="s">
        <v>3411</v>
      </c>
      <c r="R181" s="836" t="s">
        <v>3411</v>
      </c>
      <c r="S181" s="836" t="s">
        <v>3411</v>
      </c>
      <c r="T181" s="836" t="s">
        <v>3411</v>
      </c>
      <c r="U181" s="836" t="s">
        <v>3411</v>
      </c>
      <c r="V181" s="836" t="s">
        <v>3411</v>
      </c>
      <c r="W181" s="836" t="s">
        <v>3411</v>
      </c>
      <c r="X181" s="836" t="s">
        <v>3411</v>
      </c>
      <c r="Y181" s="836" t="s">
        <v>3411</v>
      </c>
      <c r="Z181" s="836" t="s">
        <v>3411</v>
      </c>
      <c r="AA181" s="836" t="s">
        <v>3411</v>
      </c>
      <c r="AB181" s="836" t="s">
        <v>3411</v>
      </c>
      <c r="AC181" s="836" t="s">
        <v>3411</v>
      </c>
      <c r="AD181" s="836" t="s">
        <v>3411</v>
      </c>
      <c r="AE181" s="836" t="s">
        <v>3411</v>
      </c>
      <c r="AF181" s="836" t="s">
        <v>3411</v>
      </c>
      <c r="AG181" s="836" t="s">
        <v>3411</v>
      </c>
      <c r="AH181" s="836" t="s">
        <v>3411</v>
      </c>
      <c r="AI181" s="836" t="s">
        <v>3411</v>
      </c>
      <c r="AJ181" s="836" t="s">
        <v>3411</v>
      </c>
      <c r="AK181" s="836" t="s">
        <v>3411</v>
      </c>
      <c r="AL181" s="836" t="s">
        <v>3411</v>
      </c>
      <c r="AM181" s="836" t="s">
        <v>3411</v>
      </c>
      <c r="AN181" s="836" t="s">
        <v>3411</v>
      </c>
      <c r="AO181" s="836" t="s">
        <v>3411</v>
      </c>
      <c r="AP181" s="836" t="s">
        <v>3411</v>
      </c>
      <c r="AQ181" s="836" t="s">
        <v>3411</v>
      </c>
      <c r="AR181" s="836" t="s">
        <v>3411</v>
      </c>
      <c r="AS181" s="836" t="s">
        <v>3411</v>
      </c>
      <c r="AT181" s="836" t="s">
        <v>3411</v>
      </c>
      <c r="AU181" s="836" t="s">
        <v>3411</v>
      </c>
      <c r="AV181" s="836" t="s">
        <v>3411</v>
      </c>
      <c r="AW181" s="836" t="s">
        <v>3411</v>
      </c>
      <c r="AX181" s="836" t="s">
        <v>3411</v>
      </c>
      <c r="AY181" s="836" t="s">
        <v>3411</v>
      </c>
      <c r="AZ181" s="836" t="s">
        <v>3411</v>
      </c>
      <c r="BA181" s="836" t="s">
        <v>3411</v>
      </c>
      <c r="BB181" s="836" t="s">
        <v>3411</v>
      </c>
      <c r="BC181" s="836" t="s">
        <v>3411</v>
      </c>
      <c r="BD181" s="836" t="s">
        <v>3411</v>
      </c>
      <c r="BE181" s="836" t="s">
        <v>3411</v>
      </c>
      <c r="BF181" s="836" t="s">
        <v>3411</v>
      </c>
      <c r="BG181" s="836" t="s">
        <v>3411</v>
      </c>
      <c r="BH181" s="836" t="s">
        <v>3411</v>
      </c>
      <c r="BI181" s="836" t="s">
        <v>3411</v>
      </c>
      <c r="BJ181" s="836" t="s">
        <v>3411</v>
      </c>
      <c r="BK181" s="836" t="s">
        <v>3411</v>
      </c>
      <c r="BL181" s="836" t="s">
        <v>3411</v>
      </c>
      <c r="BM181" s="836" t="s">
        <v>3411</v>
      </c>
      <c r="BN181" s="836" t="s">
        <v>3411</v>
      </c>
    </row>
    <row r="182" spans="1:66" ht="12.75" hidden="1">
      <c r="A182" s="839"/>
      <c r="B182" s="832" t="s">
        <v>6104</v>
      </c>
      <c r="C182" s="833"/>
      <c r="D182" s="836">
        <v>-23209045621</v>
      </c>
      <c r="E182" s="836">
        <v>0</v>
      </c>
      <c r="F182" s="836">
        <v>-23209045621</v>
      </c>
      <c r="G182" s="836">
        <v>-23209045621</v>
      </c>
      <c r="H182" s="836">
        <v>0</v>
      </c>
      <c r="I182" s="836" t="s">
        <v>3411</v>
      </c>
      <c r="J182" s="836" t="s">
        <v>3411</v>
      </c>
      <c r="K182" s="836" t="s">
        <v>3411</v>
      </c>
      <c r="L182" s="836" t="s">
        <v>3411</v>
      </c>
      <c r="M182" s="836" t="s">
        <v>3411</v>
      </c>
      <c r="N182" s="836" t="s">
        <v>3411</v>
      </c>
      <c r="O182" s="836" t="s">
        <v>3411</v>
      </c>
      <c r="P182" s="836" t="s">
        <v>3411</v>
      </c>
      <c r="Q182" s="836" t="s">
        <v>3411</v>
      </c>
      <c r="R182" s="836" t="s">
        <v>3411</v>
      </c>
      <c r="S182" s="836" t="s">
        <v>3411</v>
      </c>
      <c r="T182" s="836" t="s">
        <v>3411</v>
      </c>
      <c r="U182" s="836" t="s">
        <v>3411</v>
      </c>
      <c r="V182" s="836" t="s">
        <v>3411</v>
      </c>
      <c r="W182" s="836" t="s">
        <v>3411</v>
      </c>
      <c r="X182" s="836" t="s">
        <v>3411</v>
      </c>
      <c r="Y182" s="836" t="s">
        <v>3411</v>
      </c>
      <c r="Z182" s="836" t="s">
        <v>3411</v>
      </c>
      <c r="AA182" s="836" t="s">
        <v>3411</v>
      </c>
      <c r="AB182" s="836" t="s">
        <v>3411</v>
      </c>
      <c r="AC182" s="836" t="s">
        <v>3411</v>
      </c>
      <c r="AD182" s="836" t="s">
        <v>3411</v>
      </c>
      <c r="AE182" s="836" t="s">
        <v>3411</v>
      </c>
      <c r="AF182" s="836" t="s">
        <v>3411</v>
      </c>
      <c r="AG182" s="836" t="s">
        <v>3411</v>
      </c>
      <c r="AH182" s="836" t="s">
        <v>3411</v>
      </c>
      <c r="AI182" s="836" t="s">
        <v>3411</v>
      </c>
      <c r="AJ182" s="836" t="s">
        <v>3411</v>
      </c>
      <c r="AK182" s="836" t="s">
        <v>3411</v>
      </c>
      <c r="AL182" s="836" t="s">
        <v>3411</v>
      </c>
      <c r="AM182" s="836" t="s">
        <v>3411</v>
      </c>
      <c r="AN182" s="836" t="s">
        <v>3411</v>
      </c>
      <c r="AO182" s="836" t="s">
        <v>3411</v>
      </c>
      <c r="AP182" s="836" t="s">
        <v>3411</v>
      </c>
      <c r="AQ182" s="836" t="s">
        <v>3411</v>
      </c>
      <c r="AR182" s="836" t="s">
        <v>3411</v>
      </c>
      <c r="AS182" s="836" t="s">
        <v>3411</v>
      </c>
      <c r="AT182" s="836" t="s">
        <v>3411</v>
      </c>
      <c r="AU182" s="836" t="s">
        <v>3411</v>
      </c>
      <c r="AV182" s="836" t="s">
        <v>3411</v>
      </c>
      <c r="AW182" s="836" t="s">
        <v>3411</v>
      </c>
      <c r="AX182" s="836" t="s">
        <v>3411</v>
      </c>
      <c r="AY182" s="836" t="s">
        <v>3411</v>
      </c>
      <c r="AZ182" s="836" t="s">
        <v>3411</v>
      </c>
      <c r="BA182" s="836" t="s">
        <v>3411</v>
      </c>
      <c r="BB182" s="836" t="s">
        <v>3411</v>
      </c>
      <c r="BC182" s="836" t="s">
        <v>3411</v>
      </c>
      <c r="BD182" s="836" t="s">
        <v>3411</v>
      </c>
      <c r="BE182" s="836" t="s">
        <v>3411</v>
      </c>
      <c r="BF182" s="836" t="s">
        <v>3411</v>
      </c>
      <c r="BG182" s="836" t="s">
        <v>3411</v>
      </c>
      <c r="BH182" s="836" t="s">
        <v>3411</v>
      </c>
      <c r="BI182" s="836" t="s">
        <v>3411</v>
      </c>
      <c r="BJ182" s="836" t="s">
        <v>3411</v>
      </c>
      <c r="BK182" s="836" t="s">
        <v>3411</v>
      </c>
      <c r="BL182" s="836" t="s">
        <v>3411</v>
      </c>
      <c r="BM182" s="836" t="s">
        <v>3411</v>
      </c>
      <c r="BN182" s="836" t="s">
        <v>3411</v>
      </c>
    </row>
    <row r="183" spans="1:66" ht="12.75">
      <c r="A183" s="839" t="s">
        <v>6105</v>
      </c>
      <c r="B183" s="832" t="s">
        <v>6106</v>
      </c>
      <c r="C183" s="833" t="s">
        <v>6077</v>
      </c>
      <c r="D183" s="836">
        <v>0</v>
      </c>
      <c r="E183" s="836">
        <v>0</v>
      </c>
      <c r="F183" s="836">
        <v>0</v>
      </c>
      <c r="G183" s="836">
        <v>0</v>
      </c>
      <c r="H183" s="836">
        <v>0</v>
      </c>
      <c r="I183" s="836" t="s">
        <v>3411</v>
      </c>
      <c r="J183" s="836" t="s">
        <v>3411</v>
      </c>
      <c r="K183" s="836" t="s">
        <v>3411</v>
      </c>
      <c r="L183" s="836" t="s">
        <v>3411</v>
      </c>
      <c r="M183" s="836" t="s">
        <v>3411</v>
      </c>
      <c r="N183" s="836" t="s">
        <v>3411</v>
      </c>
      <c r="O183" s="836" t="s">
        <v>3411</v>
      </c>
      <c r="P183" s="836" t="s">
        <v>3411</v>
      </c>
      <c r="Q183" s="836" t="s">
        <v>3411</v>
      </c>
      <c r="R183" s="836" t="s">
        <v>3411</v>
      </c>
      <c r="S183" s="836" t="s">
        <v>3411</v>
      </c>
      <c r="T183" s="836" t="s">
        <v>3411</v>
      </c>
      <c r="U183" s="836" t="s">
        <v>3411</v>
      </c>
      <c r="V183" s="836" t="s">
        <v>3411</v>
      </c>
      <c r="W183" s="836" t="s">
        <v>3411</v>
      </c>
      <c r="X183" s="836" t="s">
        <v>3411</v>
      </c>
      <c r="Y183" s="836" t="s">
        <v>3411</v>
      </c>
      <c r="Z183" s="836" t="s">
        <v>3411</v>
      </c>
      <c r="AA183" s="836" t="s">
        <v>3411</v>
      </c>
      <c r="AB183" s="836" t="s">
        <v>3411</v>
      </c>
      <c r="AC183" s="836" t="s">
        <v>3411</v>
      </c>
      <c r="AD183" s="836" t="s">
        <v>3411</v>
      </c>
      <c r="AE183" s="836" t="s">
        <v>3411</v>
      </c>
      <c r="AF183" s="836" t="s">
        <v>3411</v>
      </c>
      <c r="AG183" s="836" t="s">
        <v>3411</v>
      </c>
      <c r="AH183" s="836" t="s">
        <v>3411</v>
      </c>
      <c r="AI183" s="836" t="s">
        <v>3411</v>
      </c>
      <c r="AJ183" s="836" t="s">
        <v>3411</v>
      </c>
      <c r="AK183" s="836" t="s">
        <v>3411</v>
      </c>
      <c r="AL183" s="836" t="s">
        <v>3411</v>
      </c>
      <c r="AM183" s="836" t="s">
        <v>3411</v>
      </c>
      <c r="AN183" s="836" t="s">
        <v>3411</v>
      </c>
      <c r="AO183" s="836" t="s">
        <v>3411</v>
      </c>
      <c r="AP183" s="836" t="s">
        <v>3411</v>
      </c>
      <c r="AQ183" s="836" t="s">
        <v>3411</v>
      </c>
      <c r="AR183" s="836" t="s">
        <v>3411</v>
      </c>
      <c r="AS183" s="836" t="s">
        <v>3411</v>
      </c>
      <c r="AT183" s="836" t="s">
        <v>3411</v>
      </c>
      <c r="AU183" s="836" t="s">
        <v>3411</v>
      </c>
      <c r="AV183" s="836" t="s">
        <v>3411</v>
      </c>
      <c r="AW183" s="836" t="s">
        <v>3411</v>
      </c>
      <c r="AX183" s="836" t="s">
        <v>3411</v>
      </c>
      <c r="AY183" s="836" t="s">
        <v>3411</v>
      </c>
      <c r="AZ183" s="836" t="s">
        <v>3411</v>
      </c>
      <c r="BA183" s="836" t="s">
        <v>3411</v>
      </c>
      <c r="BB183" s="836" t="s">
        <v>3411</v>
      </c>
      <c r="BC183" s="836" t="s">
        <v>3411</v>
      </c>
      <c r="BD183" s="836" t="s">
        <v>3411</v>
      </c>
      <c r="BE183" s="836" t="s">
        <v>3411</v>
      </c>
      <c r="BF183" s="836" t="s">
        <v>3411</v>
      </c>
      <c r="BG183" s="836" t="s">
        <v>3411</v>
      </c>
      <c r="BH183" s="836" t="s">
        <v>3411</v>
      </c>
      <c r="BI183" s="836" t="s">
        <v>3411</v>
      </c>
      <c r="BJ183" s="836" t="s">
        <v>3411</v>
      </c>
      <c r="BK183" s="836" t="s">
        <v>3411</v>
      </c>
      <c r="BL183" s="836" t="s">
        <v>3411</v>
      </c>
      <c r="BM183" s="836" t="s">
        <v>3411</v>
      </c>
      <c r="BN183" s="836" t="s">
        <v>3411</v>
      </c>
    </row>
    <row r="184" spans="1:66" ht="12.75">
      <c r="A184" s="829" t="s">
        <v>657</v>
      </c>
      <c r="B184" s="829" t="s">
        <v>6108</v>
      </c>
      <c r="C184" s="826" t="s">
        <v>6077</v>
      </c>
      <c r="D184" s="830">
        <v>0</v>
      </c>
      <c r="E184" s="830">
        <v>0</v>
      </c>
      <c r="F184" s="830">
        <v>0</v>
      </c>
      <c r="G184" s="830">
        <v>0</v>
      </c>
      <c r="H184" s="830">
        <v>0</v>
      </c>
      <c r="I184" s="830" t="s">
        <v>3411</v>
      </c>
      <c r="J184" s="830" t="s">
        <v>3411</v>
      </c>
      <c r="K184" s="830" t="s">
        <v>3411</v>
      </c>
      <c r="L184" s="830" t="s">
        <v>3411</v>
      </c>
      <c r="M184" s="830" t="s">
        <v>3411</v>
      </c>
      <c r="N184" s="830" t="s">
        <v>3411</v>
      </c>
      <c r="O184" s="830" t="s">
        <v>3411</v>
      </c>
      <c r="P184" s="830" t="s">
        <v>3411</v>
      </c>
      <c r="Q184" s="830" t="s">
        <v>3411</v>
      </c>
      <c r="R184" s="830" t="s">
        <v>3411</v>
      </c>
      <c r="S184" s="830" t="s">
        <v>3411</v>
      </c>
      <c r="T184" s="830" t="s">
        <v>3411</v>
      </c>
      <c r="U184" s="830" t="s">
        <v>3411</v>
      </c>
      <c r="V184" s="830" t="s">
        <v>3411</v>
      </c>
      <c r="W184" s="830" t="s">
        <v>3411</v>
      </c>
      <c r="X184" s="830" t="s">
        <v>3411</v>
      </c>
      <c r="Y184" s="830" t="s">
        <v>3411</v>
      </c>
      <c r="Z184" s="830" t="s">
        <v>3411</v>
      </c>
      <c r="AA184" s="830" t="s">
        <v>3411</v>
      </c>
      <c r="AB184" s="830" t="s">
        <v>3411</v>
      </c>
      <c r="AC184" s="830" t="s">
        <v>3411</v>
      </c>
      <c r="AD184" s="830" t="s">
        <v>3411</v>
      </c>
      <c r="AE184" s="830" t="s">
        <v>3411</v>
      </c>
      <c r="AF184" s="830" t="s">
        <v>3411</v>
      </c>
      <c r="AG184" s="830" t="s">
        <v>3411</v>
      </c>
      <c r="AH184" s="830" t="s">
        <v>3411</v>
      </c>
      <c r="AI184" s="830" t="s">
        <v>3411</v>
      </c>
      <c r="AJ184" s="830" t="s">
        <v>3411</v>
      </c>
      <c r="AK184" s="830" t="s">
        <v>3411</v>
      </c>
      <c r="AL184" s="830" t="s">
        <v>3411</v>
      </c>
      <c r="AM184" s="830" t="s">
        <v>3411</v>
      </c>
      <c r="AN184" s="830" t="s">
        <v>3411</v>
      </c>
      <c r="AO184" s="830" t="s">
        <v>3411</v>
      </c>
      <c r="AP184" s="830" t="s">
        <v>3411</v>
      </c>
      <c r="AQ184" s="830" t="s">
        <v>3411</v>
      </c>
      <c r="AR184" s="830" t="s">
        <v>3411</v>
      </c>
      <c r="AS184" s="830" t="s">
        <v>3411</v>
      </c>
      <c r="AT184" s="830" t="s">
        <v>3411</v>
      </c>
      <c r="AU184" s="830" t="s">
        <v>3411</v>
      </c>
      <c r="AV184" s="830" t="s">
        <v>3411</v>
      </c>
      <c r="AW184" s="830" t="s">
        <v>3411</v>
      </c>
      <c r="AX184" s="830" t="s">
        <v>3411</v>
      </c>
      <c r="AY184" s="830" t="s">
        <v>3411</v>
      </c>
      <c r="AZ184" s="830" t="s">
        <v>3411</v>
      </c>
      <c r="BA184" s="830" t="s">
        <v>3411</v>
      </c>
      <c r="BB184" s="830" t="s">
        <v>3411</v>
      </c>
      <c r="BC184" s="830" t="s">
        <v>3411</v>
      </c>
      <c r="BD184" s="830" t="s">
        <v>3411</v>
      </c>
      <c r="BE184" s="830" t="s">
        <v>3411</v>
      </c>
      <c r="BF184" s="830" t="s">
        <v>3411</v>
      </c>
      <c r="BG184" s="830" t="s">
        <v>3411</v>
      </c>
      <c r="BH184" s="830" t="s">
        <v>3411</v>
      </c>
      <c r="BI184" s="830" t="s">
        <v>3411</v>
      </c>
      <c r="BJ184" s="830" t="s">
        <v>3411</v>
      </c>
      <c r="BK184" s="830" t="s">
        <v>3411</v>
      </c>
      <c r="BL184" s="830" t="s">
        <v>3411</v>
      </c>
      <c r="BM184" s="830" t="s">
        <v>3411</v>
      </c>
      <c r="BN184" s="830" t="s">
        <v>3411</v>
      </c>
    </row>
    <row r="185" spans="1:66" ht="12.75">
      <c r="A185" s="831" t="s">
        <v>533</v>
      </c>
      <c r="B185" s="832" t="s">
        <v>11619</v>
      </c>
      <c r="C185" s="833" t="s">
        <v>6077</v>
      </c>
      <c r="D185" s="834">
        <v>0</v>
      </c>
      <c r="E185" s="834">
        <v>0</v>
      </c>
      <c r="F185" s="834">
        <v>0</v>
      </c>
      <c r="G185" s="834">
        <v>0</v>
      </c>
      <c r="H185" s="834">
        <v>0</v>
      </c>
      <c r="I185" s="834" t="s">
        <v>3411</v>
      </c>
      <c r="J185" s="834" t="s">
        <v>3411</v>
      </c>
      <c r="K185" s="834" t="s">
        <v>3411</v>
      </c>
      <c r="L185" s="834" t="s">
        <v>3411</v>
      </c>
      <c r="M185" s="834" t="s">
        <v>3411</v>
      </c>
      <c r="N185" s="834" t="s">
        <v>3411</v>
      </c>
      <c r="O185" s="834" t="s">
        <v>3411</v>
      </c>
      <c r="P185" s="834" t="s">
        <v>3411</v>
      </c>
      <c r="Q185" s="834" t="s">
        <v>3411</v>
      </c>
      <c r="R185" s="834" t="s">
        <v>3411</v>
      </c>
      <c r="S185" s="834" t="s">
        <v>3411</v>
      </c>
      <c r="T185" s="834" t="s">
        <v>3411</v>
      </c>
      <c r="U185" s="834" t="s">
        <v>3411</v>
      </c>
      <c r="V185" s="834" t="s">
        <v>3411</v>
      </c>
      <c r="W185" s="834" t="s">
        <v>3411</v>
      </c>
      <c r="X185" s="834" t="s">
        <v>3411</v>
      </c>
      <c r="Y185" s="834" t="s">
        <v>3411</v>
      </c>
      <c r="Z185" s="834" t="s">
        <v>3411</v>
      </c>
      <c r="AA185" s="834" t="s">
        <v>3411</v>
      </c>
      <c r="AB185" s="834" t="s">
        <v>3411</v>
      </c>
      <c r="AC185" s="834" t="s">
        <v>3411</v>
      </c>
      <c r="AD185" s="834" t="s">
        <v>3411</v>
      </c>
      <c r="AE185" s="834" t="s">
        <v>3411</v>
      </c>
      <c r="AF185" s="834" t="s">
        <v>3411</v>
      </c>
      <c r="AG185" s="834" t="s">
        <v>3411</v>
      </c>
      <c r="AH185" s="834" t="s">
        <v>3411</v>
      </c>
      <c r="AI185" s="834" t="s">
        <v>3411</v>
      </c>
      <c r="AJ185" s="834" t="s">
        <v>3411</v>
      </c>
      <c r="AK185" s="834" t="s">
        <v>3411</v>
      </c>
      <c r="AL185" s="834" t="s">
        <v>3411</v>
      </c>
      <c r="AM185" s="834" t="s">
        <v>3411</v>
      </c>
      <c r="AN185" s="834" t="s">
        <v>3411</v>
      </c>
      <c r="AO185" s="834" t="s">
        <v>3411</v>
      </c>
      <c r="AP185" s="834" t="s">
        <v>3411</v>
      </c>
      <c r="AQ185" s="834" t="s">
        <v>3411</v>
      </c>
      <c r="AR185" s="834" t="s">
        <v>3411</v>
      </c>
      <c r="AS185" s="834" t="s">
        <v>3411</v>
      </c>
      <c r="AT185" s="834" t="s">
        <v>3411</v>
      </c>
      <c r="AU185" s="834" t="s">
        <v>3411</v>
      </c>
      <c r="AV185" s="834" t="s">
        <v>3411</v>
      </c>
      <c r="AW185" s="834" t="s">
        <v>3411</v>
      </c>
      <c r="AX185" s="834" t="s">
        <v>3411</v>
      </c>
      <c r="AY185" s="834" t="s">
        <v>3411</v>
      </c>
      <c r="AZ185" s="834" t="s">
        <v>3411</v>
      </c>
      <c r="BA185" s="834" t="s">
        <v>3411</v>
      </c>
      <c r="BB185" s="834" t="s">
        <v>3411</v>
      </c>
      <c r="BC185" s="834" t="s">
        <v>3411</v>
      </c>
      <c r="BD185" s="834" t="s">
        <v>3411</v>
      </c>
      <c r="BE185" s="834" t="s">
        <v>3411</v>
      </c>
      <c r="BF185" s="834" t="s">
        <v>3411</v>
      </c>
      <c r="BG185" s="834" t="s">
        <v>3411</v>
      </c>
      <c r="BH185" s="834" t="s">
        <v>3411</v>
      </c>
      <c r="BI185" s="834" t="s">
        <v>3411</v>
      </c>
      <c r="BJ185" s="834" t="s">
        <v>3411</v>
      </c>
      <c r="BK185" s="834" t="s">
        <v>3411</v>
      </c>
      <c r="BL185" s="834" t="s">
        <v>3411</v>
      </c>
      <c r="BM185" s="834" t="s">
        <v>3411</v>
      </c>
      <c r="BN185" s="834" t="s">
        <v>3411</v>
      </c>
    </row>
    <row r="186" spans="1:66" ht="12.75" hidden="1">
      <c r="A186" s="831"/>
      <c r="B186" s="832" t="s">
        <v>11168</v>
      </c>
      <c r="C186" s="833"/>
      <c r="D186" s="836">
        <v>0</v>
      </c>
      <c r="E186" s="836">
        <v>0</v>
      </c>
      <c r="F186" s="836">
        <v>0</v>
      </c>
      <c r="G186" s="836">
        <v>0</v>
      </c>
      <c r="H186" s="836">
        <v>0</v>
      </c>
      <c r="I186" s="836" t="s">
        <v>3411</v>
      </c>
      <c r="J186" s="836" t="s">
        <v>3411</v>
      </c>
      <c r="K186" s="836" t="s">
        <v>3411</v>
      </c>
      <c r="L186" s="836" t="s">
        <v>3411</v>
      </c>
      <c r="M186" s="836" t="s">
        <v>3411</v>
      </c>
      <c r="N186" s="836" t="s">
        <v>3411</v>
      </c>
      <c r="O186" s="836" t="s">
        <v>3411</v>
      </c>
      <c r="P186" s="836" t="s">
        <v>3411</v>
      </c>
      <c r="Q186" s="836" t="s">
        <v>3411</v>
      </c>
      <c r="R186" s="836" t="s">
        <v>3411</v>
      </c>
      <c r="S186" s="836" t="s">
        <v>3411</v>
      </c>
      <c r="T186" s="836" t="s">
        <v>3411</v>
      </c>
      <c r="U186" s="836" t="s">
        <v>3411</v>
      </c>
      <c r="V186" s="836" t="s">
        <v>3411</v>
      </c>
      <c r="W186" s="836" t="s">
        <v>3411</v>
      </c>
      <c r="X186" s="836" t="s">
        <v>3411</v>
      </c>
      <c r="Y186" s="836" t="s">
        <v>3411</v>
      </c>
      <c r="Z186" s="836" t="s">
        <v>3411</v>
      </c>
      <c r="AA186" s="836" t="s">
        <v>3411</v>
      </c>
      <c r="AB186" s="836" t="s">
        <v>3411</v>
      </c>
      <c r="AC186" s="836" t="s">
        <v>3411</v>
      </c>
      <c r="AD186" s="836" t="s">
        <v>3411</v>
      </c>
      <c r="AE186" s="836" t="s">
        <v>3411</v>
      </c>
      <c r="AF186" s="836" t="s">
        <v>3411</v>
      </c>
      <c r="AG186" s="836" t="s">
        <v>3411</v>
      </c>
      <c r="AH186" s="836" t="s">
        <v>3411</v>
      </c>
      <c r="AI186" s="836" t="s">
        <v>3411</v>
      </c>
      <c r="AJ186" s="836" t="s">
        <v>3411</v>
      </c>
      <c r="AK186" s="836" t="s">
        <v>3411</v>
      </c>
      <c r="AL186" s="836" t="s">
        <v>3411</v>
      </c>
      <c r="AM186" s="836" t="s">
        <v>3411</v>
      </c>
      <c r="AN186" s="836" t="s">
        <v>3411</v>
      </c>
      <c r="AO186" s="836" t="s">
        <v>3411</v>
      </c>
      <c r="AP186" s="836" t="s">
        <v>3411</v>
      </c>
      <c r="AQ186" s="836" t="s">
        <v>3411</v>
      </c>
      <c r="AR186" s="836" t="s">
        <v>3411</v>
      </c>
      <c r="AS186" s="836" t="s">
        <v>3411</v>
      </c>
      <c r="AT186" s="836" t="s">
        <v>3411</v>
      </c>
      <c r="AU186" s="836" t="s">
        <v>3411</v>
      </c>
      <c r="AV186" s="836" t="s">
        <v>3411</v>
      </c>
      <c r="AW186" s="836" t="s">
        <v>3411</v>
      </c>
      <c r="AX186" s="836" t="s">
        <v>3411</v>
      </c>
      <c r="AY186" s="836" t="s">
        <v>3411</v>
      </c>
      <c r="AZ186" s="836" t="s">
        <v>3411</v>
      </c>
      <c r="BA186" s="836" t="s">
        <v>3411</v>
      </c>
      <c r="BB186" s="836" t="s">
        <v>3411</v>
      </c>
      <c r="BC186" s="836" t="s">
        <v>3411</v>
      </c>
      <c r="BD186" s="836" t="s">
        <v>3411</v>
      </c>
      <c r="BE186" s="836" t="s">
        <v>3411</v>
      </c>
      <c r="BF186" s="836" t="s">
        <v>3411</v>
      </c>
      <c r="BG186" s="836" t="s">
        <v>3411</v>
      </c>
      <c r="BH186" s="836" t="s">
        <v>3411</v>
      </c>
      <c r="BI186" s="836" t="s">
        <v>3411</v>
      </c>
      <c r="BJ186" s="836" t="s">
        <v>3411</v>
      </c>
      <c r="BK186" s="836" t="s">
        <v>3411</v>
      </c>
      <c r="BL186" s="836" t="s">
        <v>3411</v>
      </c>
      <c r="BM186" s="836" t="s">
        <v>3411</v>
      </c>
      <c r="BN186" s="836" t="s">
        <v>3411</v>
      </c>
    </row>
    <row r="187" spans="1:66" ht="12.75" hidden="1">
      <c r="A187" s="831"/>
      <c r="B187" s="832" t="s">
        <v>11169</v>
      </c>
      <c r="C187" s="833"/>
      <c r="D187" s="836">
        <v>0</v>
      </c>
      <c r="E187" s="836">
        <v>0</v>
      </c>
      <c r="F187" s="836">
        <v>0</v>
      </c>
      <c r="G187" s="836">
        <v>0</v>
      </c>
      <c r="H187" s="836">
        <v>0</v>
      </c>
      <c r="I187" s="836" t="s">
        <v>3411</v>
      </c>
      <c r="J187" s="836" t="s">
        <v>3411</v>
      </c>
      <c r="K187" s="836" t="s">
        <v>3411</v>
      </c>
      <c r="L187" s="836" t="s">
        <v>3411</v>
      </c>
      <c r="M187" s="836" t="s">
        <v>3411</v>
      </c>
      <c r="N187" s="836" t="s">
        <v>3411</v>
      </c>
      <c r="O187" s="836" t="s">
        <v>3411</v>
      </c>
      <c r="P187" s="836" t="s">
        <v>3411</v>
      </c>
      <c r="Q187" s="836" t="s">
        <v>3411</v>
      </c>
      <c r="R187" s="836" t="s">
        <v>3411</v>
      </c>
      <c r="S187" s="836" t="s">
        <v>3411</v>
      </c>
      <c r="T187" s="836" t="s">
        <v>3411</v>
      </c>
      <c r="U187" s="836" t="s">
        <v>3411</v>
      </c>
      <c r="V187" s="836" t="s">
        <v>3411</v>
      </c>
      <c r="W187" s="836" t="s">
        <v>3411</v>
      </c>
      <c r="X187" s="836" t="s">
        <v>3411</v>
      </c>
      <c r="Y187" s="836" t="s">
        <v>3411</v>
      </c>
      <c r="Z187" s="836" t="s">
        <v>3411</v>
      </c>
      <c r="AA187" s="836" t="s">
        <v>3411</v>
      </c>
      <c r="AB187" s="836" t="s">
        <v>3411</v>
      </c>
      <c r="AC187" s="836" t="s">
        <v>3411</v>
      </c>
      <c r="AD187" s="836" t="s">
        <v>3411</v>
      </c>
      <c r="AE187" s="836" t="s">
        <v>3411</v>
      </c>
      <c r="AF187" s="836" t="s">
        <v>3411</v>
      </c>
      <c r="AG187" s="836" t="s">
        <v>3411</v>
      </c>
      <c r="AH187" s="836" t="s">
        <v>3411</v>
      </c>
      <c r="AI187" s="836" t="s">
        <v>3411</v>
      </c>
      <c r="AJ187" s="836" t="s">
        <v>3411</v>
      </c>
      <c r="AK187" s="836" t="s">
        <v>3411</v>
      </c>
      <c r="AL187" s="836" t="s">
        <v>3411</v>
      </c>
      <c r="AM187" s="836" t="s">
        <v>3411</v>
      </c>
      <c r="AN187" s="836" t="s">
        <v>3411</v>
      </c>
      <c r="AO187" s="836" t="s">
        <v>3411</v>
      </c>
      <c r="AP187" s="836" t="s">
        <v>3411</v>
      </c>
      <c r="AQ187" s="836" t="s">
        <v>3411</v>
      </c>
      <c r="AR187" s="836" t="s">
        <v>3411</v>
      </c>
      <c r="AS187" s="836" t="s">
        <v>3411</v>
      </c>
      <c r="AT187" s="836" t="s">
        <v>3411</v>
      </c>
      <c r="AU187" s="836" t="s">
        <v>3411</v>
      </c>
      <c r="AV187" s="836" t="s">
        <v>3411</v>
      </c>
      <c r="AW187" s="836" t="s">
        <v>3411</v>
      </c>
      <c r="AX187" s="836" t="s">
        <v>3411</v>
      </c>
      <c r="AY187" s="836" t="s">
        <v>3411</v>
      </c>
      <c r="AZ187" s="836" t="s">
        <v>3411</v>
      </c>
      <c r="BA187" s="836" t="s">
        <v>3411</v>
      </c>
      <c r="BB187" s="836" t="s">
        <v>3411</v>
      </c>
      <c r="BC187" s="836" t="s">
        <v>3411</v>
      </c>
      <c r="BD187" s="836" t="s">
        <v>3411</v>
      </c>
      <c r="BE187" s="836" t="s">
        <v>3411</v>
      </c>
      <c r="BF187" s="836" t="s">
        <v>3411</v>
      </c>
      <c r="BG187" s="836" t="s">
        <v>3411</v>
      </c>
      <c r="BH187" s="836" t="s">
        <v>3411</v>
      </c>
      <c r="BI187" s="836" t="s">
        <v>3411</v>
      </c>
      <c r="BJ187" s="836" t="s">
        <v>3411</v>
      </c>
      <c r="BK187" s="836" t="s">
        <v>3411</v>
      </c>
      <c r="BL187" s="836" t="s">
        <v>3411</v>
      </c>
      <c r="BM187" s="836" t="s">
        <v>3411</v>
      </c>
      <c r="BN187" s="836" t="s">
        <v>3411</v>
      </c>
    </row>
    <row r="188" spans="1:66" ht="12.75" hidden="1">
      <c r="A188" s="831"/>
      <c r="B188" s="832" t="s">
        <v>11170</v>
      </c>
      <c r="C188" s="833"/>
      <c r="D188" s="836">
        <v>0</v>
      </c>
      <c r="E188" s="836">
        <v>0</v>
      </c>
      <c r="F188" s="836">
        <v>0</v>
      </c>
      <c r="G188" s="836">
        <v>0</v>
      </c>
      <c r="H188" s="836">
        <v>0</v>
      </c>
      <c r="I188" s="836" t="s">
        <v>3411</v>
      </c>
      <c r="J188" s="836" t="s">
        <v>3411</v>
      </c>
      <c r="K188" s="836" t="s">
        <v>3411</v>
      </c>
      <c r="L188" s="836" t="s">
        <v>3411</v>
      </c>
      <c r="M188" s="836" t="s">
        <v>3411</v>
      </c>
      <c r="N188" s="836" t="s">
        <v>3411</v>
      </c>
      <c r="O188" s="836" t="s">
        <v>3411</v>
      </c>
      <c r="P188" s="836" t="s">
        <v>3411</v>
      </c>
      <c r="Q188" s="836" t="s">
        <v>3411</v>
      </c>
      <c r="R188" s="836" t="s">
        <v>3411</v>
      </c>
      <c r="S188" s="836" t="s">
        <v>3411</v>
      </c>
      <c r="T188" s="836" t="s">
        <v>3411</v>
      </c>
      <c r="U188" s="836" t="s">
        <v>3411</v>
      </c>
      <c r="V188" s="836" t="s">
        <v>3411</v>
      </c>
      <c r="W188" s="836" t="s">
        <v>3411</v>
      </c>
      <c r="X188" s="836" t="s">
        <v>3411</v>
      </c>
      <c r="Y188" s="836" t="s">
        <v>3411</v>
      </c>
      <c r="Z188" s="836" t="s">
        <v>3411</v>
      </c>
      <c r="AA188" s="836" t="s">
        <v>3411</v>
      </c>
      <c r="AB188" s="836" t="s">
        <v>3411</v>
      </c>
      <c r="AC188" s="836" t="s">
        <v>3411</v>
      </c>
      <c r="AD188" s="836" t="s">
        <v>3411</v>
      </c>
      <c r="AE188" s="836" t="s">
        <v>3411</v>
      </c>
      <c r="AF188" s="836" t="s">
        <v>3411</v>
      </c>
      <c r="AG188" s="836" t="s">
        <v>3411</v>
      </c>
      <c r="AH188" s="836" t="s">
        <v>3411</v>
      </c>
      <c r="AI188" s="836" t="s">
        <v>3411</v>
      </c>
      <c r="AJ188" s="836" t="s">
        <v>3411</v>
      </c>
      <c r="AK188" s="836" t="s">
        <v>3411</v>
      </c>
      <c r="AL188" s="836" t="s">
        <v>3411</v>
      </c>
      <c r="AM188" s="836" t="s">
        <v>3411</v>
      </c>
      <c r="AN188" s="836" t="s">
        <v>3411</v>
      </c>
      <c r="AO188" s="836" t="s">
        <v>3411</v>
      </c>
      <c r="AP188" s="836" t="s">
        <v>3411</v>
      </c>
      <c r="AQ188" s="836" t="s">
        <v>3411</v>
      </c>
      <c r="AR188" s="836" t="s">
        <v>3411</v>
      </c>
      <c r="AS188" s="836" t="s">
        <v>3411</v>
      </c>
      <c r="AT188" s="836" t="s">
        <v>3411</v>
      </c>
      <c r="AU188" s="836" t="s">
        <v>3411</v>
      </c>
      <c r="AV188" s="836" t="s">
        <v>3411</v>
      </c>
      <c r="AW188" s="836" t="s">
        <v>3411</v>
      </c>
      <c r="AX188" s="836" t="s">
        <v>3411</v>
      </c>
      <c r="AY188" s="836" t="s">
        <v>3411</v>
      </c>
      <c r="AZ188" s="836" t="s">
        <v>3411</v>
      </c>
      <c r="BA188" s="836" t="s">
        <v>3411</v>
      </c>
      <c r="BB188" s="836" t="s">
        <v>3411</v>
      </c>
      <c r="BC188" s="836" t="s">
        <v>3411</v>
      </c>
      <c r="BD188" s="836" t="s">
        <v>3411</v>
      </c>
      <c r="BE188" s="836" t="s">
        <v>3411</v>
      </c>
      <c r="BF188" s="836" t="s">
        <v>3411</v>
      </c>
      <c r="BG188" s="836" t="s">
        <v>3411</v>
      </c>
      <c r="BH188" s="836" t="s">
        <v>3411</v>
      </c>
      <c r="BI188" s="836" t="s">
        <v>3411</v>
      </c>
      <c r="BJ188" s="836" t="s">
        <v>3411</v>
      </c>
      <c r="BK188" s="836" t="s">
        <v>3411</v>
      </c>
      <c r="BL188" s="836" t="s">
        <v>3411</v>
      </c>
      <c r="BM188" s="836" t="s">
        <v>3411</v>
      </c>
      <c r="BN188" s="836" t="s">
        <v>3411</v>
      </c>
    </row>
    <row r="189" spans="1:66" ht="12.75">
      <c r="A189" s="831" t="s">
        <v>661</v>
      </c>
      <c r="B189" s="832" t="s">
        <v>11171</v>
      </c>
      <c r="C189" s="833" t="s">
        <v>6077</v>
      </c>
      <c r="D189" s="834">
        <v>0</v>
      </c>
      <c r="E189" s="834">
        <v>0</v>
      </c>
      <c r="F189" s="834">
        <v>0</v>
      </c>
      <c r="G189" s="834">
        <v>0</v>
      </c>
      <c r="H189" s="834">
        <v>0</v>
      </c>
      <c r="I189" s="834" t="s">
        <v>3411</v>
      </c>
      <c r="J189" s="834" t="s">
        <v>3411</v>
      </c>
      <c r="K189" s="834" t="s">
        <v>3411</v>
      </c>
      <c r="L189" s="834" t="s">
        <v>3411</v>
      </c>
      <c r="M189" s="834" t="s">
        <v>3411</v>
      </c>
      <c r="N189" s="834" t="s">
        <v>3411</v>
      </c>
      <c r="O189" s="834" t="s">
        <v>3411</v>
      </c>
      <c r="P189" s="834" t="s">
        <v>3411</v>
      </c>
      <c r="Q189" s="834" t="s">
        <v>3411</v>
      </c>
      <c r="R189" s="834" t="s">
        <v>3411</v>
      </c>
      <c r="S189" s="834" t="s">
        <v>3411</v>
      </c>
      <c r="T189" s="834" t="s">
        <v>3411</v>
      </c>
      <c r="U189" s="834" t="s">
        <v>3411</v>
      </c>
      <c r="V189" s="834" t="s">
        <v>3411</v>
      </c>
      <c r="W189" s="834" t="s">
        <v>3411</v>
      </c>
      <c r="X189" s="834" t="s">
        <v>3411</v>
      </c>
      <c r="Y189" s="834" t="s">
        <v>3411</v>
      </c>
      <c r="Z189" s="834" t="s">
        <v>3411</v>
      </c>
      <c r="AA189" s="834" t="s">
        <v>3411</v>
      </c>
      <c r="AB189" s="834" t="s">
        <v>3411</v>
      </c>
      <c r="AC189" s="834" t="s">
        <v>3411</v>
      </c>
      <c r="AD189" s="834" t="s">
        <v>3411</v>
      </c>
      <c r="AE189" s="834" t="s">
        <v>3411</v>
      </c>
      <c r="AF189" s="834" t="s">
        <v>3411</v>
      </c>
      <c r="AG189" s="834" t="s">
        <v>3411</v>
      </c>
      <c r="AH189" s="834" t="s">
        <v>3411</v>
      </c>
      <c r="AI189" s="834" t="s">
        <v>3411</v>
      </c>
      <c r="AJ189" s="834" t="s">
        <v>3411</v>
      </c>
      <c r="AK189" s="834" t="s">
        <v>3411</v>
      </c>
      <c r="AL189" s="834" t="s">
        <v>3411</v>
      </c>
      <c r="AM189" s="834" t="s">
        <v>3411</v>
      </c>
      <c r="AN189" s="834" t="s">
        <v>3411</v>
      </c>
      <c r="AO189" s="834" t="s">
        <v>3411</v>
      </c>
      <c r="AP189" s="834" t="s">
        <v>3411</v>
      </c>
      <c r="AQ189" s="834" t="s">
        <v>3411</v>
      </c>
      <c r="AR189" s="834" t="s">
        <v>3411</v>
      </c>
      <c r="AS189" s="834" t="s">
        <v>3411</v>
      </c>
      <c r="AT189" s="834" t="s">
        <v>3411</v>
      </c>
      <c r="AU189" s="834" t="s">
        <v>3411</v>
      </c>
      <c r="AV189" s="834" t="s">
        <v>3411</v>
      </c>
      <c r="AW189" s="834" t="s">
        <v>3411</v>
      </c>
      <c r="AX189" s="834" t="s">
        <v>3411</v>
      </c>
      <c r="AY189" s="834" t="s">
        <v>3411</v>
      </c>
      <c r="AZ189" s="834" t="s">
        <v>3411</v>
      </c>
      <c r="BA189" s="834" t="s">
        <v>3411</v>
      </c>
      <c r="BB189" s="834" t="s">
        <v>3411</v>
      </c>
      <c r="BC189" s="834" t="s">
        <v>3411</v>
      </c>
      <c r="BD189" s="834" t="s">
        <v>3411</v>
      </c>
      <c r="BE189" s="834" t="s">
        <v>3411</v>
      </c>
      <c r="BF189" s="834" t="s">
        <v>3411</v>
      </c>
      <c r="BG189" s="834" t="s">
        <v>3411</v>
      </c>
      <c r="BH189" s="834" t="s">
        <v>3411</v>
      </c>
      <c r="BI189" s="834" t="s">
        <v>3411</v>
      </c>
      <c r="BJ189" s="834" t="s">
        <v>3411</v>
      </c>
      <c r="BK189" s="834" t="s">
        <v>3411</v>
      </c>
      <c r="BL189" s="834" t="s">
        <v>3411</v>
      </c>
      <c r="BM189" s="834" t="s">
        <v>3411</v>
      </c>
      <c r="BN189" s="834" t="s">
        <v>3411</v>
      </c>
    </row>
    <row r="190" spans="1:66" ht="12.75" hidden="1">
      <c r="A190" s="831"/>
      <c r="B190" s="831" t="s">
        <v>9646</v>
      </c>
      <c r="C190" s="835"/>
      <c r="D190" s="836">
        <v>0</v>
      </c>
      <c r="E190" s="836">
        <v>0</v>
      </c>
      <c r="F190" s="836">
        <v>0</v>
      </c>
      <c r="G190" s="836">
        <v>0</v>
      </c>
      <c r="H190" s="836">
        <v>0</v>
      </c>
      <c r="I190" s="836" t="s">
        <v>3411</v>
      </c>
      <c r="J190" s="836" t="s">
        <v>3411</v>
      </c>
      <c r="K190" s="836" t="s">
        <v>3411</v>
      </c>
      <c r="L190" s="836" t="s">
        <v>3411</v>
      </c>
      <c r="M190" s="836" t="s">
        <v>3411</v>
      </c>
      <c r="N190" s="836" t="s">
        <v>3411</v>
      </c>
      <c r="O190" s="836" t="s">
        <v>3411</v>
      </c>
      <c r="P190" s="836" t="s">
        <v>3411</v>
      </c>
      <c r="Q190" s="836" t="s">
        <v>3411</v>
      </c>
      <c r="R190" s="836" t="s">
        <v>3411</v>
      </c>
      <c r="S190" s="836" t="s">
        <v>3411</v>
      </c>
      <c r="T190" s="836" t="s">
        <v>3411</v>
      </c>
      <c r="U190" s="836" t="s">
        <v>3411</v>
      </c>
      <c r="V190" s="836" t="s">
        <v>3411</v>
      </c>
      <c r="W190" s="836" t="s">
        <v>3411</v>
      </c>
      <c r="X190" s="836" t="s">
        <v>3411</v>
      </c>
      <c r="Y190" s="836" t="s">
        <v>3411</v>
      </c>
      <c r="Z190" s="836" t="s">
        <v>3411</v>
      </c>
      <c r="AA190" s="836" t="s">
        <v>3411</v>
      </c>
      <c r="AB190" s="836" t="s">
        <v>3411</v>
      </c>
      <c r="AC190" s="836" t="s">
        <v>3411</v>
      </c>
      <c r="AD190" s="836" t="s">
        <v>3411</v>
      </c>
      <c r="AE190" s="836" t="s">
        <v>3411</v>
      </c>
      <c r="AF190" s="836" t="s">
        <v>3411</v>
      </c>
      <c r="AG190" s="836" t="s">
        <v>3411</v>
      </c>
      <c r="AH190" s="836" t="s">
        <v>3411</v>
      </c>
      <c r="AI190" s="836" t="s">
        <v>3411</v>
      </c>
      <c r="AJ190" s="836" t="s">
        <v>3411</v>
      </c>
      <c r="AK190" s="836" t="s">
        <v>3411</v>
      </c>
      <c r="AL190" s="836" t="s">
        <v>3411</v>
      </c>
      <c r="AM190" s="836" t="s">
        <v>3411</v>
      </c>
      <c r="AN190" s="836" t="s">
        <v>3411</v>
      </c>
      <c r="AO190" s="836" t="s">
        <v>3411</v>
      </c>
      <c r="AP190" s="836" t="s">
        <v>3411</v>
      </c>
      <c r="AQ190" s="836" t="s">
        <v>3411</v>
      </c>
      <c r="AR190" s="836" t="s">
        <v>3411</v>
      </c>
      <c r="AS190" s="836" t="s">
        <v>3411</v>
      </c>
      <c r="AT190" s="836" t="s">
        <v>3411</v>
      </c>
      <c r="AU190" s="836" t="s">
        <v>3411</v>
      </c>
      <c r="AV190" s="836" t="s">
        <v>3411</v>
      </c>
      <c r="AW190" s="836" t="s">
        <v>3411</v>
      </c>
      <c r="AX190" s="836" t="s">
        <v>3411</v>
      </c>
      <c r="AY190" s="836" t="s">
        <v>3411</v>
      </c>
      <c r="AZ190" s="836" t="s">
        <v>3411</v>
      </c>
      <c r="BA190" s="836" t="s">
        <v>3411</v>
      </c>
      <c r="BB190" s="836" t="s">
        <v>3411</v>
      </c>
      <c r="BC190" s="836" t="s">
        <v>3411</v>
      </c>
      <c r="BD190" s="836" t="s">
        <v>3411</v>
      </c>
      <c r="BE190" s="836" t="s">
        <v>3411</v>
      </c>
      <c r="BF190" s="836" t="s">
        <v>3411</v>
      </c>
      <c r="BG190" s="836" t="s">
        <v>3411</v>
      </c>
      <c r="BH190" s="836" t="s">
        <v>3411</v>
      </c>
      <c r="BI190" s="836" t="s">
        <v>3411</v>
      </c>
      <c r="BJ190" s="836" t="s">
        <v>3411</v>
      </c>
      <c r="BK190" s="836" t="s">
        <v>3411</v>
      </c>
      <c r="BL190" s="836" t="s">
        <v>3411</v>
      </c>
      <c r="BM190" s="836" t="s">
        <v>3411</v>
      </c>
      <c r="BN190" s="836" t="s">
        <v>3411</v>
      </c>
    </row>
    <row r="191" spans="1:66" ht="12.75" hidden="1">
      <c r="A191" s="831"/>
      <c r="B191" s="832" t="s">
        <v>9647</v>
      </c>
      <c r="C191" s="833"/>
      <c r="D191" s="836">
        <v>0</v>
      </c>
      <c r="E191" s="836">
        <v>0</v>
      </c>
      <c r="F191" s="836">
        <v>0</v>
      </c>
      <c r="G191" s="836">
        <v>0</v>
      </c>
      <c r="H191" s="836">
        <v>0</v>
      </c>
      <c r="I191" s="836" t="s">
        <v>3411</v>
      </c>
      <c r="J191" s="836" t="s">
        <v>3411</v>
      </c>
      <c r="K191" s="836" t="s">
        <v>3411</v>
      </c>
      <c r="L191" s="836" t="s">
        <v>3411</v>
      </c>
      <c r="M191" s="836" t="s">
        <v>3411</v>
      </c>
      <c r="N191" s="836" t="s">
        <v>3411</v>
      </c>
      <c r="O191" s="836" t="s">
        <v>3411</v>
      </c>
      <c r="P191" s="836" t="s">
        <v>3411</v>
      </c>
      <c r="Q191" s="836" t="s">
        <v>3411</v>
      </c>
      <c r="R191" s="836" t="s">
        <v>3411</v>
      </c>
      <c r="S191" s="836" t="s">
        <v>3411</v>
      </c>
      <c r="T191" s="836" t="s">
        <v>3411</v>
      </c>
      <c r="U191" s="836" t="s">
        <v>3411</v>
      </c>
      <c r="V191" s="836" t="s">
        <v>3411</v>
      </c>
      <c r="W191" s="836" t="s">
        <v>3411</v>
      </c>
      <c r="X191" s="836" t="s">
        <v>3411</v>
      </c>
      <c r="Y191" s="836" t="s">
        <v>3411</v>
      </c>
      <c r="Z191" s="836" t="s">
        <v>3411</v>
      </c>
      <c r="AA191" s="836" t="s">
        <v>3411</v>
      </c>
      <c r="AB191" s="836" t="s">
        <v>3411</v>
      </c>
      <c r="AC191" s="836" t="s">
        <v>3411</v>
      </c>
      <c r="AD191" s="836" t="s">
        <v>3411</v>
      </c>
      <c r="AE191" s="836" t="s">
        <v>3411</v>
      </c>
      <c r="AF191" s="836" t="s">
        <v>3411</v>
      </c>
      <c r="AG191" s="836" t="s">
        <v>3411</v>
      </c>
      <c r="AH191" s="836" t="s">
        <v>3411</v>
      </c>
      <c r="AI191" s="836" t="s">
        <v>3411</v>
      </c>
      <c r="AJ191" s="836" t="s">
        <v>3411</v>
      </c>
      <c r="AK191" s="836" t="s">
        <v>3411</v>
      </c>
      <c r="AL191" s="836" t="s">
        <v>3411</v>
      </c>
      <c r="AM191" s="836" t="s">
        <v>3411</v>
      </c>
      <c r="AN191" s="836" t="s">
        <v>3411</v>
      </c>
      <c r="AO191" s="836" t="s">
        <v>3411</v>
      </c>
      <c r="AP191" s="836" t="s">
        <v>3411</v>
      </c>
      <c r="AQ191" s="836" t="s">
        <v>3411</v>
      </c>
      <c r="AR191" s="836" t="s">
        <v>3411</v>
      </c>
      <c r="AS191" s="836" t="s">
        <v>3411</v>
      </c>
      <c r="AT191" s="836" t="s">
        <v>3411</v>
      </c>
      <c r="AU191" s="836" t="s">
        <v>3411</v>
      </c>
      <c r="AV191" s="836" t="s">
        <v>3411</v>
      </c>
      <c r="AW191" s="836" t="s">
        <v>3411</v>
      </c>
      <c r="AX191" s="836" t="s">
        <v>3411</v>
      </c>
      <c r="AY191" s="836" t="s">
        <v>3411</v>
      </c>
      <c r="AZ191" s="836" t="s">
        <v>3411</v>
      </c>
      <c r="BA191" s="836" t="s">
        <v>3411</v>
      </c>
      <c r="BB191" s="836" t="s">
        <v>3411</v>
      </c>
      <c r="BC191" s="836" t="s">
        <v>3411</v>
      </c>
      <c r="BD191" s="836" t="s">
        <v>3411</v>
      </c>
      <c r="BE191" s="836" t="s">
        <v>3411</v>
      </c>
      <c r="BF191" s="836" t="s">
        <v>3411</v>
      </c>
      <c r="BG191" s="836" t="s">
        <v>3411</v>
      </c>
      <c r="BH191" s="836" t="s">
        <v>3411</v>
      </c>
      <c r="BI191" s="836" t="s">
        <v>3411</v>
      </c>
      <c r="BJ191" s="836" t="s">
        <v>3411</v>
      </c>
      <c r="BK191" s="836" t="s">
        <v>3411</v>
      </c>
      <c r="BL191" s="836" t="s">
        <v>3411</v>
      </c>
      <c r="BM191" s="836" t="s">
        <v>3411</v>
      </c>
      <c r="BN191" s="836" t="s">
        <v>3411</v>
      </c>
    </row>
    <row r="192" spans="1:66" ht="12.75" hidden="1">
      <c r="A192" s="831"/>
      <c r="B192" s="832" t="s">
        <v>12076</v>
      </c>
      <c r="C192" s="833"/>
      <c r="D192" s="836">
        <v>0</v>
      </c>
      <c r="E192" s="836">
        <v>0</v>
      </c>
      <c r="F192" s="836">
        <v>0</v>
      </c>
      <c r="G192" s="836">
        <v>0</v>
      </c>
      <c r="H192" s="836">
        <v>0</v>
      </c>
      <c r="I192" s="836" t="s">
        <v>3411</v>
      </c>
      <c r="J192" s="836" t="s">
        <v>3411</v>
      </c>
      <c r="K192" s="836" t="s">
        <v>3411</v>
      </c>
      <c r="L192" s="836" t="s">
        <v>3411</v>
      </c>
      <c r="M192" s="836" t="s">
        <v>3411</v>
      </c>
      <c r="N192" s="836" t="s">
        <v>3411</v>
      </c>
      <c r="O192" s="836" t="s">
        <v>3411</v>
      </c>
      <c r="P192" s="836" t="s">
        <v>3411</v>
      </c>
      <c r="Q192" s="836" t="s">
        <v>3411</v>
      </c>
      <c r="R192" s="836" t="s">
        <v>3411</v>
      </c>
      <c r="S192" s="836" t="s">
        <v>3411</v>
      </c>
      <c r="T192" s="836" t="s">
        <v>3411</v>
      </c>
      <c r="U192" s="836" t="s">
        <v>3411</v>
      </c>
      <c r="V192" s="836" t="s">
        <v>3411</v>
      </c>
      <c r="W192" s="836" t="s">
        <v>3411</v>
      </c>
      <c r="X192" s="836" t="s">
        <v>3411</v>
      </c>
      <c r="Y192" s="836" t="s">
        <v>3411</v>
      </c>
      <c r="Z192" s="836" t="s">
        <v>3411</v>
      </c>
      <c r="AA192" s="836" t="s">
        <v>3411</v>
      </c>
      <c r="AB192" s="836" t="s">
        <v>3411</v>
      </c>
      <c r="AC192" s="836" t="s">
        <v>3411</v>
      </c>
      <c r="AD192" s="836" t="s">
        <v>3411</v>
      </c>
      <c r="AE192" s="836" t="s">
        <v>3411</v>
      </c>
      <c r="AF192" s="836" t="s">
        <v>3411</v>
      </c>
      <c r="AG192" s="836" t="s">
        <v>3411</v>
      </c>
      <c r="AH192" s="836" t="s">
        <v>3411</v>
      </c>
      <c r="AI192" s="836" t="s">
        <v>3411</v>
      </c>
      <c r="AJ192" s="836" t="s">
        <v>3411</v>
      </c>
      <c r="AK192" s="836" t="s">
        <v>3411</v>
      </c>
      <c r="AL192" s="836" t="s">
        <v>3411</v>
      </c>
      <c r="AM192" s="836" t="s">
        <v>3411</v>
      </c>
      <c r="AN192" s="836" t="s">
        <v>3411</v>
      </c>
      <c r="AO192" s="836" t="s">
        <v>3411</v>
      </c>
      <c r="AP192" s="836" t="s">
        <v>3411</v>
      </c>
      <c r="AQ192" s="836" t="s">
        <v>3411</v>
      </c>
      <c r="AR192" s="836" t="s">
        <v>3411</v>
      </c>
      <c r="AS192" s="836" t="s">
        <v>3411</v>
      </c>
      <c r="AT192" s="836" t="s">
        <v>3411</v>
      </c>
      <c r="AU192" s="836" t="s">
        <v>3411</v>
      </c>
      <c r="AV192" s="836" t="s">
        <v>3411</v>
      </c>
      <c r="AW192" s="836" t="s">
        <v>3411</v>
      </c>
      <c r="AX192" s="836" t="s">
        <v>3411</v>
      </c>
      <c r="AY192" s="836" t="s">
        <v>3411</v>
      </c>
      <c r="AZ192" s="836" t="s">
        <v>3411</v>
      </c>
      <c r="BA192" s="836" t="s">
        <v>3411</v>
      </c>
      <c r="BB192" s="836" t="s">
        <v>3411</v>
      </c>
      <c r="BC192" s="836" t="s">
        <v>3411</v>
      </c>
      <c r="BD192" s="836" t="s">
        <v>3411</v>
      </c>
      <c r="BE192" s="836" t="s">
        <v>3411</v>
      </c>
      <c r="BF192" s="836" t="s">
        <v>3411</v>
      </c>
      <c r="BG192" s="836" t="s">
        <v>3411</v>
      </c>
      <c r="BH192" s="836" t="s">
        <v>3411</v>
      </c>
      <c r="BI192" s="836" t="s">
        <v>3411</v>
      </c>
      <c r="BJ192" s="836" t="s">
        <v>3411</v>
      </c>
      <c r="BK192" s="836" t="s">
        <v>3411</v>
      </c>
      <c r="BL192" s="836" t="s">
        <v>3411</v>
      </c>
      <c r="BM192" s="836" t="s">
        <v>3411</v>
      </c>
      <c r="BN192" s="836" t="s">
        <v>3411</v>
      </c>
    </row>
    <row r="193" spans="1:66" ht="12.75" hidden="1">
      <c r="A193" s="831"/>
      <c r="B193" s="831" t="s">
        <v>8023</v>
      </c>
      <c r="C193" s="835"/>
      <c r="D193" s="836">
        <v>0</v>
      </c>
      <c r="E193" s="836">
        <v>0</v>
      </c>
      <c r="F193" s="836">
        <v>0</v>
      </c>
      <c r="G193" s="836">
        <v>0</v>
      </c>
      <c r="H193" s="836">
        <v>0</v>
      </c>
      <c r="I193" s="836" t="s">
        <v>3411</v>
      </c>
      <c r="J193" s="836" t="s">
        <v>3411</v>
      </c>
      <c r="K193" s="836" t="s">
        <v>3411</v>
      </c>
      <c r="L193" s="836" t="s">
        <v>3411</v>
      </c>
      <c r="M193" s="836" t="s">
        <v>3411</v>
      </c>
      <c r="N193" s="836" t="s">
        <v>3411</v>
      </c>
      <c r="O193" s="836" t="s">
        <v>3411</v>
      </c>
      <c r="P193" s="836" t="s">
        <v>3411</v>
      </c>
      <c r="Q193" s="836" t="s">
        <v>3411</v>
      </c>
      <c r="R193" s="836" t="s">
        <v>3411</v>
      </c>
      <c r="S193" s="836" t="s">
        <v>3411</v>
      </c>
      <c r="T193" s="836" t="s">
        <v>3411</v>
      </c>
      <c r="U193" s="836" t="s">
        <v>3411</v>
      </c>
      <c r="V193" s="836" t="s">
        <v>3411</v>
      </c>
      <c r="W193" s="836" t="s">
        <v>3411</v>
      </c>
      <c r="X193" s="836" t="s">
        <v>3411</v>
      </c>
      <c r="Y193" s="836" t="s">
        <v>3411</v>
      </c>
      <c r="Z193" s="836" t="s">
        <v>3411</v>
      </c>
      <c r="AA193" s="836" t="s">
        <v>3411</v>
      </c>
      <c r="AB193" s="836" t="s">
        <v>3411</v>
      </c>
      <c r="AC193" s="836" t="s">
        <v>3411</v>
      </c>
      <c r="AD193" s="836" t="s">
        <v>3411</v>
      </c>
      <c r="AE193" s="836" t="s">
        <v>3411</v>
      </c>
      <c r="AF193" s="836" t="s">
        <v>3411</v>
      </c>
      <c r="AG193" s="836" t="s">
        <v>3411</v>
      </c>
      <c r="AH193" s="836" t="s">
        <v>3411</v>
      </c>
      <c r="AI193" s="836" t="s">
        <v>3411</v>
      </c>
      <c r="AJ193" s="836" t="s">
        <v>3411</v>
      </c>
      <c r="AK193" s="836" t="s">
        <v>3411</v>
      </c>
      <c r="AL193" s="836" t="s">
        <v>3411</v>
      </c>
      <c r="AM193" s="836" t="s">
        <v>3411</v>
      </c>
      <c r="AN193" s="836" t="s">
        <v>3411</v>
      </c>
      <c r="AO193" s="836" t="s">
        <v>3411</v>
      </c>
      <c r="AP193" s="836" t="s">
        <v>3411</v>
      </c>
      <c r="AQ193" s="836" t="s">
        <v>3411</v>
      </c>
      <c r="AR193" s="836" t="s">
        <v>3411</v>
      </c>
      <c r="AS193" s="836" t="s">
        <v>3411</v>
      </c>
      <c r="AT193" s="836" t="s">
        <v>3411</v>
      </c>
      <c r="AU193" s="836" t="s">
        <v>3411</v>
      </c>
      <c r="AV193" s="836" t="s">
        <v>3411</v>
      </c>
      <c r="AW193" s="836" t="s">
        <v>3411</v>
      </c>
      <c r="AX193" s="836" t="s">
        <v>3411</v>
      </c>
      <c r="AY193" s="836" t="s">
        <v>3411</v>
      </c>
      <c r="AZ193" s="836" t="s">
        <v>3411</v>
      </c>
      <c r="BA193" s="836" t="s">
        <v>3411</v>
      </c>
      <c r="BB193" s="836" t="s">
        <v>3411</v>
      </c>
      <c r="BC193" s="836" t="s">
        <v>3411</v>
      </c>
      <c r="BD193" s="836" t="s">
        <v>3411</v>
      </c>
      <c r="BE193" s="836" t="s">
        <v>3411</v>
      </c>
      <c r="BF193" s="836" t="s">
        <v>3411</v>
      </c>
      <c r="BG193" s="836" t="s">
        <v>3411</v>
      </c>
      <c r="BH193" s="836" t="s">
        <v>3411</v>
      </c>
      <c r="BI193" s="836" t="s">
        <v>3411</v>
      </c>
      <c r="BJ193" s="836" t="s">
        <v>3411</v>
      </c>
      <c r="BK193" s="836" t="s">
        <v>3411</v>
      </c>
      <c r="BL193" s="836" t="s">
        <v>3411</v>
      </c>
      <c r="BM193" s="836" t="s">
        <v>3411</v>
      </c>
      <c r="BN193" s="836" t="s">
        <v>3411</v>
      </c>
    </row>
    <row r="194" spans="1:66" ht="12.75" hidden="1">
      <c r="A194" s="831"/>
      <c r="B194" s="832" t="s">
        <v>8024</v>
      </c>
      <c r="C194" s="833"/>
      <c r="D194" s="836">
        <v>0</v>
      </c>
      <c r="E194" s="836">
        <v>0</v>
      </c>
      <c r="F194" s="836">
        <v>0</v>
      </c>
      <c r="G194" s="836">
        <v>0</v>
      </c>
      <c r="H194" s="836">
        <v>0</v>
      </c>
      <c r="I194" s="836" t="s">
        <v>3411</v>
      </c>
      <c r="J194" s="836" t="s">
        <v>3411</v>
      </c>
      <c r="K194" s="836" t="s">
        <v>3411</v>
      </c>
      <c r="L194" s="836" t="s">
        <v>3411</v>
      </c>
      <c r="M194" s="836" t="s">
        <v>3411</v>
      </c>
      <c r="N194" s="836" t="s">
        <v>3411</v>
      </c>
      <c r="O194" s="836" t="s">
        <v>3411</v>
      </c>
      <c r="P194" s="836" t="s">
        <v>3411</v>
      </c>
      <c r="Q194" s="836" t="s">
        <v>3411</v>
      </c>
      <c r="R194" s="836" t="s">
        <v>3411</v>
      </c>
      <c r="S194" s="836" t="s">
        <v>3411</v>
      </c>
      <c r="T194" s="836" t="s">
        <v>3411</v>
      </c>
      <c r="U194" s="836" t="s">
        <v>3411</v>
      </c>
      <c r="V194" s="836" t="s">
        <v>3411</v>
      </c>
      <c r="W194" s="836" t="s">
        <v>3411</v>
      </c>
      <c r="X194" s="836" t="s">
        <v>3411</v>
      </c>
      <c r="Y194" s="836" t="s">
        <v>3411</v>
      </c>
      <c r="Z194" s="836" t="s">
        <v>3411</v>
      </c>
      <c r="AA194" s="836" t="s">
        <v>3411</v>
      </c>
      <c r="AB194" s="836" t="s">
        <v>3411</v>
      </c>
      <c r="AC194" s="836" t="s">
        <v>3411</v>
      </c>
      <c r="AD194" s="836" t="s">
        <v>3411</v>
      </c>
      <c r="AE194" s="836" t="s">
        <v>3411</v>
      </c>
      <c r="AF194" s="836" t="s">
        <v>3411</v>
      </c>
      <c r="AG194" s="836" t="s">
        <v>3411</v>
      </c>
      <c r="AH194" s="836" t="s">
        <v>3411</v>
      </c>
      <c r="AI194" s="836" t="s">
        <v>3411</v>
      </c>
      <c r="AJ194" s="836" t="s">
        <v>3411</v>
      </c>
      <c r="AK194" s="836" t="s">
        <v>3411</v>
      </c>
      <c r="AL194" s="836" t="s">
        <v>3411</v>
      </c>
      <c r="AM194" s="836" t="s">
        <v>3411</v>
      </c>
      <c r="AN194" s="836" t="s">
        <v>3411</v>
      </c>
      <c r="AO194" s="836" t="s">
        <v>3411</v>
      </c>
      <c r="AP194" s="836" t="s">
        <v>3411</v>
      </c>
      <c r="AQ194" s="836" t="s">
        <v>3411</v>
      </c>
      <c r="AR194" s="836" t="s">
        <v>3411</v>
      </c>
      <c r="AS194" s="836" t="s">
        <v>3411</v>
      </c>
      <c r="AT194" s="836" t="s">
        <v>3411</v>
      </c>
      <c r="AU194" s="836" t="s">
        <v>3411</v>
      </c>
      <c r="AV194" s="836" t="s">
        <v>3411</v>
      </c>
      <c r="AW194" s="836" t="s">
        <v>3411</v>
      </c>
      <c r="AX194" s="836" t="s">
        <v>3411</v>
      </c>
      <c r="AY194" s="836" t="s">
        <v>3411</v>
      </c>
      <c r="AZ194" s="836" t="s">
        <v>3411</v>
      </c>
      <c r="BA194" s="836" t="s">
        <v>3411</v>
      </c>
      <c r="BB194" s="836" t="s">
        <v>3411</v>
      </c>
      <c r="BC194" s="836" t="s">
        <v>3411</v>
      </c>
      <c r="BD194" s="836" t="s">
        <v>3411</v>
      </c>
      <c r="BE194" s="836" t="s">
        <v>3411</v>
      </c>
      <c r="BF194" s="836" t="s">
        <v>3411</v>
      </c>
      <c r="BG194" s="836" t="s">
        <v>3411</v>
      </c>
      <c r="BH194" s="836" t="s">
        <v>3411</v>
      </c>
      <c r="BI194" s="836" t="s">
        <v>3411</v>
      </c>
      <c r="BJ194" s="836" t="s">
        <v>3411</v>
      </c>
      <c r="BK194" s="836" t="s">
        <v>3411</v>
      </c>
      <c r="BL194" s="836" t="s">
        <v>3411</v>
      </c>
      <c r="BM194" s="836" t="s">
        <v>3411</v>
      </c>
      <c r="BN194" s="836" t="s">
        <v>3411</v>
      </c>
    </row>
    <row r="195" spans="1:66" ht="12.75" hidden="1">
      <c r="A195" s="831"/>
      <c r="B195" s="832" t="s">
        <v>8025</v>
      </c>
      <c r="C195" s="833"/>
      <c r="D195" s="836">
        <v>0</v>
      </c>
      <c r="E195" s="836">
        <v>0</v>
      </c>
      <c r="F195" s="836">
        <v>0</v>
      </c>
      <c r="G195" s="836">
        <v>0</v>
      </c>
      <c r="H195" s="836">
        <v>0</v>
      </c>
      <c r="I195" s="836" t="s">
        <v>3411</v>
      </c>
      <c r="J195" s="836" t="s">
        <v>3411</v>
      </c>
      <c r="K195" s="836" t="s">
        <v>3411</v>
      </c>
      <c r="L195" s="836" t="s">
        <v>3411</v>
      </c>
      <c r="M195" s="836" t="s">
        <v>3411</v>
      </c>
      <c r="N195" s="836" t="s">
        <v>3411</v>
      </c>
      <c r="O195" s="836" t="s">
        <v>3411</v>
      </c>
      <c r="P195" s="836" t="s">
        <v>3411</v>
      </c>
      <c r="Q195" s="836" t="s">
        <v>3411</v>
      </c>
      <c r="R195" s="836" t="s">
        <v>3411</v>
      </c>
      <c r="S195" s="836" t="s">
        <v>3411</v>
      </c>
      <c r="T195" s="836" t="s">
        <v>3411</v>
      </c>
      <c r="U195" s="836" t="s">
        <v>3411</v>
      </c>
      <c r="V195" s="836" t="s">
        <v>3411</v>
      </c>
      <c r="W195" s="836" t="s">
        <v>3411</v>
      </c>
      <c r="X195" s="836" t="s">
        <v>3411</v>
      </c>
      <c r="Y195" s="836" t="s">
        <v>3411</v>
      </c>
      <c r="Z195" s="836" t="s">
        <v>3411</v>
      </c>
      <c r="AA195" s="836" t="s">
        <v>3411</v>
      </c>
      <c r="AB195" s="836" t="s">
        <v>3411</v>
      </c>
      <c r="AC195" s="836" t="s">
        <v>3411</v>
      </c>
      <c r="AD195" s="836" t="s">
        <v>3411</v>
      </c>
      <c r="AE195" s="836" t="s">
        <v>3411</v>
      </c>
      <c r="AF195" s="836" t="s">
        <v>3411</v>
      </c>
      <c r="AG195" s="836" t="s">
        <v>3411</v>
      </c>
      <c r="AH195" s="836" t="s">
        <v>3411</v>
      </c>
      <c r="AI195" s="836" t="s">
        <v>3411</v>
      </c>
      <c r="AJ195" s="836" t="s">
        <v>3411</v>
      </c>
      <c r="AK195" s="836" t="s">
        <v>3411</v>
      </c>
      <c r="AL195" s="836" t="s">
        <v>3411</v>
      </c>
      <c r="AM195" s="836" t="s">
        <v>3411</v>
      </c>
      <c r="AN195" s="836" t="s">
        <v>3411</v>
      </c>
      <c r="AO195" s="836" t="s">
        <v>3411</v>
      </c>
      <c r="AP195" s="836" t="s">
        <v>3411</v>
      </c>
      <c r="AQ195" s="836" t="s">
        <v>3411</v>
      </c>
      <c r="AR195" s="836" t="s">
        <v>3411</v>
      </c>
      <c r="AS195" s="836" t="s">
        <v>3411</v>
      </c>
      <c r="AT195" s="836" t="s">
        <v>3411</v>
      </c>
      <c r="AU195" s="836" t="s">
        <v>3411</v>
      </c>
      <c r="AV195" s="836" t="s">
        <v>3411</v>
      </c>
      <c r="AW195" s="836" t="s">
        <v>3411</v>
      </c>
      <c r="AX195" s="836" t="s">
        <v>3411</v>
      </c>
      <c r="AY195" s="836" t="s">
        <v>3411</v>
      </c>
      <c r="AZ195" s="836" t="s">
        <v>3411</v>
      </c>
      <c r="BA195" s="836" t="s">
        <v>3411</v>
      </c>
      <c r="BB195" s="836" t="s">
        <v>3411</v>
      </c>
      <c r="BC195" s="836" t="s">
        <v>3411</v>
      </c>
      <c r="BD195" s="836" t="s">
        <v>3411</v>
      </c>
      <c r="BE195" s="836" t="s">
        <v>3411</v>
      </c>
      <c r="BF195" s="836" t="s">
        <v>3411</v>
      </c>
      <c r="BG195" s="836" t="s">
        <v>3411</v>
      </c>
      <c r="BH195" s="836" t="s">
        <v>3411</v>
      </c>
      <c r="BI195" s="836" t="s">
        <v>3411</v>
      </c>
      <c r="BJ195" s="836" t="s">
        <v>3411</v>
      </c>
      <c r="BK195" s="836" t="s">
        <v>3411</v>
      </c>
      <c r="BL195" s="836" t="s">
        <v>3411</v>
      </c>
      <c r="BM195" s="836" t="s">
        <v>3411</v>
      </c>
      <c r="BN195" s="836" t="s">
        <v>3411</v>
      </c>
    </row>
    <row r="196" spans="1:66" ht="12.75">
      <c r="A196" s="831" t="s">
        <v>12490</v>
      </c>
      <c r="B196" s="832" t="s">
        <v>1309</v>
      </c>
      <c r="C196" s="833" t="s">
        <v>6077</v>
      </c>
      <c r="D196" s="836">
        <v>0</v>
      </c>
      <c r="E196" s="836">
        <v>0</v>
      </c>
      <c r="F196" s="836">
        <v>0</v>
      </c>
      <c r="G196" s="836">
        <v>0</v>
      </c>
      <c r="H196" s="836">
        <v>0</v>
      </c>
      <c r="I196" s="836" t="s">
        <v>3411</v>
      </c>
      <c r="J196" s="836" t="s">
        <v>3411</v>
      </c>
      <c r="K196" s="836" t="s">
        <v>3411</v>
      </c>
      <c r="L196" s="836" t="s">
        <v>3411</v>
      </c>
      <c r="M196" s="836" t="s">
        <v>3411</v>
      </c>
      <c r="N196" s="836" t="s">
        <v>3411</v>
      </c>
      <c r="O196" s="836" t="s">
        <v>3411</v>
      </c>
      <c r="P196" s="836" t="s">
        <v>3411</v>
      </c>
      <c r="Q196" s="836" t="s">
        <v>3411</v>
      </c>
      <c r="R196" s="836" t="s">
        <v>3411</v>
      </c>
      <c r="S196" s="836" t="s">
        <v>3411</v>
      </c>
      <c r="T196" s="836" t="s">
        <v>3411</v>
      </c>
      <c r="U196" s="836" t="s">
        <v>3411</v>
      </c>
      <c r="V196" s="836" t="s">
        <v>3411</v>
      </c>
      <c r="W196" s="836" t="s">
        <v>3411</v>
      </c>
      <c r="X196" s="836" t="s">
        <v>3411</v>
      </c>
      <c r="Y196" s="836" t="s">
        <v>3411</v>
      </c>
      <c r="Z196" s="836" t="s">
        <v>3411</v>
      </c>
      <c r="AA196" s="836" t="s">
        <v>3411</v>
      </c>
      <c r="AB196" s="836" t="s">
        <v>3411</v>
      </c>
      <c r="AC196" s="836" t="s">
        <v>3411</v>
      </c>
      <c r="AD196" s="836" t="s">
        <v>3411</v>
      </c>
      <c r="AE196" s="836" t="s">
        <v>3411</v>
      </c>
      <c r="AF196" s="836" t="s">
        <v>3411</v>
      </c>
      <c r="AG196" s="836" t="s">
        <v>3411</v>
      </c>
      <c r="AH196" s="836" t="s">
        <v>3411</v>
      </c>
      <c r="AI196" s="836" t="s">
        <v>3411</v>
      </c>
      <c r="AJ196" s="836" t="s">
        <v>3411</v>
      </c>
      <c r="AK196" s="836" t="s">
        <v>3411</v>
      </c>
      <c r="AL196" s="836" t="s">
        <v>3411</v>
      </c>
      <c r="AM196" s="836" t="s">
        <v>3411</v>
      </c>
      <c r="AN196" s="836" t="s">
        <v>3411</v>
      </c>
      <c r="AO196" s="836" t="s">
        <v>3411</v>
      </c>
      <c r="AP196" s="836" t="s">
        <v>3411</v>
      </c>
      <c r="AQ196" s="836" t="s">
        <v>3411</v>
      </c>
      <c r="AR196" s="836" t="s">
        <v>3411</v>
      </c>
      <c r="AS196" s="836" t="s">
        <v>3411</v>
      </c>
      <c r="AT196" s="836" t="s">
        <v>3411</v>
      </c>
      <c r="AU196" s="836" t="s">
        <v>3411</v>
      </c>
      <c r="AV196" s="836" t="s">
        <v>3411</v>
      </c>
      <c r="AW196" s="836" t="s">
        <v>3411</v>
      </c>
      <c r="AX196" s="836" t="s">
        <v>3411</v>
      </c>
      <c r="AY196" s="836" t="s">
        <v>3411</v>
      </c>
      <c r="AZ196" s="836" t="s">
        <v>3411</v>
      </c>
      <c r="BA196" s="836" t="s">
        <v>3411</v>
      </c>
      <c r="BB196" s="836" t="s">
        <v>3411</v>
      </c>
      <c r="BC196" s="836" t="s">
        <v>3411</v>
      </c>
      <c r="BD196" s="836" t="s">
        <v>3411</v>
      </c>
      <c r="BE196" s="836" t="s">
        <v>3411</v>
      </c>
      <c r="BF196" s="836" t="s">
        <v>3411</v>
      </c>
      <c r="BG196" s="836" t="s">
        <v>3411</v>
      </c>
      <c r="BH196" s="836" t="s">
        <v>3411</v>
      </c>
      <c r="BI196" s="836" t="s">
        <v>3411</v>
      </c>
      <c r="BJ196" s="836" t="s">
        <v>3411</v>
      </c>
      <c r="BK196" s="836" t="s">
        <v>3411</v>
      </c>
      <c r="BL196" s="836" t="s">
        <v>3411</v>
      </c>
      <c r="BM196" s="836" t="s">
        <v>3411</v>
      </c>
      <c r="BN196" s="836" t="s">
        <v>3411</v>
      </c>
    </row>
    <row r="197" spans="1:66" ht="12.75">
      <c r="A197" s="829" t="s">
        <v>4500</v>
      </c>
      <c r="B197" s="843" t="s">
        <v>4501</v>
      </c>
      <c r="C197" s="844" t="s">
        <v>6077</v>
      </c>
      <c r="D197" s="830">
        <v>0</v>
      </c>
      <c r="E197" s="830">
        <v>0</v>
      </c>
      <c r="F197" s="830">
        <v>0</v>
      </c>
      <c r="G197" s="830">
        <v>0</v>
      </c>
      <c r="H197" s="830">
        <v>0</v>
      </c>
      <c r="I197" s="830" t="s">
        <v>3411</v>
      </c>
      <c r="J197" s="830" t="s">
        <v>3411</v>
      </c>
      <c r="K197" s="830" t="s">
        <v>3411</v>
      </c>
      <c r="L197" s="830" t="s">
        <v>3411</v>
      </c>
      <c r="M197" s="830" t="s">
        <v>3411</v>
      </c>
      <c r="N197" s="830" t="s">
        <v>3411</v>
      </c>
      <c r="O197" s="830" t="s">
        <v>3411</v>
      </c>
      <c r="P197" s="830" t="s">
        <v>3411</v>
      </c>
      <c r="Q197" s="830" t="s">
        <v>3411</v>
      </c>
      <c r="R197" s="830" t="s">
        <v>3411</v>
      </c>
      <c r="S197" s="830" t="s">
        <v>3411</v>
      </c>
      <c r="T197" s="830" t="s">
        <v>3411</v>
      </c>
      <c r="U197" s="830" t="s">
        <v>3411</v>
      </c>
      <c r="V197" s="830" t="s">
        <v>3411</v>
      </c>
      <c r="W197" s="830" t="s">
        <v>3411</v>
      </c>
      <c r="X197" s="830" t="s">
        <v>3411</v>
      </c>
      <c r="Y197" s="830" t="s">
        <v>3411</v>
      </c>
      <c r="Z197" s="830" t="s">
        <v>3411</v>
      </c>
      <c r="AA197" s="830" t="s">
        <v>3411</v>
      </c>
      <c r="AB197" s="830" t="s">
        <v>3411</v>
      </c>
      <c r="AC197" s="830" t="s">
        <v>3411</v>
      </c>
      <c r="AD197" s="830" t="s">
        <v>3411</v>
      </c>
      <c r="AE197" s="830" t="s">
        <v>3411</v>
      </c>
      <c r="AF197" s="830" t="s">
        <v>3411</v>
      </c>
      <c r="AG197" s="830" t="s">
        <v>3411</v>
      </c>
      <c r="AH197" s="830" t="s">
        <v>3411</v>
      </c>
      <c r="AI197" s="830" t="s">
        <v>3411</v>
      </c>
      <c r="AJ197" s="830" t="s">
        <v>3411</v>
      </c>
      <c r="AK197" s="830" t="s">
        <v>3411</v>
      </c>
      <c r="AL197" s="830" t="s">
        <v>3411</v>
      </c>
      <c r="AM197" s="830" t="s">
        <v>3411</v>
      </c>
      <c r="AN197" s="830" t="s">
        <v>3411</v>
      </c>
      <c r="AO197" s="830" t="s">
        <v>3411</v>
      </c>
      <c r="AP197" s="830" t="s">
        <v>3411</v>
      </c>
      <c r="AQ197" s="830" t="s">
        <v>3411</v>
      </c>
      <c r="AR197" s="830" t="s">
        <v>3411</v>
      </c>
      <c r="AS197" s="830" t="s">
        <v>3411</v>
      </c>
      <c r="AT197" s="830" t="s">
        <v>3411</v>
      </c>
      <c r="AU197" s="830" t="s">
        <v>3411</v>
      </c>
      <c r="AV197" s="830" t="s">
        <v>3411</v>
      </c>
      <c r="AW197" s="830" t="s">
        <v>3411</v>
      </c>
      <c r="AX197" s="830" t="s">
        <v>3411</v>
      </c>
      <c r="AY197" s="830" t="s">
        <v>3411</v>
      </c>
      <c r="AZ197" s="830" t="s">
        <v>3411</v>
      </c>
      <c r="BA197" s="830" t="s">
        <v>3411</v>
      </c>
      <c r="BB197" s="830" t="s">
        <v>3411</v>
      </c>
      <c r="BC197" s="830" t="s">
        <v>3411</v>
      </c>
      <c r="BD197" s="830" t="s">
        <v>3411</v>
      </c>
      <c r="BE197" s="830" t="s">
        <v>3411</v>
      </c>
      <c r="BF197" s="830" t="s">
        <v>3411</v>
      </c>
      <c r="BG197" s="830" t="s">
        <v>3411</v>
      </c>
      <c r="BH197" s="830" t="s">
        <v>3411</v>
      </c>
      <c r="BI197" s="830" t="s">
        <v>3411</v>
      </c>
      <c r="BJ197" s="830" t="s">
        <v>3411</v>
      </c>
      <c r="BK197" s="830" t="s">
        <v>3411</v>
      </c>
      <c r="BL197" s="830" t="s">
        <v>3411</v>
      </c>
      <c r="BM197" s="830" t="s">
        <v>3411</v>
      </c>
      <c r="BN197" s="830" t="s">
        <v>3411</v>
      </c>
    </row>
    <row r="198" spans="1:66" ht="12.75" hidden="1">
      <c r="A198" s="831"/>
      <c r="B198" s="839"/>
      <c r="C198" s="840"/>
      <c r="D198" s="836"/>
      <c r="E198" s="836">
        <v>0</v>
      </c>
      <c r="F198" s="836"/>
      <c r="G198" s="836">
        <v>0</v>
      </c>
      <c r="H198" s="836">
        <v>0</v>
      </c>
      <c r="I198" s="836" t="s">
        <v>3411</v>
      </c>
      <c r="J198" s="836" t="s">
        <v>3411</v>
      </c>
      <c r="K198" s="836" t="s">
        <v>3411</v>
      </c>
      <c r="L198" s="836" t="s">
        <v>3411</v>
      </c>
      <c r="M198" s="836" t="s">
        <v>3411</v>
      </c>
      <c r="N198" s="836" t="s">
        <v>3411</v>
      </c>
      <c r="O198" s="836" t="s">
        <v>3411</v>
      </c>
      <c r="P198" s="836" t="s">
        <v>3411</v>
      </c>
      <c r="Q198" s="836" t="s">
        <v>3411</v>
      </c>
      <c r="R198" s="836" t="s">
        <v>3411</v>
      </c>
      <c r="S198" s="836" t="s">
        <v>3411</v>
      </c>
      <c r="T198" s="836" t="s">
        <v>3411</v>
      </c>
      <c r="U198" s="836" t="s">
        <v>3411</v>
      </c>
      <c r="V198" s="836" t="s">
        <v>3411</v>
      </c>
      <c r="W198" s="836" t="s">
        <v>3411</v>
      </c>
      <c r="X198" s="836" t="s">
        <v>3411</v>
      </c>
      <c r="Y198" s="836" t="s">
        <v>3411</v>
      </c>
      <c r="Z198" s="836" t="s">
        <v>3411</v>
      </c>
      <c r="AA198" s="836" t="s">
        <v>3411</v>
      </c>
      <c r="AB198" s="836" t="s">
        <v>3411</v>
      </c>
      <c r="AC198" s="836" t="s">
        <v>3411</v>
      </c>
      <c r="AD198" s="836" t="s">
        <v>3411</v>
      </c>
      <c r="AE198" s="836" t="s">
        <v>3411</v>
      </c>
      <c r="AF198" s="836" t="s">
        <v>3411</v>
      </c>
      <c r="AG198" s="836" t="s">
        <v>3411</v>
      </c>
      <c r="AH198" s="836" t="s">
        <v>3411</v>
      </c>
      <c r="AI198" s="836" t="s">
        <v>3411</v>
      </c>
      <c r="AJ198" s="836" t="s">
        <v>3411</v>
      </c>
      <c r="AK198" s="836" t="s">
        <v>3411</v>
      </c>
      <c r="AL198" s="836" t="s">
        <v>3411</v>
      </c>
      <c r="AM198" s="836" t="s">
        <v>3411</v>
      </c>
      <c r="AN198" s="836" t="s">
        <v>3411</v>
      </c>
      <c r="AO198" s="836" t="s">
        <v>3411</v>
      </c>
      <c r="AP198" s="836" t="s">
        <v>3411</v>
      </c>
      <c r="AQ198" s="836" t="s">
        <v>3411</v>
      </c>
      <c r="AR198" s="836" t="s">
        <v>3411</v>
      </c>
      <c r="AS198" s="836" t="s">
        <v>3411</v>
      </c>
      <c r="AT198" s="836" t="s">
        <v>3411</v>
      </c>
      <c r="AU198" s="836" t="s">
        <v>3411</v>
      </c>
      <c r="AV198" s="836" t="s">
        <v>3411</v>
      </c>
      <c r="AW198" s="836" t="s">
        <v>3411</v>
      </c>
      <c r="AX198" s="836" t="s">
        <v>3411</v>
      </c>
      <c r="AY198" s="836" t="s">
        <v>3411</v>
      </c>
      <c r="AZ198" s="836" t="s">
        <v>3411</v>
      </c>
      <c r="BA198" s="836" t="s">
        <v>3411</v>
      </c>
      <c r="BB198" s="836" t="s">
        <v>3411</v>
      </c>
      <c r="BC198" s="836" t="s">
        <v>3411</v>
      </c>
      <c r="BD198" s="836" t="s">
        <v>3411</v>
      </c>
      <c r="BE198" s="836" t="s">
        <v>3411</v>
      </c>
      <c r="BF198" s="836" t="s">
        <v>3411</v>
      </c>
      <c r="BG198" s="836" t="s">
        <v>3411</v>
      </c>
      <c r="BH198" s="836" t="s">
        <v>3411</v>
      </c>
      <c r="BI198" s="836" t="s">
        <v>3411</v>
      </c>
      <c r="BJ198" s="836" t="s">
        <v>3411</v>
      </c>
      <c r="BK198" s="836" t="s">
        <v>3411</v>
      </c>
      <c r="BL198" s="836" t="s">
        <v>3411</v>
      </c>
      <c r="BM198" s="836" t="s">
        <v>3411</v>
      </c>
      <c r="BN198" s="836" t="s">
        <v>3411</v>
      </c>
    </row>
    <row r="199" spans="1:66" ht="13.5" thickBot="1">
      <c r="A199" s="829"/>
      <c r="B199" s="829" t="s">
        <v>4503</v>
      </c>
      <c r="C199" s="826" t="s">
        <v>6077</v>
      </c>
      <c r="D199" s="846">
        <v>602089884296</v>
      </c>
      <c r="E199" s="846">
        <v>0</v>
      </c>
      <c r="F199" s="846">
        <v>602089884296</v>
      </c>
      <c r="G199" s="846">
        <v>602089884296</v>
      </c>
      <c r="H199" s="846">
        <v>0</v>
      </c>
      <c r="I199" s="846" t="s">
        <v>3411</v>
      </c>
      <c r="J199" s="846" t="s">
        <v>3411</v>
      </c>
      <c r="K199" s="846" t="s">
        <v>3411</v>
      </c>
      <c r="L199" s="846" t="s">
        <v>3411</v>
      </c>
      <c r="M199" s="846" t="s">
        <v>3411</v>
      </c>
      <c r="N199" s="846" t="s">
        <v>3411</v>
      </c>
      <c r="O199" s="846" t="s">
        <v>3411</v>
      </c>
      <c r="P199" s="846" t="s">
        <v>3411</v>
      </c>
      <c r="Q199" s="846" t="s">
        <v>3411</v>
      </c>
      <c r="R199" s="846" t="s">
        <v>3411</v>
      </c>
      <c r="S199" s="846" t="s">
        <v>3411</v>
      </c>
      <c r="T199" s="846" t="s">
        <v>3411</v>
      </c>
      <c r="U199" s="846" t="s">
        <v>3411</v>
      </c>
      <c r="V199" s="846" t="s">
        <v>3411</v>
      </c>
      <c r="W199" s="846" t="s">
        <v>3411</v>
      </c>
      <c r="X199" s="846" t="s">
        <v>3411</v>
      </c>
      <c r="Y199" s="846" t="s">
        <v>3411</v>
      </c>
      <c r="Z199" s="846" t="s">
        <v>3411</v>
      </c>
      <c r="AA199" s="846" t="s">
        <v>3411</v>
      </c>
      <c r="AB199" s="846" t="s">
        <v>3411</v>
      </c>
      <c r="AC199" s="846" t="s">
        <v>3411</v>
      </c>
      <c r="AD199" s="846" t="s">
        <v>3411</v>
      </c>
      <c r="AE199" s="846" t="s">
        <v>3411</v>
      </c>
      <c r="AF199" s="846" t="s">
        <v>3411</v>
      </c>
      <c r="AG199" s="846" t="s">
        <v>3411</v>
      </c>
      <c r="AH199" s="846" t="s">
        <v>3411</v>
      </c>
      <c r="AI199" s="846" t="s">
        <v>3411</v>
      </c>
      <c r="AJ199" s="846" t="s">
        <v>3411</v>
      </c>
      <c r="AK199" s="846" t="s">
        <v>3411</v>
      </c>
      <c r="AL199" s="846" t="s">
        <v>3411</v>
      </c>
      <c r="AM199" s="846" t="s">
        <v>3411</v>
      </c>
      <c r="AN199" s="846" t="s">
        <v>3411</v>
      </c>
      <c r="AO199" s="846" t="s">
        <v>3411</v>
      </c>
      <c r="AP199" s="846" t="s">
        <v>3411</v>
      </c>
      <c r="AQ199" s="846" t="s">
        <v>3411</v>
      </c>
      <c r="AR199" s="846" t="s">
        <v>3411</v>
      </c>
      <c r="AS199" s="846" t="s">
        <v>3411</v>
      </c>
      <c r="AT199" s="846" t="s">
        <v>3411</v>
      </c>
      <c r="AU199" s="846" t="s">
        <v>3411</v>
      </c>
      <c r="AV199" s="846" t="s">
        <v>3411</v>
      </c>
      <c r="AW199" s="846" t="s">
        <v>3411</v>
      </c>
      <c r="AX199" s="846" t="s">
        <v>3411</v>
      </c>
      <c r="AY199" s="846" t="s">
        <v>3411</v>
      </c>
      <c r="AZ199" s="846" t="s">
        <v>3411</v>
      </c>
      <c r="BA199" s="846" t="s">
        <v>3411</v>
      </c>
      <c r="BB199" s="846" t="s">
        <v>3411</v>
      </c>
      <c r="BC199" s="846" t="s">
        <v>3411</v>
      </c>
      <c r="BD199" s="846" t="s">
        <v>3411</v>
      </c>
      <c r="BE199" s="846" t="s">
        <v>3411</v>
      </c>
      <c r="BF199" s="846" t="s">
        <v>3411</v>
      </c>
      <c r="BG199" s="846" t="s">
        <v>3411</v>
      </c>
      <c r="BH199" s="846" t="s">
        <v>3411</v>
      </c>
      <c r="BI199" s="846" t="s">
        <v>3411</v>
      </c>
      <c r="BJ199" s="846" t="s">
        <v>3411</v>
      </c>
      <c r="BK199" s="846" t="s">
        <v>3411</v>
      </c>
      <c r="BL199" s="846" t="s">
        <v>3411</v>
      </c>
      <c r="BM199" s="846" t="s">
        <v>3411</v>
      </c>
      <c r="BN199" s="846" t="s">
        <v>3411</v>
      </c>
    </row>
    <row r="200" spans="1:66" ht="8.25" customHeight="1" thickTop="1">
      <c r="A200" s="839"/>
      <c r="B200" s="839"/>
      <c r="C200" s="840" t="s">
        <v>6077</v>
      </c>
      <c r="D200" s="836">
        <v>0</v>
      </c>
      <c r="E200" s="836">
        <v>0</v>
      </c>
      <c r="F200" s="836">
        <v>0</v>
      </c>
      <c r="G200" s="836">
        <v>0</v>
      </c>
      <c r="H200" s="836">
        <v>0</v>
      </c>
      <c r="I200" s="836" t="s">
        <v>3411</v>
      </c>
      <c r="J200" s="836" t="s">
        <v>3411</v>
      </c>
      <c r="K200" s="836" t="s">
        <v>3411</v>
      </c>
      <c r="L200" s="836" t="s">
        <v>3411</v>
      </c>
      <c r="M200" s="836" t="s">
        <v>3411</v>
      </c>
      <c r="N200" s="836" t="s">
        <v>3411</v>
      </c>
      <c r="O200" s="836" t="s">
        <v>3411</v>
      </c>
      <c r="P200" s="836" t="s">
        <v>3411</v>
      </c>
      <c r="Q200" s="836" t="s">
        <v>3411</v>
      </c>
      <c r="R200" s="836" t="s">
        <v>3411</v>
      </c>
      <c r="S200" s="836" t="s">
        <v>3411</v>
      </c>
      <c r="T200" s="836" t="s">
        <v>3411</v>
      </c>
      <c r="U200" s="836" t="s">
        <v>3411</v>
      </c>
      <c r="V200" s="836" t="s">
        <v>3411</v>
      </c>
      <c r="W200" s="836" t="s">
        <v>3411</v>
      </c>
      <c r="X200" s="836" t="s">
        <v>3411</v>
      </c>
      <c r="Y200" s="836" t="s">
        <v>3411</v>
      </c>
      <c r="Z200" s="836" t="s">
        <v>3411</v>
      </c>
      <c r="AA200" s="836" t="s">
        <v>3411</v>
      </c>
      <c r="AB200" s="836" t="s">
        <v>3411</v>
      </c>
      <c r="AC200" s="836" t="s">
        <v>3411</v>
      </c>
      <c r="AD200" s="836" t="s">
        <v>3411</v>
      </c>
      <c r="AE200" s="836" t="s">
        <v>3411</v>
      </c>
      <c r="AF200" s="836" t="s">
        <v>3411</v>
      </c>
      <c r="AG200" s="836" t="s">
        <v>3411</v>
      </c>
      <c r="AH200" s="836" t="s">
        <v>3411</v>
      </c>
      <c r="AI200" s="836" t="s">
        <v>3411</v>
      </c>
      <c r="AJ200" s="836" t="s">
        <v>3411</v>
      </c>
      <c r="AK200" s="836" t="s">
        <v>3411</v>
      </c>
      <c r="AL200" s="836" t="s">
        <v>3411</v>
      </c>
      <c r="AM200" s="836" t="s">
        <v>3411</v>
      </c>
      <c r="AN200" s="836" t="s">
        <v>3411</v>
      </c>
      <c r="AO200" s="836" t="s">
        <v>3411</v>
      </c>
      <c r="AP200" s="836" t="s">
        <v>3411</v>
      </c>
      <c r="AQ200" s="836" t="s">
        <v>3411</v>
      </c>
      <c r="AR200" s="836" t="s">
        <v>3411</v>
      </c>
      <c r="AS200" s="836" t="s">
        <v>3411</v>
      </c>
      <c r="AT200" s="836" t="s">
        <v>3411</v>
      </c>
      <c r="AU200" s="836" t="s">
        <v>3411</v>
      </c>
      <c r="AV200" s="836" t="s">
        <v>3411</v>
      </c>
      <c r="AW200" s="836" t="s">
        <v>3411</v>
      </c>
      <c r="AX200" s="836" t="s">
        <v>3411</v>
      </c>
      <c r="AY200" s="836" t="s">
        <v>3411</v>
      </c>
      <c r="AZ200" s="836" t="s">
        <v>3411</v>
      </c>
      <c r="BA200" s="836" t="s">
        <v>3411</v>
      </c>
      <c r="BB200" s="836" t="s">
        <v>3411</v>
      </c>
      <c r="BC200" s="836" t="s">
        <v>3411</v>
      </c>
      <c r="BD200" s="836" t="s">
        <v>3411</v>
      </c>
      <c r="BE200" s="836" t="s">
        <v>3411</v>
      </c>
      <c r="BF200" s="836" t="s">
        <v>3411</v>
      </c>
      <c r="BG200" s="836" t="s">
        <v>3411</v>
      </c>
      <c r="BH200" s="836" t="s">
        <v>3411</v>
      </c>
      <c r="BI200" s="836" t="s">
        <v>3411</v>
      </c>
      <c r="BJ200" s="836" t="s">
        <v>3411</v>
      </c>
      <c r="BK200" s="836" t="s">
        <v>3411</v>
      </c>
      <c r="BL200" s="836" t="s">
        <v>3411</v>
      </c>
      <c r="BM200" s="836" t="s">
        <v>3411</v>
      </c>
      <c r="BN200" s="836" t="s">
        <v>3411</v>
      </c>
    </row>
    <row r="201" spans="1:66" ht="12.75">
      <c r="A201" s="848" t="s">
        <v>12468</v>
      </c>
      <c r="B201" s="848"/>
      <c r="C201" s="844" t="s">
        <v>6077</v>
      </c>
      <c r="D201" s="851"/>
      <c r="E201" s="851">
        <v>0</v>
      </c>
      <c r="F201" s="851"/>
      <c r="G201" s="851">
        <v>0</v>
      </c>
      <c r="H201" s="851">
        <v>0</v>
      </c>
      <c r="I201" s="851" t="s">
        <v>3411</v>
      </c>
      <c r="J201" s="851" t="s">
        <v>3411</v>
      </c>
      <c r="K201" s="851" t="s">
        <v>3411</v>
      </c>
      <c r="L201" s="851" t="s">
        <v>3411</v>
      </c>
      <c r="M201" s="851" t="s">
        <v>3411</v>
      </c>
      <c r="N201" s="851" t="s">
        <v>3411</v>
      </c>
      <c r="O201" s="851" t="s">
        <v>3411</v>
      </c>
      <c r="P201" s="851" t="s">
        <v>3411</v>
      </c>
      <c r="Q201" s="851" t="s">
        <v>3411</v>
      </c>
      <c r="R201" s="851" t="s">
        <v>3411</v>
      </c>
      <c r="S201" s="851" t="s">
        <v>3411</v>
      </c>
      <c r="T201" s="851" t="s">
        <v>3411</v>
      </c>
      <c r="U201" s="851" t="s">
        <v>3411</v>
      </c>
      <c r="V201" s="851" t="s">
        <v>3411</v>
      </c>
      <c r="W201" s="851" t="s">
        <v>3411</v>
      </c>
      <c r="X201" s="851" t="s">
        <v>3411</v>
      </c>
      <c r="Y201" s="851" t="s">
        <v>3411</v>
      </c>
      <c r="Z201" s="851" t="s">
        <v>3411</v>
      </c>
      <c r="AA201" s="851" t="s">
        <v>3411</v>
      </c>
      <c r="AB201" s="851" t="s">
        <v>3411</v>
      </c>
      <c r="AC201" s="851" t="s">
        <v>3411</v>
      </c>
      <c r="AD201" s="851" t="s">
        <v>3411</v>
      </c>
      <c r="AE201" s="851" t="s">
        <v>3411</v>
      </c>
      <c r="AF201" s="851" t="s">
        <v>3411</v>
      </c>
      <c r="AG201" s="851" t="s">
        <v>3411</v>
      </c>
      <c r="AH201" s="851" t="s">
        <v>3411</v>
      </c>
      <c r="AI201" s="851" t="s">
        <v>3411</v>
      </c>
      <c r="AJ201" s="851" t="s">
        <v>3411</v>
      </c>
      <c r="AK201" s="851" t="s">
        <v>3411</v>
      </c>
      <c r="AL201" s="851" t="s">
        <v>3411</v>
      </c>
      <c r="AM201" s="851" t="s">
        <v>3411</v>
      </c>
      <c r="AN201" s="851" t="s">
        <v>3411</v>
      </c>
      <c r="AO201" s="851" t="s">
        <v>3411</v>
      </c>
      <c r="AP201" s="851" t="s">
        <v>3411</v>
      </c>
      <c r="AQ201" s="851" t="s">
        <v>3411</v>
      </c>
      <c r="AR201" s="851" t="s">
        <v>3411</v>
      </c>
      <c r="AS201" s="851" t="s">
        <v>3411</v>
      </c>
      <c r="AT201" s="851" t="s">
        <v>3411</v>
      </c>
      <c r="AU201" s="851" t="s">
        <v>3411</v>
      </c>
      <c r="AV201" s="851" t="s">
        <v>3411</v>
      </c>
      <c r="AW201" s="851" t="s">
        <v>3411</v>
      </c>
      <c r="AX201" s="851" t="s">
        <v>3411</v>
      </c>
      <c r="AY201" s="851" t="s">
        <v>3411</v>
      </c>
      <c r="AZ201" s="851" t="s">
        <v>3411</v>
      </c>
      <c r="BA201" s="851" t="s">
        <v>3411</v>
      </c>
      <c r="BB201" s="851" t="s">
        <v>3411</v>
      </c>
      <c r="BC201" s="851" t="s">
        <v>3411</v>
      </c>
      <c r="BD201" s="851" t="s">
        <v>3411</v>
      </c>
      <c r="BE201" s="851" t="s">
        <v>3411</v>
      </c>
      <c r="BF201" s="851" t="s">
        <v>3411</v>
      </c>
      <c r="BG201" s="851" t="s">
        <v>3411</v>
      </c>
      <c r="BH201" s="851" t="s">
        <v>3411</v>
      </c>
      <c r="BI201" s="851" t="s">
        <v>3411</v>
      </c>
      <c r="BJ201" s="851" t="s">
        <v>3411</v>
      </c>
      <c r="BK201" s="851" t="s">
        <v>3411</v>
      </c>
      <c r="BL201" s="851" t="s">
        <v>3411</v>
      </c>
      <c r="BM201" s="851" t="s">
        <v>3411</v>
      </c>
      <c r="BN201" s="851" t="s">
        <v>3411</v>
      </c>
    </row>
    <row r="202" spans="1:66" ht="6" customHeight="1">
      <c r="A202" s="829"/>
      <c r="B202" s="829"/>
      <c r="C202" s="826" t="s">
        <v>6077</v>
      </c>
      <c r="D202" s="850">
        <v>0</v>
      </c>
      <c r="E202" s="850">
        <v>0</v>
      </c>
      <c r="F202" s="850"/>
      <c r="G202" s="850">
        <v>0</v>
      </c>
      <c r="H202" s="850">
        <v>0</v>
      </c>
      <c r="I202" s="850" t="s">
        <v>3411</v>
      </c>
      <c r="J202" s="850" t="s">
        <v>3411</v>
      </c>
      <c r="K202" s="850" t="s">
        <v>3411</v>
      </c>
      <c r="L202" s="850" t="s">
        <v>3411</v>
      </c>
      <c r="M202" s="850" t="s">
        <v>3411</v>
      </c>
      <c r="N202" s="850" t="s">
        <v>3411</v>
      </c>
      <c r="O202" s="850" t="s">
        <v>3411</v>
      </c>
      <c r="P202" s="850" t="s">
        <v>3411</v>
      </c>
      <c r="Q202" s="850" t="s">
        <v>3411</v>
      </c>
      <c r="R202" s="850" t="s">
        <v>3411</v>
      </c>
      <c r="S202" s="850" t="s">
        <v>3411</v>
      </c>
      <c r="T202" s="850" t="s">
        <v>3411</v>
      </c>
      <c r="U202" s="850" t="s">
        <v>3411</v>
      </c>
      <c r="V202" s="850" t="s">
        <v>3411</v>
      </c>
      <c r="W202" s="850" t="s">
        <v>3411</v>
      </c>
      <c r="X202" s="850" t="s">
        <v>3411</v>
      </c>
      <c r="Y202" s="850" t="s">
        <v>3411</v>
      </c>
      <c r="Z202" s="850" t="s">
        <v>3411</v>
      </c>
      <c r="AA202" s="850" t="s">
        <v>3411</v>
      </c>
      <c r="AB202" s="850" t="s">
        <v>3411</v>
      </c>
      <c r="AC202" s="850" t="s">
        <v>3411</v>
      </c>
      <c r="AD202" s="850" t="s">
        <v>3411</v>
      </c>
      <c r="AE202" s="850" t="s">
        <v>3411</v>
      </c>
      <c r="AF202" s="850" t="s">
        <v>3411</v>
      </c>
      <c r="AG202" s="850" t="s">
        <v>3411</v>
      </c>
      <c r="AH202" s="850" t="s">
        <v>3411</v>
      </c>
      <c r="AI202" s="850" t="s">
        <v>3411</v>
      </c>
      <c r="AJ202" s="850" t="s">
        <v>3411</v>
      </c>
      <c r="AK202" s="850" t="s">
        <v>3411</v>
      </c>
      <c r="AL202" s="850" t="s">
        <v>3411</v>
      </c>
      <c r="AM202" s="850" t="s">
        <v>3411</v>
      </c>
      <c r="AN202" s="850" t="s">
        <v>3411</v>
      </c>
      <c r="AO202" s="850" t="s">
        <v>3411</v>
      </c>
      <c r="AP202" s="850" t="s">
        <v>3411</v>
      </c>
      <c r="AQ202" s="850" t="s">
        <v>3411</v>
      </c>
      <c r="AR202" s="850" t="s">
        <v>3411</v>
      </c>
      <c r="AS202" s="850" t="s">
        <v>3411</v>
      </c>
      <c r="AT202" s="850" t="s">
        <v>3411</v>
      </c>
      <c r="AU202" s="850" t="s">
        <v>3411</v>
      </c>
      <c r="AV202" s="850" t="s">
        <v>3411</v>
      </c>
      <c r="AW202" s="850" t="s">
        <v>3411</v>
      </c>
      <c r="AX202" s="850" t="s">
        <v>3411</v>
      </c>
      <c r="AY202" s="850" t="s">
        <v>3411</v>
      </c>
      <c r="AZ202" s="850" t="s">
        <v>3411</v>
      </c>
      <c r="BA202" s="850" t="s">
        <v>3411</v>
      </c>
      <c r="BB202" s="850" t="s">
        <v>3411</v>
      </c>
      <c r="BC202" s="850" t="s">
        <v>3411</v>
      </c>
      <c r="BD202" s="850" t="s">
        <v>3411</v>
      </c>
      <c r="BE202" s="850" t="s">
        <v>3411</v>
      </c>
      <c r="BF202" s="850" t="s">
        <v>3411</v>
      </c>
      <c r="BG202" s="850" t="s">
        <v>3411</v>
      </c>
      <c r="BH202" s="850" t="s">
        <v>3411</v>
      </c>
      <c r="BI202" s="850" t="s">
        <v>3411</v>
      </c>
      <c r="BJ202" s="850" t="s">
        <v>3411</v>
      </c>
      <c r="BK202" s="850" t="s">
        <v>3411</v>
      </c>
      <c r="BL202" s="850" t="s">
        <v>3411</v>
      </c>
      <c r="BM202" s="850" t="s">
        <v>3411</v>
      </c>
      <c r="BN202" s="850" t="s">
        <v>3411</v>
      </c>
    </row>
    <row r="203" spans="1:66" ht="12.75">
      <c r="A203" s="831" t="s">
        <v>533</v>
      </c>
      <c r="B203" s="839" t="s">
        <v>12470</v>
      </c>
      <c r="C203" s="840" t="s">
        <v>6077</v>
      </c>
      <c r="D203" s="836">
        <v>0</v>
      </c>
      <c r="E203" s="836">
        <v>0</v>
      </c>
      <c r="F203" s="836">
        <v>0</v>
      </c>
      <c r="G203" s="836">
        <v>0</v>
      </c>
      <c r="H203" s="836">
        <v>0</v>
      </c>
      <c r="I203" s="836" t="s">
        <v>3411</v>
      </c>
      <c r="J203" s="836" t="s">
        <v>3411</v>
      </c>
      <c r="K203" s="836" t="s">
        <v>3411</v>
      </c>
      <c r="L203" s="836" t="s">
        <v>3411</v>
      </c>
      <c r="M203" s="836" t="s">
        <v>3411</v>
      </c>
      <c r="N203" s="836" t="s">
        <v>3411</v>
      </c>
      <c r="O203" s="836" t="s">
        <v>3411</v>
      </c>
      <c r="P203" s="836" t="s">
        <v>3411</v>
      </c>
      <c r="Q203" s="836" t="s">
        <v>3411</v>
      </c>
      <c r="R203" s="836" t="s">
        <v>3411</v>
      </c>
      <c r="S203" s="836" t="s">
        <v>3411</v>
      </c>
      <c r="T203" s="836" t="s">
        <v>3411</v>
      </c>
      <c r="U203" s="836" t="s">
        <v>3411</v>
      </c>
      <c r="V203" s="836" t="s">
        <v>3411</v>
      </c>
      <c r="W203" s="836" t="s">
        <v>3411</v>
      </c>
      <c r="X203" s="836" t="s">
        <v>3411</v>
      </c>
      <c r="Y203" s="836" t="s">
        <v>3411</v>
      </c>
      <c r="Z203" s="836" t="s">
        <v>3411</v>
      </c>
      <c r="AA203" s="836" t="s">
        <v>3411</v>
      </c>
      <c r="AB203" s="836" t="s">
        <v>3411</v>
      </c>
      <c r="AC203" s="836" t="s">
        <v>3411</v>
      </c>
      <c r="AD203" s="836" t="s">
        <v>3411</v>
      </c>
      <c r="AE203" s="836" t="s">
        <v>3411</v>
      </c>
      <c r="AF203" s="836" t="s">
        <v>3411</v>
      </c>
      <c r="AG203" s="836" t="s">
        <v>3411</v>
      </c>
      <c r="AH203" s="836" t="s">
        <v>3411</v>
      </c>
      <c r="AI203" s="836" t="s">
        <v>3411</v>
      </c>
      <c r="AJ203" s="836" t="s">
        <v>3411</v>
      </c>
      <c r="AK203" s="836" t="s">
        <v>3411</v>
      </c>
      <c r="AL203" s="836" t="s">
        <v>3411</v>
      </c>
      <c r="AM203" s="836" t="s">
        <v>3411</v>
      </c>
      <c r="AN203" s="836" t="s">
        <v>3411</v>
      </c>
      <c r="AO203" s="836" t="s">
        <v>3411</v>
      </c>
      <c r="AP203" s="836" t="s">
        <v>3411</v>
      </c>
      <c r="AQ203" s="836" t="s">
        <v>3411</v>
      </c>
      <c r="AR203" s="836" t="s">
        <v>3411</v>
      </c>
      <c r="AS203" s="836" t="s">
        <v>3411</v>
      </c>
      <c r="AT203" s="836" t="s">
        <v>3411</v>
      </c>
      <c r="AU203" s="836" t="s">
        <v>3411</v>
      </c>
      <c r="AV203" s="836" t="s">
        <v>3411</v>
      </c>
      <c r="AW203" s="836" t="s">
        <v>3411</v>
      </c>
      <c r="AX203" s="836" t="s">
        <v>3411</v>
      </c>
      <c r="AY203" s="836" t="s">
        <v>3411</v>
      </c>
      <c r="AZ203" s="836" t="s">
        <v>3411</v>
      </c>
      <c r="BA203" s="836" t="s">
        <v>3411</v>
      </c>
      <c r="BB203" s="836" t="s">
        <v>3411</v>
      </c>
      <c r="BC203" s="836" t="s">
        <v>3411</v>
      </c>
      <c r="BD203" s="836" t="s">
        <v>3411</v>
      </c>
      <c r="BE203" s="836" t="s">
        <v>3411</v>
      </c>
      <c r="BF203" s="836" t="s">
        <v>3411</v>
      </c>
      <c r="BG203" s="836" t="s">
        <v>3411</v>
      </c>
      <c r="BH203" s="836" t="s">
        <v>3411</v>
      </c>
      <c r="BI203" s="836" t="s">
        <v>3411</v>
      </c>
      <c r="BJ203" s="836" t="s">
        <v>3411</v>
      </c>
      <c r="BK203" s="836" t="s">
        <v>3411</v>
      </c>
      <c r="BL203" s="836" t="s">
        <v>3411</v>
      </c>
      <c r="BM203" s="836" t="s">
        <v>3411</v>
      </c>
      <c r="BN203" s="836" t="s">
        <v>3411</v>
      </c>
    </row>
    <row r="204" spans="1:66" ht="12.75">
      <c r="A204" s="831" t="s">
        <v>661</v>
      </c>
      <c r="B204" s="839" t="s">
        <v>7810</v>
      </c>
      <c r="C204" s="840" t="s">
        <v>6077</v>
      </c>
      <c r="D204" s="836">
        <v>0</v>
      </c>
      <c r="E204" s="836">
        <v>0</v>
      </c>
      <c r="F204" s="836">
        <v>0</v>
      </c>
      <c r="G204" s="836">
        <v>0</v>
      </c>
      <c r="H204" s="836">
        <v>0</v>
      </c>
      <c r="I204" s="836" t="s">
        <v>3411</v>
      </c>
      <c r="J204" s="836" t="s">
        <v>3411</v>
      </c>
      <c r="K204" s="836" t="s">
        <v>3411</v>
      </c>
      <c r="L204" s="836" t="s">
        <v>3411</v>
      </c>
      <c r="M204" s="836" t="s">
        <v>3411</v>
      </c>
      <c r="N204" s="836" t="s">
        <v>3411</v>
      </c>
      <c r="O204" s="836" t="s">
        <v>3411</v>
      </c>
      <c r="P204" s="836" t="s">
        <v>3411</v>
      </c>
      <c r="Q204" s="836" t="s">
        <v>3411</v>
      </c>
      <c r="R204" s="836" t="s">
        <v>3411</v>
      </c>
      <c r="S204" s="836" t="s">
        <v>3411</v>
      </c>
      <c r="T204" s="836" t="s">
        <v>3411</v>
      </c>
      <c r="U204" s="836" t="s">
        <v>3411</v>
      </c>
      <c r="V204" s="836" t="s">
        <v>3411</v>
      </c>
      <c r="W204" s="836" t="s">
        <v>3411</v>
      </c>
      <c r="X204" s="836" t="s">
        <v>3411</v>
      </c>
      <c r="Y204" s="836" t="s">
        <v>3411</v>
      </c>
      <c r="Z204" s="836" t="s">
        <v>3411</v>
      </c>
      <c r="AA204" s="836" t="s">
        <v>3411</v>
      </c>
      <c r="AB204" s="836" t="s">
        <v>3411</v>
      </c>
      <c r="AC204" s="836" t="s">
        <v>3411</v>
      </c>
      <c r="AD204" s="836" t="s">
        <v>3411</v>
      </c>
      <c r="AE204" s="836" t="s">
        <v>3411</v>
      </c>
      <c r="AF204" s="836" t="s">
        <v>3411</v>
      </c>
      <c r="AG204" s="836" t="s">
        <v>3411</v>
      </c>
      <c r="AH204" s="836" t="s">
        <v>3411</v>
      </c>
      <c r="AI204" s="836" t="s">
        <v>3411</v>
      </c>
      <c r="AJ204" s="836" t="s">
        <v>3411</v>
      </c>
      <c r="AK204" s="836" t="s">
        <v>3411</v>
      </c>
      <c r="AL204" s="836" t="s">
        <v>3411</v>
      </c>
      <c r="AM204" s="836" t="s">
        <v>3411</v>
      </c>
      <c r="AN204" s="836" t="s">
        <v>3411</v>
      </c>
      <c r="AO204" s="836" t="s">
        <v>3411</v>
      </c>
      <c r="AP204" s="836" t="s">
        <v>3411</v>
      </c>
      <c r="AQ204" s="836" t="s">
        <v>3411</v>
      </c>
      <c r="AR204" s="836" t="s">
        <v>3411</v>
      </c>
      <c r="AS204" s="836" t="s">
        <v>3411</v>
      </c>
      <c r="AT204" s="836" t="s">
        <v>3411</v>
      </c>
      <c r="AU204" s="836" t="s">
        <v>3411</v>
      </c>
      <c r="AV204" s="836" t="s">
        <v>3411</v>
      </c>
      <c r="AW204" s="836" t="s">
        <v>3411</v>
      </c>
      <c r="AX204" s="836" t="s">
        <v>3411</v>
      </c>
      <c r="AY204" s="836" t="s">
        <v>3411</v>
      </c>
      <c r="AZ204" s="836" t="s">
        <v>3411</v>
      </c>
      <c r="BA204" s="836" t="s">
        <v>3411</v>
      </c>
      <c r="BB204" s="836" t="s">
        <v>3411</v>
      </c>
      <c r="BC204" s="836" t="s">
        <v>3411</v>
      </c>
      <c r="BD204" s="836" t="s">
        <v>3411</v>
      </c>
      <c r="BE204" s="836" t="s">
        <v>3411</v>
      </c>
      <c r="BF204" s="836" t="s">
        <v>3411</v>
      </c>
      <c r="BG204" s="836" t="s">
        <v>3411</v>
      </c>
      <c r="BH204" s="836" t="s">
        <v>3411</v>
      </c>
      <c r="BI204" s="836" t="s">
        <v>3411</v>
      </c>
      <c r="BJ204" s="836" t="s">
        <v>3411</v>
      </c>
      <c r="BK204" s="836" t="s">
        <v>3411</v>
      </c>
      <c r="BL204" s="836" t="s">
        <v>3411</v>
      </c>
      <c r="BM204" s="836" t="s">
        <v>3411</v>
      </c>
      <c r="BN204" s="836" t="s">
        <v>3411</v>
      </c>
    </row>
    <row r="205" spans="1:66" ht="12.75">
      <c r="A205" s="831" t="s">
        <v>12490</v>
      </c>
      <c r="B205" s="839" t="s">
        <v>11858</v>
      </c>
      <c r="C205" s="840" t="s">
        <v>6077</v>
      </c>
      <c r="D205" s="836">
        <v>0</v>
      </c>
      <c r="E205" s="836">
        <v>0</v>
      </c>
      <c r="F205" s="836">
        <v>0</v>
      </c>
      <c r="G205" s="836">
        <v>0</v>
      </c>
      <c r="H205" s="836">
        <v>0</v>
      </c>
      <c r="I205" s="836" t="s">
        <v>3411</v>
      </c>
      <c r="J205" s="836" t="s">
        <v>3411</v>
      </c>
      <c r="K205" s="836" t="s">
        <v>3411</v>
      </c>
      <c r="L205" s="836" t="s">
        <v>3411</v>
      </c>
      <c r="M205" s="836" t="s">
        <v>3411</v>
      </c>
      <c r="N205" s="836" t="s">
        <v>3411</v>
      </c>
      <c r="O205" s="836" t="s">
        <v>3411</v>
      </c>
      <c r="P205" s="836" t="s">
        <v>3411</v>
      </c>
      <c r="Q205" s="836" t="s">
        <v>3411</v>
      </c>
      <c r="R205" s="836" t="s">
        <v>3411</v>
      </c>
      <c r="S205" s="836" t="s">
        <v>3411</v>
      </c>
      <c r="T205" s="836" t="s">
        <v>3411</v>
      </c>
      <c r="U205" s="836" t="s">
        <v>3411</v>
      </c>
      <c r="V205" s="836" t="s">
        <v>3411</v>
      </c>
      <c r="W205" s="836" t="s">
        <v>3411</v>
      </c>
      <c r="X205" s="836" t="s">
        <v>3411</v>
      </c>
      <c r="Y205" s="836" t="s">
        <v>3411</v>
      </c>
      <c r="Z205" s="836" t="s">
        <v>3411</v>
      </c>
      <c r="AA205" s="836" t="s">
        <v>3411</v>
      </c>
      <c r="AB205" s="836" t="s">
        <v>3411</v>
      </c>
      <c r="AC205" s="836" t="s">
        <v>3411</v>
      </c>
      <c r="AD205" s="836" t="s">
        <v>3411</v>
      </c>
      <c r="AE205" s="836" t="s">
        <v>3411</v>
      </c>
      <c r="AF205" s="836" t="s">
        <v>3411</v>
      </c>
      <c r="AG205" s="836" t="s">
        <v>3411</v>
      </c>
      <c r="AH205" s="836" t="s">
        <v>3411</v>
      </c>
      <c r="AI205" s="836" t="s">
        <v>3411</v>
      </c>
      <c r="AJ205" s="836" t="s">
        <v>3411</v>
      </c>
      <c r="AK205" s="836" t="s">
        <v>3411</v>
      </c>
      <c r="AL205" s="836" t="s">
        <v>3411</v>
      </c>
      <c r="AM205" s="836" t="s">
        <v>3411</v>
      </c>
      <c r="AN205" s="836" t="s">
        <v>3411</v>
      </c>
      <c r="AO205" s="836" t="s">
        <v>3411</v>
      </c>
      <c r="AP205" s="836" t="s">
        <v>3411</v>
      </c>
      <c r="AQ205" s="836" t="s">
        <v>3411</v>
      </c>
      <c r="AR205" s="836" t="s">
        <v>3411</v>
      </c>
      <c r="AS205" s="836" t="s">
        <v>3411</v>
      </c>
      <c r="AT205" s="836" t="s">
        <v>3411</v>
      </c>
      <c r="AU205" s="836" t="s">
        <v>3411</v>
      </c>
      <c r="AV205" s="836" t="s">
        <v>3411</v>
      </c>
      <c r="AW205" s="836" t="s">
        <v>3411</v>
      </c>
      <c r="AX205" s="836" t="s">
        <v>3411</v>
      </c>
      <c r="AY205" s="836" t="s">
        <v>3411</v>
      </c>
      <c r="AZ205" s="836" t="s">
        <v>3411</v>
      </c>
      <c r="BA205" s="836" t="s">
        <v>3411</v>
      </c>
      <c r="BB205" s="836" t="s">
        <v>3411</v>
      </c>
      <c r="BC205" s="836" t="s">
        <v>3411</v>
      </c>
      <c r="BD205" s="836" t="s">
        <v>3411</v>
      </c>
      <c r="BE205" s="836" t="s">
        <v>3411</v>
      </c>
      <c r="BF205" s="836" t="s">
        <v>3411</v>
      </c>
      <c r="BG205" s="836" t="s">
        <v>3411</v>
      </c>
      <c r="BH205" s="836" t="s">
        <v>3411</v>
      </c>
      <c r="BI205" s="836" t="s">
        <v>3411</v>
      </c>
      <c r="BJ205" s="836" t="s">
        <v>3411</v>
      </c>
      <c r="BK205" s="836" t="s">
        <v>3411</v>
      </c>
      <c r="BL205" s="836" t="s">
        <v>3411</v>
      </c>
      <c r="BM205" s="836" t="s">
        <v>3411</v>
      </c>
      <c r="BN205" s="836" t="s">
        <v>3411</v>
      </c>
    </row>
    <row r="206" spans="1:66" ht="12.75">
      <c r="A206" s="831" t="s">
        <v>13294</v>
      </c>
      <c r="B206" s="839" t="s">
        <v>11859</v>
      </c>
      <c r="C206" s="840" t="s">
        <v>6077</v>
      </c>
      <c r="D206" s="836">
        <v>0</v>
      </c>
      <c r="E206" s="836">
        <v>0</v>
      </c>
      <c r="F206" s="836">
        <v>0</v>
      </c>
      <c r="G206" s="836">
        <v>0</v>
      </c>
      <c r="H206" s="836">
        <v>0</v>
      </c>
      <c r="I206" s="836" t="s">
        <v>3411</v>
      </c>
      <c r="J206" s="836" t="s">
        <v>3411</v>
      </c>
      <c r="K206" s="836" t="s">
        <v>3411</v>
      </c>
      <c r="L206" s="836" t="s">
        <v>3411</v>
      </c>
      <c r="M206" s="836" t="s">
        <v>3411</v>
      </c>
      <c r="N206" s="836" t="s">
        <v>3411</v>
      </c>
      <c r="O206" s="836" t="s">
        <v>3411</v>
      </c>
      <c r="P206" s="836" t="s">
        <v>3411</v>
      </c>
      <c r="Q206" s="836" t="s">
        <v>3411</v>
      </c>
      <c r="R206" s="836" t="s">
        <v>3411</v>
      </c>
      <c r="S206" s="836" t="s">
        <v>3411</v>
      </c>
      <c r="T206" s="836" t="s">
        <v>3411</v>
      </c>
      <c r="U206" s="836" t="s">
        <v>3411</v>
      </c>
      <c r="V206" s="836" t="s">
        <v>3411</v>
      </c>
      <c r="W206" s="836" t="s">
        <v>3411</v>
      </c>
      <c r="X206" s="836" t="s">
        <v>3411</v>
      </c>
      <c r="Y206" s="836" t="s">
        <v>3411</v>
      </c>
      <c r="Z206" s="836" t="s">
        <v>3411</v>
      </c>
      <c r="AA206" s="836" t="s">
        <v>3411</v>
      </c>
      <c r="AB206" s="836" t="s">
        <v>3411</v>
      </c>
      <c r="AC206" s="836" t="s">
        <v>3411</v>
      </c>
      <c r="AD206" s="836" t="s">
        <v>3411</v>
      </c>
      <c r="AE206" s="836" t="s">
        <v>3411</v>
      </c>
      <c r="AF206" s="836" t="s">
        <v>3411</v>
      </c>
      <c r="AG206" s="836" t="s">
        <v>3411</v>
      </c>
      <c r="AH206" s="836" t="s">
        <v>3411</v>
      </c>
      <c r="AI206" s="836" t="s">
        <v>3411</v>
      </c>
      <c r="AJ206" s="836" t="s">
        <v>3411</v>
      </c>
      <c r="AK206" s="836" t="s">
        <v>3411</v>
      </c>
      <c r="AL206" s="836" t="s">
        <v>3411</v>
      </c>
      <c r="AM206" s="836" t="s">
        <v>3411</v>
      </c>
      <c r="AN206" s="836" t="s">
        <v>3411</v>
      </c>
      <c r="AO206" s="836" t="s">
        <v>3411</v>
      </c>
      <c r="AP206" s="836" t="s">
        <v>3411</v>
      </c>
      <c r="AQ206" s="836" t="s">
        <v>3411</v>
      </c>
      <c r="AR206" s="836" t="s">
        <v>3411</v>
      </c>
      <c r="AS206" s="836" t="s">
        <v>3411</v>
      </c>
      <c r="AT206" s="836" t="s">
        <v>3411</v>
      </c>
      <c r="AU206" s="836" t="s">
        <v>3411</v>
      </c>
      <c r="AV206" s="836" t="s">
        <v>3411</v>
      </c>
      <c r="AW206" s="836" t="s">
        <v>3411</v>
      </c>
      <c r="AX206" s="836" t="s">
        <v>3411</v>
      </c>
      <c r="AY206" s="836" t="s">
        <v>3411</v>
      </c>
      <c r="AZ206" s="836" t="s">
        <v>3411</v>
      </c>
      <c r="BA206" s="836" t="s">
        <v>3411</v>
      </c>
      <c r="BB206" s="836" t="s">
        <v>3411</v>
      </c>
      <c r="BC206" s="836" t="s">
        <v>3411</v>
      </c>
      <c r="BD206" s="836" t="s">
        <v>3411</v>
      </c>
      <c r="BE206" s="836" t="s">
        <v>3411</v>
      </c>
      <c r="BF206" s="836" t="s">
        <v>3411</v>
      </c>
      <c r="BG206" s="836" t="s">
        <v>3411</v>
      </c>
      <c r="BH206" s="836" t="s">
        <v>3411</v>
      </c>
      <c r="BI206" s="836" t="s">
        <v>3411</v>
      </c>
      <c r="BJ206" s="836" t="s">
        <v>3411</v>
      </c>
      <c r="BK206" s="836" t="s">
        <v>3411</v>
      </c>
      <c r="BL206" s="836" t="s">
        <v>3411</v>
      </c>
      <c r="BM206" s="836" t="s">
        <v>3411</v>
      </c>
      <c r="BN206" s="836" t="s">
        <v>3411</v>
      </c>
    </row>
    <row r="207" spans="1:66" ht="12.75">
      <c r="A207" s="831" t="s">
        <v>13296</v>
      </c>
      <c r="B207" s="839" t="s">
        <v>11860</v>
      </c>
      <c r="C207" s="840" t="s">
        <v>6077</v>
      </c>
      <c r="D207" s="850">
        <v>0</v>
      </c>
      <c r="E207" s="850">
        <v>0</v>
      </c>
      <c r="F207" s="850"/>
      <c r="G207" s="850">
        <v>0</v>
      </c>
      <c r="H207" s="850">
        <v>0</v>
      </c>
      <c r="I207" s="850" t="s">
        <v>3411</v>
      </c>
      <c r="J207" s="850" t="s">
        <v>3411</v>
      </c>
      <c r="K207" s="850" t="s">
        <v>3411</v>
      </c>
      <c r="L207" s="850" t="s">
        <v>3411</v>
      </c>
      <c r="M207" s="850" t="s">
        <v>3411</v>
      </c>
      <c r="N207" s="850" t="s">
        <v>3411</v>
      </c>
      <c r="O207" s="850" t="s">
        <v>3411</v>
      </c>
      <c r="P207" s="850" t="s">
        <v>3411</v>
      </c>
      <c r="Q207" s="850" t="s">
        <v>3411</v>
      </c>
      <c r="R207" s="850" t="s">
        <v>3411</v>
      </c>
      <c r="S207" s="850" t="s">
        <v>3411</v>
      </c>
      <c r="T207" s="850" t="s">
        <v>3411</v>
      </c>
      <c r="U207" s="850" t="s">
        <v>3411</v>
      </c>
      <c r="V207" s="850" t="s">
        <v>3411</v>
      </c>
      <c r="W207" s="850" t="s">
        <v>3411</v>
      </c>
      <c r="X207" s="850" t="s">
        <v>3411</v>
      </c>
      <c r="Y207" s="850" t="s">
        <v>3411</v>
      </c>
      <c r="Z207" s="850" t="s">
        <v>3411</v>
      </c>
      <c r="AA207" s="850" t="s">
        <v>3411</v>
      </c>
      <c r="AB207" s="850" t="s">
        <v>3411</v>
      </c>
      <c r="AC207" s="850" t="s">
        <v>3411</v>
      </c>
      <c r="AD207" s="850" t="s">
        <v>3411</v>
      </c>
      <c r="AE207" s="850" t="s">
        <v>3411</v>
      </c>
      <c r="AF207" s="850" t="s">
        <v>3411</v>
      </c>
      <c r="AG207" s="850" t="s">
        <v>3411</v>
      </c>
      <c r="AH207" s="850" t="s">
        <v>3411</v>
      </c>
      <c r="AI207" s="850" t="s">
        <v>3411</v>
      </c>
      <c r="AJ207" s="850" t="s">
        <v>3411</v>
      </c>
      <c r="AK207" s="850" t="s">
        <v>3411</v>
      </c>
      <c r="AL207" s="850" t="s">
        <v>3411</v>
      </c>
      <c r="AM207" s="850" t="s">
        <v>3411</v>
      </c>
      <c r="AN207" s="850" t="s">
        <v>3411</v>
      </c>
      <c r="AO207" s="850" t="s">
        <v>3411</v>
      </c>
      <c r="AP207" s="850" t="s">
        <v>3411</v>
      </c>
      <c r="AQ207" s="850" t="s">
        <v>3411</v>
      </c>
      <c r="AR207" s="850" t="s">
        <v>3411</v>
      </c>
      <c r="AS207" s="850" t="s">
        <v>3411</v>
      </c>
      <c r="AT207" s="850" t="s">
        <v>3411</v>
      </c>
      <c r="AU207" s="850" t="s">
        <v>3411</v>
      </c>
      <c r="AV207" s="850" t="s">
        <v>3411</v>
      </c>
      <c r="AW207" s="850" t="s">
        <v>3411</v>
      </c>
      <c r="AX207" s="850" t="s">
        <v>3411</v>
      </c>
      <c r="AY207" s="850" t="s">
        <v>3411</v>
      </c>
      <c r="AZ207" s="850" t="s">
        <v>3411</v>
      </c>
      <c r="BA207" s="850" t="s">
        <v>3411</v>
      </c>
      <c r="BB207" s="850" t="s">
        <v>3411</v>
      </c>
      <c r="BC207" s="850" t="s">
        <v>3411</v>
      </c>
      <c r="BD207" s="850" t="s">
        <v>3411</v>
      </c>
      <c r="BE207" s="850" t="s">
        <v>3411</v>
      </c>
      <c r="BF207" s="850" t="s">
        <v>3411</v>
      </c>
      <c r="BG207" s="850" t="s">
        <v>3411</v>
      </c>
      <c r="BH207" s="850" t="s">
        <v>3411</v>
      </c>
      <c r="BI207" s="850" t="s">
        <v>3411</v>
      </c>
      <c r="BJ207" s="850" t="s">
        <v>3411</v>
      </c>
      <c r="BK207" s="850" t="s">
        <v>3411</v>
      </c>
      <c r="BL207" s="850" t="s">
        <v>3411</v>
      </c>
      <c r="BM207" s="850" t="s">
        <v>3411</v>
      </c>
      <c r="BN207" s="850" t="s">
        <v>3411</v>
      </c>
    </row>
    <row r="208" spans="1:66" ht="12.75">
      <c r="A208" s="831"/>
      <c r="B208" s="839" t="s">
        <v>11861</v>
      </c>
      <c r="C208" s="840" t="s">
        <v>6077</v>
      </c>
      <c r="D208" s="836">
        <v>0</v>
      </c>
      <c r="E208" s="836">
        <v>0</v>
      </c>
      <c r="F208" s="836">
        <v>0</v>
      </c>
      <c r="G208" s="836">
        <v>0</v>
      </c>
      <c r="H208" s="836">
        <v>0</v>
      </c>
      <c r="I208" s="836" t="s">
        <v>3411</v>
      </c>
      <c r="J208" s="836" t="s">
        <v>3411</v>
      </c>
      <c r="K208" s="836" t="s">
        <v>3411</v>
      </c>
      <c r="L208" s="836" t="s">
        <v>3411</v>
      </c>
      <c r="M208" s="836" t="s">
        <v>3411</v>
      </c>
      <c r="N208" s="836" t="s">
        <v>3411</v>
      </c>
      <c r="O208" s="836" t="s">
        <v>3411</v>
      </c>
      <c r="P208" s="836" t="s">
        <v>3411</v>
      </c>
      <c r="Q208" s="836" t="s">
        <v>3411</v>
      </c>
      <c r="R208" s="836" t="s">
        <v>3411</v>
      </c>
      <c r="S208" s="836" t="s">
        <v>3411</v>
      </c>
      <c r="T208" s="836" t="s">
        <v>3411</v>
      </c>
      <c r="U208" s="836" t="s">
        <v>3411</v>
      </c>
      <c r="V208" s="836" t="s">
        <v>3411</v>
      </c>
      <c r="W208" s="836" t="s">
        <v>3411</v>
      </c>
      <c r="X208" s="836" t="s">
        <v>3411</v>
      </c>
      <c r="Y208" s="836" t="s">
        <v>3411</v>
      </c>
      <c r="Z208" s="836" t="s">
        <v>3411</v>
      </c>
      <c r="AA208" s="836" t="s">
        <v>3411</v>
      </c>
      <c r="AB208" s="836" t="s">
        <v>3411</v>
      </c>
      <c r="AC208" s="836" t="s">
        <v>3411</v>
      </c>
      <c r="AD208" s="836" t="s">
        <v>3411</v>
      </c>
      <c r="AE208" s="836" t="s">
        <v>3411</v>
      </c>
      <c r="AF208" s="836" t="s">
        <v>3411</v>
      </c>
      <c r="AG208" s="836" t="s">
        <v>3411</v>
      </c>
      <c r="AH208" s="836" t="s">
        <v>3411</v>
      </c>
      <c r="AI208" s="836" t="s">
        <v>3411</v>
      </c>
      <c r="AJ208" s="836" t="s">
        <v>3411</v>
      </c>
      <c r="AK208" s="836" t="s">
        <v>3411</v>
      </c>
      <c r="AL208" s="836" t="s">
        <v>3411</v>
      </c>
      <c r="AM208" s="836" t="s">
        <v>3411</v>
      </c>
      <c r="AN208" s="836" t="s">
        <v>3411</v>
      </c>
      <c r="AO208" s="836" t="s">
        <v>3411</v>
      </c>
      <c r="AP208" s="836" t="s">
        <v>3411</v>
      </c>
      <c r="AQ208" s="836" t="s">
        <v>3411</v>
      </c>
      <c r="AR208" s="836" t="s">
        <v>3411</v>
      </c>
      <c r="AS208" s="836" t="s">
        <v>3411</v>
      </c>
      <c r="AT208" s="836" t="s">
        <v>3411</v>
      </c>
      <c r="AU208" s="836" t="s">
        <v>3411</v>
      </c>
      <c r="AV208" s="836" t="s">
        <v>3411</v>
      </c>
      <c r="AW208" s="836" t="s">
        <v>3411</v>
      </c>
      <c r="AX208" s="836" t="s">
        <v>3411</v>
      </c>
      <c r="AY208" s="836" t="s">
        <v>3411</v>
      </c>
      <c r="AZ208" s="836" t="s">
        <v>3411</v>
      </c>
      <c r="BA208" s="836" t="s">
        <v>3411</v>
      </c>
      <c r="BB208" s="836" t="s">
        <v>3411</v>
      </c>
      <c r="BC208" s="836" t="s">
        <v>3411</v>
      </c>
      <c r="BD208" s="836" t="s">
        <v>3411</v>
      </c>
      <c r="BE208" s="836" t="s">
        <v>3411</v>
      </c>
      <c r="BF208" s="836" t="s">
        <v>3411</v>
      </c>
      <c r="BG208" s="836" t="s">
        <v>3411</v>
      </c>
      <c r="BH208" s="836" t="s">
        <v>3411</v>
      </c>
      <c r="BI208" s="836" t="s">
        <v>3411</v>
      </c>
      <c r="BJ208" s="836" t="s">
        <v>3411</v>
      </c>
      <c r="BK208" s="836" t="s">
        <v>3411</v>
      </c>
      <c r="BL208" s="836" t="s">
        <v>3411</v>
      </c>
      <c r="BM208" s="836" t="s">
        <v>3411</v>
      </c>
      <c r="BN208" s="836" t="s">
        <v>3411</v>
      </c>
    </row>
    <row r="209" spans="1:66" ht="12.75">
      <c r="A209" s="831"/>
      <c r="B209" s="839" t="s">
        <v>11862</v>
      </c>
      <c r="C209" s="840" t="s">
        <v>6077</v>
      </c>
      <c r="D209" s="836">
        <v>0</v>
      </c>
      <c r="E209" s="836">
        <v>0</v>
      </c>
      <c r="F209" s="836">
        <v>0</v>
      </c>
      <c r="G209" s="836">
        <v>0</v>
      </c>
      <c r="H209" s="836">
        <v>0</v>
      </c>
      <c r="I209" s="836" t="s">
        <v>3411</v>
      </c>
      <c r="J209" s="836" t="s">
        <v>3411</v>
      </c>
      <c r="K209" s="836" t="s">
        <v>3411</v>
      </c>
      <c r="L209" s="836" t="s">
        <v>3411</v>
      </c>
      <c r="M209" s="836" t="s">
        <v>3411</v>
      </c>
      <c r="N209" s="836" t="s">
        <v>3411</v>
      </c>
      <c r="O209" s="836" t="s">
        <v>3411</v>
      </c>
      <c r="P209" s="836" t="s">
        <v>3411</v>
      </c>
      <c r="Q209" s="836" t="s">
        <v>3411</v>
      </c>
      <c r="R209" s="836" t="s">
        <v>3411</v>
      </c>
      <c r="S209" s="836" t="s">
        <v>3411</v>
      </c>
      <c r="T209" s="836" t="s">
        <v>3411</v>
      </c>
      <c r="U209" s="836" t="s">
        <v>3411</v>
      </c>
      <c r="V209" s="836" t="s">
        <v>3411</v>
      </c>
      <c r="W209" s="836" t="s">
        <v>3411</v>
      </c>
      <c r="X209" s="836" t="s">
        <v>3411</v>
      </c>
      <c r="Y209" s="836" t="s">
        <v>3411</v>
      </c>
      <c r="Z209" s="836" t="s">
        <v>3411</v>
      </c>
      <c r="AA209" s="836" t="s">
        <v>3411</v>
      </c>
      <c r="AB209" s="836" t="s">
        <v>3411</v>
      </c>
      <c r="AC209" s="836" t="s">
        <v>3411</v>
      </c>
      <c r="AD209" s="836" t="s">
        <v>3411</v>
      </c>
      <c r="AE209" s="836" t="s">
        <v>3411</v>
      </c>
      <c r="AF209" s="836" t="s">
        <v>3411</v>
      </c>
      <c r="AG209" s="836" t="s">
        <v>3411</v>
      </c>
      <c r="AH209" s="836" t="s">
        <v>3411</v>
      </c>
      <c r="AI209" s="836" t="s">
        <v>3411</v>
      </c>
      <c r="AJ209" s="836" t="s">
        <v>3411</v>
      </c>
      <c r="AK209" s="836" t="s">
        <v>3411</v>
      </c>
      <c r="AL209" s="836" t="s">
        <v>3411</v>
      </c>
      <c r="AM209" s="836" t="s">
        <v>3411</v>
      </c>
      <c r="AN209" s="836" t="s">
        <v>3411</v>
      </c>
      <c r="AO209" s="836" t="s">
        <v>3411</v>
      </c>
      <c r="AP209" s="836" t="s">
        <v>3411</v>
      </c>
      <c r="AQ209" s="836" t="s">
        <v>3411</v>
      </c>
      <c r="AR209" s="836" t="s">
        <v>3411</v>
      </c>
      <c r="AS209" s="836" t="s">
        <v>3411</v>
      </c>
      <c r="AT209" s="836" t="s">
        <v>3411</v>
      </c>
      <c r="AU209" s="836" t="s">
        <v>3411</v>
      </c>
      <c r="AV209" s="836" t="s">
        <v>3411</v>
      </c>
      <c r="AW209" s="836" t="s">
        <v>3411</v>
      </c>
      <c r="AX209" s="836" t="s">
        <v>3411</v>
      </c>
      <c r="AY209" s="836" t="s">
        <v>3411</v>
      </c>
      <c r="AZ209" s="836" t="s">
        <v>3411</v>
      </c>
      <c r="BA209" s="836" t="s">
        <v>3411</v>
      </c>
      <c r="BB209" s="836" t="s">
        <v>3411</v>
      </c>
      <c r="BC209" s="836" t="s">
        <v>3411</v>
      </c>
      <c r="BD209" s="836" t="s">
        <v>3411</v>
      </c>
      <c r="BE209" s="836" t="s">
        <v>3411</v>
      </c>
      <c r="BF209" s="836" t="s">
        <v>3411</v>
      </c>
      <c r="BG209" s="836" t="s">
        <v>3411</v>
      </c>
      <c r="BH209" s="836" t="s">
        <v>3411</v>
      </c>
      <c r="BI209" s="836" t="s">
        <v>3411</v>
      </c>
      <c r="BJ209" s="836" t="s">
        <v>3411</v>
      </c>
      <c r="BK209" s="836" t="s">
        <v>3411</v>
      </c>
      <c r="BL209" s="836" t="s">
        <v>3411</v>
      </c>
      <c r="BM209" s="836" t="s">
        <v>3411</v>
      </c>
      <c r="BN209" s="836" t="s">
        <v>3411</v>
      </c>
    </row>
    <row r="210" spans="1:66" ht="12.75">
      <c r="A210" s="831"/>
      <c r="B210" s="839" t="s">
        <v>11863</v>
      </c>
      <c r="C210" s="840" t="s">
        <v>6077</v>
      </c>
      <c r="D210" s="836">
        <v>0</v>
      </c>
      <c r="E210" s="836">
        <v>0</v>
      </c>
      <c r="F210" s="836">
        <v>0</v>
      </c>
      <c r="G210" s="836">
        <v>0</v>
      </c>
      <c r="H210" s="836">
        <v>0</v>
      </c>
      <c r="I210" s="836" t="s">
        <v>3411</v>
      </c>
      <c r="J210" s="836" t="s">
        <v>3411</v>
      </c>
      <c r="K210" s="836" t="s">
        <v>3411</v>
      </c>
      <c r="L210" s="836" t="s">
        <v>3411</v>
      </c>
      <c r="M210" s="836" t="s">
        <v>3411</v>
      </c>
      <c r="N210" s="836" t="s">
        <v>3411</v>
      </c>
      <c r="O210" s="836" t="s">
        <v>3411</v>
      </c>
      <c r="P210" s="836" t="s">
        <v>3411</v>
      </c>
      <c r="Q210" s="836" t="s">
        <v>3411</v>
      </c>
      <c r="R210" s="836" t="s">
        <v>3411</v>
      </c>
      <c r="S210" s="836" t="s">
        <v>3411</v>
      </c>
      <c r="T210" s="836" t="s">
        <v>3411</v>
      </c>
      <c r="U210" s="836" t="s">
        <v>3411</v>
      </c>
      <c r="V210" s="836" t="s">
        <v>3411</v>
      </c>
      <c r="W210" s="836" t="s">
        <v>3411</v>
      </c>
      <c r="X210" s="836" t="s">
        <v>3411</v>
      </c>
      <c r="Y210" s="836" t="s">
        <v>3411</v>
      </c>
      <c r="Z210" s="836" t="s">
        <v>3411</v>
      </c>
      <c r="AA210" s="836" t="s">
        <v>3411</v>
      </c>
      <c r="AB210" s="836" t="s">
        <v>3411</v>
      </c>
      <c r="AC210" s="836" t="s">
        <v>3411</v>
      </c>
      <c r="AD210" s="836" t="s">
        <v>3411</v>
      </c>
      <c r="AE210" s="836" t="s">
        <v>3411</v>
      </c>
      <c r="AF210" s="836" t="s">
        <v>3411</v>
      </c>
      <c r="AG210" s="836" t="s">
        <v>3411</v>
      </c>
      <c r="AH210" s="836" t="s">
        <v>3411</v>
      </c>
      <c r="AI210" s="836" t="s">
        <v>3411</v>
      </c>
      <c r="AJ210" s="836" t="s">
        <v>3411</v>
      </c>
      <c r="AK210" s="836" t="s">
        <v>3411</v>
      </c>
      <c r="AL210" s="836" t="s">
        <v>3411</v>
      </c>
      <c r="AM210" s="836" t="s">
        <v>3411</v>
      </c>
      <c r="AN210" s="836" t="s">
        <v>3411</v>
      </c>
      <c r="AO210" s="836" t="s">
        <v>3411</v>
      </c>
      <c r="AP210" s="836" t="s">
        <v>3411</v>
      </c>
      <c r="AQ210" s="836" t="s">
        <v>3411</v>
      </c>
      <c r="AR210" s="836" t="s">
        <v>3411</v>
      </c>
      <c r="AS210" s="836" t="s">
        <v>3411</v>
      </c>
      <c r="AT210" s="836" t="s">
        <v>3411</v>
      </c>
      <c r="AU210" s="836" t="s">
        <v>3411</v>
      </c>
      <c r="AV210" s="836" t="s">
        <v>3411</v>
      </c>
      <c r="AW210" s="836" t="s">
        <v>3411</v>
      </c>
      <c r="AX210" s="836" t="s">
        <v>3411</v>
      </c>
      <c r="AY210" s="836" t="s">
        <v>3411</v>
      </c>
      <c r="AZ210" s="836" t="s">
        <v>3411</v>
      </c>
      <c r="BA210" s="836" t="s">
        <v>3411</v>
      </c>
      <c r="BB210" s="836" t="s">
        <v>3411</v>
      </c>
      <c r="BC210" s="836" t="s">
        <v>3411</v>
      </c>
      <c r="BD210" s="836" t="s">
        <v>3411</v>
      </c>
      <c r="BE210" s="836" t="s">
        <v>3411</v>
      </c>
      <c r="BF210" s="836" t="s">
        <v>3411</v>
      </c>
      <c r="BG210" s="836" t="s">
        <v>3411</v>
      </c>
      <c r="BH210" s="836" t="s">
        <v>3411</v>
      </c>
      <c r="BI210" s="836" t="s">
        <v>3411</v>
      </c>
      <c r="BJ210" s="836" t="s">
        <v>3411</v>
      </c>
      <c r="BK210" s="836" t="s">
        <v>3411</v>
      </c>
      <c r="BL210" s="836" t="s">
        <v>3411</v>
      </c>
      <c r="BM210" s="836" t="s">
        <v>3411</v>
      </c>
      <c r="BN210" s="836" t="s">
        <v>3411</v>
      </c>
    </row>
    <row r="211" spans="1:66" ht="12.75">
      <c r="A211" s="831"/>
      <c r="B211" s="839" t="s">
        <v>5849</v>
      </c>
      <c r="C211" s="840" t="s">
        <v>6077</v>
      </c>
      <c r="D211" s="836">
        <v>0</v>
      </c>
      <c r="E211" s="836">
        <v>0</v>
      </c>
      <c r="F211" s="836">
        <v>0</v>
      </c>
      <c r="G211" s="836">
        <v>0</v>
      </c>
      <c r="H211" s="836">
        <v>0</v>
      </c>
      <c r="I211" s="836" t="s">
        <v>3411</v>
      </c>
      <c r="J211" s="836" t="s">
        <v>3411</v>
      </c>
      <c r="K211" s="836" t="s">
        <v>3411</v>
      </c>
      <c r="L211" s="836" t="s">
        <v>3411</v>
      </c>
      <c r="M211" s="836" t="s">
        <v>3411</v>
      </c>
      <c r="N211" s="836" t="s">
        <v>3411</v>
      </c>
      <c r="O211" s="836" t="s">
        <v>3411</v>
      </c>
      <c r="P211" s="836" t="s">
        <v>3411</v>
      </c>
      <c r="Q211" s="836" t="s">
        <v>3411</v>
      </c>
      <c r="R211" s="836" t="s">
        <v>3411</v>
      </c>
      <c r="S211" s="836" t="s">
        <v>3411</v>
      </c>
      <c r="T211" s="836" t="s">
        <v>3411</v>
      </c>
      <c r="U211" s="836" t="s">
        <v>3411</v>
      </c>
      <c r="V211" s="836" t="s">
        <v>3411</v>
      </c>
      <c r="W211" s="836" t="s">
        <v>3411</v>
      </c>
      <c r="X211" s="836" t="s">
        <v>3411</v>
      </c>
      <c r="Y211" s="836" t="s">
        <v>3411</v>
      </c>
      <c r="Z211" s="836" t="s">
        <v>3411</v>
      </c>
      <c r="AA211" s="836" t="s">
        <v>3411</v>
      </c>
      <c r="AB211" s="836" t="s">
        <v>3411</v>
      </c>
      <c r="AC211" s="836" t="s">
        <v>3411</v>
      </c>
      <c r="AD211" s="836" t="s">
        <v>3411</v>
      </c>
      <c r="AE211" s="836" t="s">
        <v>3411</v>
      </c>
      <c r="AF211" s="836" t="s">
        <v>3411</v>
      </c>
      <c r="AG211" s="836" t="s">
        <v>3411</v>
      </c>
      <c r="AH211" s="836" t="s">
        <v>3411</v>
      </c>
      <c r="AI211" s="836" t="s">
        <v>3411</v>
      </c>
      <c r="AJ211" s="836" t="s">
        <v>3411</v>
      </c>
      <c r="AK211" s="836" t="s">
        <v>3411</v>
      </c>
      <c r="AL211" s="836" t="s">
        <v>3411</v>
      </c>
      <c r="AM211" s="836" t="s">
        <v>3411</v>
      </c>
      <c r="AN211" s="836" t="s">
        <v>3411</v>
      </c>
      <c r="AO211" s="836" t="s">
        <v>3411</v>
      </c>
      <c r="AP211" s="836" t="s">
        <v>3411</v>
      </c>
      <c r="AQ211" s="836" t="s">
        <v>3411</v>
      </c>
      <c r="AR211" s="836" t="s">
        <v>3411</v>
      </c>
      <c r="AS211" s="836" t="s">
        <v>3411</v>
      </c>
      <c r="AT211" s="836" t="s">
        <v>3411</v>
      </c>
      <c r="AU211" s="836" t="s">
        <v>3411</v>
      </c>
      <c r="AV211" s="836" t="s">
        <v>3411</v>
      </c>
      <c r="AW211" s="836" t="s">
        <v>3411</v>
      </c>
      <c r="AX211" s="836" t="s">
        <v>3411</v>
      </c>
      <c r="AY211" s="836" t="s">
        <v>3411</v>
      </c>
      <c r="AZ211" s="836" t="s">
        <v>3411</v>
      </c>
      <c r="BA211" s="836" t="s">
        <v>3411</v>
      </c>
      <c r="BB211" s="836" t="s">
        <v>3411</v>
      </c>
      <c r="BC211" s="836" t="s">
        <v>3411</v>
      </c>
      <c r="BD211" s="836" t="s">
        <v>3411</v>
      </c>
      <c r="BE211" s="836" t="s">
        <v>3411</v>
      </c>
      <c r="BF211" s="836" t="s">
        <v>3411</v>
      </c>
      <c r="BG211" s="836" t="s">
        <v>3411</v>
      </c>
      <c r="BH211" s="836" t="s">
        <v>3411</v>
      </c>
      <c r="BI211" s="836" t="s">
        <v>3411</v>
      </c>
      <c r="BJ211" s="836" t="s">
        <v>3411</v>
      </c>
      <c r="BK211" s="836" t="s">
        <v>3411</v>
      </c>
      <c r="BL211" s="836" t="s">
        <v>3411</v>
      </c>
      <c r="BM211" s="836" t="s">
        <v>3411</v>
      </c>
      <c r="BN211" s="836" t="s">
        <v>3411</v>
      </c>
    </row>
    <row r="212" spans="1:66" ht="12.75">
      <c r="A212" s="831"/>
      <c r="B212" s="839" t="s">
        <v>5850</v>
      </c>
      <c r="C212" s="840" t="s">
        <v>6077</v>
      </c>
      <c r="D212" s="836">
        <v>0</v>
      </c>
      <c r="E212" s="836">
        <v>0</v>
      </c>
      <c r="F212" s="836">
        <v>0</v>
      </c>
      <c r="G212" s="836">
        <v>0</v>
      </c>
      <c r="H212" s="836">
        <v>0</v>
      </c>
      <c r="I212" s="836" t="s">
        <v>3411</v>
      </c>
      <c r="J212" s="836" t="s">
        <v>3411</v>
      </c>
      <c r="K212" s="836" t="s">
        <v>3411</v>
      </c>
      <c r="L212" s="836" t="s">
        <v>3411</v>
      </c>
      <c r="M212" s="836" t="s">
        <v>3411</v>
      </c>
      <c r="N212" s="836" t="s">
        <v>3411</v>
      </c>
      <c r="O212" s="836" t="s">
        <v>3411</v>
      </c>
      <c r="P212" s="836" t="s">
        <v>3411</v>
      </c>
      <c r="Q212" s="836" t="s">
        <v>3411</v>
      </c>
      <c r="R212" s="836" t="s">
        <v>3411</v>
      </c>
      <c r="S212" s="836" t="s">
        <v>3411</v>
      </c>
      <c r="T212" s="836" t="s">
        <v>3411</v>
      </c>
      <c r="U212" s="836" t="s">
        <v>3411</v>
      </c>
      <c r="V212" s="836" t="s">
        <v>3411</v>
      </c>
      <c r="W212" s="836" t="s">
        <v>3411</v>
      </c>
      <c r="X212" s="836" t="s">
        <v>3411</v>
      </c>
      <c r="Y212" s="836" t="s">
        <v>3411</v>
      </c>
      <c r="Z212" s="836" t="s">
        <v>3411</v>
      </c>
      <c r="AA212" s="836" t="s">
        <v>3411</v>
      </c>
      <c r="AB212" s="836" t="s">
        <v>3411</v>
      </c>
      <c r="AC212" s="836" t="s">
        <v>3411</v>
      </c>
      <c r="AD212" s="836" t="s">
        <v>3411</v>
      </c>
      <c r="AE212" s="836" t="s">
        <v>3411</v>
      </c>
      <c r="AF212" s="836" t="s">
        <v>3411</v>
      </c>
      <c r="AG212" s="836" t="s">
        <v>3411</v>
      </c>
      <c r="AH212" s="836" t="s">
        <v>3411</v>
      </c>
      <c r="AI212" s="836" t="s">
        <v>3411</v>
      </c>
      <c r="AJ212" s="836" t="s">
        <v>3411</v>
      </c>
      <c r="AK212" s="836" t="s">
        <v>3411</v>
      </c>
      <c r="AL212" s="836" t="s">
        <v>3411</v>
      </c>
      <c r="AM212" s="836" t="s">
        <v>3411</v>
      </c>
      <c r="AN212" s="836" t="s">
        <v>3411</v>
      </c>
      <c r="AO212" s="836" t="s">
        <v>3411</v>
      </c>
      <c r="AP212" s="836" t="s">
        <v>3411</v>
      </c>
      <c r="AQ212" s="836" t="s">
        <v>3411</v>
      </c>
      <c r="AR212" s="836" t="s">
        <v>3411</v>
      </c>
      <c r="AS212" s="836" t="s">
        <v>3411</v>
      </c>
      <c r="AT212" s="836" t="s">
        <v>3411</v>
      </c>
      <c r="AU212" s="836" t="s">
        <v>3411</v>
      </c>
      <c r="AV212" s="836" t="s">
        <v>3411</v>
      </c>
      <c r="AW212" s="836" t="s">
        <v>3411</v>
      </c>
      <c r="AX212" s="836" t="s">
        <v>3411</v>
      </c>
      <c r="AY212" s="836" t="s">
        <v>3411</v>
      </c>
      <c r="AZ212" s="836" t="s">
        <v>3411</v>
      </c>
      <c r="BA212" s="836" t="s">
        <v>3411</v>
      </c>
      <c r="BB212" s="836" t="s">
        <v>3411</v>
      </c>
      <c r="BC212" s="836" t="s">
        <v>3411</v>
      </c>
      <c r="BD212" s="836" t="s">
        <v>3411</v>
      </c>
      <c r="BE212" s="836" t="s">
        <v>3411</v>
      </c>
      <c r="BF212" s="836" t="s">
        <v>3411</v>
      </c>
      <c r="BG212" s="836" t="s">
        <v>3411</v>
      </c>
      <c r="BH212" s="836" t="s">
        <v>3411</v>
      </c>
      <c r="BI212" s="836" t="s">
        <v>3411</v>
      </c>
      <c r="BJ212" s="836" t="s">
        <v>3411</v>
      </c>
      <c r="BK212" s="836" t="s">
        <v>3411</v>
      </c>
      <c r="BL212" s="836" t="s">
        <v>3411</v>
      </c>
      <c r="BM212" s="836" t="s">
        <v>3411</v>
      </c>
      <c r="BN212" s="836" t="s">
        <v>3411</v>
      </c>
    </row>
    <row r="213" spans="1:66" ht="12.75">
      <c r="A213" s="831"/>
      <c r="B213" s="839" t="s">
        <v>5851</v>
      </c>
      <c r="C213" s="840" t="s">
        <v>6077</v>
      </c>
      <c r="D213" s="836">
        <v>0</v>
      </c>
      <c r="E213" s="836">
        <v>0</v>
      </c>
      <c r="F213" s="836">
        <v>0</v>
      </c>
      <c r="G213" s="836">
        <v>0</v>
      </c>
      <c r="H213" s="836">
        <v>0</v>
      </c>
      <c r="I213" s="836" t="s">
        <v>3411</v>
      </c>
      <c r="J213" s="836" t="s">
        <v>3411</v>
      </c>
      <c r="K213" s="836" t="s">
        <v>3411</v>
      </c>
      <c r="L213" s="836" t="s">
        <v>3411</v>
      </c>
      <c r="M213" s="836" t="s">
        <v>3411</v>
      </c>
      <c r="N213" s="836" t="s">
        <v>3411</v>
      </c>
      <c r="O213" s="836" t="s">
        <v>3411</v>
      </c>
      <c r="P213" s="836" t="s">
        <v>3411</v>
      </c>
      <c r="Q213" s="836" t="s">
        <v>3411</v>
      </c>
      <c r="R213" s="836" t="s">
        <v>3411</v>
      </c>
      <c r="S213" s="836" t="s">
        <v>3411</v>
      </c>
      <c r="T213" s="836" t="s">
        <v>3411</v>
      </c>
      <c r="U213" s="836" t="s">
        <v>3411</v>
      </c>
      <c r="V213" s="836" t="s">
        <v>3411</v>
      </c>
      <c r="W213" s="836" t="s">
        <v>3411</v>
      </c>
      <c r="X213" s="836" t="s">
        <v>3411</v>
      </c>
      <c r="Y213" s="836" t="s">
        <v>3411</v>
      </c>
      <c r="Z213" s="836" t="s">
        <v>3411</v>
      </c>
      <c r="AA213" s="836" t="s">
        <v>3411</v>
      </c>
      <c r="AB213" s="836" t="s">
        <v>3411</v>
      </c>
      <c r="AC213" s="836" t="s">
        <v>3411</v>
      </c>
      <c r="AD213" s="836" t="s">
        <v>3411</v>
      </c>
      <c r="AE213" s="836" t="s">
        <v>3411</v>
      </c>
      <c r="AF213" s="836" t="s">
        <v>3411</v>
      </c>
      <c r="AG213" s="836" t="s">
        <v>3411</v>
      </c>
      <c r="AH213" s="836" t="s">
        <v>3411</v>
      </c>
      <c r="AI213" s="836" t="s">
        <v>3411</v>
      </c>
      <c r="AJ213" s="836" t="s">
        <v>3411</v>
      </c>
      <c r="AK213" s="836" t="s">
        <v>3411</v>
      </c>
      <c r="AL213" s="836" t="s">
        <v>3411</v>
      </c>
      <c r="AM213" s="836" t="s">
        <v>3411</v>
      </c>
      <c r="AN213" s="836" t="s">
        <v>3411</v>
      </c>
      <c r="AO213" s="836" t="s">
        <v>3411</v>
      </c>
      <c r="AP213" s="836" t="s">
        <v>3411</v>
      </c>
      <c r="AQ213" s="836" t="s">
        <v>3411</v>
      </c>
      <c r="AR213" s="836" t="s">
        <v>3411</v>
      </c>
      <c r="AS213" s="836" t="s">
        <v>3411</v>
      </c>
      <c r="AT213" s="836" t="s">
        <v>3411</v>
      </c>
      <c r="AU213" s="836" t="s">
        <v>3411</v>
      </c>
      <c r="AV213" s="836" t="s">
        <v>3411</v>
      </c>
      <c r="AW213" s="836" t="s">
        <v>3411</v>
      </c>
      <c r="AX213" s="836" t="s">
        <v>3411</v>
      </c>
      <c r="AY213" s="836" t="s">
        <v>3411</v>
      </c>
      <c r="AZ213" s="836" t="s">
        <v>3411</v>
      </c>
      <c r="BA213" s="836" t="s">
        <v>3411</v>
      </c>
      <c r="BB213" s="836" t="s">
        <v>3411</v>
      </c>
      <c r="BC213" s="836" t="s">
        <v>3411</v>
      </c>
      <c r="BD213" s="836" t="s">
        <v>3411</v>
      </c>
      <c r="BE213" s="836" t="s">
        <v>3411</v>
      </c>
      <c r="BF213" s="836" t="s">
        <v>3411</v>
      </c>
      <c r="BG213" s="836" t="s">
        <v>3411</v>
      </c>
      <c r="BH213" s="836" t="s">
        <v>3411</v>
      </c>
      <c r="BI213" s="836" t="s">
        <v>3411</v>
      </c>
      <c r="BJ213" s="836" t="s">
        <v>3411</v>
      </c>
      <c r="BK213" s="836" t="s">
        <v>3411</v>
      </c>
      <c r="BL213" s="836" t="s">
        <v>3411</v>
      </c>
      <c r="BM213" s="836" t="s">
        <v>3411</v>
      </c>
      <c r="BN213" s="836" t="s">
        <v>3411</v>
      </c>
    </row>
    <row r="214" spans="1:66" ht="12.75">
      <c r="A214" s="831"/>
      <c r="B214" s="839" t="s">
        <v>5852</v>
      </c>
      <c r="C214" s="840" t="s">
        <v>6077</v>
      </c>
      <c r="D214" s="836">
        <v>0</v>
      </c>
      <c r="E214" s="836">
        <v>0</v>
      </c>
      <c r="F214" s="836">
        <v>0</v>
      </c>
      <c r="G214" s="836">
        <v>0</v>
      </c>
      <c r="H214" s="836">
        <v>0</v>
      </c>
      <c r="I214" s="836" t="s">
        <v>3411</v>
      </c>
      <c r="J214" s="836" t="s">
        <v>3411</v>
      </c>
      <c r="K214" s="836" t="s">
        <v>3411</v>
      </c>
      <c r="L214" s="836" t="s">
        <v>3411</v>
      </c>
      <c r="M214" s="836" t="s">
        <v>3411</v>
      </c>
      <c r="N214" s="836" t="s">
        <v>3411</v>
      </c>
      <c r="O214" s="836" t="s">
        <v>3411</v>
      </c>
      <c r="P214" s="836" t="s">
        <v>3411</v>
      </c>
      <c r="Q214" s="836" t="s">
        <v>3411</v>
      </c>
      <c r="R214" s="836" t="s">
        <v>3411</v>
      </c>
      <c r="S214" s="836" t="s">
        <v>3411</v>
      </c>
      <c r="T214" s="836" t="s">
        <v>3411</v>
      </c>
      <c r="U214" s="836" t="s">
        <v>3411</v>
      </c>
      <c r="V214" s="836" t="s">
        <v>3411</v>
      </c>
      <c r="W214" s="836" t="s">
        <v>3411</v>
      </c>
      <c r="X214" s="836" t="s">
        <v>3411</v>
      </c>
      <c r="Y214" s="836" t="s">
        <v>3411</v>
      </c>
      <c r="Z214" s="836" t="s">
        <v>3411</v>
      </c>
      <c r="AA214" s="836" t="s">
        <v>3411</v>
      </c>
      <c r="AB214" s="836" t="s">
        <v>3411</v>
      </c>
      <c r="AC214" s="836" t="s">
        <v>3411</v>
      </c>
      <c r="AD214" s="836" t="s">
        <v>3411</v>
      </c>
      <c r="AE214" s="836" t="s">
        <v>3411</v>
      </c>
      <c r="AF214" s="836" t="s">
        <v>3411</v>
      </c>
      <c r="AG214" s="836" t="s">
        <v>3411</v>
      </c>
      <c r="AH214" s="836" t="s">
        <v>3411</v>
      </c>
      <c r="AI214" s="836" t="s">
        <v>3411</v>
      </c>
      <c r="AJ214" s="836" t="s">
        <v>3411</v>
      </c>
      <c r="AK214" s="836" t="s">
        <v>3411</v>
      </c>
      <c r="AL214" s="836" t="s">
        <v>3411</v>
      </c>
      <c r="AM214" s="836" t="s">
        <v>3411</v>
      </c>
      <c r="AN214" s="836" t="s">
        <v>3411</v>
      </c>
      <c r="AO214" s="836" t="s">
        <v>3411</v>
      </c>
      <c r="AP214" s="836" t="s">
        <v>3411</v>
      </c>
      <c r="AQ214" s="836" t="s">
        <v>3411</v>
      </c>
      <c r="AR214" s="836" t="s">
        <v>3411</v>
      </c>
      <c r="AS214" s="836" t="s">
        <v>3411</v>
      </c>
      <c r="AT214" s="836" t="s">
        <v>3411</v>
      </c>
      <c r="AU214" s="836" t="s">
        <v>3411</v>
      </c>
      <c r="AV214" s="836" t="s">
        <v>3411</v>
      </c>
      <c r="AW214" s="836" t="s">
        <v>3411</v>
      </c>
      <c r="AX214" s="836" t="s">
        <v>3411</v>
      </c>
      <c r="AY214" s="836" t="s">
        <v>3411</v>
      </c>
      <c r="AZ214" s="836" t="s">
        <v>3411</v>
      </c>
      <c r="BA214" s="836" t="s">
        <v>3411</v>
      </c>
      <c r="BB214" s="836" t="s">
        <v>3411</v>
      </c>
      <c r="BC214" s="836" t="s">
        <v>3411</v>
      </c>
      <c r="BD214" s="836" t="s">
        <v>3411</v>
      </c>
      <c r="BE214" s="836" t="s">
        <v>3411</v>
      </c>
      <c r="BF214" s="836" t="s">
        <v>3411</v>
      </c>
      <c r="BG214" s="836" t="s">
        <v>3411</v>
      </c>
      <c r="BH214" s="836" t="s">
        <v>3411</v>
      </c>
      <c r="BI214" s="836" t="s">
        <v>3411</v>
      </c>
      <c r="BJ214" s="836" t="s">
        <v>3411</v>
      </c>
      <c r="BK214" s="836" t="s">
        <v>3411</v>
      </c>
      <c r="BL214" s="836" t="s">
        <v>3411</v>
      </c>
      <c r="BM214" s="836" t="s">
        <v>3411</v>
      </c>
      <c r="BN214" s="836" t="s">
        <v>3411</v>
      </c>
    </row>
    <row r="215" spans="1:66" ht="8.25" customHeight="1">
      <c r="A215" s="831"/>
      <c r="B215" s="839" t="s">
        <v>5853</v>
      </c>
      <c r="C215" s="840" t="s">
        <v>6077</v>
      </c>
      <c r="D215" s="836">
        <v>0</v>
      </c>
      <c r="E215" s="836">
        <v>0</v>
      </c>
      <c r="F215" s="836">
        <v>0</v>
      </c>
      <c r="G215" s="836">
        <v>0</v>
      </c>
      <c r="H215" s="836">
        <v>0</v>
      </c>
      <c r="I215" s="836" t="s">
        <v>3411</v>
      </c>
      <c r="J215" s="836" t="s">
        <v>3411</v>
      </c>
      <c r="K215" s="836" t="s">
        <v>3411</v>
      </c>
      <c r="L215" s="836" t="s">
        <v>3411</v>
      </c>
      <c r="M215" s="836" t="s">
        <v>3411</v>
      </c>
      <c r="N215" s="836" t="s">
        <v>3411</v>
      </c>
      <c r="O215" s="836" t="s">
        <v>3411</v>
      </c>
      <c r="P215" s="836" t="s">
        <v>3411</v>
      </c>
      <c r="Q215" s="836" t="s">
        <v>3411</v>
      </c>
      <c r="R215" s="836" t="s">
        <v>3411</v>
      </c>
      <c r="S215" s="836" t="s">
        <v>3411</v>
      </c>
      <c r="T215" s="836" t="s">
        <v>3411</v>
      </c>
      <c r="U215" s="836" t="s">
        <v>3411</v>
      </c>
      <c r="V215" s="836" t="s">
        <v>3411</v>
      </c>
      <c r="W215" s="836" t="s">
        <v>3411</v>
      </c>
      <c r="X215" s="836" t="s">
        <v>3411</v>
      </c>
      <c r="Y215" s="836" t="s">
        <v>3411</v>
      </c>
      <c r="Z215" s="836" t="s">
        <v>3411</v>
      </c>
      <c r="AA215" s="836" t="s">
        <v>3411</v>
      </c>
      <c r="AB215" s="836" t="s">
        <v>3411</v>
      </c>
      <c r="AC215" s="836" t="s">
        <v>3411</v>
      </c>
      <c r="AD215" s="836" t="s">
        <v>3411</v>
      </c>
      <c r="AE215" s="836" t="s">
        <v>3411</v>
      </c>
      <c r="AF215" s="836" t="s">
        <v>3411</v>
      </c>
      <c r="AG215" s="836" t="s">
        <v>3411</v>
      </c>
      <c r="AH215" s="836" t="s">
        <v>3411</v>
      </c>
      <c r="AI215" s="836" t="s">
        <v>3411</v>
      </c>
      <c r="AJ215" s="836" t="s">
        <v>3411</v>
      </c>
      <c r="AK215" s="836" t="s">
        <v>3411</v>
      </c>
      <c r="AL215" s="836" t="s">
        <v>3411</v>
      </c>
      <c r="AM215" s="836" t="s">
        <v>3411</v>
      </c>
      <c r="AN215" s="836" t="s">
        <v>3411</v>
      </c>
      <c r="AO215" s="836" t="s">
        <v>3411</v>
      </c>
      <c r="AP215" s="836" t="s">
        <v>3411</v>
      </c>
      <c r="AQ215" s="836" t="s">
        <v>3411</v>
      </c>
      <c r="AR215" s="836" t="s">
        <v>3411</v>
      </c>
      <c r="AS215" s="836" t="s">
        <v>3411</v>
      </c>
      <c r="AT215" s="836" t="s">
        <v>3411</v>
      </c>
      <c r="AU215" s="836" t="s">
        <v>3411</v>
      </c>
      <c r="AV215" s="836" t="s">
        <v>3411</v>
      </c>
      <c r="AW215" s="836" t="s">
        <v>3411</v>
      </c>
      <c r="AX215" s="836" t="s">
        <v>3411</v>
      </c>
      <c r="AY215" s="836" t="s">
        <v>3411</v>
      </c>
      <c r="AZ215" s="836" t="s">
        <v>3411</v>
      </c>
      <c r="BA215" s="836" t="s">
        <v>3411</v>
      </c>
      <c r="BB215" s="836" t="s">
        <v>3411</v>
      </c>
      <c r="BC215" s="836" t="s">
        <v>3411</v>
      </c>
      <c r="BD215" s="836" t="s">
        <v>3411</v>
      </c>
      <c r="BE215" s="836" t="s">
        <v>3411</v>
      </c>
      <c r="BF215" s="836" t="s">
        <v>3411</v>
      </c>
      <c r="BG215" s="836" t="s">
        <v>3411</v>
      </c>
      <c r="BH215" s="836" t="s">
        <v>3411</v>
      </c>
      <c r="BI215" s="836" t="s">
        <v>3411</v>
      </c>
      <c r="BJ215" s="836" t="s">
        <v>3411</v>
      </c>
      <c r="BK215" s="836" t="s">
        <v>3411</v>
      </c>
      <c r="BL215" s="836" t="s">
        <v>3411</v>
      </c>
      <c r="BM215" s="836" t="s">
        <v>3411</v>
      </c>
      <c r="BN215" s="836" t="s">
        <v>3411</v>
      </c>
    </row>
    <row r="216" spans="1:66" ht="12.75">
      <c r="A216" s="831" t="s">
        <v>13301</v>
      </c>
      <c r="B216" s="839" t="s">
        <v>3245</v>
      </c>
      <c r="C216" s="840" t="s">
        <v>6077</v>
      </c>
      <c r="D216" s="836">
        <v>0</v>
      </c>
      <c r="E216" s="836">
        <v>0</v>
      </c>
      <c r="F216" s="836">
        <v>0</v>
      </c>
      <c r="G216" s="836">
        <v>0</v>
      </c>
      <c r="H216" s="836">
        <v>0</v>
      </c>
      <c r="I216" s="836" t="s">
        <v>3411</v>
      </c>
      <c r="J216" s="836" t="s">
        <v>3411</v>
      </c>
      <c r="K216" s="836" t="s">
        <v>3411</v>
      </c>
      <c r="L216" s="836" t="s">
        <v>3411</v>
      </c>
      <c r="M216" s="836" t="s">
        <v>3411</v>
      </c>
      <c r="N216" s="836" t="s">
        <v>3411</v>
      </c>
      <c r="O216" s="836" t="s">
        <v>3411</v>
      </c>
      <c r="P216" s="836" t="s">
        <v>3411</v>
      </c>
      <c r="Q216" s="836" t="s">
        <v>3411</v>
      </c>
      <c r="R216" s="836" t="s">
        <v>3411</v>
      </c>
      <c r="S216" s="836" t="s">
        <v>3411</v>
      </c>
      <c r="T216" s="836" t="s">
        <v>3411</v>
      </c>
      <c r="U216" s="836" t="s">
        <v>3411</v>
      </c>
      <c r="V216" s="836" t="s">
        <v>3411</v>
      </c>
      <c r="W216" s="836" t="s">
        <v>3411</v>
      </c>
      <c r="X216" s="836" t="s">
        <v>3411</v>
      </c>
      <c r="Y216" s="836" t="s">
        <v>3411</v>
      </c>
      <c r="Z216" s="836" t="s">
        <v>3411</v>
      </c>
      <c r="AA216" s="836" t="s">
        <v>3411</v>
      </c>
      <c r="AB216" s="836" t="s">
        <v>3411</v>
      </c>
      <c r="AC216" s="836" t="s">
        <v>3411</v>
      </c>
      <c r="AD216" s="836" t="s">
        <v>3411</v>
      </c>
      <c r="AE216" s="836" t="s">
        <v>3411</v>
      </c>
      <c r="AF216" s="836" t="s">
        <v>3411</v>
      </c>
      <c r="AG216" s="836" t="s">
        <v>3411</v>
      </c>
      <c r="AH216" s="836" t="s">
        <v>3411</v>
      </c>
      <c r="AI216" s="836" t="s">
        <v>3411</v>
      </c>
      <c r="AJ216" s="836" t="s">
        <v>3411</v>
      </c>
      <c r="AK216" s="836" t="s">
        <v>3411</v>
      </c>
      <c r="AL216" s="836" t="s">
        <v>3411</v>
      </c>
      <c r="AM216" s="836" t="s">
        <v>3411</v>
      </c>
      <c r="AN216" s="836" t="s">
        <v>3411</v>
      </c>
      <c r="AO216" s="836" t="s">
        <v>3411</v>
      </c>
      <c r="AP216" s="836" t="s">
        <v>3411</v>
      </c>
      <c r="AQ216" s="836" t="s">
        <v>3411</v>
      </c>
      <c r="AR216" s="836" t="s">
        <v>3411</v>
      </c>
      <c r="AS216" s="836" t="s">
        <v>3411</v>
      </c>
      <c r="AT216" s="836" t="s">
        <v>3411</v>
      </c>
      <c r="AU216" s="836" t="s">
        <v>3411</v>
      </c>
      <c r="AV216" s="836" t="s">
        <v>3411</v>
      </c>
      <c r="AW216" s="836" t="s">
        <v>3411</v>
      </c>
      <c r="AX216" s="836" t="s">
        <v>3411</v>
      </c>
      <c r="AY216" s="836" t="s">
        <v>3411</v>
      </c>
      <c r="AZ216" s="836" t="s">
        <v>3411</v>
      </c>
      <c r="BA216" s="836" t="s">
        <v>3411</v>
      </c>
      <c r="BB216" s="836" t="s">
        <v>3411</v>
      </c>
      <c r="BC216" s="836" t="s">
        <v>3411</v>
      </c>
      <c r="BD216" s="836" t="s">
        <v>3411</v>
      </c>
      <c r="BE216" s="836" t="s">
        <v>3411</v>
      </c>
      <c r="BF216" s="836" t="s">
        <v>3411</v>
      </c>
      <c r="BG216" s="836" t="s">
        <v>3411</v>
      </c>
      <c r="BH216" s="836" t="s">
        <v>3411</v>
      </c>
      <c r="BI216" s="836" t="s">
        <v>3411</v>
      </c>
      <c r="BJ216" s="836" t="s">
        <v>3411</v>
      </c>
      <c r="BK216" s="836" t="s">
        <v>3411</v>
      </c>
      <c r="BL216" s="836" t="s">
        <v>3411</v>
      </c>
      <c r="BM216" s="836" t="s">
        <v>3411</v>
      </c>
      <c r="BN216" s="836" t="s">
        <v>3411</v>
      </c>
    </row>
    <row r="217" spans="1:66" ht="5.25" customHeight="1">
      <c r="A217" s="839"/>
      <c r="B217" s="839"/>
      <c r="C217" s="840" t="s">
        <v>6077</v>
      </c>
      <c r="D217" s="850"/>
      <c r="E217" s="850">
        <v>0</v>
      </c>
      <c r="F217" s="850"/>
      <c r="G217" s="850">
        <v>0</v>
      </c>
      <c r="H217" s="850">
        <v>0</v>
      </c>
      <c r="I217" s="850" t="s">
        <v>3411</v>
      </c>
      <c r="J217" s="850" t="s">
        <v>3411</v>
      </c>
      <c r="K217" s="850" t="s">
        <v>3411</v>
      </c>
      <c r="L217" s="850" t="s">
        <v>3411</v>
      </c>
      <c r="M217" s="850" t="s">
        <v>3411</v>
      </c>
      <c r="N217" s="850" t="s">
        <v>3411</v>
      </c>
      <c r="O217" s="850" t="s">
        <v>3411</v>
      </c>
      <c r="P217" s="850" t="s">
        <v>3411</v>
      </c>
      <c r="Q217" s="850" t="s">
        <v>3411</v>
      </c>
      <c r="R217" s="850" t="s">
        <v>3411</v>
      </c>
      <c r="S217" s="850" t="s">
        <v>3411</v>
      </c>
      <c r="T217" s="850" t="s">
        <v>3411</v>
      </c>
      <c r="U217" s="850" t="s">
        <v>3411</v>
      </c>
      <c r="V217" s="850" t="s">
        <v>3411</v>
      </c>
      <c r="W217" s="850" t="s">
        <v>3411</v>
      </c>
      <c r="X217" s="850" t="s">
        <v>3411</v>
      </c>
      <c r="Y217" s="850" t="s">
        <v>3411</v>
      </c>
      <c r="Z217" s="850" t="s">
        <v>3411</v>
      </c>
      <c r="AA217" s="850" t="s">
        <v>3411</v>
      </c>
      <c r="AB217" s="850" t="s">
        <v>3411</v>
      </c>
      <c r="AC217" s="850" t="s">
        <v>3411</v>
      </c>
      <c r="AD217" s="850" t="s">
        <v>3411</v>
      </c>
      <c r="AE217" s="850" t="s">
        <v>3411</v>
      </c>
      <c r="AF217" s="850" t="s">
        <v>3411</v>
      </c>
      <c r="AG217" s="850" t="s">
        <v>3411</v>
      </c>
      <c r="AH217" s="850" t="s">
        <v>3411</v>
      </c>
      <c r="AI217" s="850" t="s">
        <v>3411</v>
      </c>
      <c r="AJ217" s="850" t="s">
        <v>3411</v>
      </c>
      <c r="AK217" s="850" t="s">
        <v>3411</v>
      </c>
      <c r="AL217" s="850" t="s">
        <v>3411</v>
      </c>
      <c r="AM217" s="850" t="s">
        <v>3411</v>
      </c>
      <c r="AN217" s="850" t="s">
        <v>3411</v>
      </c>
      <c r="AO217" s="850" t="s">
        <v>3411</v>
      </c>
      <c r="AP217" s="850" t="s">
        <v>3411</v>
      </c>
      <c r="AQ217" s="850" t="s">
        <v>3411</v>
      </c>
      <c r="AR217" s="850" t="s">
        <v>3411</v>
      </c>
      <c r="AS217" s="850" t="s">
        <v>3411</v>
      </c>
      <c r="AT217" s="850" t="s">
        <v>3411</v>
      </c>
      <c r="AU217" s="850" t="s">
        <v>3411</v>
      </c>
      <c r="AV217" s="850" t="s">
        <v>3411</v>
      </c>
      <c r="AW217" s="850" t="s">
        <v>3411</v>
      </c>
      <c r="AX217" s="850" t="s">
        <v>3411</v>
      </c>
      <c r="AY217" s="850" t="s">
        <v>3411</v>
      </c>
      <c r="AZ217" s="850" t="s">
        <v>3411</v>
      </c>
      <c r="BA217" s="850" t="s">
        <v>3411</v>
      </c>
      <c r="BB217" s="850" t="s">
        <v>3411</v>
      </c>
      <c r="BC217" s="850" t="s">
        <v>3411</v>
      </c>
      <c r="BD217" s="850" t="s">
        <v>3411</v>
      </c>
      <c r="BE217" s="850" t="s">
        <v>3411</v>
      </c>
      <c r="BF217" s="850" t="s">
        <v>3411</v>
      </c>
      <c r="BG217" s="850" t="s">
        <v>3411</v>
      </c>
      <c r="BH217" s="850" t="s">
        <v>3411</v>
      </c>
      <c r="BI217" s="850" t="s">
        <v>3411</v>
      </c>
      <c r="BJ217" s="850" t="s">
        <v>3411</v>
      </c>
      <c r="BK217" s="850" t="s">
        <v>3411</v>
      </c>
      <c r="BL217" s="850" t="s">
        <v>3411</v>
      </c>
      <c r="BM217" s="850" t="s">
        <v>3411</v>
      </c>
      <c r="BN217" s="850" t="s">
        <v>3411</v>
      </c>
    </row>
    <row r="218" spans="1:66" ht="12.75">
      <c r="A218" s="848" t="s">
        <v>3248</v>
      </c>
      <c r="B218" s="848"/>
      <c r="C218" s="844" t="s">
        <v>6077</v>
      </c>
      <c r="D218" s="851"/>
      <c r="E218" s="851">
        <v>0</v>
      </c>
      <c r="F218" s="851"/>
      <c r="G218" s="851">
        <v>0</v>
      </c>
      <c r="H218" s="851">
        <v>0</v>
      </c>
      <c r="I218" s="851" t="s">
        <v>3411</v>
      </c>
      <c r="J218" s="851" t="s">
        <v>3411</v>
      </c>
      <c r="K218" s="851" t="s">
        <v>3411</v>
      </c>
      <c r="L218" s="851" t="s">
        <v>3411</v>
      </c>
      <c r="M218" s="851" t="s">
        <v>3411</v>
      </c>
      <c r="N218" s="851" t="s">
        <v>3411</v>
      </c>
      <c r="O218" s="851" t="s">
        <v>3411</v>
      </c>
      <c r="P218" s="851" t="s">
        <v>3411</v>
      </c>
      <c r="Q218" s="851" t="s">
        <v>3411</v>
      </c>
      <c r="R218" s="851" t="s">
        <v>3411</v>
      </c>
      <c r="S218" s="851" t="s">
        <v>3411</v>
      </c>
      <c r="T218" s="851" t="s">
        <v>3411</v>
      </c>
      <c r="U218" s="851" t="s">
        <v>3411</v>
      </c>
      <c r="V218" s="851" t="s">
        <v>3411</v>
      </c>
      <c r="W218" s="851" t="s">
        <v>3411</v>
      </c>
      <c r="X218" s="851" t="s">
        <v>3411</v>
      </c>
      <c r="Y218" s="851" t="s">
        <v>3411</v>
      </c>
      <c r="Z218" s="851" t="s">
        <v>3411</v>
      </c>
      <c r="AA218" s="851" t="s">
        <v>3411</v>
      </c>
      <c r="AB218" s="851" t="s">
        <v>3411</v>
      </c>
      <c r="AC218" s="851" t="s">
        <v>3411</v>
      </c>
      <c r="AD218" s="851" t="s">
        <v>3411</v>
      </c>
      <c r="AE218" s="851" t="s">
        <v>3411</v>
      </c>
      <c r="AF218" s="851" t="s">
        <v>3411</v>
      </c>
      <c r="AG218" s="851" t="s">
        <v>3411</v>
      </c>
      <c r="AH218" s="851" t="s">
        <v>3411</v>
      </c>
      <c r="AI218" s="851" t="s">
        <v>3411</v>
      </c>
      <c r="AJ218" s="851" t="s">
        <v>3411</v>
      </c>
      <c r="AK218" s="851" t="s">
        <v>3411</v>
      </c>
      <c r="AL218" s="851" t="s">
        <v>3411</v>
      </c>
      <c r="AM218" s="851" t="s">
        <v>3411</v>
      </c>
      <c r="AN218" s="851" t="s">
        <v>3411</v>
      </c>
      <c r="AO218" s="851" t="s">
        <v>3411</v>
      </c>
      <c r="AP218" s="851" t="s">
        <v>3411</v>
      </c>
      <c r="AQ218" s="851" t="s">
        <v>3411</v>
      </c>
      <c r="AR218" s="851" t="s">
        <v>3411</v>
      </c>
      <c r="AS218" s="851" t="s">
        <v>3411</v>
      </c>
      <c r="AT218" s="851" t="s">
        <v>3411</v>
      </c>
      <c r="AU218" s="851" t="s">
        <v>3411</v>
      </c>
      <c r="AV218" s="851" t="s">
        <v>3411</v>
      </c>
      <c r="AW218" s="851" t="s">
        <v>3411</v>
      </c>
      <c r="AX218" s="851" t="s">
        <v>3411</v>
      </c>
      <c r="AY218" s="851" t="s">
        <v>3411</v>
      </c>
      <c r="AZ218" s="851" t="s">
        <v>3411</v>
      </c>
      <c r="BA218" s="851" t="s">
        <v>3411</v>
      </c>
      <c r="BB218" s="851" t="s">
        <v>3411</v>
      </c>
      <c r="BC218" s="851" t="s">
        <v>3411</v>
      </c>
      <c r="BD218" s="851" t="s">
        <v>3411</v>
      </c>
      <c r="BE218" s="851" t="s">
        <v>3411</v>
      </c>
      <c r="BF218" s="851" t="s">
        <v>3411</v>
      </c>
      <c r="BG218" s="851" t="s">
        <v>3411</v>
      </c>
      <c r="BH218" s="851" t="s">
        <v>3411</v>
      </c>
      <c r="BI218" s="851" t="s">
        <v>3411</v>
      </c>
      <c r="BJ218" s="851" t="s">
        <v>3411</v>
      </c>
      <c r="BK218" s="851" t="s">
        <v>3411</v>
      </c>
      <c r="BL218" s="851" t="s">
        <v>3411</v>
      </c>
      <c r="BM218" s="851" t="s">
        <v>3411</v>
      </c>
      <c r="BN218" s="851" t="s">
        <v>3411</v>
      </c>
    </row>
    <row r="219" spans="1:66" ht="12.75">
      <c r="A219" s="848" t="s">
        <v>11101</v>
      </c>
      <c r="B219" s="848"/>
      <c r="C219" s="844" t="s">
        <v>6077</v>
      </c>
      <c r="D219" s="851"/>
      <c r="E219" s="851">
        <v>0</v>
      </c>
      <c r="F219" s="851"/>
      <c r="G219" s="851">
        <v>0</v>
      </c>
      <c r="H219" s="851">
        <v>0</v>
      </c>
      <c r="I219" s="851" t="s">
        <v>3411</v>
      </c>
      <c r="J219" s="851" t="s">
        <v>3411</v>
      </c>
      <c r="K219" s="851" t="s">
        <v>3411</v>
      </c>
      <c r="L219" s="851" t="s">
        <v>3411</v>
      </c>
      <c r="M219" s="851" t="s">
        <v>3411</v>
      </c>
      <c r="N219" s="851" t="s">
        <v>3411</v>
      </c>
      <c r="O219" s="851" t="s">
        <v>3411</v>
      </c>
      <c r="P219" s="851" t="s">
        <v>3411</v>
      </c>
      <c r="Q219" s="851" t="s">
        <v>3411</v>
      </c>
      <c r="R219" s="851" t="s">
        <v>3411</v>
      </c>
      <c r="S219" s="851" t="s">
        <v>3411</v>
      </c>
      <c r="T219" s="851" t="s">
        <v>3411</v>
      </c>
      <c r="U219" s="851" t="s">
        <v>3411</v>
      </c>
      <c r="V219" s="851" t="s">
        <v>3411</v>
      </c>
      <c r="W219" s="851" t="s">
        <v>3411</v>
      </c>
      <c r="X219" s="851" t="s">
        <v>3411</v>
      </c>
      <c r="Y219" s="851" t="s">
        <v>3411</v>
      </c>
      <c r="Z219" s="851" t="s">
        <v>3411</v>
      </c>
      <c r="AA219" s="851" t="s">
        <v>3411</v>
      </c>
      <c r="AB219" s="851" t="s">
        <v>3411</v>
      </c>
      <c r="AC219" s="851" t="s">
        <v>3411</v>
      </c>
      <c r="AD219" s="851" t="s">
        <v>3411</v>
      </c>
      <c r="AE219" s="851" t="s">
        <v>3411</v>
      </c>
      <c r="AF219" s="851" t="s">
        <v>3411</v>
      </c>
      <c r="AG219" s="851" t="s">
        <v>3411</v>
      </c>
      <c r="AH219" s="851" t="s">
        <v>3411</v>
      </c>
      <c r="AI219" s="851" t="s">
        <v>3411</v>
      </c>
      <c r="AJ219" s="851" t="s">
        <v>3411</v>
      </c>
      <c r="AK219" s="851" t="s">
        <v>3411</v>
      </c>
      <c r="AL219" s="851" t="s">
        <v>3411</v>
      </c>
      <c r="AM219" s="851" t="s">
        <v>3411</v>
      </c>
      <c r="AN219" s="851" t="s">
        <v>3411</v>
      </c>
      <c r="AO219" s="851" t="s">
        <v>3411</v>
      </c>
      <c r="AP219" s="851" t="s">
        <v>3411</v>
      </c>
      <c r="AQ219" s="851" t="s">
        <v>3411</v>
      </c>
      <c r="AR219" s="851" t="s">
        <v>3411</v>
      </c>
      <c r="AS219" s="851" t="s">
        <v>3411</v>
      </c>
      <c r="AT219" s="851" t="s">
        <v>3411</v>
      </c>
      <c r="AU219" s="851" t="s">
        <v>3411</v>
      </c>
      <c r="AV219" s="851" t="s">
        <v>3411</v>
      </c>
      <c r="AW219" s="851" t="s">
        <v>3411</v>
      </c>
      <c r="AX219" s="851" t="s">
        <v>3411</v>
      </c>
      <c r="AY219" s="851" t="s">
        <v>3411</v>
      </c>
      <c r="AZ219" s="851" t="s">
        <v>3411</v>
      </c>
      <c r="BA219" s="851" t="s">
        <v>3411</v>
      </c>
      <c r="BB219" s="851" t="s">
        <v>3411</v>
      </c>
      <c r="BC219" s="851" t="s">
        <v>3411</v>
      </c>
      <c r="BD219" s="851" t="s">
        <v>3411</v>
      </c>
      <c r="BE219" s="851" t="s">
        <v>3411</v>
      </c>
      <c r="BF219" s="851" t="s">
        <v>3411</v>
      </c>
      <c r="BG219" s="851" t="s">
        <v>3411</v>
      </c>
      <c r="BH219" s="851" t="s">
        <v>3411</v>
      </c>
      <c r="BI219" s="851" t="s">
        <v>3411</v>
      </c>
      <c r="BJ219" s="851" t="s">
        <v>3411</v>
      </c>
      <c r="BK219" s="851" t="s">
        <v>3411</v>
      </c>
      <c r="BL219" s="851" t="s">
        <v>3411</v>
      </c>
      <c r="BM219" s="851" t="s">
        <v>3411</v>
      </c>
      <c r="BN219" s="851" t="s">
        <v>3411</v>
      </c>
    </row>
    <row r="220" spans="1:66" ht="12.75">
      <c r="A220" s="852"/>
      <c r="B220" s="852"/>
      <c r="C220" s="853" t="s">
        <v>6077</v>
      </c>
      <c r="D220" s="854"/>
      <c r="E220" s="854">
        <v>0</v>
      </c>
      <c r="F220" s="854"/>
      <c r="G220" s="854">
        <v>0</v>
      </c>
      <c r="H220" s="854">
        <v>0</v>
      </c>
      <c r="I220" s="854" t="s">
        <v>3411</v>
      </c>
      <c r="J220" s="854" t="s">
        <v>3411</v>
      </c>
      <c r="K220" s="854" t="s">
        <v>3411</v>
      </c>
      <c r="L220" s="854" t="s">
        <v>3411</v>
      </c>
      <c r="M220" s="854" t="s">
        <v>3411</v>
      </c>
      <c r="N220" s="854" t="s">
        <v>3411</v>
      </c>
      <c r="O220" s="854" t="s">
        <v>3411</v>
      </c>
      <c r="P220" s="854" t="s">
        <v>3411</v>
      </c>
      <c r="Q220" s="854" t="s">
        <v>3411</v>
      </c>
      <c r="R220" s="854" t="s">
        <v>3411</v>
      </c>
      <c r="S220" s="854" t="s">
        <v>3411</v>
      </c>
      <c r="T220" s="854" t="s">
        <v>3411</v>
      </c>
      <c r="U220" s="854" t="s">
        <v>3411</v>
      </c>
      <c r="V220" s="854" t="s">
        <v>3411</v>
      </c>
      <c r="W220" s="854" t="s">
        <v>3411</v>
      </c>
      <c r="X220" s="854" t="s">
        <v>3411</v>
      </c>
      <c r="Y220" s="854" t="s">
        <v>3411</v>
      </c>
      <c r="Z220" s="854" t="s">
        <v>3411</v>
      </c>
      <c r="AA220" s="854" t="s">
        <v>3411</v>
      </c>
      <c r="AB220" s="854" t="s">
        <v>3411</v>
      </c>
      <c r="AC220" s="854" t="s">
        <v>3411</v>
      </c>
      <c r="AD220" s="854" t="s">
        <v>3411</v>
      </c>
      <c r="AE220" s="854" t="s">
        <v>3411</v>
      </c>
      <c r="AF220" s="854" t="s">
        <v>3411</v>
      </c>
      <c r="AG220" s="854" t="s">
        <v>3411</v>
      </c>
      <c r="AH220" s="854" t="s">
        <v>3411</v>
      </c>
      <c r="AI220" s="854" t="s">
        <v>3411</v>
      </c>
      <c r="AJ220" s="854" t="s">
        <v>3411</v>
      </c>
      <c r="AK220" s="854" t="s">
        <v>3411</v>
      </c>
      <c r="AL220" s="854" t="s">
        <v>3411</v>
      </c>
      <c r="AM220" s="854" t="s">
        <v>3411</v>
      </c>
      <c r="AN220" s="854" t="s">
        <v>3411</v>
      </c>
      <c r="AO220" s="854" t="s">
        <v>3411</v>
      </c>
      <c r="AP220" s="854" t="s">
        <v>3411</v>
      </c>
      <c r="AQ220" s="854" t="s">
        <v>3411</v>
      </c>
      <c r="AR220" s="854" t="s">
        <v>3411</v>
      </c>
      <c r="AS220" s="854" t="s">
        <v>3411</v>
      </c>
      <c r="AT220" s="854" t="s">
        <v>3411</v>
      </c>
      <c r="AU220" s="854" t="s">
        <v>3411</v>
      </c>
      <c r="AV220" s="854" t="s">
        <v>3411</v>
      </c>
      <c r="AW220" s="854" t="s">
        <v>3411</v>
      </c>
      <c r="AX220" s="854" t="s">
        <v>3411</v>
      </c>
      <c r="AY220" s="854" t="s">
        <v>3411</v>
      </c>
      <c r="AZ220" s="854" t="s">
        <v>3411</v>
      </c>
      <c r="BA220" s="854" t="s">
        <v>3411</v>
      </c>
      <c r="BB220" s="854" t="s">
        <v>3411</v>
      </c>
      <c r="BC220" s="854" t="s">
        <v>3411</v>
      </c>
      <c r="BD220" s="854" t="s">
        <v>3411</v>
      </c>
      <c r="BE220" s="854" t="s">
        <v>3411</v>
      </c>
      <c r="BF220" s="854" t="s">
        <v>3411</v>
      </c>
      <c r="BG220" s="854" t="s">
        <v>3411</v>
      </c>
      <c r="BH220" s="854" t="s">
        <v>3411</v>
      </c>
      <c r="BI220" s="854" t="s">
        <v>3411</v>
      </c>
      <c r="BJ220" s="854" t="s">
        <v>3411</v>
      </c>
      <c r="BK220" s="854" t="s">
        <v>3411</v>
      </c>
      <c r="BL220" s="854" t="s">
        <v>3411</v>
      </c>
      <c r="BM220" s="854" t="s">
        <v>3411</v>
      </c>
      <c r="BN220" s="854" t="s">
        <v>3411</v>
      </c>
    </row>
    <row r="221" spans="1:66" ht="12.75">
      <c r="A221" s="855" t="s">
        <v>533</v>
      </c>
      <c r="B221" s="843" t="s">
        <v>951</v>
      </c>
      <c r="C221" s="844" t="s">
        <v>6077</v>
      </c>
      <c r="D221" s="856">
        <v>575043357376</v>
      </c>
      <c r="E221" s="856">
        <v>0</v>
      </c>
      <c r="F221" s="856">
        <v>575043357376</v>
      </c>
      <c r="G221" s="856">
        <v>575043357376</v>
      </c>
      <c r="H221" s="856">
        <v>0</v>
      </c>
      <c r="I221" s="856" t="s">
        <v>3411</v>
      </c>
      <c r="J221" s="856" t="s">
        <v>3411</v>
      </c>
      <c r="K221" s="856" t="s">
        <v>3411</v>
      </c>
      <c r="L221" s="856" t="s">
        <v>3411</v>
      </c>
      <c r="M221" s="856" t="s">
        <v>3411</v>
      </c>
      <c r="N221" s="856" t="s">
        <v>3411</v>
      </c>
      <c r="O221" s="856" t="s">
        <v>3411</v>
      </c>
      <c r="P221" s="856" t="s">
        <v>3411</v>
      </c>
      <c r="Q221" s="856" t="s">
        <v>3411</v>
      </c>
      <c r="R221" s="856" t="s">
        <v>3411</v>
      </c>
      <c r="S221" s="856" t="s">
        <v>3411</v>
      </c>
      <c r="T221" s="856" t="s">
        <v>3411</v>
      </c>
      <c r="U221" s="856" t="s">
        <v>3411</v>
      </c>
      <c r="V221" s="856" t="s">
        <v>3411</v>
      </c>
      <c r="W221" s="856" t="s">
        <v>3411</v>
      </c>
      <c r="X221" s="856" t="s">
        <v>3411</v>
      </c>
      <c r="Y221" s="856" t="s">
        <v>3411</v>
      </c>
      <c r="Z221" s="856" t="s">
        <v>3411</v>
      </c>
      <c r="AA221" s="856" t="s">
        <v>3411</v>
      </c>
      <c r="AB221" s="856" t="s">
        <v>3411</v>
      </c>
      <c r="AC221" s="856" t="s">
        <v>3411</v>
      </c>
      <c r="AD221" s="856" t="s">
        <v>3411</v>
      </c>
      <c r="AE221" s="856" t="s">
        <v>3411</v>
      </c>
      <c r="AF221" s="856" t="s">
        <v>3411</v>
      </c>
      <c r="AG221" s="856" t="s">
        <v>3411</v>
      </c>
      <c r="AH221" s="856" t="s">
        <v>3411</v>
      </c>
      <c r="AI221" s="856" t="s">
        <v>3411</v>
      </c>
      <c r="AJ221" s="856" t="s">
        <v>3411</v>
      </c>
      <c r="AK221" s="856" t="s">
        <v>3411</v>
      </c>
      <c r="AL221" s="856" t="s">
        <v>3411</v>
      </c>
      <c r="AM221" s="856" t="s">
        <v>3411</v>
      </c>
      <c r="AN221" s="856" t="s">
        <v>3411</v>
      </c>
      <c r="AO221" s="856" t="s">
        <v>3411</v>
      </c>
      <c r="AP221" s="856" t="s">
        <v>3411</v>
      </c>
      <c r="AQ221" s="856" t="s">
        <v>3411</v>
      </c>
      <c r="AR221" s="856" t="s">
        <v>3411</v>
      </c>
      <c r="AS221" s="856" t="s">
        <v>3411</v>
      </c>
      <c r="AT221" s="856" t="s">
        <v>3411</v>
      </c>
      <c r="AU221" s="856" t="s">
        <v>3411</v>
      </c>
      <c r="AV221" s="856" t="s">
        <v>3411</v>
      </c>
      <c r="AW221" s="856" t="s">
        <v>3411</v>
      </c>
      <c r="AX221" s="856" t="s">
        <v>3411</v>
      </c>
      <c r="AY221" s="856" t="s">
        <v>3411</v>
      </c>
      <c r="AZ221" s="856" t="s">
        <v>3411</v>
      </c>
      <c r="BA221" s="856" t="s">
        <v>3411</v>
      </c>
      <c r="BB221" s="856" t="s">
        <v>3411</v>
      </c>
      <c r="BC221" s="856" t="s">
        <v>3411</v>
      </c>
      <c r="BD221" s="856" t="s">
        <v>3411</v>
      </c>
      <c r="BE221" s="856" t="s">
        <v>3411</v>
      </c>
      <c r="BF221" s="856" t="s">
        <v>3411</v>
      </c>
      <c r="BG221" s="856" t="s">
        <v>3411</v>
      </c>
      <c r="BH221" s="856" t="s">
        <v>3411</v>
      </c>
      <c r="BI221" s="856" t="s">
        <v>3411</v>
      </c>
      <c r="BJ221" s="856" t="s">
        <v>3411</v>
      </c>
      <c r="BK221" s="856" t="s">
        <v>3411</v>
      </c>
      <c r="BL221" s="856" t="s">
        <v>3411</v>
      </c>
      <c r="BM221" s="856" t="s">
        <v>3411</v>
      </c>
      <c r="BN221" s="856" t="s">
        <v>3411</v>
      </c>
    </row>
    <row r="222" spans="1:66" ht="12.75" hidden="1">
      <c r="A222" s="855"/>
      <c r="B222" s="837" t="s">
        <v>5953</v>
      </c>
      <c r="C222" s="838"/>
      <c r="D222" s="857">
        <v>575043357376</v>
      </c>
      <c r="E222" s="857">
        <v>0</v>
      </c>
      <c r="F222" s="857">
        <v>575043357376</v>
      </c>
      <c r="G222" s="857">
        <v>575043357376</v>
      </c>
      <c r="H222" s="857">
        <v>0</v>
      </c>
      <c r="I222" s="857" t="s">
        <v>3411</v>
      </c>
      <c r="J222" s="857" t="s">
        <v>3411</v>
      </c>
      <c r="K222" s="857" t="s">
        <v>3411</v>
      </c>
      <c r="L222" s="857" t="s">
        <v>3411</v>
      </c>
      <c r="M222" s="857" t="s">
        <v>3411</v>
      </c>
      <c r="N222" s="857" t="s">
        <v>3411</v>
      </c>
      <c r="O222" s="857" t="s">
        <v>3411</v>
      </c>
      <c r="P222" s="857" t="s">
        <v>3411</v>
      </c>
      <c r="Q222" s="857" t="s">
        <v>3411</v>
      </c>
      <c r="R222" s="857" t="s">
        <v>3411</v>
      </c>
      <c r="S222" s="857" t="s">
        <v>3411</v>
      </c>
      <c r="T222" s="857" t="s">
        <v>3411</v>
      </c>
      <c r="U222" s="857" t="s">
        <v>3411</v>
      </c>
      <c r="V222" s="857" t="s">
        <v>3411</v>
      </c>
      <c r="W222" s="857" t="s">
        <v>3411</v>
      </c>
      <c r="X222" s="857" t="s">
        <v>3411</v>
      </c>
      <c r="Y222" s="857" t="s">
        <v>3411</v>
      </c>
      <c r="Z222" s="857" t="s">
        <v>3411</v>
      </c>
      <c r="AA222" s="857" t="s">
        <v>3411</v>
      </c>
      <c r="AB222" s="857" t="s">
        <v>3411</v>
      </c>
      <c r="AC222" s="857" t="s">
        <v>3411</v>
      </c>
      <c r="AD222" s="857" t="s">
        <v>3411</v>
      </c>
      <c r="AE222" s="857" t="s">
        <v>3411</v>
      </c>
      <c r="AF222" s="857" t="s">
        <v>3411</v>
      </c>
      <c r="AG222" s="857" t="s">
        <v>3411</v>
      </c>
      <c r="AH222" s="857" t="s">
        <v>3411</v>
      </c>
      <c r="AI222" s="857" t="s">
        <v>3411</v>
      </c>
      <c r="AJ222" s="857" t="s">
        <v>3411</v>
      </c>
      <c r="AK222" s="857" t="s">
        <v>3411</v>
      </c>
      <c r="AL222" s="857" t="s">
        <v>3411</v>
      </c>
      <c r="AM222" s="857" t="s">
        <v>3411</v>
      </c>
      <c r="AN222" s="857" t="s">
        <v>3411</v>
      </c>
      <c r="AO222" s="857" t="s">
        <v>3411</v>
      </c>
      <c r="AP222" s="857" t="s">
        <v>3411</v>
      </c>
      <c r="AQ222" s="857" t="s">
        <v>3411</v>
      </c>
      <c r="AR222" s="857" t="s">
        <v>3411</v>
      </c>
      <c r="AS222" s="857" t="s">
        <v>3411</v>
      </c>
      <c r="AT222" s="857" t="s">
        <v>3411</v>
      </c>
      <c r="AU222" s="857" t="s">
        <v>3411</v>
      </c>
      <c r="AV222" s="857" t="s">
        <v>3411</v>
      </c>
      <c r="AW222" s="857" t="s">
        <v>3411</v>
      </c>
      <c r="AX222" s="857" t="s">
        <v>3411</v>
      </c>
      <c r="AY222" s="857" t="s">
        <v>3411</v>
      </c>
      <c r="AZ222" s="857" t="s">
        <v>3411</v>
      </c>
      <c r="BA222" s="857" t="s">
        <v>3411</v>
      </c>
      <c r="BB222" s="857" t="s">
        <v>3411</v>
      </c>
      <c r="BC222" s="857" t="s">
        <v>3411</v>
      </c>
      <c r="BD222" s="857" t="s">
        <v>3411</v>
      </c>
      <c r="BE222" s="857" t="s">
        <v>3411</v>
      </c>
      <c r="BF222" s="857" t="s">
        <v>3411</v>
      </c>
      <c r="BG222" s="857" t="s">
        <v>3411</v>
      </c>
      <c r="BH222" s="857" t="s">
        <v>3411</v>
      </c>
      <c r="BI222" s="857" t="s">
        <v>3411</v>
      </c>
      <c r="BJ222" s="857" t="s">
        <v>3411</v>
      </c>
      <c r="BK222" s="857" t="s">
        <v>3411</v>
      </c>
      <c r="BL222" s="857" t="s">
        <v>3411</v>
      </c>
      <c r="BM222" s="857" t="s">
        <v>3411</v>
      </c>
      <c r="BN222" s="857" t="s">
        <v>3411</v>
      </c>
    </row>
    <row r="223" spans="1:66" ht="12.75" hidden="1">
      <c r="A223" s="855"/>
      <c r="B223" s="837" t="s">
        <v>5954</v>
      </c>
      <c r="C223" s="838"/>
      <c r="D223" s="857">
        <v>0</v>
      </c>
      <c r="E223" s="857">
        <v>0</v>
      </c>
      <c r="F223" s="857">
        <v>0</v>
      </c>
      <c r="G223" s="857">
        <v>0</v>
      </c>
      <c r="H223" s="857">
        <v>0</v>
      </c>
      <c r="I223" s="857" t="s">
        <v>3411</v>
      </c>
      <c r="J223" s="857" t="s">
        <v>3411</v>
      </c>
      <c r="K223" s="857" t="s">
        <v>3411</v>
      </c>
      <c r="L223" s="857" t="s">
        <v>3411</v>
      </c>
      <c r="M223" s="857" t="s">
        <v>3411</v>
      </c>
      <c r="N223" s="857" t="s">
        <v>3411</v>
      </c>
      <c r="O223" s="857" t="s">
        <v>3411</v>
      </c>
      <c r="P223" s="857" t="s">
        <v>3411</v>
      </c>
      <c r="Q223" s="857" t="s">
        <v>3411</v>
      </c>
      <c r="R223" s="857" t="s">
        <v>3411</v>
      </c>
      <c r="S223" s="857" t="s">
        <v>3411</v>
      </c>
      <c r="T223" s="857" t="s">
        <v>3411</v>
      </c>
      <c r="U223" s="857" t="s">
        <v>3411</v>
      </c>
      <c r="V223" s="857" t="s">
        <v>3411</v>
      </c>
      <c r="W223" s="857" t="s">
        <v>3411</v>
      </c>
      <c r="X223" s="857" t="s">
        <v>3411</v>
      </c>
      <c r="Y223" s="857" t="s">
        <v>3411</v>
      </c>
      <c r="Z223" s="857" t="s">
        <v>3411</v>
      </c>
      <c r="AA223" s="857" t="s">
        <v>3411</v>
      </c>
      <c r="AB223" s="857" t="s">
        <v>3411</v>
      </c>
      <c r="AC223" s="857" t="s">
        <v>3411</v>
      </c>
      <c r="AD223" s="857" t="s">
        <v>3411</v>
      </c>
      <c r="AE223" s="857" t="s">
        <v>3411</v>
      </c>
      <c r="AF223" s="857" t="s">
        <v>3411</v>
      </c>
      <c r="AG223" s="857" t="s">
        <v>3411</v>
      </c>
      <c r="AH223" s="857" t="s">
        <v>3411</v>
      </c>
      <c r="AI223" s="857" t="s">
        <v>3411</v>
      </c>
      <c r="AJ223" s="857" t="s">
        <v>3411</v>
      </c>
      <c r="AK223" s="857" t="s">
        <v>3411</v>
      </c>
      <c r="AL223" s="857" t="s">
        <v>3411</v>
      </c>
      <c r="AM223" s="857" t="s">
        <v>3411</v>
      </c>
      <c r="AN223" s="857" t="s">
        <v>3411</v>
      </c>
      <c r="AO223" s="857" t="s">
        <v>3411</v>
      </c>
      <c r="AP223" s="857" t="s">
        <v>3411</v>
      </c>
      <c r="AQ223" s="857" t="s">
        <v>3411</v>
      </c>
      <c r="AR223" s="857" t="s">
        <v>3411</v>
      </c>
      <c r="AS223" s="857" t="s">
        <v>3411</v>
      </c>
      <c r="AT223" s="857" t="s">
        <v>3411</v>
      </c>
      <c r="AU223" s="857" t="s">
        <v>3411</v>
      </c>
      <c r="AV223" s="857" t="s">
        <v>3411</v>
      </c>
      <c r="AW223" s="857" t="s">
        <v>3411</v>
      </c>
      <c r="AX223" s="857" t="s">
        <v>3411</v>
      </c>
      <c r="AY223" s="857" t="s">
        <v>3411</v>
      </c>
      <c r="AZ223" s="857" t="s">
        <v>3411</v>
      </c>
      <c r="BA223" s="857" t="s">
        <v>3411</v>
      </c>
      <c r="BB223" s="857" t="s">
        <v>3411</v>
      </c>
      <c r="BC223" s="857" t="s">
        <v>3411</v>
      </c>
      <c r="BD223" s="857" t="s">
        <v>3411</v>
      </c>
      <c r="BE223" s="857" t="s">
        <v>3411</v>
      </c>
      <c r="BF223" s="857" t="s">
        <v>3411</v>
      </c>
      <c r="BG223" s="857" t="s">
        <v>3411</v>
      </c>
      <c r="BH223" s="857" t="s">
        <v>3411</v>
      </c>
      <c r="BI223" s="857" t="s">
        <v>3411</v>
      </c>
      <c r="BJ223" s="857" t="s">
        <v>3411</v>
      </c>
      <c r="BK223" s="857" t="s">
        <v>3411</v>
      </c>
      <c r="BL223" s="857" t="s">
        <v>3411</v>
      </c>
      <c r="BM223" s="857" t="s">
        <v>3411</v>
      </c>
      <c r="BN223" s="857" t="s">
        <v>3411</v>
      </c>
    </row>
    <row r="224" spans="1:66" ht="12.75" hidden="1">
      <c r="A224" s="855"/>
      <c r="B224" s="837" t="s">
        <v>3357</v>
      </c>
      <c r="C224" s="838"/>
      <c r="D224" s="857">
        <v>0</v>
      </c>
      <c r="E224" s="857">
        <v>0</v>
      </c>
      <c r="F224" s="857">
        <v>0</v>
      </c>
      <c r="G224" s="857">
        <v>0</v>
      </c>
      <c r="H224" s="857">
        <v>0</v>
      </c>
      <c r="I224" s="857" t="s">
        <v>3411</v>
      </c>
      <c r="J224" s="857" t="s">
        <v>3411</v>
      </c>
      <c r="K224" s="857" t="s">
        <v>3411</v>
      </c>
      <c r="L224" s="857" t="s">
        <v>3411</v>
      </c>
      <c r="M224" s="857" t="s">
        <v>3411</v>
      </c>
      <c r="N224" s="857" t="s">
        <v>3411</v>
      </c>
      <c r="O224" s="857" t="s">
        <v>3411</v>
      </c>
      <c r="P224" s="857" t="s">
        <v>3411</v>
      </c>
      <c r="Q224" s="857" t="s">
        <v>3411</v>
      </c>
      <c r="R224" s="857" t="s">
        <v>3411</v>
      </c>
      <c r="S224" s="857" t="s">
        <v>3411</v>
      </c>
      <c r="T224" s="857" t="s">
        <v>3411</v>
      </c>
      <c r="U224" s="857" t="s">
        <v>3411</v>
      </c>
      <c r="V224" s="857" t="s">
        <v>3411</v>
      </c>
      <c r="W224" s="857" t="s">
        <v>3411</v>
      </c>
      <c r="X224" s="857" t="s">
        <v>3411</v>
      </c>
      <c r="Y224" s="857" t="s">
        <v>3411</v>
      </c>
      <c r="Z224" s="857" t="s">
        <v>3411</v>
      </c>
      <c r="AA224" s="857" t="s">
        <v>3411</v>
      </c>
      <c r="AB224" s="857" t="s">
        <v>3411</v>
      </c>
      <c r="AC224" s="857" t="s">
        <v>3411</v>
      </c>
      <c r="AD224" s="857" t="s">
        <v>3411</v>
      </c>
      <c r="AE224" s="857" t="s">
        <v>3411</v>
      </c>
      <c r="AF224" s="857" t="s">
        <v>3411</v>
      </c>
      <c r="AG224" s="857" t="s">
        <v>3411</v>
      </c>
      <c r="AH224" s="857" t="s">
        <v>3411</v>
      </c>
      <c r="AI224" s="857" t="s">
        <v>3411</v>
      </c>
      <c r="AJ224" s="857" t="s">
        <v>3411</v>
      </c>
      <c r="AK224" s="857" t="s">
        <v>3411</v>
      </c>
      <c r="AL224" s="857" t="s">
        <v>3411</v>
      </c>
      <c r="AM224" s="857" t="s">
        <v>3411</v>
      </c>
      <c r="AN224" s="857" t="s">
        <v>3411</v>
      </c>
      <c r="AO224" s="857" t="s">
        <v>3411</v>
      </c>
      <c r="AP224" s="857" t="s">
        <v>3411</v>
      </c>
      <c r="AQ224" s="857" t="s">
        <v>3411</v>
      </c>
      <c r="AR224" s="857" t="s">
        <v>3411</v>
      </c>
      <c r="AS224" s="857" t="s">
        <v>3411</v>
      </c>
      <c r="AT224" s="857" t="s">
        <v>3411</v>
      </c>
      <c r="AU224" s="857" t="s">
        <v>3411</v>
      </c>
      <c r="AV224" s="857" t="s">
        <v>3411</v>
      </c>
      <c r="AW224" s="857" t="s">
        <v>3411</v>
      </c>
      <c r="AX224" s="857" t="s">
        <v>3411</v>
      </c>
      <c r="AY224" s="857" t="s">
        <v>3411</v>
      </c>
      <c r="AZ224" s="857" t="s">
        <v>3411</v>
      </c>
      <c r="BA224" s="857" t="s">
        <v>3411</v>
      </c>
      <c r="BB224" s="857" t="s">
        <v>3411</v>
      </c>
      <c r="BC224" s="857" t="s">
        <v>3411</v>
      </c>
      <c r="BD224" s="857" t="s">
        <v>3411</v>
      </c>
      <c r="BE224" s="857" t="s">
        <v>3411</v>
      </c>
      <c r="BF224" s="857" t="s">
        <v>3411</v>
      </c>
      <c r="BG224" s="857" t="s">
        <v>3411</v>
      </c>
      <c r="BH224" s="857" t="s">
        <v>3411</v>
      </c>
      <c r="BI224" s="857" t="s">
        <v>3411</v>
      </c>
      <c r="BJ224" s="857" t="s">
        <v>3411</v>
      </c>
      <c r="BK224" s="857" t="s">
        <v>3411</v>
      </c>
      <c r="BL224" s="857" t="s">
        <v>3411</v>
      </c>
      <c r="BM224" s="857" t="s">
        <v>3411</v>
      </c>
      <c r="BN224" s="857" t="s">
        <v>3411</v>
      </c>
    </row>
    <row r="225" spans="1:66" ht="12.75" hidden="1">
      <c r="A225" s="855"/>
      <c r="B225" s="837" t="s">
        <v>3361</v>
      </c>
      <c r="C225" s="838"/>
      <c r="D225" s="857">
        <v>0</v>
      </c>
      <c r="E225" s="857">
        <v>0</v>
      </c>
      <c r="F225" s="857">
        <v>0</v>
      </c>
      <c r="G225" s="857">
        <v>0</v>
      </c>
      <c r="H225" s="857">
        <v>0</v>
      </c>
      <c r="I225" s="857" t="s">
        <v>3411</v>
      </c>
      <c r="J225" s="857" t="s">
        <v>3411</v>
      </c>
      <c r="K225" s="857" t="s">
        <v>3411</v>
      </c>
      <c r="L225" s="857" t="s">
        <v>3411</v>
      </c>
      <c r="M225" s="857" t="s">
        <v>3411</v>
      </c>
      <c r="N225" s="857" t="s">
        <v>3411</v>
      </c>
      <c r="O225" s="857" t="s">
        <v>3411</v>
      </c>
      <c r="P225" s="857" t="s">
        <v>3411</v>
      </c>
      <c r="Q225" s="857" t="s">
        <v>3411</v>
      </c>
      <c r="R225" s="857" t="s">
        <v>3411</v>
      </c>
      <c r="S225" s="857" t="s">
        <v>3411</v>
      </c>
      <c r="T225" s="857" t="s">
        <v>3411</v>
      </c>
      <c r="U225" s="857" t="s">
        <v>3411</v>
      </c>
      <c r="V225" s="857" t="s">
        <v>3411</v>
      </c>
      <c r="W225" s="857" t="s">
        <v>3411</v>
      </c>
      <c r="X225" s="857" t="s">
        <v>3411</v>
      </c>
      <c r="Y225" s="857" t="s">
        <v>3411</v>
      </c>
      <c r="Z225" s="857" t="s">
        <v>3411</v>
      </c>
      <c r="AA225" s="857" t="s">
        <v>3411</v>
      </c>
      <c r="AB225" s="857" t="s">
        <v>3411</v>
      </c>
      <c r="AC225" s="857" t="s">
        <v>3411</v>
      </c>
      <c r="AD225" s="857" t="s">
        <v>3411</v>
      </c>
      <c r="AE225" s="857" t="s">
        <v>3411</v>
      </c>
      <c r="AF225" s="857" t="s">
        <v>3411</v>
      </c>
      <c r="AG225" s="857" t="s">
        <v>3411</v>
      </c>
      <c r="AH225" s="857" t="s">
        <v>3411</v>
      </c>
      <c r="AI225" s="857" t="s">
        <v>3411</v>
      </c>
      <c r="AJ225" s="857" t="s">
        <v>3411</v>
      </c>
      <c r="AK225" s="857" t="s">
        <v>3411</v>
      </c>
      <c r="AL225" s="857" t="s">
        <v>3411</v>
      </c>
      <c r="AM225" s="857" t="s">
        <v>3411</v>
      </c>
      <c r="AN225" s="857" t="s">
        <v>3411</v>
      </c>
      <c r="AO225" s="857" t="s">
        <v>3411</v>
      </c>
      <c r="AP225" s="857" t="s">
        <v>3411</v>
      </c>
      <c r="AQ225" s="857" t="s">
        <v>3411</v>
      </c>
      <c r="AR225" s="857" t="s">
        <v>3411</v>
      </c>
      <c r="AS225" s="857" t="s">
        <v>3411</v>
      </c>
      <c r="AT225" s="857" t="s">
        <v>3411</v>
      </c>
      <c r="AU225" s="857" t="s">
        <v>3411</v>
      </c>
      <c r="AV225" s="857" t="s">
        <v>3411</v>
      </c>
      <c r="AW225" s="857" t="s">
        <v>3411</v>
      </c>
      <c r="AX225" s="857" t="s">
        <v>3411</v>
      </c>
      <c r="AY225" s="857" t="s">
        <v>3411</v>
      </c>
      <c r="AZ225" s="857" t="s">
        <v>3411</v>
      </c>
      <c r="BA225" s="857" t="s">
        <v>3411</v>
      </c>
      <c r="BB225" s="857" t="s">
        <v>3411</v>
      </c>
      <c r="BC225" s="857" t="s">
        <v>3411</v>
      </c>
      <c r="BD225" s="857" t="s">
        <v>3411</v>
      </c>
      <c r="BE225" s="857" t="s">
        <v>3411</v>
      </c>
      <c r="BF225" s="857" t="s">
        <v>3411</v>
      </c>
      <c r="BG225" s="857" t="s">
        <v>3411</v>
      </c>
      <c r="BH225" s="857" t="s">
        <v>3411</v>
      </c>
      <c r="BI225" s="857" t="s">
        <v>3411</v>
      </c>
      <c r="BJ225" s="857" t="s">
        <v>3411</v>
      </c>
      <c r="BK225" s="857" t="s">
        <v>3411</v>
      </c>
      <c r="BL225" s="857" t="s">
        <v>3411</v>
      </c>
      <c r="BM225" s="857" t="s">
        <v>3411</v>
      </c>
      <c r="BN225" s="857" t="s">
        <v>3411</v>
      </c>
    </row>
    <row r="226" spans="1:66" ht="12.75" hidden="1">
      <c r="A226" s="855"/>
      <c r="B226" s="837" t="s">
        <v>3358</v>
      </c>
      <c r="C226" s="838"/>
      <c r="D226" s="857">
        <v>0</v>
      </c>
      <c r="E226" s="857">
        <v>0</v>
      </c>
      <c r="F226" s="857">
        <v>0</v>
      </c>
      <c r="G226" s="857">
        <v>0</v>
      </c>
      <c r="H226" s="857">
        <v>0</v>
      </c>
      <c r="I226" s="857" t="s">
        <v>3411</v>
      </c>
      <c r="J226" s="857" t="s">
        <v>3411</v>
      </c>
      <c r="K226" s="857" t="s">
        <v>3411</v>
      </c>
      <c r="L226" s="857" t="s">
        <v>3411</v>
      </c>
      <c r="M226" s="857" t="s">
        <v>3411</v>
      </c>
      <c r="N226" s="857" t="s">
        <v>3411</v>
      </c>
      <c r="O226" s="857" t="s">
        <v>3411</v>
      </c>
      <c r="P226" s="857" t="s">
        <v>3411</v>
      </c>
      <c r="Q226" s="857" t="s">
        <v>3411</v>
      </c>
      <c r="R226" s="857" t="s">
        <v>3411</v>
      </c>
      <c r="S226" s="857" t="s">
        <v>3411</v>
      </c>
      <c r="T226" s="857" t="s">
        <v>3411</v>
      </c>
      <c r="U226" s="857" t="s">
        <v>3411</v>
      </c>
      <c r="V226" s="857" t="s">
        <v>3411</v>
      </c>
      <c r="W226" s="857" t="s">
        <v>3411</v>
      </c>
      <c r="X226" s="857" t="s">
        <v>3411</v>
      </c>
      <c r="Y226" s="857" t="s">
        <v>3411</v>
      </c>
      <c r="Z226" s="857" t="s">
        <v>3411</v>
      </c>
      <c r="AA226" s="857" t="s">
        <v>3411</v>
      </c>
      <c r="AB226" s="857" t="s">
        <v>3411</v>
      </c>
      <c r="AC226" s="857" t="s">
        <v>3411</v>
      </c>
      <c r="AD226" s="857" t="s">
        <v>3411</v>
      </c>
      <c r="AE226" s="857" t="s">
        <v>3411</v>
      </c>
      <c r="AF226" s="857" t="s">
        <v>3411</v>
      </c>
      <c r="AG226" s="857" t="s">
        <v>3411</v>
      </c>
      <c r="AH226" s="857" t="s">
        <v>3411</v>
      </c>
      <c r="AI226" s="857" t="s">
        <v>3411</v>
      </c>
      <c r="AJ226" s="857" t="s">
        <v>3411</v>
      </c>
      <c r="AK226" s="857" t="s">
        <v>3411</v>
      </c>
      <c r="AL226" s="857" t="s">
        <v>3411</v>
      </c>
      <c r="AM226" s="857" t="s">
        <v>3411</v>
      </c>
      <c r="AN226" s="857" t="s">
        <v>3411</v>
      </c>
      <c r="AO226" s="857" t="s">
        <v>3411</v>
      </c>
      <c r="AP226" s="857" t="s">
        <v>3411</v>
      </c>
      <c r="AQ226" s="857" t="s">
        <v>3411</v>
      </c>
      <c r="AR226" s="857" t="s">
        <v>3411</v>
      </c>
      <c r="AS226" s="857" t="s">
        <v>3411</v>
      </c>
      <c r="AT226" s="857" t="s">
        <v>3411</v>
      </c>
      <c r="AU226" s="857" t="s">
        <v>3411</v>
      </c>
      <c r="AV226" s="857" t="s">
        <v>3411</v>
      </c>
      <c r="AW226" s="857" t="s">
        <v>3411</v>
      </c>
      <c r="AX226" s="857" t="s">
        <v>3411</v>
      </c>
      <c r="AY226" s="857" t="s">
        <v>3411</v>
      </c>
      <c r="AZ226" s="857" t="s">
        <v>3411</v>
      </c>
      <c r="BA226" s="857" t="s">
        <v>3411</v>
      </c>
      <c r="BB226" s="857" t="s">
        <v>3411</v>
      </c>
      <c r="BC226" s="857" t="s">
        <v>3411</v>
      </c>
      <c r="BD226" s="857" t="s">
        <v>3411</v>
      </c>
      <c r="BE226" s="857" t="s">
        <v>3411</v>
      </c>
      <c r="BF226" s="857" t="s">
        <v>3411</v>
      </c>
      <c r="BG226" s="857" t="s">
        <v>3411</v>
      </c>
      <c r="BH226" s="857" t="s">
        <v>3411</v>
      </c>
      <c r="BI226" s="857" t="s">
        <v>3411</v>
      </c>
      <c r="BJ226" s="857" t="s">
        <v>3411</v>
      </c>
      <c r="BK226" s="857" t="s">
        <v>3411</v>
      </c>
      <c r="BL226" s="857" t="s">
        <v>3411</v>
      </c>
      <c r="BM226" s="857" t="s">
        <v>3411</v>
      </c>
      <c r="BN226" s="857" t="s">
        <v>3411</v>
      </c>
    </row>
    <row r="227" spans="1:66" ht="12.75" hidden="1">
      <c r="A227" s="855"/>
      <c r="B227" s="837" t="s">
        <v>3360</v>
      </c>
      <c r="C227" s="838"/>
      <c r="D227" s="857">
        <v>0</v>
      </c>
      <c r="E227" s="857">
        <v>0</v>
      </c>
      <c r="F227" s="857">
        <v>0</v>
      </c>
      <c r="G227" s="857">
        <v>0</v>
      </c>
      <c r="H227" s="857">
        <v>0</v>
      </c>
      <c r="I227" s="857" t="s">
        <v>3411</v>
      </c>
      <c r="J227" s="857" t="s">
        <v>3411</v>
      </c>
      <c r="K227" s="857" t="s">
        <v>3411</v>
      </c>
      <c r="L227" s="857" t="s">
        <v>3411</v>
      </c>
      <c r="M227" s="857" t="s">
        <v>3411</v>
      </c>
      <c r="N227" s="857" t="s">
        <v>3411</v>
      </c>
      <c r="O227" s="857" t="s">
        <v>3411</v>
      </c>
      <c r="P227" s="857" t="s">
        <v>3411</v>
      </c>
      <c r="Q227" s="857" t="s">
        <v>3411</v>
      </c>
      <c r="R227" s="857" t="s">
        <v>3411</v>
      </c>
      <c r="S227" s="857" t="s">
        <v>3411</v>
      </c>
      <c r="T227" s="857" t="s">
        <v>3411</v>
      </c>
      <c r="U227" s="857" t="s">
        <v>3411</v>
      </c>
      <c r="V227" s="857" t="s">
        <v>3411</v>
      </c>
      <c r="W227" s="857" t="s">
        <v>3411</v>
      </c>
      <c r="X227" s="857" t="s">
        <v>3411</v>
      </c>
      <c r="Y227" s="857" t="s">
        <v>3411</v>
      </c>
      <c r="Z227" s="857" t="s">
        <v>3411</v>
      </c>
      <c r="AA227" s="857" t="s">
        <v>3411</v>
      </c>
      <c r="AB227" s="857" t="s">
        <v>3411</v>
      </c>
      <c r="AC227" s="857" t="s">
        <v>3411</v>
      </c>
      <c r="AD227" s="857" t="s">
        <v>3411</v>
      </c>
      <c r="AE227" s="857" t="s">
        <v>3411</v>
      </c>
      <c r="AF227" s="857" t="s">
        <v>3411</v>
      </c>
      <c r="AG227" s="857" t="s">
        <v>3411</v>
      </c>
      <c r="AH227" s="857" t="s">
        <v>3411</v>
      </c>
      <c r="AI227" s="857" t="s">
        <v>3411</v>
      </c>
      <c r="AJ227" s="857" t="s">
        <v>3411</v>
      </c>
      <c r="AK227" s="857" t="s">
        <v>3411</v>
      </c>
      <c r="AL227" s="857" t="s">
        <v>3411</v>
      </c>
      <c r="AM227" s="857" t="s">
        <v>3411</v>
      </c>
      <c r="AN227" s="857" t="s">
        <v>3411</v>
      </c>
      <c r="AO227" s="857" t="s">
        <v>3411</v>
      </c>
      <c r="AP227" s="857" t="s">
        <v>3411</v>
      </c>
      <c r="AQ227" s="857" t="s">
        <v>3411</v>
      </c>
      <c r="AR227" s="857" t="s">
        <v>3411</v>
      </c>
      <c r="AS227" s="857" t="s">
        <v>3411</v>
      </c>
      <c r="AT227" s="857" t="s">
        <v>3411</v>
      </c>
      <c r="AU227" s="857" t="s">
        <v>3411</v>
      </c>
      <c r="AV227" s="857" t="s">
        <v>3411</v>
      </c>
      <c r="AW227" s="857" t="s">
        <v>3411</v>
      </c>
      <c r="AX227" s="857" t="s">
        <v>3411</v>
      </c>
      <c r="AY227" s="857" t="s">
        <v>3411</v>
      </c>
      <c r="AZ227" s="857" t="s">
        <v>3411</v>
      </c>
      <c r="BA227" s="857" t="s">
        <v>3411</v>
      </c>
      <c r="BB227" s="857" t="s">
        <v>3411</v>
      </c>
      <c r="BC227" s="857" t="s">
        <v>3411</v>
      </c>
      <c r="BD227" s="857" t="s">
        <v>3411</v>
      </c>
      <c r="BE227" s="857" t="s">
        <v>3411</v>
      </c>
      <c r="BF227" s="857" t="s">
        <v>3411</v>
      </c>
      <c r="BG227" s="857" t="s">
        <v>3411</v>
      </c>
      <c r="BH227" s="857" t="s">
        <v>3411</v>
      </c>
      <c r="BI227" s="857" t="s">
        <v>3411</v>
      </c>
      <c r="BJ227" s="857" t="s">
        <v>3411</v>
      </c>
      <c r="BK227" s="857" t="s">
        <v>3411</v>
      </c>
      <c r="BL227" s="857" t="s">
        <v>3411</v>
      </c>
      <c r="BM227" s="857" t="s">
        <v>3411</v>
      </c>
      <c r="BN227" s="857" t="s">
        <v>3411</v>
      </c>
    </row>
    <row r="228" spans="1:66" ht="12.75" hidden="1">
      <c r="A228" s="855"/>
      <c r="B228" s="837" t="s">
        <v>3359</v>
      </c>
      <c r="C228" s="838"/>
      <c r="D228" s="857">
        <v>0</v>
      </c>
      <c r="E228" s="857">
        <v>0</v>
      </c>
      <c r="F228" s="857">
        <v>0</v>
      </c>
      <c r="G228" s="857">
        <v>0</v>
      </c>
      <c r="H228" s="857">
        <v>0</v>
      </c>
      <c r="I228" s="857" t="s">
        <v>3411</v>
      </c>
      <c r="J228" s="857" t="s">
        <v>3411</v>
      </c>
      <c r="K228" s="857" t="s">
        <v>3411</v>
      </c>
      <c r="L228" s="857" t="s">
        <v>3411</v>
      </c>
      <c r="M228" s="857" t="s">
        <v>3411</v>
      </c>
      <c r="N228" s="857" t="s">
        <v>3411</v>
      </c>
      <c r="O228" s="857" t="s">
        <v>3411</v>
      </c>
      <c r="P228" s="857" t="s">
        <v>3411</v>
      </c>
      <c r="Q228" s="857" t="s">
        <v>3411</v>
      </c>
      <c r="R228" s="857" t="s">
        <v>3411</v>
      </c>
      <c r="S228" s="857" t="s">
        <v>3411</v>
      </c>
      <c r="T228" s="857" t="s">
        <v>3411</v>
      </c>
      <c r="U228" s="857" t="s">
        <v>3411</v>
      </c>
      <c r="V228" s="857" t="s">
        <v>3411</v>
      </c>
      <c r="W228" s="857" t="s">
        <v>3411</v>
      </c>
      <c r="X228" s="857" t="s">
        <v>3411</v>
      </c>
      <c r="Y228" s="857" t="s">
        <v>3411</v>
      </c>
      <c r="Z228" s="857" t="s">
        <v>3411</v>
      </c>
      <c r="AA228" s="857" t="s">
        <v>3411</v>
      </c>
      <c r="AB228" s="857" t="s">
        <v>3411</v>
      </c>
      <c r="AC228" s="857" t="s">
        <v>3411</v>
      </c>
      <c r="AD228" s="857" t="s">
        <v>3411</v>
      </c>
      <c r="AE228" s="857" t="s">
        <v>3411</v>
      </c>
      <c r="AF228" s="857" t="s">
        <v>3411</v>
      </c>
      <c r="AG228" s="857" t="s">
        <v>3411</v>
      </c>
      <c r="AH228" s="857" t="s">
        <v>3411</v>
      </c>
      <c r="AI228" s="857" t="s">
        <v>3411</v>
      </c>
      <c r="AJ228" s="857" t="s">
        <v>3411</v>
      </c>
      <c r="AK228" s="857" t="s">
        <v>3411</v>
      </c>
      <c r="AL228" s="857" t="s">
        <v>3411</v>
      </c>
      <c r="AM228" s="857" t="s">
        <v>3411</v>
      </c>
      <c r="AN228" s="857" t="s">
        <v>3411</v>
      </c>
      <c r="AO228" s="857" t="s">
        <v>3411</v>
      </c>
      <c r="AP228" s="857" t="s">
        <v>3411</v>
      </c>
      <c r="AQ228" s="857" t="s">
        <v>3411</v>
      </c>
      <c r="AR228" s="857" t="s">
        <v>3411</v>
      </c>
      <c r="AS228" s="857" t="s">
        <v>3411</v>
      </c>
      <c r="AT228" s="857" t="s">
        <v>3411</v>
      </c>
      <c r="AU228" s="857" t="s">
        <v>3411</v>
      </c>
      <c r="AV228" s="857" t="s">
        <v>3411</v>
      </c>
      <c r="AW228" s="857" t="s">
        <v>3411</v>
      </c>
      <c r="AX228" s="857" t="s">
        <v>3411</v>
      </c>
      <c r="AY228" s="857" t="s">
        <v>3411</v>
      </c>
      <c r="AZ228" s="857" t="s">
        <v>3411</v>
      </c>
      <c r="BA228" s="857" t="s">
        <v>3411</v>
      </c>
      <c r="BB228" s="857" t="s">
        <v>3411</v>
      </c>
      <c r="BC228" s="857" t="s">
        <v>3411</v>
      </c>
      <c r="BD228" s="857" t="s">
        <v>3411</v>
      </c>
      <c r="BE228" s="857" t="s">
        <v>3411</v>
      </c>
      <c r="BF228" s="857" t="s">
        <v>3411</v>
      </c>
      <c r="BG228" s="857" t="s">
        <v>3411</v>
      </c>
      <c r="BH228" s="857" t="s">
        <v>3411</v>
      </c>
      <c r="BI228" s="857" t="s">
        <v>3411</v>
      </c>
      <c r="BJ228" s="857" t="s">
        <v>3411</v>
      </c>
      <c r="BK228" s="857" t="s">
        <v>3411</v>
      </c>
      <c r="BL228" s="857" t="s">
        <v>3411</v>
      </c>
      <c r="BM228" s="857" t="s">
        <v>3411</v>
      </c>
      <c r="BN228" s="857" t="s">
        <v>3411</v>
      </c>
    </row>
    <row r="229" spans="1:66" ht="12.75" hidden="1">
      <c r="A229" s="855"/>
      <c r="B229" s="832" t="s">
        <v>952</v>
      </c>
      <c r="C229" s="833"/>
      <c r="D229" s="857">
        <v>0</v>
      </c>
      <c r="E229" s="857">
        <v>0</v>
      </c>
      <c r="F229" s="857">
        <v>0</v>
      </c>
      <c r="G229" s="857">
        <v>0</v>
      </c>
      <c r="H229" s="857">
        <v>0</v>
      </c>
      <c r="I229" s="857" t="s">
        <v>3411</v>
      </c>
      <c r="J229" s="857" t="s">
        <v>3411</v>
      </c>
      <c r="K229" s="857" t="s">
        <v>3411</v>
      </c>
      <c r="L229" s="857" t="s">
        <v>3411</v>
      </c>
      <c r="M229" s="857" t="s">
        <v>3411</v>
      </c>
      <c r="N229" s="857" t="s">
        <v>3411</v>
      </c>
      <c r="O229" s="857" t="s">
        <v>3411</v>
      </c>
      <c r="P229" s="857" t="s">
        <v>3411</v>
      </c>
      <c r="Q229" s="857" t="s">
        <v>3411</v>
      </c>
      <c r="R229" s="857" t="s">
        <v>3411</v>
      </c>
      <c r="S229" s="857" t="s">
        <v>3411</v>
      </c>
      <c r="T229" s="857" t="s">
        <v>3411</v>
      </c>
      <c r="U229" s="857" t="s">
        <v>3411</v>
      </c>
      <c r="V229" s="857" t="s">
        <v>3411</v>
      </c>
      <c r="W229" s="857" t="s">
        <v>3411</v>
      </c>
      <c r="X229" s="857" t="s">
        <v>3411</v>
      </c>
      <c r="Y229" s="857" t="s">
        <v>3411</v>
      </c>
      <c r="Z229" s="857" t="s">
        <v>3411</v>
      </c>
      <c r="AA229" s="857" t="s">
        <v>3411</v>
      </c>
      <c r="AB229" s="857" t="s">
        <v>3411</v>
      </c>
      <c r="AC229" s="857" t="s">
        <v>3411</v>
      </c>
      <c r="AD229" s="857" t="s">
        <v>3411</v>
      </c>
      <c r="AE229" s="857" t="s">
        <v>3411</v>
      </c>
      <c r="AF229" s="857" t="s">
        <v>3411</v>
      </c>
      <c r="AG229" s="857" t="s">
        <v>3411</v>
      </c>
      <c r="AH229" s="857" t="s">
        <v>3411</v>
      </c>
      <c r="AI229" s="857" t="s">
        <v>3411</v>
      </c>
      <c r="AJ229" s="857" t="s">
        <v>3411</v>
      </c>
      <c r="AK229" s="857" t="s">
        <v>3411</v>
      </c>
      <c r="AL229" s="857" t="s">
        <v>3411</v>
      </c>
      <c r="AM229" s="857" t="s">
        <v>3411</v>
      </c>
      <c r="AN229" s="857" t="s">
        <v>3411</v>
      </c>
      <c r="AO229" s="857" t="s">
        <v>3411</v>
      </c>
      <c r="AP229" s="857" t="s">
        <v>3411</v>
      </c>
      <c r="AQ229" s="857" t="s">
        <v>3411</v>
      </c>
      <c r="AR229" s="857" t="s">
        <v>3411</v>
      </c>
      <c r="AS229" s="857" t="s">
        <v>3411</v>
      </c>
      <c r="AT229" s="857" t="s">
        <v>3411</v>
      </c>
      <c r="AU229" s="857" t="s">
        <v>3411</v>
      </c>
      <c r="AV229" s="857" t="s">
        <v>3411</v>
      </c>
      <c r="AW229" s="857" t="s">
        <v>3411</v>
      </c>
      <c r="AX229" s="857" t="s">
        <v>3411</v>
      </c>
      <c r="AY229" s="857" t="s">
        <v>3411</v>
      </c>
      <c r="AZ229" s="857" t="s">
        <v>3411</v>
      </c>
      <c r="BA229" s="857" t="s">
        <v>3411</v>
      </c>
      <c r="BB229" s="857" t="s">
        <v>3411</v>
      </c>
      <c r="BC229" s="857" t="s">
        <v>3411</v>
      </c>
      <c r="BD229" s="857" t="s">
        <v>3411</v>
      </c>
      <c r="BE229" s="857" t="s">
        <v>3411</v>
      </c>
      <c r="BF229" s="857" t="s">
        <v>3411</v>
      </c>
      <c r="BG229" s="857" t="s">
        <v>3411</v>
      </c>
      <c r="BH229" s="857" t="s">
        <v>3411</v>
      </c>
      <c r="BI229" s="857" t="s">
        <v>3411</v>
      </c>
      <c r="BJ229" s="857" t="s">
        <v>3411</v>
      </c>
      <c r="BK229" s="857" t="s">
        <v>3411</v>
      </c>
      <c r="BL229" s="857" t="s">
        <v>3411</v>
      </c>
      <c r="BM229" s="857" t="s">
        <v>3411</v>
      </c>
      <c r="BN229" s="857" t="s">
        <v>3411</v>
      </c>
    </row>
    <row r="230" spans="1:66" ht="12.75">
      <c r="A230" s="855" t="s">
        <v>661</v>
      </c>
      <c r="B230" s="843" t="s">
        <v>953</v>
      </c>
      <c r="C230" s="844" t="s">
        <v>6077</v>
      </c>
      <c r="D230" s="856">
        <v>731888524</v>
      </c>
      <c r="E230" s="856">
        <v>0</v>
      </c>
      <c r="F230" s="856">
        <v>731888524</v>
      </c>
      <c r="G230" s="856">
        <v>731888524</v>
      </c>
      <c r="H230" s="856">
        <v>0</v>
      </c>
      <c r="I230" s="856" t="s">
        <v>3411</v>
      </c>
      <c r="J230" s="856" t="s">
        <v>3411</v>
      </c>
      <c r="K230" s="856" t="s">
        <v>3411</v>
      </c>
      <c r="L230" s="856" t="s">
        <v>3411</v>
      </c>
      <c r="M230" s="856" t="s">
        <v>3411</v>
      </c>
      <c r="N230" s="856" t="s">
        <v>3411</v>
      </c>
      <c r="O230" s="856" t="s">
        <v>3411</v>
      </c>
      <c r="P230" s="856" t="s">
        <v>3411</v>
      </c>
      <c r="Q230" s="856" t="s">
        <v>3411</v>
      </c>
      <c r="R230" s="856" t="s">
        <v>3411</v>
      </c>
      <c r="S230" s="856" t="s">
        <v>3411</v>
      </c>
      <c r="T230" s="856" t="s">
        <v>3411</v>
      </c>
      <c r="U230" s="856" t="s">
        <v>3411</v>
      </c>
      <c r="V230" s="856" t="s">
        <v>3411</v>
      </c>
      <c r="W230" s="856" t="s">
        <v>3411</v>
      </c>
      <c r="X230" s="856" t="s">
        <v>3411</v>
      </c>
      <c r="Y230" s="856" t="s">
        <v>3411</v>
      </c>
      <c r="Z230" s="856" t="s">
        <v>3411</v>
      </c>
      <c r="AA230" s="856" t="s">
        <v>3411</v>
      </c>
      <c r="AB230" s="856" t="s">
        <v>3411</v>
      </c>
      <c r="AC230" s="856" t="s">
        <v>3411</v>
      </c>
      <c r="AD230" s="856" t="s">
        <v>3411</v>
      </c>
      <c r="AE230" s="856" t="s">
        <v>3411</v>
      </c>
      <c r="AF230" s="856" t="s">
        <v>3411</v>
      </c>
      <c r="AG230" s="856" t="s">
        <v>3411</v>
      </c>
      <c r="AH230" s="856" t="s">
        <v>3411</v>
      </c>
      <c r="AI230" s="856" t="s">
        <v>3411</v>
      </c>
      <c r="AJ230" s="856" t="s">
        <v>3411</v>
      </c>
      <c r="AK230" s="856" t="s">
        <v>3411</v>
      </c>
      <c r="AL230" s="856" t="s">
        <v>3411</v>
      </c>
      <c r="AM230" s="856" t="s">
        <v>3411</v>
      </c>
      <c r="AN230" s="856" t="s">
        <v>3411</v>
      </c>
      <c r="AO230" s="856" t="s">
        <v>3411</v>
      </c>
      <c r="AP230" s="856" t="s">
        <v>3411</v>
      </c>
      <c r="AQ230" s="856" t="s">
        <v>3411</v>
      </c>
      <c r="AR230" s="856" t="s">
        <v>3411</v>
      </c>
      <c r="AS230" s="856" t="s">
        <v>3411</v>
      </c>
      <c r="AT230" s="856" t="s">
        <v>3411</v>
      </c>
      <c r="AU230" s="856" t="s">
        <v>3411</v>
      </c>
      <c r="AV230" s="856" t="s">
        <v>3411</v>
      </c>
      <c r="AW230" s="856" t="s">
        <v>3411</v>
      </c>
      <c r="AX230" s="856" t="s">
        <v>3411</v>
      </c>
      <c r="AY230" s="856" t="s">
        <v>3411</v>
      </c>
      <c r="AZ230" s="856" t="s">
        <v>3411</v>
      </c>
      <c r="BA230" s="856" t="s">
        <v>3411</v>
      </c>
      <c r="BB230" s="856" t="s">
        <v>3411</v>
      </c>
      <c r="BC230" s="856" t="s">
        <v>3411</v>
      </c>
      <c r="BD230" s="856" t="s">
        <v>3411</v>
      </c>
      <c r="BE230" s="856" t="s">
        <v>3411</v>
      </c>
      <c r="BF230" s="856" t="s">
        <v>3411</v>
      </c>
      <c r="BG230" s="856" t="s">
        <v>3411</v>
      </c>
      <c r="BH230" s="856" t="s">
        <v>3411</v>
      </c>
      <c r="BI230" s="856" t="s">
        <v>3411</v>
      </c>
      <c r="BJ230" s="856" t="s">
        <v>3411</v>
      </c>
      <c r="BK230" s="856" t="s">
        <v>3411</v>
      </c>
      <c r="BL230" s="856" t="s">
        <v>3411</v>
      </c>
      <c r="BM230" s="856" t="s">
        <v>3411</v>
      </c>
      <c r="BN230" s="856" t="s">
        <v>3411</v>
      </c>
    </row>
    <row r="231" spans="1:66" ht="12.75" hidden="1">
      <c r="A231" s="855"/>
      <c r="B231" s="832" t="s">
        <v>954</v>
      </c>
      <c r="C231" s="833"/>
      <c r="D231" s="857">
        <v>0</v>
      </c>
      <c r="E231" s="857">
        <v>0</v>
      </c>
      <c r="F231" s="857">
        <v>0</v>
      </c>
      <c r="G231" s="857">
        <v>0</v>
      </c>
      <c r="H231" s="857">
        <v>0</v>
      </c>
      <c r="I231" s="857" t="s">
        <v>3411</v>
      </c>
      <c r="J231" s="857" t="s">
        <v>3411</v>
      </c>
      <c r="K231" s="857" t="s">
        <v>3411</v>
      </c>
      <c r="L231" s="857" t="s">
        <v>3411</v>
      </c>
      <c r="M231" s="857" t="s">
        <v>3411</v>
      </c>
      <c r="N231" s="857" t="s">
        <v>3411</v>
      </c>
      <c r="O231" s="857" t="s">
        <v>3411</v>
      </c>
      <c r="P231" s="857" t="s">
        <v>3411</v>
      </c>
      <c r="Q231" s="857" t="s">
        <v>3411</v>
      </c>
      <c r="R231" s="857" t="s">
        <v>3411</v>
      </c>
      <c r="S231" s="857" t="s">
        <v>3411</v>
      </c>
      <c r="T231" s="857" t="s">
        <v>3411</v>
      </c>
      <c r="U231" s="857" t="s">
        <v>3411</v>
      </c>
      <c r="V231" s="857" t="s">
        <v>3411</v>
      </c>
      <c r="W231" s="857" t="s">
        <v>3411</v>
      </c>
      <c r="X231" s="857" t="s">
        <v>3411</v>
      </c>
      <c r="Y231" s="857" t="s">
        <v>3411</v>
      </c>
      <c r="Z231" s="857" t="s">
        <v>3411</v>
      </c>
      <c r="AA231" s="857" t="s">
        <v>3411</v>
      </c>
      <c r="AB231" s="857" t="s">
        <v>3411</v>
      </c>
      <c r="AC231" s="857" t="s">
        <v>3411</v>
      </c>
      <c r="AD231" s="857" t="s">
        <v>3411</v>
      </c>
      <c r="AE231" s="857" t="s">
        <v>3411</v>
      </c>
      <c r="AF231" s="857" t="s">
        <v>3411</v>
      </c>
      <c r="AG231" s="857" t="s">
        <v>3411</v>
      </c>
      <c r="AH231" s="857" t="s">
        <v>3411</v>
      </c>
      <c r="AI231" s="857" t="s">
        <v>3411</v>
      </c>
      <c r="AJ231" s="857" t="s">
        <v>3411</v>
      </c>
      <c r="AK231" s="857" t="s">
        <v>3411</v>
      </c>
      <c r="AL231" s="857" t="s">
        <v>3411</v>
      </c>
      <c r="AM231" s="857" t="s">
        <v>3411</v>
      </c>
      <c r="AN231" s="857" t="s">
        <v>3411</v>
      </c>
      <c r="AO231" s="857" t="s">
        <v>3411</v>
      </c>
      <c r="AP231" s="857" t="s">
        <v>3411</v>
      </c>
      <c r="AQ231" s="857" t="s">
        <v>3411</v>
      </c>
      <c r="AR231" s="857" t="s">
        <v>3411</v>
      </c>
      <c r="AS231" s="857" t="s">
        <v>3411</v>
      </c>
      <c r="AT231" s="857" t="s">
        <v>3411</v>
      </c>
      <c r="AU231" s="857" t="s">
        <v>3411</v>
      </c>
      <c r="AV231" s="857" t="s">
        <v>3411</v>
      </c>
      <c r="AW231" s="857" t="s">
        <v>3411</v>
      </c>
      <c r="AX231" s="857" t="s">
        <v>3411</v>
      </c>
      <c r="AY231" s="857" t="s">
        <v>3411</v>
      </c>
      <c r="AZ231" s="857" t="s">
        <v>3411</v>
      </c>
      <c r="BA231" s="857" t="s">
        <v>3411</v>
      </c>
      <c r="BB231" s="857" t="s">
        <v>3411</v>
      </c>
      <c r="BC231" s="857" t="s">
        <v>3411</v>
      </c>
      <c r="BD231" s="857" t="s">
        <v>3411</v>
      </c>
      <c r="BE231" s="857" t="s">
        <v>3411</v>
      </c>
      <c r="BF231" s="857" t="s">
        <v>3411</v>
      </c>
      <c r="BG231" s="857" t="s">
        <v>3411</v>
      </c>
      <c r="BH231" s="857" t="s">
        <v>3411</v>
      </c>
      <c r="BI231" s="857" t="s">
        <v>3411</v>
      </c>
      <c r="BJ231" s="857" t="s">
        <v>3411</v>
      </c>
      <c r="BK231" s="857" t="s">
        <v>3411</v>
      </c>
      <c r="BL231" s="857" t="s">
        <v>3411</v>
      </c>
      <c r="BM231" s="857" t="s">
        <v>3411</v>
      </c>
      <c r="BN231" s="857" t="s">
        <v>3411</v>
      </c>
    </row>
    <row r="232" spans="1:66" ht="12.75" hidden="1">
      <c r="A232" s="855"/>
      <c r="B232" s="832" t="s">
        <v>955</v>
      </c>
      <c r="C232" s="833"/>
      <c r="D232" s="857">
        <v>731888524</v>
      </c>
      <c r="E232" s="857">
        <v>0</v>
      </c>
      <c r="F232" s="857">
        <v>731888524</v>
      </c>
      <c r="G232" s="857">
        <v>731888524</v>
      </c>
      <c r="H232" s="857">
        <v>0</v>
      </c>
      <c r="I232" s="857" t="s">
        <v>3411</v>
      </c>
      <c r="J232" s="857" t="s">
        <v>3411</v>
      </c>
      <c r="K232" s="857" t="s">
        <v>3411</v>
      </c>
      <c r="L232" s="857" t="s">
        <v>3411</v>
      </c>
      <c r="M232" s="857" t="s">
        <v>3411</v>
      </c>
      <c r="N232" s="857" t="s">
        <v>3411</v>
      </c>
      <c r="O232" s="857" t="s">
        <v>3411</v>
      </c>
      <c r="P232" s="857" t="s">
        <v>3411</v>
      </c>
      <c r="Q232" s="857" t="s">
        <v>3411</v>
      </c>
      <c r="R232" s="857" t="s">
        <v>3411</v>
      </c>
      <c r="S232" s="857" t="s">
        <v>3411</v>
      </c>
      <c r="T232" s="857" t="s">
        <v>3411</v>
      </c>
      <c r="U232" s="857" t="s">
        <v>3411</v>
      </c>
      <c r="V232" s="857" t="s">
        <v>3411</v>
      </c>
      <c r="W232" s="857" t="s">
        <v>3411</v>
      </c>
      <c r="X232" s="857" t="s">
        <v>3411</v>
      </c>
      <c r="Y232" s="857" t="s">
        <v>3411</v>
      </c>
      <c r="Z232" s="857" t="s">
        <v>3411</v>
      </c>
      <c r="AA232" s="857" t="s">
        <v>3411</v>
      </c>
      <c r="AB232" s="857" t="s">
        <v>3411</v>
      </c>
      <c r="AC232" s="857" t="s">
        <v>3411</v>
      </c>
      <c r="AD232" s="857" t="s">
        <v>3411</v>
      </c>
      <c r="AE232" s="857" t="s">
        <v>3411</v>
      </c>
      <c r="AF232" s="857" t="s">
        <v>3411</v>
      </c>
      <c r="AG232" s="857" t="s">
        <v>3411</v>
      </c>
      <c r="AH232" s="857" t="s">
        <v>3411</v>
      </c>
      <c r="AI232" s="857" t="s">
        <v>3411</v>
      </c>
      <c r="AJ232" s="857" t="s">
        <v>3411</v>
      </c>
      <c r="AK232" s="857" t="s">
        <v>3411</v>
      </c>
      <c r="AL232" s="857" t="s">
        <v>3411</v>
      </c>
      <c r="AM232" s="857" t="s">
        <v>3411</v>
      </c>
      <c r="AN232" s="857" t="s">
        <v>3411</v>
      </c>
      <c r="AO232" s="857" t="s">
        <v>3411</v>
      </c>
      <c r="AP232" s="857" t="s">
        <v>3411</v>
      </c>
      <c r="AQ232" s="857" t="s">
        <v>3411</v>
      </c>
      <c r="AR232" s="857" t="s">
        <v>3411</v>
      </c>
      <c r="AS232" s="857" t="s">
        <v>3411</v>
      </c>
      <c r="AT232" s="857" t="s">
        <v>3411</v>
      </c>
      <c r="AU232" s="857" t="s">
        <v>3411</v>
      </c>
      <c r="AV232" s="857" t="s">
        <v>3411</v>
      </c>
      <c r="AW232" s="857" t="s">
        <v>3411</v>
      </c>
      <c r="AX232" s="857" t="s">
        <v>3411</v>
      </c>
      <c r="AY232" s="857" t="s">
        <v>3411</v>
      </c>
      <c r="AZ232" s="857" t="s">
        <v>3411</v>
      </c>
      <c r="BA232" s="857" t="s">
        <v>3411</v>
      </c>
      <c r="BB232" s="857" t="s">
        <v>3411</v>
      </c>
      <c r="BC232" s="857" t="s">
        <v>3411</v>
      </c>
      <c r="BD232" s="857" t="s">
        <v>3411</v>
      </c>
      <c r="BE232" s="857" t="s">
        <v>3411</v>
      </c>
      <c r="BF232" s="857" t="s">
        <v>3411</v>
      </c>
      <c r="BG232" s="857" t="s">
        <v>3411</v>
      </c>
      <c r="BH232" s="857" t="s">
        <v>3411</v>
      </c>
      <c r="BI232" s="857" t="s">
        <v>3411</v>
      </c>
      <c r="BJ232" s="857" t="s">
        <v>3411</v>
      </c>
      <c r="BK232" s="857" t="s">
        <v>3411</v>
      </c>
      <c r="BL232" s="857" t="s">
        <v>3411</v>
      </c>
      <c r="BM232" s="857" t="s">
        <v>3411</v>
      </c>
      <c r="BN232" s="857" t="s">
        <v>3411</v>
      </c>
    </row>
    <row r="233" spans="1:66" ht="12.75" hidden="1">
      <c r="A233" s="855"/>
      <c r="B233" s="832" t="s">
        <v>12021</v>
      </c>
      <c r="C233" s="833"/>
      <c r="D233" s="857">
        <v>0</v>
      </c>
      <c r="E233" s="857">
        <v>0</v>
      </c>
      <c r="F233" s="857">
        <v>0</v>
      </c>
      <c r="G233" s="857">
        <v>0</v>
      </c>
      <c r="H233" s="857">
        <v>0</v>
      </c>
      <c r="I233" s="857" t="s">
        <v>3411</v>
      </c>
      <c r="J233" s="857" t="s">
        <v>3411</v>
      </c>
      <c r="K233" s="857" t="s">
        <v>3411</v>
      </c>
      <c r="L233" s="857" t="s">
        <v>3411</v>
      </c>
      <c r="M233" s="857" t="s">
        <v>3411</v>
      </c>
      <c r="N233" s="857" t="s">
        <v>3411</v>
      </c>
      <c r="O233" s="857" t="s">
        <v>3411</v>
      </c>
      <c r="P233" s="857" t="s">
        <v>3411</v>
      </c>
      <c r="Q233" s="857" t="s">
        <v>3411</v>
      </c>
      <c r="R233" s="857" t="s">
        <v>3411</v>
      </c>
      <c r="S233" s="857" t="s">
        <v>3411</v>
      </c>
      <c r="T233" s="857" t="s">
        <v>3411</v>
      </c>
      <c r="U233" s="857" t="s">
        <v>3411</v>
      </c>
      <c r="V233" s="857" t="s">
        <v>3411</v>
      </c>
      <c r="W233" s="857" t="s">
        <v>3411</v>
      </c>
      <c r="X233" s="857" t="s">
        <v>3411</v>
      </c>
      <c r="Y233" s="857" t="s">
        <v>3411</v>
      </c>
      <c r="Z233" s="857" t="s">
        <v>3411</v>
      </c>
      <c r="AA233" s="857" t="s">
        <v>3411</v>
      </c>
      <c r="AB233" s="857" t="s">
        <v>3411</v>
      </c>
      <c r="AC233" s="857" t="s">
        <v>3411</v>
      </c>
      <c r="AD233" s="857" t="s">
        <v>3411</v>
      </c>
      <c r="AE233" s="857" t="s">
        <v>3411</v>
      </c>
      <c r="AF233" s="857" t="s">
        <v>3411</v>
      </c>
      <c r="AG233" s="857" t="s">
        <v>3411</v>
      </c>
      <c r="AH233" s="857" t="s">
        <v>3411</v>
      </c>
      <c r="AI233" s="857" t="s">
        <v>3411</v>
      </c>
      <c r="AJ233" s="857" t="s">
        <v>3411</v>
      </c>
      <c r="AK233" s="857" t="s">
        <v>3411</v>
      </c>
      <c r="AL233" s="857" t="s">
        <v>3411</v>
      </c>
      <c r="AM233" s="857" t="s">
        <v>3411</v>
      </c>
      <c r="AN233" s="857" t="s">
        <v>3411</v>
      </c>
      <c r="AO233" s="857" t="s">
        <v>3411</v>
      </c>
      <c r="AP233" s="857" t="s">
        <v>3411</v>
      </c>
      <c r="AQ233" s="857" t="s">
        <v>3411</v>
      </c>
      <c r="AR233" s="857" t="s">
        <v>3411</v>
      </c>
      <c r="AS233" s="857" t="s">
        <v>3411</v>
      </c>
      <c r="AT233" s="857" t="s">
        <v>3411</v>
      </c>
      <c r="AU233" s="857" t="s">
        <v>3411</v>
      </c>
      <c r="AV233" s="857" t="s">
        <v>3411</v>
      </c>
      <c r="AW233" s="857" t="s">
        <v>3411</v>
      </c>
      <c r="AX233" s="857" t="s">
        <v>3411</v>
      </c>
      <c r="AY233" s="857" t="s">
        <v>3411</v>
      </c>
      <c r="AZ233" s="857" t="s">
        <v>3411</v>
      </c>
      <c r="BA233" s="857" t="s">
        <v>3411</v>
      </c>
      <c r="BB233" s="857" t="s">
        <v>3411</v>
      </c>
      <c r="BC233" s="857" t="s">
        <v>3411</v>
      </c>
      <c r="BD233" s="857" t="s">
        <v>3411</v>
      </c>
      <c r="BE233" s="857" t="s">
        <v>3411</v>
      </c>
      <c r="BF233" s="857" t="s">
        <v>3411</v>
      </c>
      <c r="BG233" s="857" t="s">
        <v>3411</v>
      </c>
      <c r="BH233" s="857" t="s">
        <v>3411</v>
      </c>
      <c r="BI233" s="857" t="s">
        <v>3411</v>
      </c>
      <c r="BJ233" s="857" t="s">
        <v>3411</v>
      </c>
      <c r="BK233" s="857" t="s">
        <v>3411</v>
      </c>
      <c r="BL233" s="857" t="s">
        <v>3411</v>
      </c>
      <c r="BM233" s="857" t="s">
        <v>3411</v>
      </c>
      <c r="BN233" s="857" t="s">
        <v>3411</v>
      </c>
    </row>
    <row r="234" spans="1:66" ht="12.75" hidden="1">
      <c r="A234" s="855"/>
      <c r="B234" s="832" t="s">
        <v>12022</v>
      </c>
      <c r="C234" s="833"/>
      <c r="D234" s="857">
        <v>0</v>
      </c>
      <c r="E234" s="857">
        <v>0</v>
      </c>
      <c r="F234" s="857">
        <v>0</v>
      </c>
      <c r="G234" s="857">
        <v>0</v>
      </c>
      <c r="H234" s="857">
        <v>0</v>
      </c>
      <c r="I234" s="857" t="s">
        <v>3411</v>
      </c>
      <c r="J234" s="857" t="s">
        <v>3411</v>
      </c>
      <c r="K234" s="857" t="s">
        <v>3411</v>
      </c>
      <c r="L234" s="857" t="s">
        <v>3411</v>
      </c>
      <c r="M234" s="857" t="s">
        <v>3411</v>
      </c>
      <c r="N234" s="857" t="s">
        <v>3411</v>
      </c>
      <c r="O234" s="857" t="s">
        <v>3411</v>
      </c>
      <c r="P234" s="857" t="s">
        <v>3411</v>
      </c>
      <c r="Q234" s="857" t="s">
        <v>3411</v>
      </c>
      <c r="R234" s="857" t="s">
        <v>3411</v>
      </c>
      <c r="S234" s="857" t="s">
        <v>3411</v>
      </c>
      <c r="T234" s="857" t="s">
        <v>3411</v>
      </c>
      <c r="U234" s="857" t="s">
        <v>3411</v>
      </c>
      <c r="V234" s="857" t="s">
        <v>3411</v>
      </c>
      <c r="W234" s="857" t="s">
        <v>3411</v>
      </c>
      <c r="X234" s="857" t="s">
        <v>3411</v>
      </c>
      <c r="Y234" s="857" t="s">
        <v>3411</v>
      </c>
      <c r="Z234" s="857" t="s">
        <v>3411</v>
      </c>
      <c r="AA234" s="857" t="s">
        <v>3411</v>
      </c>
      <c r="AB234" s="857" t="s">
        <v>3411</v>
      </c>
      <c r="AC234" s="857" t="s">
        <v>3411</v>
      </c>
      <c r="AD234" s="857" t="s">
        <v>3411</v>
      </c>
      <c r="AE234" s="857" t="s">
        <v>3411</v>
      </c>
      <c r="AF234" s="857" t="s">
        <v>3411</v>
      </c>
      <c r="AG234" s="857" t="s">
        <v>3411</v>
      </c>
      <c r="AH234" s="857" t="s">
        <v>3411</v>
      </c>
      <c r="AI234" s="857" t="s">
        <v>3411</v>
      </c>
      <c r="AJ234" s="857" t="s">
        <v>3411</v>
      </c>
      <c r="AK234" s="857" t="s">
        <v>3411</v>
      </c>
      <c r="AL234" s="857" t="s">
        <v>3411</v>
      </c>
      <c r="AM234" s="857" t="s">
        <v>3411</v>
      </c>
      <c r="AN234" s="857" t="s">
        <v>3411</v>
      </c>
      <c r="AO234" s="857" t="s">
        <v>3411</v>
      </c>
      <c r="AP234" s="857" t="s">
        <v>3411</v>
      </c>
      <c r="AQ234" s="857" t="s">
        <v>3411</v>
      </c>
      <c r="AR234" s="857" t="s">
        <v>3411</v>
      </c>
      <c r="AS234" s="857" t="s">
        <v>3411</v>
      </c>
      <c r="AT234" s="857" t="s">
        <v>3411</v>
      </c>
      <c r="AU234" s="857" t="s">
        <v>3411</v>
      </c>
      <c r="AV234" s="857" t="s">
        <v>3411</v>
      </c>
      <c r="AW234" s="857" t="s">
        <v>3411</v>
      </c>
      <c r="AX234" s="857" t="s">
        <v>3411</v>
      </c>
      <c r="AY234" s="857" t="s">
        <v>3411</v>
      </c>
      <c r="AZ234" s="857" t="s">
        <v>3411</v>
      </c>
      <c r="BA234" s="857" t="s">
        <v>3411</v>
      </c>
      <c r="BB234" s="857" t="s">
        <v>3411</v>
      </c>
      <c r="BC234" s="857" t="s">
        <v>3411</v>
      </c>
      <c r="BD234" s="857" t="s">
        <v>3411</v>
      </c>
      <c r="BE234" s="857" t="s">
        <v>3411</v>
      </c>
      <c r="BF234" s="857" t="s">
        <v>3411</v>
      </c>
      <c r="BG234" s="857" t="s">
        <v>3411</v>
      </c>
      <c r="BH234" s="857" t="s">
        <v>3411</v>
      </c>
      <c r="BI234" s="857" t="s">
        <v>3411</v>
      </c>
      <c r="BJ234" s="857" t="s">
        <v>3411</v>
      </c>
      <c r="BK234" s="857" t="s">
        <v>3411</v>
      </c>
      <c r="BL234" s="857" t="s">
        <v>3411</v>
      </c>
      <c r="BM234" s="857" t="s">
        <v>3411</v>
      </c>
      <c r="BN234" s="857" t="s">
        <v>3411</v>
      </c>
    </row>
    <row r="235" spans="1:66" ht="12.75" hidden="1">
      <c r="A235" s="855"/>
      <c r="B235" s="832" t="s">
        <v>12023</v>
      </c>
      <c r="C235" s="833"/>
      <c r="D235" s="857">
        <v>0</v>
      </c>
      <c r="E235" s="857">
        <v>0</v>
      </c>
      <c r="F235" s="857">
        <v>0</v>
      </c>
      <c r="G235" s="857">
        <v>0</v>
      </c>
      <c r="H235" s="857">
        <v>0</v>
      </c>
      <c r="I235" s="857" t="s">
        <v>3411</v>
      </c>
      <c r="J235" s="857" t="s">
        <v>3411</v>
      </c>
      <c r="K235" s="857" t="s">
        <v>3411</v>
      </c>
      <c r="L235" s="857" t="s">
        <v>3411</v>
      </c>
      <c r="M235" s="857" t="s">
        <v>3411</v>
      </c>
      <c r="N235" s="857" t="s">
        <v>3411</v>
      </c>
      <c r="O235" s="857" t="s">
        <v>3411</v>
      </c>
      <c r="P235" s="857" t="s">
        <v>3411</v>
      </c>
      <c r="Q235" s="857" t="s">
        <v>3411</v>
      </c>
      <c r="R235" s="857" t="s">
        <v>3411</v>
      </c>
      <c r="S235" s="857" t="s">
        <v>3411</v>
      </c>
      <c r="T235" s="857" t="s">
        <v>3411</v>
      </c>
      <c r="U235" s="857" t="s">
        <v>3411</v>
      </c>
      <c r="V235" s="857" t="s">
        <v>3411</v>
      </c>
      <c r="W235" s="857" t="s">
        <v>3411</v>
      </c>
      <c r="X235" s="857" t="s">
        <v>3411</v>
      </c>
      <c r="Y235" s="857" t="s">
        <v>3411</v>
      </c>
      <c r="Z235" s="857" t="s">
        <v>3411</v>
      </c>
      <c r="AA235" s="857" t="s">
        <v>3411</v>
      </c>
      <c r="AB235" s="857" t="s">
        <v>3411</v>
      </c>
      <c r="AC235" s="857" t="s">
        <v>3411</v>
      </c>
      <c r="AD235" s="857" t="s">
        <v>3411</v>
      </c>
      <c r="AE235" s="857" t="s">
        <v>3411</v>
      </c>
      <c r="AF235" s="857" t="s">
        <v>3411</v>
      </c>
      <c r="AG235" s="857" t="s">
        <v>3411</v>
      </c>
      <c r="AH235" s="857" t="s">
        <v>3411</v>
      </c>
      <c r="AI235" s="857" t="s">
        <v>3411</v>
      </c>
      <c r="AJ235" s="857" t="s">
        <v>3411</v>
      </c>
      <c r="AK235" s="857" t="s">
        <v>3411</v>
      </c>
      <c r="AL235" s="857" t="s">
        <v>3411</v>
      </c>
      <c r="AM235" s="857" t="s">
        <v>3411</v>
      </c>
      <c r="AN235" s="857" t="s">
        <v>3411</v>
      </c>
      <c r="AO235" s="857" t="s">
        <v>3411</v>
      </c>
      <c r="AP235" s="857" t="s">
        <v>3411</v>
      </c>
      <c r="AQ235" s="857" t="s">
        <v>3411</v>
      </c>
      <c r="AR235" s="857" t="s">
        <v>3411</v>
      </c>
      <c r="AS235" s="857" t="s">
        <v>3411</v>
      </c>
      <c r="AT235" s="857" t="s">
        <v>3411</v>
      </c>
      <c r="AU235" s="857" t="s">
        <v>3411</v>
      </c>
      <c r="AV235" s="857" t="s">
        <v>3411</v>
      </c>
      <c r="AW235" s="857" t="s">
        <v>3411</v>
      </c>
      <c r="AX235" s="857" t="s">
        <v>3411</v>
      </c>
      <c r="AY235" s="857" t="s">
        <v>3411</v>
      </c>
      <c r="AZ235" s="857" t="s">
        <v>3411</v>
      </c>
      <c r="BA235" s="857" t="s">
        <v>3411</v>
      </c>
      <c r="BB235" s="857" t="s">
        <v>3411</v>
      </c>
      <c r="BC235" s="857" t="s">
        <v>3411</v>
      </c>
      <c r="BD235" s="857" t="s">
        <v>3411</v>
      </c>
      <c r="BE235" s="857" t="s">
        <v>3411</v>
      </c>
      <c r="BF235" s="857" t="s">
        <v>3411</v>
      </c>
      <c r="BG235" s="857" t="s">
        <v>3411</v>
      </c>
      <c r="BH235" s="857" t="s">
        <v>3411</v>
      </c>
      <c r="BI235" s="857" t="s">
        <v>3411</v>
      </c>
      <c r="BJ235" s="857" t="s">
        <v>3411</v>
      </c>
      <c r="BK235" s="857" t="s">
        <v>3411</v>
      </c>
      <c r="BL235" s="857" t="s">
        <v>3411</v>
      </c>
      <c r="BM235" s="857" t="s">
        <v>3411</v>
      </c>
      <c r="BN235" s="857" t="s">
        <v>3411</v>
      </c>
    </row>
    <row r="236" spans="1:66" ht="12.75" hidden="1">
      <c r="A236" s="855"/>
      <c r="B236" s="832" t="s">
        <v>12024</v>
      </c>
      <c r="C236" s="833"/>
      <c r="D236" s="857">
        <v>0</v>
      </c>
      <c r="E236" s="857">
        <v>0</v>
      </c>
      <c r="F236" s="857">
        <v>0</v>
      </c>
      <c r="G236" s="857">
        <v>0</v>
      </c>
      <c r="H236" s="857">
        <v>0</v>
      </c>
      <c r="I236" s="857" t="s">
        <v>3411</v>
      </c>
      <c r="J236" s="857" t="s">
        <v>3411</v>
      </c>
      <c r="K236" s="857" t="s">
        <v>3411</v>
      </c>
      <c r="L236" s="857" t="s">
        <v>3411</v>
      </c>
      <c r="M236" s="857" t="s">
        <v>3411</v>
      </c>
      <c r="N236" s="857" t="s">
        <v>3411</v>
      </c>
      <c r="O236" s="857" t="s">
        <v>3411</v>
      </c>
      <c r="P236" s="857" t="s">
        <v>3411</v>
      </c>
      <c r="Q236" s="857" t="s">
        <v>3411</v>
      </c>
      <c r="R236" s="857" t="s">
        <v>3411</v>
      </c>
      <c r="S236" s="857" t="s">
        <v>3411</v>
      </c>
      <c r="T236" s="857" t="s">
        <v>3411</v>
      </c>
      <c r="U236" s="857" t="s">
        <v>3411</v>
      </c>
      <c r="V236" s="857" t="s">
        <v>3411</v>
      </c>
      <c r="W236" s="857" t="s">
        <v>3411</v>
      </c>
      <c r="X236" s="857" t="s">
        <v>3411</v>
      </c>
      <c r="Y236" s="857" t="s">
        <v>3411</v>
      </c>
      <c r="Z236" s="857" t="s">
        <v>3411</v>
      </c>
      <c r="AA236" s="857" t="s">
        <v>3411</v>
      </c>
      <c r="AB236" s="857" t="s">
        <v>3411</v>
      </c>
      <c r="AC236" s="857" t="s">
        <v>3411</v>
      </c>
      <c r="AD236" s="857" t="s">
        <v>3411</v>
      </c>
      <c r="AE236" s="857" t="s">
        <v>3411</v>
      </c>
      <c r="AF236" s="857" t="s">
        <v>3411</v>
      </c>
      <c r="AG236" s="857" t="s">
        <v>3411</v>
      </c>
      <c r="AH236" s="857" t="s">
        <v>3411</v>
      </c>
      <c r="AI236" s="857" t="s">
        <v>3411</v>
      </c>
      <c r="AJ236" s="857" t="s">
        <v>3411</v>
      </c>
      <c r="AK236" s="857" t="s">
        <v>3411</v>
      </c>
      <c r="AL236" s="857" t="s">
        <v>3411</v>
      </c>
      <c r="AM236" s="857" t="s">
        <v>3411</v>
      </c>
      <c r="AN236" s="857" t="s">
        <v>3411</v>
      </c>
      <c r="AO236" s="857" t="s">
        <v>3411</v>
      </c>
      <c r="AP236" s="857" t="s">
        <v>3411</v>
      </c>
      <c r="AQ236" s="857" t="s">
        <v>3411</v>
      </c>
      <c r="AR236" s="857" t="s">
        <v>3411</v>
      </c>
      <c r="AS236" s="857" t="s">
        <v>3411</v>
      </c>
      <c r="AT236" s="857" t="s">
        <v>3411</v>
      </c>
      <c r="AU236" s="857" t="s">
        <v>3411</v>
      </c>
      <c r="AV236" s="857" t="s">
        <v>3411</v>
      </c>
      <c r="AW236" s="857" t="s">
        <v>3411</v>
      </c>
      <c r="AX236" s="857" t="s">
        <v>3411</v>
      </c>
      <c r="AY236" s="857" t="s">
        <v>3411</v>
      </c>
      <c r="AZ236" s="857" t="s">
        <v>3411</v>
      </c>
      <c r="BA236" s="857" t="s">
        <v>3411</v>
      </c>
      <c r="BB236" s="857" t="s">
        <v>3411</v>
      </c>
      <c r="BC236" s="857" t="s">
        <v>3411</v>
      </c>
      <c r="BD236" s="857" t="s">
        <v>3411</v>
      </c>
      <c r="BE236" s="857" t="s">
        <v>3411</v>
      </c>
      <c r="BF236" s="857" t="s">
        <v>3411</v>
      </c>
      <c r="BG236" s="857" t="s">
        <v>3411</v>
      </c>
      <c r="BH236" s="857" t="s">
        <v>3411</v>
      </c>
      <c r="BI236" s="857" t="s">
        <v>3411</v>
      </c>
      <c r="BJ236" s="857" t="s">
        <v>3411</v>
      </c>
      <c r="BK236" s="857" t="s">
        <v>3411</v>
      </c>
      <c r="BL236" s="857" t="s">
        <v>3411</v>
      </c>
      <c r="BM236" s="857" t="s">
        <v>3411</v>
      </c>
      <c r="BN236" s="857" t="s">
        <v>3411</v>
      </c>
    </row>
    <row r="237" spans="1:66" ht="12.75">
      <c r="A237" s="855" t="s">
        <v>12490</v>
      </c>
      <c r="B237" s="858" t="s">
        <v>12025</v>
      </c>
      <c r="C237" s="853" t="s">
        <v>6077</v>
      </c>
      <c r="D237" s="859">
        <v>574311468852</v>
      </c>
      <c r="E237" s="859">
        <v>0</v>
      </c>
      <c r="F237" s="859">
        <v>574311468852</v>
      </c>
      <c r="G237" s="859">
        <v>574311468852</v>
      </c>
      <c r="H237" s="859">
        <v>0</v>
      </c>
      <c r="I237" s="859" t="s">
        <v>3411</v>
      </c>
      <c r="J237" s="859" t="s">
        <v>3411</v>
      </c>
      <c r="K237" s="859" t="s">
        <v>3411</v>
      </c>
      <c r="L237" s="859" t="s">
        <v>3411</v>
      </c>
      <c r="M237" s="859" t="s">
        <v>3411</v>
      </c>
      <c r="N237" s="859" t="s">
        <v>3411</v>
      </c>
      <c r="O237" s="859" t="s">
        <v>3411</v>
      </c>
      <c r="P237" s="859" t="s">
        <v>3411</v>
      </c>
      <c r="Q237" s="859" t="s">
        <v>3411</v>
      </c>
      <c r="R237" s="859" t="s">
        <v>3411</v>
      </c>
      <c r="S237" s="859" t="s">
        <v>3411</v>
      </c>
      <c r="T237" s="859" t="s">
        <v>3411</v>
      </c>
      <c r="U237" s="859" t="s">
        <v>3411</v>
      </c>
      <c r="V237" s="859" t="s">
        <v>3411</v>
      </c>
      <c r="W237" s="859" t="s">
        <v>3411</v>
      </c>
      <c r="X237" s="859" t="s">
        <v>3411</v>
      </c>
      <c r="Y237" s="859" t="s">
        <v>3411</v>
      </c>
      <c r="Z237" s="859" t="s">
        <v>3411</v>
      </c>
      <c r="AA237" s="859" t="s">
        <v>3411</v>
      </c>
      <c r="AB237" s="859" t="s">
        <v>3411</v>
      </c>
      <c r="AC237" s="859" t="s">
        <v>3411</v>
      </c>
      <c r="AD237" s="859" t="s">
        <v>3411</v>
      </c>
      <c r="AE237" s="859" t="s">
        <v>3411</v>
      </c>
      <c r="AF237" s="859" t="s">
        <v>3411</v>
      </c>
      <c r="AG237" s="859" t="s">
        <v>3411</v>
      </c>
      <c r="AH237" s="859" t="s">
        <v>3411</v>
      </c>
      <c r="AI237" s="859" t="s">
        <v>3411</v>
      </c>
      <c r="AJ237" s="859" t="s">
        <v>3411</v>
      </c>
      <c r="AK237" s="859" t="s">
        <v>3411</v>
      </c>
      <c r="AL237" s="859" t="s">
        <v>3411</v>
      </c>
      <c r="AM237" s="859" t="s">
        <v>3411</v>
      </c>
      <c r="AN237" s="859" t="s">
        <v>3411</v>
      </c>
      <c r="AO237" s="859" t="s">
        <v>3411</v>
      </c>
      <c r="AP237" s="859" t="s">
        <v>3411</v>
      </c>
      <c r="AQ237" s="859" t="s">
        <v>3411</v>
      </c>
      <c r="AR237" s="859" t="s">
        <v>3411</v>
      </c>
      <c r="AS237" s="859" t="s">
        <v>3411</v>
      </c>
      <c r="AT237" s="859" t="s">
        <v>3411</v>
      </c>
      <c r="AU237" s="859" t="s">
        <v>3411</v>
      </c>
      <c r="AV237" s="859" t="s">
        <v>3411</v>
      </c>
      <c r="AW237" s="859" t="s">
        <v>3411</v>
      </c>
      <c r="AX237" s="859" t="s">
        <v>3411</v>
      </c>
      <c r="AY237" s="859" t="s">
        <v>3411</v>
      </c>
      <c r="AZ237" s="859" t="s">
        <v>3411</v>
      </c>
      <c r="BA237" s="859" t="s">
        <v>3411</v>
      </c>
      <c r="BB237" s="859" t="s">
        <v>3411</v>
      </c>
      <c r="BC237" s="859" t="s">
        <v>3411</v>
      </c>
      <c r="BD237" s="859" t="s">
        <v>3411</v>
      </c>
      <c r="BE237" s="859" t="s">
        <v>3411</v>
      </c>
      <c r="BF237" s="859" t="s">
        <v>3411</v>
      </c>
      <c r="BG237" s="859" t="s">
        <v>3411</v>
      </c>
      <c r="BH237" s="859" t="s">
        <v>3411</v>
      </c>
      <c r="BI237" s="859" t="s">
        <v>3411</v>
      </c>
      <c r="BJ237" s="859" t="s">
        <v>3411</v>
      </c>
      <c r="BK237" s="859" t="s">
        <v>3411</v>
      </c>
      <c r="BL237" s="859" t="s">
        <v>3411</v>
      </c>
      <c r="BM237" s="859" t="s">
        <v>3411</v>
      </c>
      <c r="BN237" s="859" t="s">
        <v>3411</v>
      </c>
    </row>
    <row r="238" spans="1:66" ht="12.75">
      <c r="A238" s="855" t="s">
        <v>13294</v>
      </c>
      <c r="B238" s="843" t="s">
        <v>12026</v>
      </c>
      <c r="C238" s="844" t="s">
        <v>6077</v>
      </c>
      <c r="D238" s="856">
        <v>522619804818.40002</v>
      </c>
      <c r="E238" s="856">
        <v>0</v>
      </c>
      <c r="F238" s="856">
        <v>522619804818.40002</v>
      </c>
      <c r="G238" s="856">
        <v>522619804818.40002</v>
      </c>
      <c r="H238" s="856">
        <v>0</v>
      </c>
      <c r="I238" s="856" t="s">
        <v>3411</v>
      </c>
      <c r="J238" s="856" t="s">
        <v>3411</v>
      </c>
      <c r="K238" s="856" t="s">
        <v>3411</v>
      </c>
      <c r="L238" s="856" t="s">
        <v>3411</v>
      </c>
      <c r="M238" s="856" t="s">
        <v>3411</v>
      </c>
      <c r="N238" s="856" t="s">
        <v>3411</v>
      </c>
      <c r="O238" s="856" t="s">
        <v>3411</v>
      </c>
      <c r="P238" s="856" t="s">
        <v>3411</v>
      </c>
      <c r="Q238" s="856" t="s">
        <v>3411</v>
      </c>
      <c r="R238" s="856" t="s">
        <v>3411</v>
      </c>
      <c r="S238" s="856" t="s">
        <v>3411</v>
      </c>
      <c r="T238" s="856" t="s">
        <v>3411</v>
      </c>
      <c r="U238" s="856" t="s">
        <v>3411</v>
      </c>
      <c r="V238" s="856" t="s">
        <v>3411</v>
      </c>
      <c r="W238" s="856" t="s">
        <v>3411</v>
      </c>
      <c r="X238" s="856" t="s">
        <v>3411</v>
      </c>
      <c r="Y238" s="856" t="s">
        <v>3411</v>
      </c>
      <c r="Z238" s="856" t="s">
        <v>3411</v>
      </c>
      <c r="AA238" s="856" t="s">
        <v>3411</v>
      </c>
      <c r="AB238" s="856" t="s">
        <v>3411</v>
      </c>
      <c r="AC238" s="856" t="s">
        <v>3411</v>
      </c>
      <c r="AD238" s="856" t="s">
        <v>3411</v>
      </c>
      <c r="AE238" s="856" t="s">
        <v>3411</v>
      </c>
      <c r="AF238" s="856" t="s">
        <v>3411</v>
      </c>
      <c r="AG238" s="856" t="s">
        <v>3411</v>
      </c>
      <c r="AH238" s="856" t="s">
        <v>3411</v>
      </c>
      <c r="AI238" s="856" t="s">
        <v>3411</v>
      </c>
      <c r="AJ238" s="856" t="s">
        <v>3411</v>
      </c>
      <c r="AK238" s="856" t="s">
        <v>3411</v>
      </c>
      <c r="AL238" s="856" t="s">
        <v>3411</v>
      </c>
      <c r="AM238" s="856" t="s">
        <v>3411</v>
      </c>
      <c r="AN238" s="856" t="s">
        <v>3411</v>
      </c>
      <c r="AO238" s="856" t="s">
        <v>3411</v>
      </c>
      <c r="AP238" s="856" t="s">
        <v>3411</v>
      </c>
      <c r="AQ238" s="856" t="s">
        <v>3411</v>
      </c>
      <c r="AR238" s="856" t="s">
        <v>3411</v>
      </c>
      <c r="AS238" s="856" t="s">
        <v>3411</v>
      </c>
      <c r="AT238" s="856" t="s">
        <v>3411</v>
      </c>
      <c r="AU238" s="856" t="s">
        <v>3411</v>
      </c>
      <c r="AV238" s="856" t="s">
        <v>3411</v>
      </c>
      <c r="AW238" s="856" t="s">
        <v>3411</v>
      </c>
      <c r="AX238" s="856" t="s">
        <v>3411</v>
      </c>
      <c r="AY238" s="856" t="s">
        <v>3411</v>
      </c>
      <c r="AZ238" s="856" t="s">
        <v>3411</v>
      </c>
      <c r="BA238" s="856" t="s">
        <v>3411</v>
      </c>
      <c r="BB238" s="856" t="s">
        <v>3411</v>
      </c>
      <c r="BC238" s="856" t="s">
        <v>3411</v>
      </c>
      <c r="BD238" s="856" t="s">
        <v>3411</v>
      </c>
      <c r="BE238" s="856" t="s">
        <v>3411</v>
      </c>
      <c r="BF238" s="856" t="s">
        <v>3411</v>
      </c>
      <c r="BG238" s="856" t="s">
        <v>3411</v>
      </c>
      <c r="BH238" s="856" t="s">
        <v>3411</v>
      </c>
      <c r="BI238" s="856" t="s">
        <v>3411</v>
      </c>
      <c r="BJ238" s="856" t="s">
        <v>3411</v>
      </c>
      <c r="BK238" s="856" t="s">
        <v>3411</v>
      </c>
      <c r="BL238" s="856" t="s">
        <v>3411</v>
      </c>
      <c r="BM238" s="856" t="s">
        <v>3411</v>
      </c>
      <c r="BN238" s="856" t="s">
        <v>3411</v>
      </c>
    </row>
    <row r="239" spans="1:66" ht="12.75" hidden="1">
      <c r="A239" s="855"/>
      <c r="B239" s="837" t="s">
        <v>1095</v>
      </c>
      <c r="C239" s="838"/>
      <c r="D239" s="860">
        <v>522619804818.40002</v>
      </c>
      <c r="E239" s="860">
        <v>0</v>
      </c>
      <c r="F239" s="860">
        <v>522619804818.40002</v>
      </c>
      <c r="G239" s="860">
        <v>522619804818.40002</v>
      </c>
      <c r="H239" s="860">
        <v>0</v>
      </c>
      <c r="I239" s="860" t="s">
        <v>3411</v>
      </c>
      <c r="J239" s="860" t="s">
        <v>3411</v>
      </c>
      <c r="K239" s="860" t="s">
        <v>3411</v>
      </c>
      <c r="L239" s="860" t="s">
        <v>3411</v>
      </c>
      <c r="M239" s="860" t="s">
        <v>3411</v>
      </c>
      <c r="N239" s="860" t="s">
        <v>3411</v>
      </c>
      <c r="O239" s="860" t="s">
        <v>3411</v>
      </c>
      <c r="P239" s="860" t="s">
        <v>3411</v>
      </c>
      <c r="Q239" s="860" t="s">
        <v>3411</v>
      </c>
      <c r="R239" s="860" t="s">
        <v>3411</v>
      </c>
      <c r="S239" s="860" t="s">
        <v>3411</v>
      </c>
      <c r="T239" s="860" t="s">
        <v>3411</v>
      </c>
      <c r="U239" s="860" t="s">
        <v>3411</v>
      </c>
      <c r="V239" s="860" t="s">
        <v>3411</v>
      </c>
      <c r="W239" s="860" t="s">
        <v>3411</v>
      </c>
      <c r="X239" s="860" t="s">
        <v>3411</v>
      </c>
      <c r="Y239" s="860" t="s">
        <v>3411</v>
      </c>
      <c r="Z239" s="860" t="s">
        <v>3411</v>
      </c>
      <c r="AA239" s="860" t="s">
        <v>3411</v>
      </c>
      <c r="AB239" s="860" t="s">
        <v>3411</v>
      </c>
      <c r="AC239" s="860" t="s">
        <v>3411</v>
      </c>
      <c r="AD239" s="860" t="s">
        <v>3411</v>
      </c>
      <c r="AE239" s="860" t="s">
        <v>3411</v>
      </c>
      <c r="AF239" s="860" t="s">
        <v>3411</v>
      </c>
      <c r="AG239" s="860" t="s">
        <v>3411</v>
      </c>
      <c r="AH239" s="860" t="s">
        <v>3411</v>
      </c>
      <c r="AI239" s="860" t="s">
        <v>3411</v>
      </c>
      <c r="AJ239" s="860" t="s">
        <v>3411</v>
      </c>
      <c r="AK239" s="860" t="s">
        <v>3411</v>
      </c>
      <c r="AL239" s="860" t="s">
        <v>3411</v>
      </c>
      <c r="AM239" s="860" t="s">
        <v>3411</v>
      </c>
      <c r="AN239" s="860" t="s">
        <v>3411</v>
      </c>
      <c r="AO239" s="860" t="s">
        <v>3411</v>
      </c>
      <c r="AP239" s="860" t="s">
        <v>3411</v>
      </c>
      <c r="AQ239" s="860" t="s">
        <v>3411</v>
      </c>
      <c r="AR239" s="860" t="s">
        <v>3411</v>
      </c>
      <c r="AS239" s="860" t="s">
        <v>3411</v>
      </c>
      <c r="AT239" s="860" t="s">
        <v>3411</v>
      </c>
      <c r="AU239" s="860" t="s">
        <v>3411</v>
      </c>
      <c r="AV239" s="860" t="s">
        <v>3411</v>
      </c>
      <c r="AW239" s="860" t="s">
        <v>3411</v>
      </c>
      <c r="AX239" s="860" t="s">
        <v>3411</v>
      </c>
      <c r="AY239" s="860" t="s">
        <v>3411</v>
      </c>
      <c r="AZ239" s="860" t="s">
        <v>3411</v>
      </c>
      <c r="BA239" s="860" t="s">
        <v>3411</v>
      </c>
      <c r="BB239" s="860" t="s">
        <v>3411</v>
      </c>
      <c r="BC239" s="860" t="s">
        <v>3411</v>
      </c>
      <c r="BD239" s="860" t="s">
        <v>3411</v>
      </c>
      <c r="BE239" s="860" t="s">
        <v>3411</v>
      </c>
      <c r="BF239" s="860" t="s">
        <v>3411</v>
      </c>
      <c r="BG239" s="860" t="s">
        <v>3411</v>
      </c>
      <c r="BH239" s="860" t="s">
        <v>3411</v>
      </c>
      <c r="BI239" s="860" t="s">
        <v>3411</v>
      </c>
      <c r="BJ239" s="860" t="s">
        <v>3411</v>
      </c>
      <c r="BK239" s="860" t="s">
        <v>3411</v>
      </c>
      <c r="BL239" s="860" t="s">
        <v>3411</v>
      </c>
      <c r="BM239" s="860" t="s">
        <v>3411</v>
      </c>
      <c r="BN239" s="860" t="s">
        <v>3411</v>
      </c>
    </row>
    <row r="240" spans="1:66" ht="12.75" hidden="1">
      <c r="A240" s="855"/>
      <c r="B240" s="837" t="s">
        <v>7848</v>
      </c>
      <c r="C240" s="838"/>
      <c r="D240" s="860">
        <v>0</v>
      </c>
      <c r="E240" s="860">
        <v>0</v>
      </c>
      <c r="F240" s="860">
        <v>0</v>
      </c>
      <c r="G240" s="860">
        <v>0</v>
      </c>
      <c r="H240" s="860">
        <v>0</v>
      </c>
      <c r="I240" s="860" t="s">
        <v>3411</v>
      </c>
      <c r="J240" s="860" t="s">
        <v>3411</v>
      </c>
      <c r="K240" s="860" t="s">
        <v>3411</v>
      </c>
      <c r="L240" s="860" t="s">
        <v>3411</v>
      </c>
      <c r="M240" s="860" t="s">
        <v>3411</v>
      </c>
      <c r="N240" s="860" t="s">
        <v>3411</v>
      </c>
      <c r="O240" s="860" t="s">
        <v>3411</v>
      </c>
      <c r="P240" s="860" t="s">
        <v>3411</v>
      </c>
      <c r="Q240" s="860" t="s">
        <v>3411</v>
      </c>
      <c r="R240" s="860" t="s">
        <v>3411</v>
      </c>
      <c r="S240" s="860" t="s">
        <v>3411</v>
      </c>
      <c r="T240" s="860" t="s">
        <v>3411</v>
      </c>
      <c r="U240" s="860" t="s">
        <v>3411</v>
      </c>
      <c r="V240" s="860" t="s">
        <v>3411</v>
      </c>
      <c r="W240" s="860" t="s">
        <v>3411</v>
      </c>
      <c r="X240" s="860" t="s">
        <v>3411</v>
      </c>
      <c r="Y240" s="860" t="s">
        <v>3411</v>
      </c>
      <c r="Z240" s="860" t="s">
        <v>3411</v>
      </c>
      <c r="AA240" s="860" t="s">
        <v>3411</v>
      </c>
      <c r="AB240" s="860" t="s">
        <v>3411</v>
      </c>
      <c r="AC240" s="860" t="s">
        <v>3411</v>
      </c>
      <c r="AD240" s="860" t="s">
        <v>3411</v>
      </c>
      <c r="AE240" s="860" t="s">
        <v>3411</v>
      </c>
      <c r="AF240" s="860" t="s">
        <v>3411</v>
      </c>
      <c r="AG240" s="860" t="s">
        <v>3411</v>
      </c>
      <c r="AH240" s="860" t="s">
        <v>3411</v>
      </c>
      <c r="AI240" s="860" t="s">
        <v>3411</v>
      </c>
      <c r="AJ240" s="860" t="s">
        <v>3411</v>
      </c>
      <c r="AK240" s="860" t="s">
        <v>3411</v>
      </c>
      <c r="AL240" s="860" t="s">
        <v>3411</v>
      </c>
      <c r="AM240" s="860" t="s">
        <v>3411</v>
      </c>
      <c r="AN240" s="860" t="s">
        <v>3411</v>
      </c>
      <c r="AO240" s="860" t="s">
        <v>3411</v>
      </c>
      <c r="AP240" s="860" t="s">
        <v>3411</v>
      </c>
      <c r="AQ240" s="860" t="s">
        <v>3411</v>
      </c>
      <c r="AR240" s="860" t="s">
        <v>3411</v>
      </c>
      <c r="AS240" s="860" t="s">
        <v>3411</v>
      </c>
      <c r="AT240" s="860" t="s">
        <v>3411</v>
      </c>
      <c r="AU240" s="860" t="s">
        <v>3411</v>
      </c>
      <c r="AV240" s="860" t="s">
        <v>3411</v>
      </c>
      <c r="AW240" s="860" t="s">
        <v>3411</v>
      </c>
      <c r="AX240" s="860" t="s">
        <v>3411</v>
      </c>
      <c r="AY240" s="860" t="s">
        <v>3411</v>
      </c>
      <c r="AZ240" s="860" t="s">
        <v>3411</v>
      </c>
      <c r="BA240" s="860" t="s">
        <v>3411</v>
      </c>
      <c r="BB240" s="860" t="s">
        <v>3411</v>
      </c>
      <c r="BC240" s="860" t="s">
        <v>3411</v>
      </c>
      <c r="BD240" s="860" t="s">
        <v>3411</v>
      </c>
      <c r="BE240" s="860" t="s">
        <v>3411</v>
      </c>
      <c r="BF240" s="860" t="s">
        <v>3411</v>
      </c>
      <c r="BG240" s="860" t="s">
        <v>3411</v>
      </c>
      <c r="BH240" s="860" t="s">
        <v>3411</v>
      </c>
      <c r="BI240" s="860" t="s">
        <v>3411</v>
      </c>
      <c r="BJ240" s="860" t="s">
        <v>3411</v>
      </c>
      <c r="BK240" s="860" t="s">
        <v>3411</v>
      </c>
      <c r="BL240" s="860" t="s">
        <v>3411</v>
      </c>
      <c r="BM240" s="860" t="s">
        <v>3411</v>
      </c>
      <c r="BN240" s="860" t="s">
        <v>3411</v>
      </c>
    </row>
    <row r="241" spans="1:66" ht="12.75" hidden="1">
      <c r="A241" s="855"/>
      <c r="B241" s="837" t="s">
        <v>7849</v>
      </c>
      <c r="C241" s="838"/>
      <c r="D241" s="860">
        <v>0</v>
      </c>
      <c r="E241" s="860">
        <v>0</v>
      </c>
      <c r="F241" s="860">
        <v>0</v>
      </c>
      <c r="G241" s="860">
        <v>0</v>
      </c>
      <c r="H241" s="860">
        <v>0</v>
      </c>
      <c r="I241" s="860" t="s">
        <v>3411</v>
      </c>
      <c r="J241" s="860" t="s">
        <v>3411</v>
      </c>
      <c r="K241" s="860" t="s">
        <v>3411</v>
      </c>
      <c r="L241" s="860" t="s">
        <v>3411</v>
      </c>
      <c r="M241" s="860" t="s">
        <v>3411</v>
      </c>
      <c r="N241" s="860" t="s">
        <v>3411</v>
      </c>
      <c r="O241" s="860" t="s">
        <v>3411</v>
      </c>
      <c r="P241" s="860" t="s">
        <v>3411</v>
      </c>
      <c r="Q241" s="860" t="s">
        <v>3411</v>
      </c>
      <c r="R241" s="860" t="s">
        <v>3411</v>
      </c>
      <c r="S241" s="860" t="s">
        <v>3411</v>
      </c>
      <c r="T241" s="860" t="s">
        <v>3411</v>
      </c>
      <c r="U241" s="860" t="s">
        <v>3411</v>
      </c>
      <c r="V241" s="860" t="s">
        <v>3411</v>
      </c>
      <c r="W241" s="860" t="s">
        <v>3411</v>
      </c>
      <c r="X241" s="860" t="s">
        <v>3411</v>
      </c>
      <c r="Y241" s="860" t="s">
        <v>3411</v>
      </c>
      <c r="Z241" s="860" t="s">
        <v>3411</v>
      </c>
      <c r="AA241" s="860" t="s">
        <v>3411</v>
      </c>
      <c r="AB241" s="860" t="s">
        <v>3411</v>
      </c>
      <c r="AC241" s="860" t="s">
        <v>3411</v>
      </c>
      <c r="AD241" s="860" t="s">
        <v>3411</v>
      </c>
      <c r="AE241" s="860" t="s">
        <v>3411</v>
      </c>
      <c r="AF241" s="860" t="s">
        <v>3411</v>
      </c>
      <c r="AG241" s="860" t="s">
        <v>3411</v>
      </c>
      <c r="AH241" s="860" t="s">
        <v>3411</v>
      </c>
      <c r="AI241" s="860" t="s">
        <v>3411</v>
      </c>
      <c r="AJ241" s="860" t="s">
        <v>3411</v>
      </c>
      <c r="AK241" s="860" t="s">
        <v>3411</v>
      </c>
      <c r="AL241" s="860" t="s">
        <v>3411</v>
      </c>
      <c r="AM241" s="860" t="s">
        <v>3411</v>
      </c>
      <c r="AN241" s="860" t="s">
        <v>3411</v>
      </c>
      <c r="AO241" s="860" t="s">
        <v>3411</v>
      </c>
      <c r="AP241" s="860" t="s">
        <v>3411</v>
      </c>
      <c r="AQ241" s="860" t="s">
        <v>3411</v>
      </c>
      <c r="AR241" s="860" t="s">
        <v>3411</v>
      </c>
      <c r="AS241" s="860" t="s">
        <v>3411</v>
      </c>
      <c r="AT241" s="860" t="s">
        <v>3411</v>
      </c>
      <c r="AU241" s="860" t="s">
        <v>3411</v>
      </c>
      <c r="AV241" s="860" t="s">
        <v>3411</v>
      </c>
      <c r="AW241" s="860" t="s">
        <v>3411</v>
      </c>
      <c r="AX241" s="860" t="s">
        <v>3411</v>
      </c>
      <c r="AY241" s="860" t="s">
        <v>3411</v>
      </c>
      <c r="AZ241" s="860" t="s">
        <v>3411</v>
      </c>
      <c r="BA241" s="860" t="s">
        <v>3411</v>
      </c>
      <c r="BB241" s="860" t="s">
        <v>3411</v>
      </c>
      <c r="BC241" s="860" t="s">
        <v>3411</v>
      </c>
      <c r="BD241" s="860" t="s">
        <v>3411</v>
      </c>
      <c r="BE241" s="860" t="s">
        <v>3411</v>
      </c>
      <c r="BF241" s="860" t="s">
        <v>3411</v>
      </c>
      <c r="BG241" s="860" t="s">
        <v>3411</v>
      </c>
      <c r="BH241" s="860" t="s">
        <v>3411</v>
      </c>
      <c r="BI241" s="860" t="s">
        <v>3411</v>
      </c>
      <c r="BJ241" s="860" t="s">
        <v>3411</v>
      </c>
      <c r="BK241" s="860" t="s">
        <v>3411</v>
      </c>
      <c r="BL241" s="860" t="s">
        <v>3411</v>
      </c>
      <c r="BM241" s="860" t="s">
        <v>3411</v>
      </c>
      <c r="BN241" s="860" t="s">
        <v>3411</v>
      </c>
    </row>
    <row r="242" spans="1:66" ht="12.75" hidden="1">
      <c r="A242" s="855"/>
      <c r="B242" s="837" t="s">
        <v>7219</v>
      </c>
      <c r="C242" s="838"/>
      <c r="D242" s="860">
        <v>0</v>
      </c>
      <c r="E242" s="860">
        <v>0</v>
      </c>
      <c r="F242" s="860">
        <v>0</v>
      </c>
      <c r="G242" s="860">
        <v>0</v>
      </c>
      <c r="H242" s="860">
        <v>0</v>
      </c>
      <c r="I242" s="860" t="s">
        <v>3411</v>
      </c>
      <c r="J242" s="860" t="s">
        <v>3411</v>
      </c>
      <c r="K242" s="860" t="s">
        <v>3411</v>
      </c>
      <c r="L242" s="860" t="s">
        <v>3411</v>
      </c>
      <c r="M242" s="860" t="s">
        <v>3411</v>
      </c>
      <c r="N242" s="860" t="s">
        <v>3411</v>
      </c>
      <c r="O242" s="860" t="s">
        <v>3411</v>
      </c>
      <c r="P242" s="860" t="s">
        <v>3411</v>
      </c>
      <c r="Q242" s="860" t="s">
        <v>3411</v>
      </c>
      <c r="R242" s="860" t="s">
        <v>3411</v>
      </c>
      <c r="S242" s="860" t="s">
        <v>3411</v>
      </c>
      <c r="T242" s="860" t="s">
        <v>3411</v>
      </c>
      <c r="U242" s="860" t="s">
        <v>3411</v>
      </c>
      <c r="V242" s="860" t="s">
        <v>3411</v>
      </c>
      <c r="W242" s="860" t="s">
        <v>3411</v>
      </c>
      <c r="X242" s="860" t="s">
        <v>3411</v>
      </c>
      <c r="Y242" s="860" t="s">
        <v>3411</v>
      </c>
      <c r="Z242" s="860" t="s">
        <v>3411</v>
      </c>
      <c r="AA242" s="860" t="s">
        <v>3411</v>
      </c>
      <c r="AB242" s="860" t="s">
        <v>3411</v>
      </c>
      <c r="AC242" s="860" t="s">
        <v>3411</v>
      </c>
      <c r="AD242" s="860" t="s">
        <v>3411</v>
      </c>
      <c r="AE242" s="860" t="s">
        <v>3411</v>
      </c>
      <c r="AF242" s="860" t="s">
        <v>3411</v>
      </c>
      <c r="AG242" s="860" t="s">
        <v>3411</v>
      </c>
      <c r="AH242" s="860" t="s">
        <v>3411</v>
      </c>
      <c r="AI242" s="860" t="s">
        <v>3411</v>
      </c>
      <c r="AJ242" s="860" t="s">
        <v>3411</v>
      </c>
      <c r="AK242" s="860" t="s">
        <v>3411</v>
      </c>
      <c r="AL242" s="860" t="s">
        <v>3411</v>
      </c>
      <c r="AM242" s="860" t="s">
        <v>3411</v>
      </c>
      <c r="AN242" s="860" t="s">
        <v>3411</v>
      </c>
      <c r="AO242" s="860" t="s">
        <v>3411</v>
      </c>
      <c r="AP242" s="860" t="s">
        <v>3411</v>
      </c>
      <c r="AQ242" s="860" t="s">
        <v>3411</v>
      </c>
      <c r="AR242" s="860" t="s">
        <v>3411</v>
      </c>
      <c r="AS242" s="860" t="s">
        <v>3411</v>
      </c>
      <c r="AT242" s="860" t="s">
        <v>3411</v>
      </c>
      <c r="AU242" s="860" t="s">
        <v>3411</v>
      </c>
      <c r="AV242" s="860" t="s">
        <v>3411</v>
      </c>
      <c r="AW242" s="860" t="s">
        <v>3411</v>
      </c>
      <c r="AX242" s="860" t="s">
        <v>3411</v>
      </c>
      <c r="AY242" s="860" t="s">
        <v>3411</v>
      </c>
      <c r="AZ242" s="860" t="s">
        <v>3411</v>
      </c>
      <c r="BA242" s="860" t="s">
        <v>3411</v>
      </c>
      <c r="BB242" s="860" t="s">
        <v>3411</v>
      </c>
      <c r="BC242" s="860" t="s">
        <v>3411</v>
      </c>
      <c r="BD242" s="860" t="s">
        <v>3411</v>
      </c>
      <c r="BE242" s="860" t="s">
        <v>3411</v>
      </c>
      <c r="BF242" s="860" t="s">
        <v>3411</v>
      </c>
      <c r="BG242" s="860" t="s">
        <v>3411</v>
      </c>
      <c r="BH242" s="860" t="s">
        <v>3411</v>
      </c>
      <c r="BI242" s="860" t="s">
        <v>3411</v>
      </c>
      <c r="BJ242" s="860" t="s">
        <v>3411</v>
      </c>
      <c r="BK242" s="860" t="s">
        <v>3411</v>
      </c>
      <c r="BL242" s="860" t="s">
        <v>3411</v>
      </c>
      <c r="BM242" s="860" t="s">
        <v>3411</v>
      </c>
      <c r="BN242" s="860" t="s">
        <v>3411</v>
      </c>
    </row>
    <row r="243" spans="1:66" ht="12.75" hidden="1">
      <c r="A243" s="855"/>
      <c r="B243" s="837" t="s">
        <v>9222</v>
      </c>
      <c r="C243" s="838"/>
      <c r="D243" s="860">
        <v>0</v>
      </c>
      <c r="E243" s="860">
        <v>0</v>
      </c>
      <c r="F243" s="860">
        <v>0</v>
      </c>
      <c r="G243" s="860">
        <v>0</v>
      </c>
      <c r="H243" s="860">
        <v>0</v>
      </c>
      <c r="I243" s="860" t="s">
        <v>3411</v>
      </c>
      <c r="J243" s="860" t="s">
        <v>3411</v>
      </c>
      <c r="K243" s="860" t="s">
        <v>3411</v>
      </c>
      <c r="L243" s="860" t="s">
        <v>3411</v>
      </c>
      <c r="M243" s="860" t="s">
        <v>3411</v>
      </c>
      <c r="N243" s="860" t="s">
        <v>3411</v>
      </c>
      <c r="O243" s="860" t="s">
        <v>3411</v>
      </c>
      <c r="P243" s="860" t="s">
        <v>3411</v>
      </c>
      <c r="Q243" s="860" t="s">
        <v>3411</v>
      </c>
      <c r="R243" s="860" t="s">
        <v>3411</v>
      </c>
      <c r="S243" s="860" t="s">
        <v>3411</v>
      </c>
      <c r="T243" s="860" t="s">
        <v>3411</v>
      </c>
      <c r="U243" s="860" t="s">
        <v>3411</v>
      </c>
      <c r="V243" s="860" t="s">
        <v>3411</v>
      </c>
      <c r="W243" s="860" t="s">
        <v>3411</v>
      </c>
      <c r="X243" s="860" t="s">
        <v>3411</v>
      </c>
      <c r="Y243" s="860" t="s">
        <v>3411</v>
      </c>
      <c r="Z243" s="860" t="s">
        <v>3411</v>
      </c>
      <c r="AA243" s="860" t="s">
        <v>3411</v>
      </c>
      <c r="AB243" s="860" t="s">
        <v>3411</v>
      </c>
      <c r="AC243" s="860" t="s">
        <v>3411</v>
      </c>
      <c r="AD243" s="860" t="s">
        <v>3411</v>
      </c>
      <c r="AE243" s="860" t="s">
        <v>3411</v>
      </c>
      <c r="AF243" s="860" t="s">
        <v>3411</v>
      </c>
      <c r="AG243" s="860" t="s">
        <v>3411</v>
      </c>
      <c r="AH243" s="860" t="s">
        <v>3411</v>
      </c>
      <c r="AI243" s="860" t="s">
        <v>3411</v>
      </c>
      <c r="AJ243" s="860" t="s">
        <v>3411</v>
      </c>
      <c r="AK243" s="860" t="s">
        <v>3411</v>
      </c>
      <c r="AL243" s="860" t="s">
        <v>3411</v>
      </c>
      <c r="AM243" s="860" t="s">
        <v>3411</v>
      </c>
      <c r="AN243" s="860" t="s">
        <v>3411</v>
      </c>
      <c r="AO243" s="860" t="s">
        <v>3411</v>
      </c>
      <c r="AP243" s="860" t="s">
        <v>3411</v>
      </c>
      <c r="AQ243" s="860" t="s">
        <v>3411</v>
      </c>
      <c r="AR243" s="860" t="s">
        <v>3411</v>
      </c>
      <c r="AS243" s="860" t="s">
        <v>3411</v>
      </c>
      <c r="AT243" s="860" t="s">
        <v>3411</v>
      </c>
      <c r="AU243" s="860" t="s">
        <v>3411</v>
      </c>
      <c r="AV243" s="860" t="s">
        <v>3411</v>
      </c>
      <c r="AW243" s="860" t="s">
        <v>3411</v>
      </c>
      <c r="AX243" s="860" t="s">
        <v>3411</v>
      </c>
      <c r="AY243" s="860" t="s">
        <v>3411</v>
      </c>
      <c r="AZ243" s="860" t="s">
        <v>3411</v>
      </c>
      <c r="BA243" s="860" t="s">
        <v>3411</v>
      </c>
      <c r="BB243" s="860" t="s">
        <v>3411</v>
      </c>
      <c r="BC243" s="860" t="s">
        <v>3411</v>
      </c>
      <c r="BD243" s="860" t="s">
        <v>3411</v>
      </c>
      <c r="BE243" s="860" t="s">
        <v>3411</v>
      </c>
      <c r="BF243" s="860" t="s">
        <v>3411</v>
      </c>
      <c r="BG243" s="860" t="s">
        <v>3411</v>
      </c>
      <c r="BH243" s="860" t="s">
        <v>3411</v>
      </c>
      <c r="BI243" s="860" t="s">
        <v>3411</v>
      </c>
      <c r="BJ243" s="860" t="s">
        <v>3411</v>
      </c>
      <c r="BK243" s="860" t="s">
        <v>3411</v>
      </c>
      <c r="BL243" s="860" t="s">
        <v>3411</v>
      </c>
      <c r="BM243" s="860" t="s">
        <v>3411</v>
      </c>
      <c r="BN243" s="860" t="s">
        <v>3411</v>
      </c>
    </row>
    <row r="244" spans="1:66" ht="12.75" hidden="1">
      <c r="A244" s="855"/>
      <c r="B244" s="837" t="s">
        <v>7850</v>
      </c>
      <c r="C244" s="838"/>
      <c r="D244" s="860">
        <v>0</v>
      </c>
      <c r="E244" s="860">
        <v>0</v>
      </c>
      <c r="F244" s="860">
        <v>0</v>
      </c>
      <c r="G244" s="860">
        <v>0</v>
      </c>
      <c r="H244" s="860">
        <v>0</v>
      </c>
      <c r="I244" s="860" t="s">
        <v>3411</v>
      </c>
      <c r="J244" s="860" t="s">
        <v>3411</v>
      </c>
      <c r="K244" s="860" t="s">
        <v>3411</v>
      </c>
      <c r="L244" s="860" t="s">
        <v>3411</v>
      </c>
      <c r="M244" s="860" t="s">
        <v>3411</v>
      </c>
      <c r="N244" s="860" t="s">
        <v>3411</v>
      </c>
      <c r="O244" s="860" t="s">
        <v>3411</v>
      </c>
      <c r="P244" s="860" t="s">
        <v>3411</v>
      </c>
      <c r="Q244" s="860" t="s">
        <v>3411</v>
      </c>
      <c r="R244" s="860" t="s">
        <v>3411</v>
      </c>
      <c r="S244" s="860" t="s">
        <v>3411</v>
      </c>
      <c r="T244" s="860" t="s">
        <v>3411</v>
      </c>
      <c r="U244" s="860" t="s">
        <v>3411</v>
      </c>
      <c r="V244" s="860" t="s">
        <v>3411</v>
      </c>
      <c r="W244" s="860" t="s">
        <v>3411</v>
      </c>
      <c r="X244" s="860" t="s">
        <v>3411</v>
      </c>
      <c r="Y244" s="860" t="s">
        <v>3411</v>
      </c>
      <c r="Z244" s="860" t="s">
        <v>3411</v>
      </c>
      <c r="AA244" s="860" t="s">
        <v>3411</v>
      </c>
      <c r="AB244" s="860" t="s">
        <v>3411</v>
      </c>
      <c r="AC244" s="860" t="s">
        <v>3411</v>
      </c>
      <c r="AD244" s="860" t="s">
        <v>3411</v>
      </c>
      <c r="AE244" s="860" t="s">
        <v>3411</v>
      </c>
      <c r="AF244" s="860" t="s">
        <v>3411</v>
      </c>
      <c r="AG244" s="860" t="s">
        <v>3411</v>
      </c>
      <c r="AH244" s="860" t="s">
        <v>3411</v>
      </c>
      <c r="AI244" s="860" t="s">
        <v>3411</v>
      </c>
      <c r="AJ244" s="860" t="s">
        <v>3411</v>
      </c>
      <c r="AK244" s="860" t="s">
        <v>3411</v>
      </c>
      <c r="AL244" s="860" t="s">
        <v>3411</v>
      </c>
      <c r="AM244" s="860" t="s">
        <v>3411</v>
      </c>
      <c r="AN244" s="860" t="s">
        <v>3411</v>
      </c>
      <c r="AO244" s="860" t="s">
        <v>3411</v>
      </c>
      <c r="AP244" s="860" t="s">
        <v>3411</v>
      </c>
      <c r="AQ244" s="860" t="s">
        <v>3411</v>
      </c>
      <c r="AR244" s="860" t="s">
        <v>3411</v>
      </c>
      <c r="AS244" s="860" t="s">
        <v>3411</v>
      </c>
      <c r="AT244" s="860" t="s">
        <v>3411</v>
      </c>
      <c r="AU244" s="860" t="s">
        <v>3411</v>
      </c>
      <c r="AV244" s="860" t="s">
        <v>3411</v>
      </c>
      <c r="AW244" s="860" t="s">
        <v>3411</v>
      </c>
      <c r="AX244" s="860" t="s">
        <v>3411</v>
      </c>
      <c r="AY244" s="860" t="s">
        <v>3411</v>
      </c>
      <c r="AZ244" s="860" t="s">
        <v>3411</v>
      </c>
      <c r="BA244" s="860" t="s">
        <v>3411</v>
      </c>
      <c r="BB244" s="860" t="s">
        <v>3411</v>
      </c>
      <c r="BC244" s="860" t="s">
        <v>3411</v>
      </c>
      <c r="BD244" s="860" t="s">
        <v>3411</v>
      </c>
      <c r="BE244" s="860" t="s">
        <v>3411</v>
      </c>
      <c r="BF244" s="860" t="s">
        <v>3411</v>
      </c>
      <c r="BG244" s="860" t="s">
        <v>3411</v>
      </c>
      <c r="BH244" s="860" t="s">
        <v>3411</v>
      </c>
      <c r="BI244" s="860" t="s">
        <v>3411</v>
      </c>
      <c r="BJ244" s="860" t="s">
        <v>3411</v>
      </c>
      <c r="BK244" s="860" t="s">
        <v>3411</v>
      </c>
      <c r="BL244" s="860" t="s">
        <v>3411</v>
      </c>
      <c r="BM244" s="860" t="s">
        <v>3411</v>
      </c>
      <c r="BN244" s="860" t="s">
        <v>3411</v>
      </c>
    </row>
    <row r="245" spans="1:66" ht="12.75" hidden="1">
      <c r="A245" s="855"/>
      <c r="B245" s="837" t="s">
        <v>7851</v>
      </c>
      <c r="C245" s="838"/>
      <c r="D245" s="860">
        <v>0</v>
      </c>
      <c r="E245" s="860">
        <v>0</v>
      </c>
      <c r="F245" s="860">
        <v>0</v>
      </c>
      <c r="G245" s="860">
        <v>0</v>
      </c>
      <c r="H245" s="860">
        <v>0</v>
      </c>
      <c r="I245" s="860" t="s">
        <v>3411</v>
      </c>
      <c r="J245" s="860" t="s">
        <v>3411</v>
      </c>
      <c r="K245" s="860" t="s">
        <v>3411</v>
      </c>
      <c r="L245" s="860" t="s">
        <v>3411</v>
      </c>
      <c r="M245" s="860" t="s">
        <v>3411</v>
      </c>
      <c r="N245" s="860" t="s">
        <v>3411</v>
      </c>
      <c r="O245" s="860" t="s">
        <v>3411</v>
      </c>
      <c r="P245" s="860" t="s">
        <v>3411</v>
      </c>
      <c r="Q245" s="860" t="s">
        <v>3411</v>
      </c>
      <c r="R245" s="860" t="s">
        <v>3411</v>
      </c>
      <c r="S245" s="860" t="s">
        <v>3411</v>
      </c>
      <c r="T245" s="860" t="s">
        <v>3411</v>
      </c>
      <c r="U245" s="860" t="s">
        <v>3411</v>
      </c>
      <c r="V245" s="860" t="s">
        <v>3411</v>
      </c>
      <c r="W245" s="860" t="s">
        <v>3411</v>
      </c>
      <c r="X245" s="860" t="s">
        <v>3411</v>
      </c>
      <c r="Y245" s="860" t="s">
        <v>3411</v>
      </c>
      <c r="Z245" s="860" t="s">
        <v>3411</v>
      </c>
      <c r="AA245" s="860" t="s">
        <v>3411</v>
      </c>
      <c r="AB245" s="860" t="s">
        <v>3411</v>
      </c>
      <c r="AC245" s="860" t="s">
        <v>3411</v>
      </c>
      <c r="AD245" s="860" t="s">
        <v>3411</v>
      </c>
      <c r="AE245" s="860" t="s">
        <v>3411</v>
      </c>
      <c r="AF245" s="860" t="s">
        <v>3411</v>
      </c>
      <c r="AG245" s="860" t="s">
        <v>3411</v>
      </c>
      <c r="AH245" s="860" t="s">
        <v>3411</v>
      </c>
      <c r="AI245" s="860" t="s">
        <v>3411</v>
      </c>
      <c r="AJ245" s="860" t="s">
        <v>3411</v>
      </c>
      <c r="AK245" s="860" t="s">
        <v>3411</v>
      </c>
      <c r="AL245" s="860" t="s">
        <v>3411</v>
      </c>
      <c r="AM245" s="860" t="s">
        <v>3411</v>
      </c>
      <c r="AN245" s="860" t="s">
        <v>3411</v>
      </c>
      <c r="AO245" s="860" t="s">
        <v>3411</v>
      </c>
      <c r="AP245" s="860" t="s">
        <v>3411</v>
      </c>
      <c r="AQ245" s="860" t="s">
        <v>3411</v>
      </c>
      <c r="AR245" s="860" t="s">
        <v>3411</v>
      </c>
      <c r="AS245" s="860" t="s">
        <v>3411</v>
      </c>
      <c r="AT245" s="860" t="s">
        <v>3411</v>
      </c>
      <c r="AU245" s="860" t="s">
        <v>3411</v>
      </c>
      <c r="AV245" s="860" t="s">
        <v>3411</v>
      </c>
      <c r="AW245" s="860" t="s">
        <v>3411</v>
      </c>
      <c r="AX245" s="860" t="s">
        <v>3411</v>
      </c>
      <c r="AY245" s="860" t="s">
        <v>3411</v>
      </c>
      <c r="AZ245" s="860" t="s">
        <v>3411</v>
      </c>
      <c r="BA245" s="860" t="s">
        <v>3411</v>
      </c>
      <c r="BB245" s="860" t="s">
        <v>3411</v>
      </c>
      <c r="BC245" s="860" t="s">
        <v>3411</v>
      </c>
      <c r="BD245" s="860" t="s">
        <v>3411</v>
      </c>
      <c r="BE245" s="860" t="s">
        <v>3411</v>
      </c>
      <c r="BF245" s="860" t="s">
        <v>3411</v>
      </c>
      <c r="BG245" s="860" t="s">
        <v>3411</v>
      </c>
      <c r="BH245" s="860" t="s">
        <v>3411</v>
      </c>
      <c r="BI245" s="860" t="s">
        <v>3411</v>
      </c>
      <c r="BJ245" s="860" t="s">
        <v>3411</v>
      </c>
      <c r="BK245" s="860" t="s">
        <v>3411</v>
      </c>
      <c r="BL245" s="860" t="s">
        <v>3411</v>
      </c>
      <c r="BM245" s="860" t="s">
        <v>3411</v>
      </c>
      <c r="BN245" s="860" t="s">
        <v>3411</v>
      </c>
    </row>
    <row r="246" spans="1:66" ht="12.75" hidden="1">
      <c r="A246" s="855"/>
      <c r="B246" s="837" t="s">
        <v>7853</v>
      </c>
      <c r="C246" s="838"/>
      <c r="D246" s="860">
        <v>0</v>
      </c>
      <c r="E246" s="860">
        <v>0</v>
      </c>
      <c r="F246" s="860">
        <v>0</v>
      </c>
      <c r="G246" s="860">
        <v>0</v>
      </c>
      <c r="H246" s="860">
        <v>0</v>
      </c>
      <c r="I246" s="860" t="s">
        <v>3411</v>
      </c>
      <c r="J246" s="860" t="s">
        <v>3411</v>
      </c>
      <c r="K246" s="860" t="s">
        <v>3411</v>
      </c>
      <c r="L246" s="860" t="s">
        <v>3411</v>
      </c>
      <c r="M246" s="860" t="s">
        <v>3411</v>
      </c>
      <c r="N246" s="860" t="s">
        <v>3411</v>
      </c>
      <c r="O246" s="860" t="s">
        <v>3411</v>
      </c>
      <c r="P246" s="860" t="s">
        <v>3411</v>
      </c>
      <c r="Q246" s="860" t="s">
        <v>3411</v>
      </c>
      <c r="R246" s="860" t="s">
        <v>3411</v>
      </c>
      <c r="S246" s="860" t="s">
        <v>3411</v>
      </c>
      <c r="T246" s="860" t="s">
        <v>3411</v>
      </c>
      <c r="U246" s="860" t="s">
        <v>3411</v>
      </c>
      <c r="V246" s="860" t="s">
        <v>3411</v>
      </c>
      <c r="W246" s="860" t="s">
        <v>3411</v>
      </c>
      <c r="X246" s="860" t="s">
        <v>3411</v>
      </c>
      <c r="Y246" s="860" t="s">
        <v>3411</v>
      </c>
      <c r="Z246" s="860" t="s">
        <v>3411</v>
      </c>
      <c r="AA246" s="860" t="s">
        <v>3411</v>
      </c>
      <c r="AB246" s="860" t="s">
        <v>3411</v>
      </c>
      <c r="AC246" s="860" t="s">
        <v>3411</v>
      </c>
      <c r="AD246" s="860" t="s">
        <v>3411</v>
      </c>
      <c r="AE246" s="860" t="s">
        <v>3411</v>
      </c>
      <c r="AF246" s="860" t="s">
        <v>3411</v>
      </c>
      <c r="AG246" s="860" t="s">
        <v>3411</v>
      </c>
      <c r="AH246" s="860" t="s">
        <v>3411</v>
      </c>
      <c r="AI246" s="860" t="s">
        <v>3411</v>
      </c>
      <c r="AJ246" s="860" t="s">
        <v>3411</v>
      </c>
      <c r="AK246" s="860" t="s">
        <v>3411</v>
      </c>
      <c r="AL246" s="860" t="s">
        <v>3411</v>
      </c>
      <c r="AM246" s="860" t="s">
        <v>3411</v>
      </c>
      <c r="AN246" s="860" t="s">
        <v>3411</v>
      </c>
      <c r="AO246" s="860" t="s">
        <v>3411</v>
      </c>
      <c r="AP246" s="860" t="s">
        <v>3411</v>
      </c>
      <c r="AQ246" s="860" t="s">
        <v>3411</v>
      </c>
      <c r="AR246" s="860" t="s">
        <v>3411</v>
      </c>
      <c r="AS246" s="860" t="s">
        <v>3411</v>
      </c>
      <c r="AT246" s="860" t="s">
        <v>3411</v>
      </c>
      <c r="AU246" s="860" t="s">
        <v>3411</v>
      </c>
      <c r="AV246" s="860" t="s">
        <v>3411</v>
      </c>
      <c r="AW246" s="860" t="s">
        <v>3411</v>
      </c>
      <c r="AX246" s="860" t="s">
        <v>3411</v>
      </c>
      <c r="AY246" s="860" t="s">
        <v>3411</v>
      </c>
      <c r="AZ246" s="860" t="s">
        <v>3411</v>
      </c>
      <c r="BA246" s="860" t="s">
        <v>3411</v>
      </c>
      <c r="BB246" s="860" t="s">
        <v>3411</v>
      </c>
      <c r="BC246" s="860" t="s">
        <v>3411</v>
      </c>
      <c r="BD246" s="860" t="s">
        <v>3411</v>
      </c>
      <c r="BE246" s="860" t="s">
        <v>3411</v>
      </c>
      <c r="BF246" s="860" t="s">
        <v>3411</v>
      </c>
      <c r="BG246" s="860" t="s">
        <v>3411</v>
      </c>
      <c r="BH246" s="860" t="s">
        <v>3411</v>
      </c>
      <c r="BI246" s="860" t="s">
        <v>3411</v>
      </c>
      <c r="BJ246" s="860" t="s">
        <v>3411</v>
      </c>
      <c r="BK246" s="860" t="s">
        <v>3411</v>
      </c>
      <c r="BL246" s="860" t="s">
        <v>3411</v>
      </c>
      <c r="BM246" s="860" t="s">
        <v>3411</v>
      </c>
      <c r="BN246" s="860" t="s">
        <v>3411</v>
      </c>
    </row>
    <row r="247" spans="1:66" ht="12.75" hidden="1">
      <c r="A247" s="855"/>
      <c r="B247" s="837" t="s">
        <v>7852</v>
      </c>
      <c r="C247" s="838"/>
      <c r="D247" s="860">
        <v>0</v>
      </c>
      <c r="E247" s="860">
        <v>0</v>
      </c>
      <c r="F247" s="860">
        <v>0</v>
      </c>
      <c r="G247" s="860">
        <v>0</v>
      </c>
      <c r="H247" s="860">
        <v>0</v>
      </c>
      <c r="I247" s="860" t="s">
        <v>3411</v>
      </c>
      <c r="J247" s="860" t="s">
        <v>3411</v>
      </c>
      <c r="K247" s="860" t="s">
        <v>3411</v>
      </c>
      <c r="L247" s="860" t="s">
        <v>3411</v>
      </c>
      <c r="M247" s="860" t="s">
        <v>3411</v>
      </c>
      <c r="N247" s="860" t="s">
        <v>3411</v>
      </c>
      <c r="O247" s="860" t="s">
        <v>3411</v>
      </c>
      <c r="P247" s="860" t="s">
        <v>3411</v>
      </c>
      <c r="Q247" s="860" t="s">
        <v>3411</v>
      </c>
      <c r="R247" s="860" t="s">
        <v>3411</v>
      </c>
      <c r="S247" s="860" t="s">
        <v>3411</v>
      </c>
      <c r="T247" s="860" t="s">
        <v>3411</v>
      </c>
      <c r="U247" s="860" t="s">
        <v>3411</v>
      </c>
      <c r="V247" s="860" t="s">
        <v>3411</v>
      </c>
      <c r="W247" s="860" t="s">
        <v>3411</v>
      </c>
      <c r="X247" s="860" t="s">
        <v>3411</v>
      </c>
      <c r="Y247" s="860" t="s">
        <v>3411</v>
      </c>
      <c r="Z247" s="860" t="s">
        <v>3411</v>
      </c>
      <c r="AA247" s="860" t="s">
        <v>3411</v>
      </c>
      <c r="AB247" s="860" t="s">
        <v>3411</v>
      </c>
      <c r="AC247" s="860" t="s">
        <v>3411</v>
      </c>
      <c r="AD247" s="860" t="s">
        <v>3411</v>
      </c>
      <c r="AE247" s="860" t="s">
        <v>3411</v>
      </c>
      <c r="AF247" s="860" t="s">
        <v>3411</v>
      </c>
      <c r="AG247" s="860" t="s">
        <v>3411</v>
      </c>
      <c r="AH247" s="860" t="s">
        <v>3411</v>
      </c>
      <c r="AI247" s="860" t="s">
        <v>3411</v>
      </c>
      <c r="AJ247" s="860" t="s">
        <v>3411</v>
      </c>
      <c r="AK247" s="860" t="s">
        <v>3411</v>
      </c>
      <c r="AL247" s="860" t="s">
        <v>3411</v>
      </c>
      <c r="AM247" s="860" t="s">
        <v>3411</v>
      </c>
      <c r="AN247" s="860" t="s">
        <v>3411</v>
      </c>
      <c r="AO247" s="860" t="s">
        <v>3411</v>
      </c>
      <c r="AP247" s="860" t="s">
        <v>3411</v>
      </c>
      <c r="AQ247" s="860" t="s">
        <v>3411</v>
      </c>
      <c r="AR247" s="860" t="s">
        <v>3411</v>
      </c>
      <c r="AS247" s="860" t="s">
        <v>3411</v>
      </c>
      <c r="AT247" s="860" t="s">
        <v>3411</v>
      </c>
      <c r="AU247" s="860" t="s">
        <v>3411</v>
      </c>
      <c r="AV247" s="860" t="s">
        <v>3411</v>
      </c>
      <c r="AW247" s="860" t="s">
        <v>3411</v>
      </c>
      <c r="AX247" s="860" t="s">
        <v>3411</v>
      </c>
      <c r="AY247" s="860" t="s">
        <v>3411</v>
      </c>
      <c r="AZ247" s="860" t="s">
        <v>3411</v>
      </c>
      <c r="BA247" s="860" t="s">
        <v>3411</v>
      </c>
      <c r="BB247" s="860" t="s">
        <v>3411</v>
      </c>
      <c r="BC247" s="860" t="s">
        <v>3411</v>
      </c>
      <c r="BD247" s="860" t="s">
        <v>3411</v>
      </c>
      <c r="BE247" s="860" t="s">
        <v>3411</v>
      </c>
      <c r="BF247" s="860" t="s">
        <v>3411</v>
      </c>
      <c r="BG247" s="860" t="s">
        <v>3411</v>
      </c>
      <c r="BH247" s="860" t="s">
        <v>3411</v>
      </c>
      <c r="BI247" s="860" t="s">
        <v>3411</v>
      </c>
      <c r="BJ247" s="860" t="s">
        <v>3411</v>
      </c>
      <c r="BK247" s="860" t="s">
        <v>3411</v>
      </c>
      <c r="BL247" s="860" t="s">
        <v>3411</v>
      </c>
      <c r="BM247" s="860" t="s">
        <v>3411</v>
      </c>
      <c r="BN247" s="860" t="s">
        <v>3411</v>
      </c>
    </row>
    <row r="248" spans="1:66" ht="12.75">
      <c r="A248" s="855" t="s">
        <v>13296</v>
      </c>
      <c r="B248" s="858" t="s">
        <v>10329</v>
      </c>
      <c r="C248" s="853" t="s">
        <v>6077</v>
      </c>
      <c r="D248" s="859">
        <v>51691664033.599976</v>
      </c>
      <c r="E248" s="859">
        <v>0</v>
      </c>
      <c r="F248" s="859">
        <v>51691664033.599976</v>
      </c>
      <c r="G248" s="859">
        <v>51691664033.599976</v>
      </c>
      <c r="H248" s="859">
        <v>0</v>
      </c>
      <c r="I248" s="859" t="s">
        <v>3411</v>
      </c>
      <c r="J248" s="859" t="s">
        <v>3411</v>
      </c>
      <c r="K248" s="859" t="s">
        <v>3411</v>
      </c>
      <c r="L248" s="859" t="s">
        <v>3411</v>
      </c>
      <c r="M248" s="859" t="s">
        <v>3411</v>
      </c>
      <c r="N248" s="859" t="s">
        <v>3411</v>
      </c>
      <c r="O248" s="859" t="s">
        <v>3411</v>
      </c>
      <c r="P248" s="859" t="s">
        <v>3411</v>
      </c>
      <c r="Q248" s="859" t="s">
        <v>3411</v>
      </c>
      <c r="R248" s="859" t="s">
        <v>3411</v>
      </c>
      <c r="S248" s="859" t="s">
        <v>3411</v>
      </c>
      <c r="T248" s="859" t="s">
        <v>3411</v>
      </c>
      <c r="U248" s="859" t="s">
        <v>3411</v>
      </c>
      <c r="V248" s="859" t="s">
        <v>3411</v>
      </c>
      <c r="W248" s="859" t="s">
        <v>3411</v>
      </c>
      <c r="X248" s="859" t="s">
        <v>3411</v>
      </c>
      <c r="Y248" s="859" t="s">
        <v>3411</v>
      </c>
      <c r="Z248" s="859" t="s">
        <v>3411</v>
      </c>
      <c r="AA248" s="859" t="s">
        <v>3411</v>
      </c>
      <c r="AB248" s="859" t="s">
        <v>3411</v>
      </c>
      <c r="AC248" s="859" t="s">
        <v>3411</v>
      </c>
      <c r="AD248" s="859" t="s">
        <v>3411</v>
      </c>
      <c r="AE248" s="859" t="s">
        <v>3411</v>
      </c>
      <c r="AF248" s="859" t="s">
        <v>3411</v>
      </c>
      <c r="AG248" s="859" t="s">
        <v>3411</v>
      </c>
      <c r="AH248" s="859" t="s">
        <v>3411</v>
      </c>
      <c r="AI248" s="859" t="s">
        <v>3411</v>
      </c>
      <c r="AJ248" s="859" t="s">
        <v>3411</v>
      </c>
      <c r="AK248" s="859" t="s">
        <v>3411</v>
      </c>
      <c r="AL248" s="859" t="s">
        <v>3411</v>
      </c>
      <c r="AM248" s="859" t="s">
        <v>3411</v>
      </c>
      <c r="AN248" s="859" t="s">
        <v>3411</v>
      </c>
      <c r="AO248" s="859" t="s">
        <v>3411</v>
      </c>
      <c r="AP248" s="859" t="s">
        <v>3411</v>
      </c>
      <c r="AQ248" s="859" t="s">
        <v>3411</v>
      </c>
      <c r="AR248" s="859" t="s">
        <v>3411</v>
      </c>
      <c r="AS248" s="859" t="s">
        <v>3411</v>
      </c>
      <c r="AT248" s="859" t="s">
        <v>3411</v>
      </c>
      <c r="AU248" s="859" t="s">
        <v>3411</v>
      </c>
      <c r="AV248" s="859" t="s">
        <v>3411</v>
      </c>
      <c r="AW248" s="859" t="s">
        <v>3411</v>
      </c>
      <c r="AX248" s="859" t="s">
        <v>3411</v>
      </c>
      <c r="AY248" s="859" t="s">
        <v>3411</v>
      </c>
      <c r="AZ248" s="859" t="s">
        <v>3411</v>
      </c>
      <c r="BA248" s="859" t="s">
        <v>3411</v>
      </c>
      <c r="BB248" s="859" t="s">
        <v>3411</v>
      </c>
      <c r="BC248" s="859" t="s">
        <v>3411</v>
      </c>
      <c r="BD248" s="859" t="s">
        <v>3411</v>
      </c>
      <c r="BE248" s="859" t="s">
        <v>3411</v>
      </c>
      <c r="BF248" s="859" t="s">
        <v>3411</v>
      </c>
      <c r="BG248" s="859" t="s">
        <v>3411</v>
      </c>
      <c r="BH248" s="859" t="s">
        <v>3411</v>
      </c>
      <c r="BI248" s="859" t="s">
        <v>3411</v>
      </c>
      <c r="BJ248" s="859" t="s">
        <v>3411</v>
      </c>
      <c r="BK248" s="859" t="s">
        <v>3411</v>
      </c>
      <c r="BL248" s="859" t="s">
        <v>3411</v>
      </c>
      <c r="BM248" s="859" t="s">
        <v>3411</v>
      </c>
      <c r="BN248" s="859" t="s">
        <v>3411</v>
      </c>
    </row>
    <row r="249" spans="1:66" ht="12.75">
      <c r="A249" s="855" t="s">
        <v>13301</v>
      </c>
      <c r="B249" s="843" t="s">
        <v>10330</v>
      </c>
      <c r="C249" s="844" t="s">
        <v>6077</v>
      </c>
      <c r="D249" s="856">
        <v>5877181027</v>
      </c>
      <c r="E249" s="856">
        <v>0</v>
      </c>
      <c r="F249" s="856">
        <v>5877181027</v>
      </c>
      <c r="G249" s="856">
        <v>5877181027</v>
      </c>
      <c r="H249" s="856">
        <v>0</v>
      </c>
      <c r="I249" s="856" t="s">
        <v>3411</v>
      </c>
      <c r="J249" s="856" t="s">
        <v>3411</v>
      </c>
      <c r="K249" s="856" t="s">
        <v>3411</v>
      </c>
      <c r="L249" s="856" t="s">
        <v>3411</v>
      </c>
      <c r="M249" s="856" t="s">
        <v>3411</v>
      </c>
      <c r="N249" s="856" t="s">
        <v>3411</v>
      </c>
      <c r="O249" s="856" t="s">
        <v>3411</v>
      </c>
      <c r="P249" s="856" t="s">
        <v>3411</v>
      </c>
      <c r="Q249" s="856" t="s">
        <v>3411</v>
      </c>
      <c r="R249" s="856" t="s">
        <v>3411</v>
      </c>
      <c r="S249" s="856" t="s">
        <v>3411</v>
      </c>
      <c r="T249" s="856" t="s">
        <v>3411</v>
      </c>
      <c r="U249" s="856" t="s">
        <v>3411</v>
      </c>
      <c r="V249" s="856" t="s">
        <v>3411</v>
      </c>
      <c r="W249" s="856" t="s">
        <v>3411</v>
      </c>
      <c r="X249" s="856" t="s">
        <v>3411</v>
      </c>
      <c r="Y249" s="856" t="s">
        <v>3411</v>
      </c>
      <c r="Z249" s="856" t="s">
        <v>3411</v>
      </c>
      <c r="AA249" s="856" t="s">
        <v>3411</v>
      </c>
      <c r="AB249" s="856" t="s">
        <v>3411</v>
      </c>
      <c r="AC249" s="856" t="s">
        <v>3411</v>
      </c>
      <c r="AD249" s="856" t="s">
        <v>3411</v>
      </c>
      <c r="AE249" s="856" t="s">
        <v>3411</v>
      </c>
      <c r="AF249" s="856" t="s">
        <v>3411</v>
      </c>
      <c r="AG249" s="856" t="s">
        <v>3411</v>
      </c>
      <c r="AH249" s="856" t="s">
        <v>3411</v>
      </c>
      <c r="AI249" s="856" t="s">
        <v>3411</v>
      </c>
      <c r="AJ249" s="856" t="s">
        <v>3411</v>
      </c>
      <c r="AK249" s="856" t="s">
        <v>3411</v>
      </c>
      <c r="AL249" s="856" t="s">
        <v>3411</v>
      </c>
      <c r="AM249" s="856" t="s">
        <v>3411</v>
      </c>
      <c r="AN249" s="856" t="s">
        <v>3411</v>
      </c>
      <c r="AO249" s="856" t="s">
        <v>3411</v>
      </c>
      <c r="AP249" s="856" t="s">
        <v>3411</v>
      </c>
      <c r="AQ249" s="856" t="s">
        <v>3411</v>
      </c>
      <c r="AR249" s="856" t="s">
        <v>3411</v>
      </c>
      <c r="AS249" s="856" t="s">
        <v>3411</v>
      </c>
      <c r="AT249" s="856" t="s">
        <v>3411</v>
      </c>
      <c r="AU249" s="856" t="s">
        <v>3411</v>
      </c>
      <c r="AV249" s="856" t="s">
        <v>3411</v>
      </c>
      <c r="AW249" s="856" t="s">
        <v>3411</v>
      </c>
      <c r="AX249" s="856" t="s">
        <v>3411</v>
      </c>
      <c r="AY249" s="856" t="s">
        <v>3411</v>
      </c>
      <c r="AZ249" s="856" t="s">
        <v>3411</v>
      </c>
      <c r="BA249" s="856" t="s">
        <v>3411</v>
      </c>
      <c r="BB249" s="856" t="s">
        <v>3411</v>
      </c>
      <c r="BC249" s="856" t="s">
        <v>3411</v>
      </c>
      <c r="BD249" s="856" t="s">
        <v>3411</v>
      </c>
      <c r="BE249" s="856" t="s">
        <v>3411</v>
      </c>
      <c r="BF249" s="856" t="s">
        <v>3411</v>
      </c>
      <c r="BG249" s="856" t="s">
        <v>3411</v>
      </c>
      <c r="BH249" s="856" t="s">
        <v>3411</v>
      </c>
      <c r="BI249" s="856" t="s">
        <v>3411</v>
      </c>
      <c r="BJ249" s="856" t="s">
        <v>3411</v>
      </c>
      <c r="BK249" s="856" t="s">
        <v>3411</v>
      </c>
      <c r="BL249" s="856" t="s">
        <v>3411</v>
      </c>
      <c r="BM249" s="856" t="s">
        <v>3411</v>
      </c>
      <c r="BN249" s="856" t="s">
        <v>3411</v>
      </c>
    </row>
    <row r="250" spans="1:66" ht="12.75" hidden="1">
      <c r="A250" s="855"/>
      <c r="B250" s="837" t="s">
        <v>5627</v>
      </c>
      <c r="C250" s="838"/>
      <c r="D250" s="860">
        <v>5877181027</v>
      </c>
      <c r="E250" s="860">
        <v>0</v>
      </c>
      <c r="F250" s="860">
        <v>5877181027</v>
      </c>
      <c r="G250" s="860">
        <v>5877181027</v>
      </c>
      <c r="H250" s="860">
        <v>0</v>
      </c>
      <c r="I250" s="860" t="s">
        <v>3411</v>
      </c>
      <c r="J250" s="860" t="s">
        <v>3411</v>
      </c>
      <c r="K250" s="860" t="s">
        <v>3411</v>
      </c>
      <c r="L250" s="860" t="s">
        <v>3411</v>
      </c>
      <c r="M250" s="860" t="s">
        <v>3411</v>
      </c>
      <c r="N250" s="860" t="s">
        <v>3411</v>
      </c>
      <c r="O250" s="860" t="s">
        <v>3411</v>
      </c>
      <c r="P250" s="860" t="s">
        <v>3411</v>
      </c>
      <c r="Q250" s="860" t="s">
        <v>3411</v>
      </c>
      <c r="R250" s="860" t="s">
        <v>3411</v>
      </c>
      <c r="S250" s="860" t="s">
        <v>3411</v>
      </c>
      <c r="T250" s="860" t="s">
        <v>3411</v>
      </c>
      <c r="U250" s="860" t="s">
        <v>3411</v>
      </c>
      <c r="V250" s="860" t="s">
        <v>3411</v>
      </c>
      <c r="W250" s="860" t="s">
        <v>3411</v>
      </c>
      <c r="X250" s="860" t="s">
        <v>3411</v>
      </c>
      <c r="Y250" s="860" t="s">
        <v>3411</v>
      </c>
      <c r="Z250" s="860" t="s">
        <v>3411</v>
      </c>
      <c r="AA250" s="860" t="s">
        <v>3411</v>
      </c>
      <c r="AB250" s="860" t="s">
        <v>3411</v>
      </c>
      <c r="AC250" s="860" t="s">
        <v>3411</v>
      </c>
      <c r="AD250" s="860" t="s">
        <v>3411</v>
      </c>
      <c r="AE250" s="860" t="s">
        <v>3411</v>
      </c>
      <c r="AF250" s="860" t="s">
        <v>3411</v>
      </c>
      <c r="AG250" s="860" t="s">
        <v>3411</v>
      </c>
      <c r="AH250" s="860" t="s">
        <v>3411</v>
      </c>
      <c r="AI250" s="860" t="s">
        <v>3411</v>
      </c>
      <c r="AJ250" s="860" t="s">
        <v>3411</v>
      </c>
      <c r="AK250" s="860" t="s">
        <v>3411</v>
      </c>
      <c r="AL250" s="860" t="s">
        <v>3411</v>
      </c>
      <c r="AM250" s="860" t="s">
        <v>3411</v>
      </c>
      <c r="AN250" s="860" t="s">
        <v>3411</v>
      </c>
      <c r="AO250" s="860" t="s">
        <v>3411</v>
      </c>
      <c r="AP250" s="860" t="s">
        <v>3411</v>
      </c>
      <c r="AQ250" s="860" t="s">
        <v>3411</v>
      </c>
      <c r="AR250" s="860" t="s">
        <v>3411</v>
      </c>
      <c r="AS250" s="860" t="s">
        <v>3411</v>
      </c>
      <c r="AT250" s="860" t="s">
        <v>3411</v>
      </c>
      <c r="AU250" s="860" t="s">
        <v>3411</v>
      </c>
      <c r="AV250" s="860" t="s">
        <v>3411</v>
      </c>
      <c r="AW250" s="860" t="s">
        <v>3411</v>
      </c>
      <c r="AX250" s="860" t="s">
        <v>3411</v>
      </c>
      <c r="AY250" s="860" t="s">
        <v>3411</v>
      </c>
      <c r="AZ250" s="860" t="s">
        <v>3411</v>
      </c>
      <c r="BA250" s="860" t="s">
        <v>3411</v>
      </c>
      <c r="BB250" s="860" t="s">
        <v>3411</v>
      </c>
      <c r="BC250" s="860" t="s">
        <v>3411</v>
      </c>
      <c r="BD250" s="860" t="s">
        <v>3411</v>
      </c>
      <c r="BE250" s="860" t="s">
        <v>3411</v>
      </c>
      <c r="BF250" s="860" t="s">
        <v>3411</v>
      </c>
      <c r="BG250" s="860" t="s">
        <v>3411</v>
      </c>
      <c r="BH250" s="860" t="s">
        <v>3411</v>
      </c>
      <c r="BI250" s="860" t="s">
        <v>3411</v>
      </c>
      <c r="BJ250" s="860" t="s">
        <v>3411</v>
      </c>
      <c r="BK250" s="860" t="s">
        <v>3411</v>
      </c>
      <c r="BL250" s="860" t="s">
        <v>3411</v>
      </c>
      <c r="BM250" s="860" t="s">
        <v>3411</v>
      </c>
      <c r="BN250" s="860" t="s">
        <v>3411</v>
      </c>
    </row>
    <row r="251" spans="1:66" ht="12.75" hidden="1">
      <c r="A251" s="855"/>
      <c r="B251" s="837" t="s">
        <v>5628</v>
      </c>
      <c r="C251" s="838"/>
      <c r="D251" s="860">
        <v>0</v>
      </c>
      <c r="E251" s="860">
        <v>0</v>
      </c>
      <c r="F251" s="860">
        <v>0</v>
      </c>
      <c r="G251" s="860">
        <v>0</v>
      </c>
      <c r="H251" s="860">
        <v>0</v>
      </c>
      <c r="I251" s="860" t="s">
        <v>3411</v>
      </c>
      <c r="J251" s="860" t="s">
        <v>3411</v>
      </c>
      <c r="K251" s="860" t="s">
        <v>3411</v>
      </c>
      <c r="L251" s="860" t="s">
        <v>3411</v>
      </c>
      <c r="M251" s="860" t="s">
        <v>3411</v>
      </c>
      <c r="N251" s="860" t="s">
        <v>3411</v>
      </c>
      <c r="O251" s="860" t="s">
        <v>3411</v>
      </c>
      <c r="P251" s="860" t="s">
        <v>3411</v>
      </c>
      <c r="Q251" s="860" t="s">
        <v>3411</v>
      </c>
      <c r="R251" s="860" t="s">
        <v>3411</v>
      </c>
      <c r="S251" s="860" t="s">
        <v>3411</v>
      </c>
      <c r="T251" s="860" t="s">
        <v>3411</v>
      </c>
      <c r="U251" s="860" t="s">
        <v>3411</v>
      </c>
      <c r="V251" s="860" t="s">
        <v>3411</v>
      </c>
      <c r="W251" s="860" t="s">
        <v>3411</v>
      </c>
      <c r="X251" s="860" t="s">
        <v>3411</v>
      </c>
      <c r="Y251" s="860" t="s">
        <v>3411</v>
      </c>
      <c r="Z251" s="860" t="s">
        <v>3411</v>
      </c>
      <c r="AA251" s="860" t="s">
        <v>3411</v>
      </c>
      <c r="AB251" s="860" t="s">
        <v>3411</v>
      </c>
      <c r="AC251" s="860" t="s">
        <v>3411</v>
      </c>
      <c r="AD251" s="860" t="s">
        <v>3411</v>
      </c>
      <c r="AE251" s="860" t="s">
        <v>3411</v>
      </c>
      <c r="AF251" s="860" t="s">
        <v>3411</v>
      </c>
      <c r="AG251" s="860" t="s">
        <v>3411</v>
      </c>
      <c r="AH251" s="860" t="s">
        <v>3411</v>
      </c>
      <c r="AI251" s="860" t="s">
        <v>3411</v>
      </c>
      <c r="AJ251" s="860" t="s">
        <v>3411</v>
      </c>
      <c r="AK251" s="860" t="s">
        <v>3411</v>
      </c>
      <c r="AL251" s="860" t="s">
        <v>3411</v>
      </c>
      <c r="AM251" s="860" t="s">
        <v>3411</v>
      </c>
      <c r="AN251" s="860" t="s">
        <v>3411</v>
      </c>
      <c r="AO251" s="860" t="s">
        <v>3411</v>
      </c>
      <c r="AP251" s="860" t="s">
        <v>3411</v>
      </c>
      <c r="AQ251" s="860" t="s">
        <v>3411</v>
      </c>
      <c r="AR251" s="860" t="s">
        <v>3411</v>
      </c>
      <c r="AS251" s="860" t="s">
        <v>3411</v>
      </c>
      <c r="AT251" s="860" t="s">
        <v>3411</v>
      </c>
      <c r="AU251" s="860" t="s">
        <v>3411</v>
      </c>
      <c r="AV251" s="860" t="s">
        <v>3411</v>
      </c>
      <c r="AW251" s="860" t="s">
        <v>3411</v>
      </c>
      <c r="AX251" s="860" t="s">
        <v>3411</v>
      </c>
      <c r="AY251" s="860" t="s">
        <v>3411</v>
      </c>
      <c r="AZ251" s="860" t="s">
        <v>3411</v>
      </c>
      <c r="BA251" s="860" t="s">
        <v>3411</v>
      </c>
      <c r="BB251" s="860" t="s">
        <v>3411</v>
      </c>
      <c r="BC251" s="860" t="s">
        <v>3411</v>
      </c>
      <c r="BD251" s="860" t="s">
        <v>3411</v>
      </c>
      <c r="BE251" s="860" t="s">
        <v>3411</v>
      </c>
      <c r="BF251" s="860" t="s">
        <v>3411</v>
      </c>
      <c r="BG251" s="860" t="s">
        <v>3411</v>
      </c>
      <c r="BH251" s="860" t="s">
        <v>3411</v>
      </c>
      <c r="BI251" s="860" t="s">
        <v>3411</v>
      </c>
      <c r="BJ251" s="860" t="s">
        <v>3411</v>
      </c>
      <c r="BK251" s="860" t="s">
        <v>3411</v>
      </c>
      <c r="BL251" s="860" t="s">
        <v>3411</v>
      </c>
      <c r="BM251" s="860" t="s">
        <v>3411</v>
      </c>
      <c r="BN251" s="860" t="s">
        <v>3411</v>
      </c>
    </row>
    <row r="252" spans="1:66" ht="12.75" hidden="1">
      <c r="A252" s="855"/>
      <c r="B252" s="837" t="s">
        <v>5629</v>
      </c>
      <c r="C252" s="838"/>
      <c r="D252" s="860">
        <v>0</v>
      </c>
      <c r="E252" s="860">
        <v>0</v>
      </c>
      <c r="F252" s="860">
        <v>0</v>
      </c>
      <c r="G252" s="860">
        <v>0</v>
      </c>
      <c r="H252" s="860">
        <v>0</v>
      </c>
      <c r="I252" s="860" t="s">
        <v>3411</v>
      </c>
      <c r="J252" s="860" t="s">
        <v>3411</v>
      </c>
      <c r="K252" s="860" t="s">
        <v>3411</v>
      </c>
      <c r="L252" s="860" t="s">
        <v>3411</v>
      </c>
      <c r="M252" s="860" t="s">
        <v>3411</v>
      </c>
      <c r="N252" s="860" t="s">
        <v>3411</v>
      </c>
      <c r="O252" s="860" t="s">
        <v>3411</v>
      </c>
      <c r="P252" s="860" t="s">
        <v>3411</v>
      </c>
      <c r="Q252" s="860" t="s">
        <v>3411</v>
      </c>
      <c r="R252" s="860" t="s">
        <v>3411</v>
      </c>
      <c r="S252" s="860" t="s">
        <v>3411</v>
      </c>
      <c r="T252" s="860" t="s">
        <v>3411</v>
      </c>
      <c r="U252" s="860" t="s">
        <v>3411</v>
      </c>
      <c r="V252" s="860" t="s">
        <v>3411</v>
      </c>
      <c r="W252" s="860" t="s">
        <v>3411</v>
      </c>
      <c r="X252" s="860" t="s">
        <v>3411</v>
      </c>
      <c r="Y252" s="860" t="s">
        <v>3411</v>
      </c>
      <c r="Z252" s="860" t="s">
        <v>3411</v>
      </c>
      <c r="AA252" s="860" t="s">
        <v>3411</v>
      </c>
      <c r="AB252" s="860" t="s">
        <v>3411</v>
      </c>
      <c r="AC252" s="860" t="s">
        <v>3411</v>
      </c>
      <c r="AD252" s="860" t="s">
        <v>3411</v>
      </c>
      <c r="AE252" s="860" t="s">
        <v>3411</v>
      </c>
      <c r="AF252" s="860" t="s">
        <v>3411</v>
      </c>
      <c r="AG252" s="860" t="s">
        <v>3411</v>
      </c>
      <c r="AH252" s="860" t="s">
        <v>3411</v>
      </c>
      <c r="AI252" s="860" t="s">
        <v>3411</v>
      </c>
      <c r="AJ252" s="860" t="s">
        <v>3411</v>
      </c>
      <c r="AK252" s="860" t="s">
        <v>3411</v>
      </c>
      <c r="AL252" s="860" t="s">
        <v>3411</v>
      </c>
      <c r="AM252" s="860" t="s">
        <v>3411</v>
      </c>
      <c r="AN252" s="860" t="s">
        <v>3411</v>
      </c>
      <c r="AO252" s="860" t="s">
        <v>3411</v>
      </c>
      <c r="AP252" s="860" t="s">
        <v>3411</v>
      </c>
      <c r="AQ252" s="860" t="s">
        <v>3411</v>
      </c>
      <c r="AR252" s="860" t="s">
        <v>3411</v>
      </c>
      <c r="AS252" s="860" t="s">
        <v>3411</v>
      </c>
      <c r="AT252" s="860" t="s">
        <v>3411</v>
      </c>
      <c r="AU252" s="860" t="s">
        <v>3411</v>
      </c>
      <c r="AV252" s="860" t="s">
        <v>3411</v>
      </c>
      <c r="AW252" s="860" t="s">
        <v>3411</v>
      </c>
      <c r="AX252" s="860" t="s">
        <v>3411</v>
      </c>
      <c r="AY252" s="860" t="s">
        <v>3411</v>
      </c>
      <c r="AZ252" s="860" t="s">
        <v>3411</v>
      </c>
      <c r="BA252" s="860" t="s">
        <v>3411</v>
      </c>
      <c r="BB252" s="860" t="s">
        <v>3411</v>
      </c>
      <c r="BC252" s="860" t="s">
        <v>3411</v>
      </c>
      <c r="BD252" s="860" t="s">
        <v>3411</v>
      </c>
      <c r="BE252" s="860" t="s">
        <v>3411</v>
      </c>
      <c r="BF252" s="860" t="s">
        <v>3411</v>
      </c>
      <c r="BG252" s="860" t="s">
        <v>3411</v>
      </c>
      <c r="BH252" s="860" t="s">
        <v>3411</v>
      </c>
      <c r="BI252" s="860" t="s">
        <v>3411</v>
      </c>
      <c r="BJ252" s="860" t="s">
        <v>3411</v>
      </c>
      <c r="BK252" s="860" t="s">
        <v>3411</v>
      </c>
      <c r="BL252" s="860" t="s">
        <v>3411</v>
      </c>
      <c r="BM252" s="860" t="s">
        <v>3411</v>
      </c>
      <c r="BN252" s="860" t="s">
        <v>3411</v>
      </c>
    </row>
    <row r="253" spans="1:66" ht="12.75" hidden="1">
      <c r="A253" s="855"/>
      <c r="B253" s="837" t="s">
        <v>5630</v>
      </c>
      <c r="C253" s="838"/>
      <c r="D253" s="860">
        <v>0</v>
      </c>
      <c r="E253" s="860">
        <v>0</v>
      </c>
      <c r="F253" s="860">
        <v>0</v>
      </c>
      <c r="G253" s="860">
        <v>0</v>
      </c>
      <c r="H253" s="860">
        <v>0</v>
      </c>
      <c r="I253" s="860" t="s">
        <v>3411</v>
      </c>
      <c r="J253" s="860" t="s">
        <v>3411</v>
      </c>
      <c r="K253" s="860" t="s">
        <v>3411</v>
      </c>
      <c r="L253" s="860" t="s">
        <v>3411</v>
      </c>
      <c r="M253" s="860" t="s">
        <v>3411</v>
      </c>
      <c r="N253" s="860" t="s">
        <v>3411</v>
      </c>
      <c r="O253" s="860" t="s">
        <v>3411</v>
      </c>
      <c r="P253" s="860" t="s">
        <v>3411</v>
      </c>
      <c r="Q253" s="860" t="s">
        <v>3411</v>
      </c>
      <c r="R253" s="860" t="s">
        <v>3411</v>
      </c>
      <c r="S253" s="860" t="s">
        <v>3411</v>
      </c>
      <c r="T253" s="860" t="s">
        <v>3411</v>
      </c>
      <c r="U253" s="860" t="s">
        <v>3411</v>
      </c>
      <c r="V253" s="860" t="s">
        <v>3411</v>
      </c>
      <c r="W253" s="860" t="s">
        <v>3411</v>
      </c>
      <c r="X253" s="860" t="s">
        <v>3411</v>
      </c>
      <c r="Y253" s="860" t="s">
        <v>3411</v>
      </c>
      <c r="Z253" s="860" t="s">
        <v>3411</v>
      </c>
      <c r="AA253" s="860" t="s">
        <v>3411</v>
      </c>
      <c r="AB253" s="860" t="s">
        <v>3411</v>
      </c>
      <c r="AC253" s="860" t="s">
        <v>3411</v>
      </c>
      <c r="AD253" s="860" t="s">
        <v>3411</v>
      </c>
      <c r="AE253" s="860" t="s">
        <v>3411</v>
      </c>
      <c r="AF253" s="860" t="s">
        <v>3411</v>
      </c>
      <c r="AG253" s="860" t="s">
        <v>3411</v>
      </c>
      <c r="AH253" s="860" t="s">
        <v>3411</v>
      </c>
      <c r="AI253" s="860" t="s">
        <v>3411</v>
      </c>
      <c r="AJ253" s="860" t="s">
        <v>3411</v>
      </c>
      <c r="AK253" s="860" t="s">
        <v>3411</v>
      </c>
      <c r="AL253" s="860" t="s">
        <v>3411</v>
      </c>
      <c r="AM253" s="860" t="s">
        <v>3411</v>
      </c>
      <c r="AN253" s="860" t="s">
        <v>3411</v>
      </c>
      <c r="AO253" s="860" t="s">
        <v>3411</v>
      </c>
      <c r="AP253" s="860" t="s">
        <v>3411</v>
      </c>
      <c r="AQ253" s="860" t="s">
        <v>3411</v>
      </c>
      <c r="AR253" s="860" t="s">
        <v>3411</v>
      </c>
      <c r="AS253" s="860" t="s">
        <v>3411</v>
      </c>
      <c r="AT253" s="860" t="s">
        <v>3411</v>
      </c>
      <c r="AU253" s="860" t="s">
        <v>3411</v>
      </c>
      <c r="AV253" s="860" t="s">
        <v>3411</v>
      </c>
      <c r="AW253" s="860" t="s">
        <v>3411</v>
      </c>
      <c r="AX253" s="860" t="s">
        <v>3411</v>
      </c>
      <c r="AY253" s="860" t="s">
        <v>3411</v>
      </c>
      <c r="AZ253" s="860" t="s">
        <v>3411</v>
      </c>
      <c r="BA253" s="860" t="s">
        <v>3411</v>
      </c>
      <c r="BB253" s="860" t="s">
        <v>3411</v>
      </c>
      <c r="BC253" s="860" t="s">
        <v>3411</v>
      </c>
      <c r="BD253" s="860" t="s">
        <v>3411</v>
      </c>
      <c r="BE253" s="860" t="s">
        <v>3411</v>
      </c>
      <c r="BF253" s="860" t="s">
        <v>3411</v>
      </c>
      <c r="BG253" s="860" t="s">
        <v>3411</v>
      </c>
      <c r="BH253" s="860" t="s">
        <v>3411</v>
      </c>
      <c r="BI253" s="860" t="s">
        <v>3411</v>
      </c>
      <c r="BJ253" s="860" t="s">
        <v>3411</v>
      </c>
      <c r="BK253" s="860" t="s">
        <v>3411</v>
      </c>
      <c r="BL253" s="860" t="s">
        <v>3411</v>
      </c>
      <c r="BM253" s="860" t="s">
        <v>3411</v>
      </c>
      <c r="BN253" s="860" t="s">
        <v>3411</v>
      </c>
    </row>
    <row r="254" spans="1:66" ht="12.75" hidden="1">
      <c r="A254" s="855"/>
      <c r="B254" s="837" t="s">
        <v>1115</v>
      </c>
      <c r="C254" s="838"/>
      <c r="D254" s="860">
        <v>0</v>
      </c>
      <c r="E254" s="860">
        <v>0</v>
      </c>
      <c r="F254" s="860">
        <v>0</v>
      </c>
      <c r="G254" s="860">
        <v>0</v>
      </c>
      <c r="H254" s="860">
        <v>0</v>
      </c>
      <c r="I254" s="860" t="s">
        <v>3411</v>
      </c>
      <c r="J254" s="860" t="s">
        <v>3411</v>
      </c>
      <c r="K254" s="860" t="s">
        <v>3411</v>
      </c>
      <c r="L254" s="860" t="s">
        <v>3411</v>
      </c>
      <c r="M254" s="860" t="s">
        <v>3411</v>
      </c>
      <c r="N254" s="860" t="s">
        <v>3411</v>
      </c>
      <c r="O254" s="860" t="s">
        <v>3411</v>
      </c>
      <c r="P254" s="860" t="s">
        <v>3411</v>
      </c>
      <c r="Q254" s="860" t="s">
        <v>3411</v>
      </c>
      <c r="R254" s="860" t="s">
        <v>3411</v>
      </c>
      <c r="S254" s="860" t="s">
        <v>3411</v>
      </c>
      <c r="T254" s="860" t="s">
        <v>3411</v>
      </c>
      <c r="U254" s="860" t="s">
        <v>3411</v>
      </c>
      <c r="V254" s="860" t="s">
        <v>3411</v>
      </c>
      <c r="W254" s="860" t="s">
        <v>3411</v>
      </c>
      <c r="X254" s="860" t="s">
        <v>3411</v>
      </c>
      <c r="Y254" s="860" t="s">
        <v>3411</v>
      </c>
      <c r="Z254" s="860" t="s">
        <v>3411</v>
      </c>
      <c r="AA254" s="860" t="s">
        <v>3411</v>
      </c>
      <c r="AB254" s="860" t="s">
        <v>3411</v>
      </c>
      <c r="AC254" s="860" t="s">
        <v>3411</v>
      </c>
      <c r="AD254" s="860" t="s">
        <v>3411</v>
      </c>
      <c r="AE254" s="860" t="s">
        <v>3411</v>
      </c>
      <c r="AF254" s="860" t="s">
        <v>3411</v>
      </c>
      <c r="AG254" s="860" t="s">
        <v>3411</v>
      </c>
      <c r="AH254" s="860" t="s">
        <v>3411</v>
      </c>
      <c r="AI254" s="860" t="s">
        <v>3411</v>
      </c>
      <c r="AJ254" s="860" t="s">
        <v>3411</v>
      </c>
      <c r="AK254" s="860" t="s">
        <v>3411</v>
      </c>
      <c r="AL254" s="860" t="s">
        <v>3411</v>
      </c>
      <c r="AM254" s="860" t="s">
        <v>3411</v>
      </c>
      <c r="AN254" s="860" t="s">
        <v>3411</v>
      </c>
      <c r="AO254" s="860" t="s">
        <v>3411</v>
      </c>
      <c r="AP254" s="860" t="s">
        <v>3411</v>
      </c>
      <c r="AQ254" s="860" t="s">
        <v>3411</v>
      </c>
      <c r="AR254" s="860" t="s">
        <v>3411</v>
      </c>
      <c r="AS254" s="860" t="s">
        <v>3411</v>
      </c>
      <c r="AT254" s="860" t="s">
        <v>3411</v>
      </c>
      <c r="AU254" s="860" t="s">
        <v>3411</v>
      </c>
      <c r="AV254" s="860" t="s">
        <v>3411</v>
      </c>
      <c r="AW254" s="860" t="s">
        <v>3411</v>
      </c>
      <c r="AX254" s="860" t="s">
        <v>3411</v>
      </c>
      <c r="AY254" s="860" t="s">
        <v>3411</v>
      </c>
      <c r="AZ254" s="860" t="s">
        <v>3411</v>
      </c>
      <c r="BA254" s="860" t="s">
        <v>3411</v>
      </c>
      <c r="BB254" s="860" t="s">
        <v>3411</v>
      </c>
      <c r="BC254" s="860" t="s">
        <v>3411</v>
      </c>
      <c r="BD254" s="860" t="s">
        <v>3411</v>
      </c>
      <c r="BE254" s="860" t="s">
        <v>3411</v>
      </c>
      <c r="BF254" s="860" t="s">
        <v>3411</v>
      </c>
      <c r="BG254" s="860" t="s">
        <v>3411</v>
      </c>
      <c r="BH254" s="860" t="s">
        <v>3411</v>
      </c>
      <c r="BI254" s="860" t="s">
        <v>3411</v>
      </c>
      <c r="BJ254" s="860" t="s">
        <v>3411</v>
      </c>
      <c r="BK254" s="860" t="s">
        <v>3411</v>
      </c>
      <c r="BL254" s="860" t="s">
        <v>3411</v>
      </c>
      <c r="BM254" s="860" t="s">
        <v>3411</v>
      </c>
      <c r="BN254" s="860" t="s">
        <v>3411</v>
      </c>
    </row>
    <row r="255" spans="1:66" ht="12.75" hidden="1">
      <c r="A255" s="855"/>
      <c r="B255" s="837" t="s">
        <v>1116</v>
      </c>
      <c r="C255" s="838"/>
      <c r="D255" s="860">
        <v>0</v>
      </c>
      <c r="E255" s="860">
        <v>0</v>
      </c>
      <c r="F255" s="860">
        <v>0</v>
      </c>
      <c r="G255" s="860">
        <v>0</v>
      </c>
      <c r="H255" s="860">
        <v>0</v>
      </c>
      <c r="I255" s="860" t="s">
        <v>3411</v>
      </c>
      <c r="J255" s="860" t="s">
        <v>3411</v>
      </c>
      <c r="K255" s="860" t="s">
        <v>3411</v>
      </c>
      <c r="L255" s="860" t="s">
        <v>3411</v>
      </c>
      <c r="M255" s="860" t="s">
        <v>3411</v>
      </c>
      <c r="N255" s="860" t="s">
        <v>3411</v>
      </c>
      <c r="O255" s="860" t="s">
        <v>3411</v>
      </c>
      <c r="P255" s="860" t="s">
        <v>3411</v>
      </c>
      <c r="Q255" s="860" t="s">
        <v>3411</v>
      </c>
      <c r="R255" s="860" t="s">
        <v>3411</v>
      </c>
      <c r="S255" s="860" t="s">
        <v>3411</v>
      </c>
      <c r="T255" s="860" t="s">
        <v>3411</v>
      </c>
      <c r="U255" s="860" t="s">
        <v>3411</v>
      </c>
      <c r="V255" s="860" t="s">
        <v>3411</v>
      </c>
      <c r="W255" s="860" t="s">
        <v>3411</v>
      </c>
      <c r="X255" s="860" t="s">
        <v>3411</v>
      </c>
      <c r="Y255" s="860" t="s">
        <v>3411</v>
      </c>
      <c r="Z255" s="860" t="s">
        <v>3411</v>
      </c>
      <c r="AA255" s="860" t="s">
        <v>3411</v>
      </c>
      <c r="AB255" s="860" t="s">
        <v>3411</v>
      </c>
      <c r="AC255" s="860" t="s">
        <v>3411</v>
      </c>
      <c r="AD255" s="860" t="s">
        <v>3411</v>
      </c>
      <c r="AE255" s="860" t="s">
        <v>3411</v>
      </c>
      <c r="AF255" s="860" t="s">
        <v>3411</v>
      </c>
      <c r="AG255" s="860" t="s">
        <v>3411</v>
      </c>
      <c r="AH255" s="860" t="s">
        <v>3411</v>
      </c>
      <c r="AI255" s="860" t="s">
        <v>3411</v>
      </c>
      <c r="AJ255" s="860" t="s">
        <v>3411</v>
      </c>
      <c r="AK255" s="860" t="s">
        <v>3411</v>
      </c>
      <c r="AL255" s="860" t="s">
        <v>3411</v>
      </c>
      <c r="AM255" s="860" t="s">
        <v>3411</v>
      </c>
      <c r="AN255" s="860" t="s">
        <v>3411</v>
      </c>
      <c r="AO255" s="860" t="s">
        <v>3411</v>
      </c>
      <c r="AP255" s="860" t="s">
        <v>3411</v>
      </c>
      <c r="AQ255" s="860" t="s">
        <v>3411</v>
      </c>
      <c r="AR255" s="860" t="s">
        <v>3411</v>
      </c>
      <c r="AS255" s="860" t="s">
        <v>3411</v>
      </c>
      <c r="AT255" s="860" t="s">
        <v>3411</v>
      </c>
      <c r="AU255" s="860" t="s">
        <v>3411</v>
      </c>
      <c r="AV255" s="860" t="s">
        <v>3411</v>
      </c>
      <c r="AW255" s="860" t="s">
        <v>3411</v>
      </c>
      <c r="AX255" s="860" t="s">
        <v>3411</v>
      </c>
      <c r="AY255" s="860" t="s">
        <v>3411</v>
      </c>
      <c r="AZ255" s="860" t="s">
        <v>3411</v>
      </c>
      <c r="BA255" s="860" t="s">
        <v>3411</v>
      </c>
      <c r="BB255" s="860" t="s">
        <v>3411</v>
      </c>
      <c r="BC255" s="860" t="s">
        <v>3411</v>
      </c>
      <c r="BD255" s="860" t="s">
        <v>3411</v>
      </c>
      <c r="BE255" s="860" t="s">
        <v>3411</v>
      </c>
      <c r="BF255" s="860" t="s">
        <v>3411</v>
      </c>
      <c r="BG255" s="860" t="s">
        <v>3411</v>
      </c>
      <c r="BH255" s="860" t="s">
        <v>3411</v>
      </c>
      <c r="BI255" s="860" t="s">
        <v>3411</v>
      </c>
      <c r="BJ255" s="860" t="s">
        <v>3411</v>
      </c>
      <c r="BK255" s="860" t="s">
        <v>3411</v>
      </c>
      <c r="BL255" s="860" t="s">
        <v>3411</v>
      </c>
      <c r="BM255" s="860" t="s">
        <v>3411</v>
      </c>
      <c r="BN255" s="860" t="s">
        <v>3411</v>
      </c>
    </row>
    <row r="256" spans="1:66" ht="12.75" hidden="1">
      <c r="A256" s="855"/>
      <c r="B256" s="837" t="s">
        <v>1117</v>
      </c>
      <c r="C256" s="838"/>
      <c r="D256" s="860">
        <v>0</v>
      </c>
      <c r="E256" s="860">
        <v>0</v>
      </c>
      <c r="F256" s="860">
        <v>0</v>
      </c>
      <c r="G256" s="860">
        <v>0</v>
      </c>
      <c r="H256" s="860">
        <v>0</v>
      </c>
      <c r="I256" s="860" t="s">
        <v>3411</v>
      </c>
      <c r="J256" s="860" t="s">
        <v>3411</v>
      </c>
      <c r="K256" s="860" t="s">
        <v>3411</v>
      </c>
      <c r="L256" s="860" t="s">
        <v>3411</v>
      </c>
      <c r="M256" s="860" t="s">
        <v>3411</v>
      </c>
      <c r="N256" s="860" t="s">
        <v>3411</v>
      </c>
      <c r="O256" s="860" t="s">
        <v>3411</v>
      </c>
      <c r="P256" s="860" t="s">
        <v>3411</v>
      </c>
      <c r="Q256" s="860" t="s">
        <v>3411</v>
      </c>
      <c r="R256" s="860" t="s">
        <v>3411</v>
      </c>
      <c r="S256" s="860" t="s">
        <v>3411</v>
      </c>
      <c r="T256" s="860" t="s">
        <v>3411</v>
      </c>
      <c r="U256" s="860" t="s">
        <v>3411</v>
      </c>
      <c r="V256" s="860" t="s">
        <v>3411</v>
      </c>
      <c r="W256" s="860" t="s">
        <v>3411</v>
      </c>
      <c r="X256" s="860" t="s">
        <v>3411</v>
      </c>
      <c r="Y256" s="860" t="s">
        <v>3411</v>
      </c>
      <c r="Z256" s="860" t="s">
        <v>3411</v>
      </c>
      <c r="AA256" s="860" t="s">
        <v>3411</v>
      </c>
      <c r="AB256" s="860" t="s">
        <v>3411</v>
      </c>
      <c r="AC256" s="860" t="s">
        <v>3411</v>
      </c>
      <c r="AD256" s="860" t="s">
        <v>3411</v>
      </c>
      <c r="AE256" s="860" t="s">
        <v>3411</v>
      </c>
      <c r="AF256" s="860" t="s">
        <v>3411</v>
      </c>
      <c r="AG256" s="860" t="s">
        <v>3411</v>
      </c>
      <c r="AH256" s="860" t="s">
        <v>3411</v>
      </c>
      <c r="AI256" s="860" t="s">
        <v>3411</v>
      </c>
      <c r="AJ256" s="860" t="s">
        <v>3411</v>
      </c>
      <c r="AK256" s="860" t="s">
        <v>3411</v>
      </c>
      <c r="AL256" s="860" t="s">
        <v>3411</v>
      </c>
      <c r="AM256" s="860" t="s">
        <v>3411</v>
      </c>
      <c r="AN256" s="860" t="s">
        <v>3411</v>
      </c>
      <c r="AO256" s="860" t="s">
        <v>3411</v>
      </c>
      <c r="AP256" s="860" t="s">
        <v>3411</v>
      </c>
      <c r="AQ256" s="860" t="s">
        <v>3411</v>
      </c>
      <c r="AR256" s="860" t="s">
        <v>3411</v>
      </c>
      <c r="AS256" s="860" t="s">
        <v>3411</v>
      </c>
      <c r="AT256" s="860" t="s">
        <v>3411</v>
      </c>
      <c r="AU256" s="860" t="s">
        <v>3411</v>
      </c>
      <c r="AV256" s="860" t="s">
        <v>3411</v>
      </c>
      <c r="AW256" s="860" t="s">
        <v>3411</v>
      </c>
      <c r="AX256" s="860" t="s">
        <v>3411</v>
      </c>
      <c r="AY256" s="860" t="s">
        <v>3411</v>
      </c>
      <c r="AZ256" s="860" t="s">
        <v>3411</v>
      </c>
      <c r="BA256" s="860" t="s">
        <v>3411</v>
      </c>
      <c r="BB256" s="860" t="s">
        <v>3411</v>
      </c>
      <c r="BC256" s="860" t="s">
        <v>3411</v>
      </c>
      <c r="BD256" s="860" t="s">
        <v>3411</v>
      </c>
      <c r="BE256" s="860" t="s">
        <v>3411</v>
      </c>
      <c r="BF256" s="860" t="s">
        <v>3411</v>
      </c>
      <c r="BG256" s="860" t="s">
        <v>3411</v>
      </c>
      <c r="BH256" s="860" t="s">
        <v>3411</v>
      </c>
      <c r="BI256" s="860" t="s">
        <v>3411</v>
      </c>
      <c r="BJ256" s="860" t="s">
        <v>3411</v>
      </c>
      <c r="BK256" s="860" t="s">
        <v>3411</v>
      </c>
      <c r="BL256" s="860" t="s">
        <v>3411</v>
      </c>
      <c r="BM256" s="860" t="s">
        <v>3411</v>
      </c>
      <c r="BN256" s="860" t="s">
        <v>3411</v>
      </c>
    </row>
    <row r="257" spans="1:66" ht="12.75" hidden="1">
      <c r="A257" s="855"/>
      <c r="B257" s="837" t="s">
        <v>1118</v>
      </c>
      <c r="C257" s="838"/>
      <c r="D257" s="860">
        <v>0</v>
      </c>
      <c r="E257" s="860">
        <v>0</v>
      </c>
      <c r="F257" s="860">
        <v>0</v>
      </c>
      <c r="G257" s="860">
        <v>0</v>
      </c>
      <c r="H257" s="860">
        <v>0</v>
      </c>
      <c r="I257" s="860" t="s">
        <v>3411</v>
      </c>
      <c r="J257" s="860" t="s">
        <v>3411</v>
      </c>
      <c r="K257" s="860" t="s">
        <v>3411</v>
      </c>
      <c r="L257" s="860" t="s">
        <v>3411</v>
      </c>
      <c r="M257" s="860" t="s">
        <v>3411</v>
      </c>
      <c r="N257" s="860" t="s">
        <v>3411</v>
      </c>
      <c r="O257" s="860" t="s">
        <v>3411</v>
      </c>
      <c r="P257" s="860" t="s">
        <v>3411</v>
      </c>
      <c r="Q257" s="860" t="s">
        <v>3411</v>
      </c>
      <c r="R257" s="860" t="s">
        <v>3411</v>
      </c>
      <c r="S257" s="860" t="s">
        <v>3411</v>
      </c>
      <c r="T257" s="860" t="s">
        <v>3411</v>
      </c>
      <c r="U257" s="860" t="s">
        <v>3411</v>
      </c>
      <c r="V257" s="860" t="s">
        <v>3411</v>
      </c>
      <c r="W257" s="860" t="s">
        <v>3411</v>
      </c>
      <c r="X257" s="860" t="s">
        <v>3411</v>
      </c>
      <c r="Y257" s="860" t="s">
        <v>3411</v>
      </c>
      <c r="Z257" s="860" t="s">
        <v>3411</v>
      </c>
      <c r="AA257" s="860" t="s">
        <v>3411</v>
      </c>
      <c r="AB257" s="860" t="s">
        <v>3411</v>
      </c>
      <c r="AC257" s="860" t="s">
        <v>3411</v>
      </c>
      <c r="AD257" s="860" t="s">
        <v>3411</v>
      </c>
      <c r="AE257" s="860" t="s">
        <v>3411</v>
      </c>
      <c r="AF257" s="860" t="s">
        <v>3411</v>
      </c>
      <c r="AG257" s="860" t="s">
        <v>3411</v>
      </c>
      <c r="AH257" s="860" t="s">
        <v>3411</v>
      </c>
      <c r="AI257" s="860" t="s">
        <v>3411</v>
      </c>
      <c r="AJ257" s="860" t="s">
        <v>3411</v>
      </c>
      <c r="AK257" s="860" t="s">
        <v>3411</v>
      </c>
      <c r="AL257" s="860" t="s">
        <v>3411</v>
      </c>
      <c r="AM257" s="860" t="s">
        <v>3411</v>
      </c>
      <c r="AN257" s="860" t="s">
        <v>3411</v>
      </c>
      <c r="AO257" s="860" t="s">
        <v>3411</v>
      </c>
      <c r="AP257" s="860" t="s">
        <v>3411</v>
      </c>
      <c r="AQ257" s="860" t="s">
        <v>3411</v>
      </c>
      <c r="AR257" s="860" t="s">
        <v>3411</v>
      </c>
      <c r="AS257" s="860" t="s">
        <v>3411</v>
      </c>
      <c r="AT257" s="860" t="s">
        <v>3411</v>
      </c>
      <c r="AU257" s="860" t="s">
        <v>3411</v>
      </c>
      <c r="AV257" s="860" t="s">
        <v>3411</v>
      </c>
      <c r="AW257" s="860" t="s">
        <v>3411</v>
      </c>
      <c r="AX257" s="860" t="s">
        <v>3411</v>
      </c>
      <c r="AY257" s="860" t="s">
        <v>3411</v>
      </c>
      <c r="AZ257" s="860" t="s">
        <v>3411</v>
      </c>
      <c r="BA257" s="860" t="s">
        <v>3411</v>
      </c>
      <c r="BB257" s="860" t="s">
        <v>3411</v>
      </c>
      <c r="BC257" s="860" t="s">
        <v>3411</v>
      </c>
      <c r="BD257" s="860" t="s">
        <v>3411</v>
      </c>
      <c r="BE257" s="860" t="s">
        <v>3411</v>
      </c>
      <c r="BF257" s="860" t="s">
        <v>3411</v>
      </c>
      <c r="BG257" s="860" t="s">
        <v>3411</v>
      </c>
      <c r="BH257" s="860" t="s">
        <v>3411</v>
      </c>
      <c r="BI257" s="860" t="s">
        <v>3411</v>
      </c>
      <c r="BJ257" s="860" t="s">
        <v>3411</v>
      </c>
      <c r="BK257" s="860" t="s">
        <v>3411</v>
      </c>
      <c r="BL257" s="860" t="s">
        <v>3411</v>
      </c>
      <c r="BM257" s="860" t="s">
        <v>3411</v>
      </c>
      <c r="BN257" s="860" t="s">
        <v>3411</v>
      </c>
    </row>
    <row r="258" spans="1:66" ht="12.75">
      <c r="A258" s="855" t="s">
        <v>11924</v>
      </c>
      <c r="B258" s="843" t="s">
        <v>10331</v>
      </c>
      <c r="C258" s="844" t="s">
        <v>6077</v>
      </c>
      <c r="D258" s="856">
        <v>17243642164.400002</v>
      </c>
      <c r="E258" s="856">
        <v>0</v>
      </c>
      <c r="F258" s="856">
        <v>17243642164.400002</v>
      </c>
      <c r="G258" s="856">
        <v>17243642164.400002</v>
      </c>
      <c r="H258" s="856">
        <v>0</v>
      </c>
      <c r="I258" s="856" t="s">
        <v>3411</v>
      </c>
      <c r="J258" s="856" t="s">
        <v>3411</v>
      </c>
      <c r="K258" s="856" t="s">
        <v>3411</v>
      </c>
      <c r="L258" s="856" t="s">
        <v>3411</v>
      </c>
      <c r="M258" s="856" t="s">
        <v>3411</v>
      </c>
      <c r="N258" s="856" t="s">
        <v>3411</v>
      </c>
      <c r="O258" s="856" t="s">
        <v>3411</v>
      </c>
      <c r="P258" s="856" t="s">
        <v>3411</v>
      </c>
      <c r="Q258" s="856" t="s">
        <v>3411</v>
      </c>
      <c r="R258" s="856" t="s">
        <v>3411</v>
      </c>
      <c r="S258" s="856" t="s">
        <v>3411</v>
      </c>
      <c r="T258" s="856" t="s">
        <v>3411</v>
      </c>
      <c r="U258" s="856" t="s">
        <v>3411</v>
      </c>
      <c r="V258" s="856" t="s">
        <v>3411</v>
      </c>
      <c r="W258" s="856" t="s">
        <v>3411</v>
      </c>
      <c r="X258" s="856" t="s">
        <v>3411</v>
      </c>
      <c r="Y258" s="856" t="s">
        <v>3411</v>
      </c>
      <c r="Z258" s="856" t="s">
        <v>3411</v>
      </c>
      <c r="AA258" s="856" t="s">
        <v>3411</v>
      </c>
      <c r="AB258" s="856" t="s">
        <v>3411</v>
      </c>
      <c r="AC258" s="856" t="s">
        <v>3411</v>
      </c>
      <c r="AD258" s="856" t="s">
        <v>3411</v>
      </c>
      <c r="AE258" s="856" t="s">
        <v>3411</v>
      </c>
      <c r="AF258" s="856" t="s">
        <v>3411</v>
      </c>
      <c r="AG258" s="856" t="s">
        <v>3411</v>
      </c>
      <c r="AH258" s="856" t="s">
        <v>3411</v>
      </c>
      <c r="AI258" s="856" t="s">
        <v>3411</v>
      </c>
      <c r="AJ258" s="856" t="s">
        <v>3411</v>
      </c>
      <c r="AK258" s="856" t="s">
        <v>3411</v>
      </c>
      <c r="AL258" s="856" t="s">
        <v>3411</v>
      </c>
      <c r="AM258" s="856" t="s">
        <v>3411</v>
      </c>
      <c r="AN258" s="856" t="s">
        <v>3411</v>
      </c>
      <c r="AO258" s="856" t="s">
        <v>3411</v>
      </c>
      <c r="AP258" s="856" t="s">
        <v>3411</v>
      </c>
      <c r="AQ258" s="856" t="s">
        <v>3411</v>
      </c>
      <c r="AR258" s="856" t="s">
        <v>3411</v>
      </c>
      <c r="AS258" s="856" t="s">
        <v>3411</v>
      </c>
      <c r="AT258" s="856" t="s">
        <v>3411</v>
      </c>
      <c r="AU258" s="856" t="s">
        <v>3411</v>
      </c>
      <c r="AV258" s="856" t="s">
        <v>3411</v>
      </c>
      <c r="AW258" s="856" t="s">
        <v>3411</v>
      </c>
      <c r="AX258" s="856" t="s">
        <v>3411</v>
      </c>
      <c r="AY258" s="856" t="s">
        <v>3411</v>
      </c>
      <c r="AZ258" s="856" t="s">
        <v>3411</v>
      </c>
      <c r="BA258" s="856" t="s">
        <v>3411</v>
      </c>
      <c r="BB258" s="856" t="s">
        <v>3411</v>
      </c>
      <c r="BC258" s="856" t="s">
        <v>3411</v>
      </c>
      <c r="BD258" s="856" t="s">
        <v>3411</v>
      </c>
      <c r="BE258" s="856" t="s">
        <v>3411</v>
      </c>
      <c r="BF258" s="856" t="s">
        <v>3411</v>
      </c>
      <c r="BG258" s="856" t="s">
        <v>3411</v>
      </c>
      <c r="BH258" s="856" t="s">
        <v>3411</v>
      </c>
      <c r="BI258" s="856" t="s">
        <v>3411</v>
      </c>
      <c r="BJ258" s="856" t="s">
        <v>3411</v>
      </c>
      <c r="BK258" s="856" t="s">
        <v>3411</v>
      </c>
      <c r="BL258" s="856" t="s">
        <v>3411</v>
      </c>
      <c r="BM258" s="856" t="s">
        <v>3411</v>
      </c>
      <c r="BN258" s="856" t="s">
        <v>3411</v>
      </c>
    </row>
    <row r="259" spans="1:66" ht="12.75" hidden="1">
      <c r="A259" s="861"/>
      <c r="B259" s="837" t="s">
        <v>1119</v>
      </c>
      <c r="C259" s="838"/>
      <c r="D259" s="860">
        <v>17243642164.400002</v>
      </c>
      <c r="E259" s="860">
        <v>0</v>
      </c>
      <c r="F259" s="860">
        <v>17243642164.400002</v>
      </c>
      <c r="G259" s="860">
        <v>17243642164.400002</v>
      </c>
      <c r="H259" s="860">
        <v>0</v>
      </c>
      <c r="I259" s="860" t="s">
        <v>3411</v>
      </c>
      <c r="J259" s="860" t="s">
        <v>3411</v>
      </c>
      <c r="K259" s="860" t="s">
        <v>3411</v>
      </c>
      <c r="L259" s="860" t="s">
        <v>3411</v>
      </c>
      <c r="M259" s="860" t="s">
        <v>3411</v>
      </c>
      <c r="N259" s="860" t="s">
        <v>3411</v>
      </c>
      <c r="O259" s="860" t="s">
        <v>3411</v>
      </c>
      <c r="P259" s="860" t="s">
        <v>3411</v>
      </c>
      <c r="Q259" s="860" t="s">
        <v>3411</v>
      </c>
      <c r="R259" s="860" t="s">
        <v>3411</v>
      </c>
      <c r="S259" s="860" t="s">
        <v>3411</v>
      </c>
      <c r="T259" s="860" t="s">
        <v>3411</v>
      </c>
      <c r="U259" s="860" t="s">
        <v>3411</v>
      </c>
      <c r="V259" s="860" t="s">
        <v>3411</v>
      </c>
      <c r="W259" s="860" t="s">
        <v>3411</v>
      </c>
      <c r="X259" s="860" t="s">
        <v>3411</v>
      </c>
      <c r="Y259" s="860" t="s">
        <v>3411</v>
      </c>
      <c r="Z259" s="860" t="s">
        <v>3411</v>
      </c>
      <c r="AA259" s="860" t="s">
        <v>3411</v>
      </c>
      <c r="AB259" s="860" t="s">
        <v>3411</v>
      </c>
      <c r="AC259" s="860" t="s">
        <v>3411</v>
      </c>
      <c r="AD259" s="860" t="s">
        <v>3411</v>
      </c>
      <c r="AE259" s="860" t="s">
        <v>3411</v>
      </c>
      <c r="AF259" s="860" t="s">
        <v>3411</v>
      </c>
      <c r="AG259" s="860" t="s">
        <v>3411</v>
      </c>
      <c r="AH259" s="860" t="s">
        <v>3411</v>
      </c>
      <c r="AI259" s="860" t="s">
        <v>3411</v>
      </c>
      <c r="AJ259" s="860" t="s">
        <v>3411</v>
      </c>
      <c r="AK259" s="860" t="s">
        <v>3411</v>
      </c>
      <c r="AL259" s="860" t="s">
        <v>3411</v>
      </c>
      <c r="AM259" s="860" t="s">
        <v>3411</v>
      </c>
      <c r="AN259" s="860" t="s">
        <v>3411</v>
      </c>
      <c r="AO259" s="860" t="s">
        <v>3411</v>
      </c>
      <c r="AP259" s="860" t="s">
        <v>3411</v>
      </c>
      <c r="AQ259" s="860" t="s">
        <v>3411</v>
      </c>
      <c r="AR259" s="860" t="s">
        <v>3411</v>
      </c>
      <c r="AS259" s="860" t="s">
        <v>3411</v>
      </c>
      <c r="AT259" s="860" t="s">
        <v>3411</v>
      </c>
      <c r="AU259" s="860" t="s">
        <v>3411</v>
      </c>
      <c r="AV259" s="860" t="s">
        <v>3411</v>
      </c>
      <c r="AW259" s="860" t="s">
        <v>3411</v>
      </c>
      <c r="AX259" s="860" t="s">
        <v>3411</v>
      </c>
      <c r="AY259" s="860" t="s">
        <v>3411</v>
      </c>
      <c r="AZ259" s="860" t="s">
        <v>3411</v>
      </c>
      <c r="BA259" s="860" t="s">
        <v>3411</v>
      </c>
      <c r="BB259" s="860" t="s">
        <v>3411</v>
      </c>
      <c r="BC259" s="860" t="s">
        <v>3411</v>
      </c>
      <c r="BD259" s="860" t="s">
        <v>3411</v>
      </c>
      <c r="BE259" s="860" t="s">
        <v>3411</v>
      </c>
      <c r="BF259" s="860" t="s">
        <v>3411</v>
      </c>
      <c r="BG259" s="860" t="s">
        <v>3411</v>
      </c>
      <c r="BH259" s="860" t="s">
        <v>3411</v>
      </c>
      <c r="BI259" s="860" t="s">
        <v>3411</v>
      </c>
      <c r="BJ259" s="860" t="s">
        <v>3411</v>
      </c>
      <c r="BK259" s="860" t="s">
        <v>3411</v>
      </c>
      <c r="BL259" s="860" t="s">
        <v>3411</v>
      </c>
      <c r="BM259" s="860" t="s">
        <v>3411</v>
      </c>
      <c r="BN259" s="860" t="s">
        <v>3411</v>
      </c>
    </row>
    <row r="260" spans="1:66" ht="12.75" hidden="1">
      <c r="A260" s="861"/>
      <c r="B260" s="837" t="s">
        <v>7854</v>
      </c>
      <c r="C260" s="838"/>
      <c r="D260" s="860">
        <v>0</v>
      </c>
      <c r="E260" s="860">
        <v>0</v>
      </c>
      <c r="F260" s="860">
        <v>0</v>
      </c>
      <c r="G260" s="860">
        <v>0</v>
      </c>
      <c r="H260" s="860">
        <v>0</v>
      </c>
      <c r="I260" s="860" t="s">
        <v>3411</v>
      </c>
      <c r="J260" s="860" t="s">
        <v>3411</v>
      </c>
      <c r="K260" s="860" t="s">
        <v>3411</v>
      </c>
      <c r="L260" s="860" t="s">
        <v>3411</v>
      </c>
      <c r="M260" s="860" t="s">
        <v>3411</v>
      </c>
      <c r="N260" s="860" t="s">
        <v>3411</v>
      </c>
      <c r="O260" s="860" t="s">
        <v>3411</v>
      </c>
      <c r="P260" s="860" t="s">
        <v>3411</v>
      </c>
      <c r="Q260" s="860" t="s">
        <v>3411</v>
      </c>
      <c r="R260" s="860" t="s">
        <v>3411</v>
      </c>
      <c r="S260" s="860" t="s">
        <v>3411</v>
      </c>
      <c r="T260" s="860" t="s">
        <v>3411</v>
      </c>
      <c r="U260" s="860" t="s">
        <v>3411</v>
      </c>
      <c r="V260" s="860" t="s">
        <v>3411</v>
      </c>
      <c r="W260" s="860" t="s">
        <v>3411</v>
      </c>
      <c r="X260" s="860" t="s">
        <v>3411</v>
      </c>
      <c r="Y260" s="860" t="s">
        <v>3411</v>
      </c>
      <c r="Z260" s="860" t="s">
        <v>3411</v>
      </c>
      <c r="AA260" s="860" t="s">
        <v>3411</v>
      </c>
      <c r="AB260" s="860" t="s">
        <v>3411</v>
      </c>
      <c r="AC260" s="860" t="s">
        <v>3411</v>
      </c>
      <c r="AD260" s="860" t="s">
        <v>3411</v>
      </c>
      <c r="AE260" s="860" t="s">
        <v>3411</v>
      </c>
      <c r="AF260" s="860" t="s">
        <v>3411</v>
      </c>
      <c r="AG260" s="860" t="s">
        <v>3411</v>
      </c>
      <c r="AH260" s="860" t="s">
        <v>3411</v>
      </c>
      <c r="AI260" s="860" t="s">
        <v>3411</v>
      </c>
      <c r="AJ260" s="860" t="s">
        <v>3411</v>
      </c>
      <c r="AK260" s="860" t="s">
        <v>3411</v>
      </c>
      <c r="AL260" s="860" t="s">
        <v>3411</v>
      </c>
      <c r="AM260" s="860" t="s">
        <v>3411</v>
      </c>
      <c r="AN260" s="860" t="s">
        <v>3411</v>
      </c>
      <c r="AO260" s="860" t="s">
        <v>3411</v>
      </c>
      <c r="AP260" s="860" t="s">
        <v>3411</v>
      </c>
      <c r="AQ260" s="860" t="s">
        <v>3411</v>
      </c>
      <c r="AR260" s="860" t="s">
        <v>3411</v>
      </c>
      <c r="AS260" s="860" t="s">
        <v>3411</v>
      </c>
      <c r="AT260" s="860" t="s">
        <v>3411</v>
      </c>
      <c r="AU260" s="860" t="s">
        <v>3411</v>
      </c>
      <c r="AV260" s="860" t="s">
        <v>3411</v>
      </c>
      <c r="AW260" s="860" t="s">
        <v>3411</v>
      </c>
      <c r="AX260" s="860" t="s">
        <v>3411</v>
      </c>
      <c r="AY260" s="860" t="s">
        <v>3411</v>
      </c>
      <c r="AZ260" s="860" t="s">
        <v>3411</v>
      </c>
      <c r="BA260" s="860" t="s">
        <v>3411</v>
      </c>
      <c r="BB260" s="860" t="s">
        <v>3411</v>
      </c>
      <c r="BC260" s="860" t="s">
        <v>3411</v>
      </c>
      <c r="BD260" s="860" t="s">
        <v>3411</v>
      </c>
      <c r="BE260" s="860" t="s">
        <v>3411</v>
      </c>
      <c r="BF260" s="860" t="s">
        <v>3411</v>
      </c>
      <c r="BG260" s="860" t="s">
        <v>3411</v>
      </c>
      <c r="BH260" s="860" t="s">
        <v>3411</v>
      </c>
      <c r="BI260" s="860" t="s">
        <v>3411</v>
      </c>
      <c r="BJ260" s="860" t="s">
        <v>3411</v>
      </c>
      <c r="BK260" s="860" t="s">
        <v>3411</v>
      </c>
      <c r="BL260" s="860" t="s">
        <v>3411</v>
      </c>
      <c r="BM260" s="860" t="s">
        <v>3411</v>
      </c>
      <c r="BN260" s="860" t="s">
        <v>3411</v>
      </c>
    </row>
    <row r="261" spans="1:66" ht="12.75" hidden="1">
      <c r="A261" s="861"/>
      <c r="B261" s="837" t="s">
        <v>1090</v>
      </c>
      <c r="C261" s="838"/>
      <c r="D261" s="860">
        <v>0</v>
      </c>
      <c r="E261" s="860">
        <v>0</v>
      </c>
      <c r="F261" s="860">
        <v>0</v>
      </c>
      <c r="G261" s="860">
        <v>0</v>
      </c>
      <c r="H261" s="860">
        <v>0</v>
      </c>
      <c r="I261" s="860" t="s">
        <v>3411</v>
      </c>
      <c r="J261" s="860" t="s">
        <v>3411</v>
      </c>
      <c r="K261" s="860" t="s">
        <v>3411</v>
      </c>
      <c r="L261" s="860" t="s">
        <v>3411</v>
      </c>
      <c r="M261" s="860" t="s">
        <v>3411</v>
      </c>
      <c r="N261" s="860" t="s">
        <v>3411</v>
      </c>
      <c r="O261" s="860" t="s">
        <v>3411</v>
      </c>
      <c r="P261" s="860" t="s">
        <v>3411</v>
      </c>
      <c r="Q261" s="860" t="s">
        <v>3411</v>
      </c>
      <c r="R261" s="860" t="s">
        <v>3411</v>
      </c>
      <c r="S261" s="860" t="s">
        <v>3411</v>
      </c>
      <c r="T261" s="860" t="s">
        <v>3411</v>
      </c>
      <c r="U261" s="860" t="s">
        <v>3411</v>
      </c>
      <c r="V261" s="860" t="s">
        <v>3411</v>
      </c>
      <c r="W261" s="860" t="s">
        <v>3411</v>
      </c>
      <c r="X261" s="860" t="s">
        <v>3411</v>
      </c>
      <c r="Y261" s="860" t="s">
        <v>3411</v>
      </c>
      <c r="Z261" s="860" t="s">
        <v>3411</v>
      </c>
      <c r="AA261" s="860" t="s">
        <v>3411</v>
      </c>
      <c r="AB261" s="860" t="s">
        <v>3411</v>
      </c>
      <c r="AC261" s="860" t="s">
        <v>3411</v>
      </c>
      <c r="AD261" s="860" t="s">
        <v>3411</v>
      </c>
      <c r="AE261" s="860" t="s">
        <v>3411</v>
      </c>
      <c r="AF261" s="860" t="s">
        <v>3411</v>
      </c>
      <c r="AG261" s="860" t="s">
        <v>3411</v>
      </c>
      <c r="AH261" s="860" t="s">
        <v>3411</v>
      </c>
      <c r="AI261" s="860" t="s">
        <v>3411</v>
      </c>
      <c r="AJ261" s="860" t="s">
        <v>3411</v>
      </c>
      <c r="AK261" s="860" t="s">
        <v>3411</v>
      </c>
      <c r="AL261" s="860" t="s">
        <v>3411</v>
      </c>
      <c r="AM261" s="860" t="s">
        <v>3411</v>
      </c>
      <c r="AN261" s="860" t="s">
        <v>3411</v>
      </c>
      <c r="AO261" s="860" t="s">
        <v>3411</v>
      </c>
      <c r="AP261" s="860" t="s">
        <v>3411</v>
      </c>
      <c r="AQ261" s="860" t="s">
        <v>3411</v>
      </c>
      <c r="AR261" s="860" t="s">
        <v>3411</v>
      </c>
      <c r="AS261" s="860" t="s">
        <v>3411</v>
      </c>
      <c r="AT261" s="860" t="s">
        <v>3411</v>
      </c>
      <c r="AU261" s="860" t="s">
        <v>3411</v>
      </c>
      <c r="AV261" s="860" t="s">
        <v>3411</v>
      </c>
      <c r="AW261" s="860" t="s">
        <v>3411</v>
      </c>
      <c r="AX261" s="860" t="s">
        <v>3411</v>
      </c>
      <c r="AY261" s="860" t="s">
        <v>3411</v>
      </c>
      <c r="AZ261" s="860" t="s">
        <v>3411</v>
      </c>
      <c r="BA261" s="860" t="s">
        <v>3411</v>
      </c>
      <c r="BB261" s="860" t="s">
        <v>3411</v>
      </c>
      <c r="BC261" s="860" t="s">
        <v>3411</v>
      </c>
      <c r="BD261" s="860" t="s">
        <v>3411</v>
      </c>
      <c r="BE261" s="860" t="s">
        <v>3411</v>
      </c>
      <c r="BF261" s="860" t="s">
        <v>3411</v>
      </c>
      <c r="BG261" s="860" t="s">
        <v>3411</v>
      </c>
      <c r="BH261" s="860" t="s">
        <v>3411</v>
      </c>
      <c r="BI261" s="860" t="s">
        <v>3411</v>
      </c>
      <c r="BJ261" s="860" t="s">
        <v>3411</v>
      </c>
      <c r="BK261" s="860" t="s">
        <v>3411</v>
      </c>
      <c r="BL261" s="860" t="s">
        <v>3411</v>
      </c>
      <c r="BM261" s="860" t="s">
        <v>3411</v>
      </c>
      <c r="BN261" s="860" t="s">
        <v>3411</v>
      </c>
    </row>
    <row r="262" spans="1:66" ht="12.75" hidden="1">
      <c r="A262" s="861"/>
      <c r="B262" s="837" t="s">
        <v>1091</v>
      </c>
      <c r="C262" s="838"/>
      <c r="D262" s="860">
        <v>0</v>
      </c>
      <c r="E262" s="860">
        <v>0</v>
      </c>
      <c r="F262" s="860">
        <v>0</v>
      </c>
      <c r="G262" s="860">
        <v>0</v>
      </c>
      <c r="H262" s="860">
        <v>0</v>
      </c>
      <c r="I262" s="860" t="s">
        <v>3411</v>
      </c>
      <c r="J262" s="860" t="s">
        <v>3411</v>
      </c>
      <c r="K262" s="860" t="s">
        <v>3411</v>
      </c>
      <c r="L262" s="860" t="s">
        <v>3411</v>
      </c>
      <c r="M262" s="860" t="s">
        <v>3411</v>
      </c>
      <c r="N262" s="860" t="s">
        <v>3411</v>
      </c>
      <c r="O262" s="860" t="s">
        <v>3411</v>
      </c>
      <c r="P262" s="860" t="s">
        <v>3411</v>
      </c>
      <c r="Q262" s="860" t="s">
        <v>3411</v>
      </c>
      <c r="R262" s="860" t="s">
        <v>3411</v>
      </c>
      <c r="S262" s="860" t="s">
        <v>3411</v>
      </c>
      <c r="T262" s="860" t="s">
        <v>3411</v>
      </c>
      <c r="U262" s="860" t="s">
        <v>3411</v>
      </c>
      <c r="V262" s="860" t="s">
        <v>3411</v>
      </c>
      <c r="W262" s="860" t="s">
        <v>3411</v>
      </c>
      <c r="X262" s="860" t="s">
        <v>3411</v>
      </c>
      <c r="Y262" s="860" t="s">
        <v>3411</v>
      </c>
      <c r="Z262" s="860" t="s">
        <v>3411</v>
      </c>
      <c r="AA262" s="860" t="s">
        <v>3411</v>
      </c>
      <c r="AB262" s="860" t="s">
        <v>3411</v>
      </c>
      <c r="AC262" s="860" t="s">
        <v>3411</v>
      </c>
      <c r="AD262" s="860" t="s">
        <v>3411</v>
      </c>
      <c r="AE262" s="860" t="s">
        <v>3411</v>
      </c>
      <c r="AF262" s="860" t="s">
        <v>3411</v>
      </c>
      <c r="AG262" s="860" t="s">
        <v>3411</v>
      </c>
      <c r="AH262" s="860" t="s">
        <v>3411</v>
      </c>
      <c r="AI262" s="860" t="s">
        <v>3411</v>
      </c>
      <c r="AJ262" s="860" t="s">
        <v>3411</v>
      </c>
      <c r="AK262" s="860" t="s">
        <v>3411</v>
      </c>
      <c r="AL262" s="860" t="s">
        <v>3411</v>
      </c>
      <c r="AM262" s="860" t="s">
        <v>3411</v>
      </c>
      <c r="AN262" s="860" t="s">
        <v>3411</v>
      </c>
      <c r="AO262" s="860" t="s">
        <v>3411</v>
      </c>
      <c r="AP262" s="860" t="s">
        <v>3411</v>
      </c>
      <c r="AQ262" s="860" t="s">
        <v>3411</v>
      </c>
      <c r="AR262" s="860" t="s">
        <v>3411</v>
      </c>
      <c r="AS262" s="860" t="s">
        <v>3411</v>
      </c>
      <c r="AT262" s="860" t="s">
        <v>3411</v>
      </c>
      <c r="AU262" s="860" t="s">
        <v>3411</v>
      </c>
      <c r="AV262" s="860" t="s">
        <v>3411</v>
      </c>
      <c r="AW262" s="860" t="s">
        <v>3411</v>
      </c>
      <c r="AX262" s="860" t="s">
        <v>3411</v>
      </c>
      <c r="AY262" s="860" t="s">
        <v>3411</v>
      </c>
      <c r="AZ262" s="860" t="s">
        <v>3411</v>
      </c>
      <c r="BA262" s="860" t="s">
        <v>3411</v>
      </c>
      <c r="BB262" s="860" t="s">
        <v>3411</v>
      </c>
      <c r="BC262" s="860" t="s">
        <v>3411</v>
      </c>
      <c r="BD262" s="860" t="s">
        <v>3411</v>
      </c>
      <c r="BE262" s="860" t="s">
        <v>3411</v>
      </c>
      <c r="BF262" s="860" t="s">
        <v>3411</v>
      </c>
      <c r="BG262" s="860" t="s">
        <v>3411</v>
      </c>
      <c r="BH262" s="860" t="s">
        <v>3411</v>
      </c>
      <c r="BI262" s="860" t="s">
        <v>3411</v>
      </c>
      <c r="BJ262" s="860" t="s">
        <v>3411</v>
      </c>
      <c r="BK262" s="860" t="s">
        <v>3411</v>
      </c>
      <c r="BL262" s="860" t="s">
        <v>3411</v>
      </c>
      <c r="BM262" s="860" t="s">
        <v>3411</v>
      </c>
      <c r="BN262" s="860" t="s">
        <v>3411</v>
      </c>
    </row>
    <row r="263" spans="1:66" ht="12.75" hidden="1">
      <c r="A263" s="861"/>
      <c r="B263" s="837" t="s">
        <v>1092</v>
      </c>
      <c r="C263" s="838"/>
      <c r="D263" s="860">
        <v>0</v>
      </c>
      <c r="E263" s="860">
        <v>0</v>
      </c>
      <c r="F263" s="860">
        <v>0</v>
      </c>
      <c r="G263" s="860">
        <v>0</v>
      </c>
      <c r="H263" s="860">
        <v>0</v>
      </c>
      <c r="I263" s="860" t="s">
        <v>3411</v>
      </c>
      <c r="J263" s="860" t="s">
        <v>3411</v>
      </c>
      <c r="K263" s="860" t="s">
        <v>3411</v>
      </c>
      <c r="L263" s="860" t="s">
        <v>3411</v>
      </c>
      <c r="M263" s="860" t="s">
        <v>3411</v>
      </c>
      <c r="N263" s="860" t="s">
        <v>3411</v>
      </c>
      <c r="O263" s="860" t="s">
        <v>3411</v>
      </c>
      <c r="P263" s="860" t="s">
        <v>3411</v>
      </c>
      <c r="Q263" s="860" t="s">
        <v>3411</v>
      </c>
      <c r="R263" s="860" t="s">
        <v>3411</v>
      </c>
      <c r="S263" s="860" t="s">
        <v>3411</v>
      </c>
      <c r="T263" s="860" t="s">
        <v>3411</v>
      </c>
      <c r="U263" s="860" t="s">
        <v>3411</v>
      </c>
      <c r="V263" s="860" t="s">
        <v>3411</v>
      </c>
      <c r="W263" s="860" t="s">
        <v>3411</v>
      </c>
      <c r="X263" s="860" t="s">
        <v>3411</v>
      </c>
      <c r="Y263" s="860" t="s">
        <v>3411</v>
      </c>
      <c r="Z263" s="860" t="s">
        <v>3411</v>
      </c>
      <c r="AA263" s="860" t="s">
        <v>3411</v>
      </c>
      <c r="AB263" s="860" t="s">
        <v>3411</v>
      </c>
      <c r="AC263" s="860" t="s">
        <v>3411</v>
      </c>
      <c r="AD263" s="860" t="s">
        <v>3411</v>
      </c>
      <c r="AE263" s="860" t="s">
        <v>3411</v>
      </c>
      <c r="AF263" s="860" t="s">
        <v>3411</v>
      </c>
      <c r="AG263" s="860" t="s">
        <v>3411</v>
      </c>
      <c r="AH263" s="860" t="s">
        <v>3411</v>
      </c>
      <c r="AI263" s="860" t="s">
        <v>3411</v>
      </c>
      <c r="AJ263" s="860" t="s">
        <v>3411</v>
      </c>
      <c r="AK263" s="860" t="s">
        <v>3411</v>
      </c>
      <c r="AL263" s="860" t="s">
        <v>3411</v>
      </c>
      <c r="AM263" s="860" t="s">
        <v>3411</v>
      </c>
      <c r="AN263" s="860" t="s">
        <v>3411</v>
      </c>
      <c r="AO263" s="860" t="s">
        <v>3411</v>
      </c>
      <c r="AP263" s="860" t="s">
        <v>3411</v>
      </c>
      <c r="AQ263" s="860" t="s">
        <v>3411</v>
      </c>
      <c r="AR263" s="860" t="s">
        <v>3411</v>
      </c>
      <c r="AS263" s="860" t="s">
        <v>3411</v>
      </c>
      <c r="AT263" s="860" t="s">
        <v>3411</v>
      </c>
      <c r="AU263" s="860" t="s">
        <v>3411</v>
      </c>
      <c r="AV263" s="860" t="s">
        <v>3411</v>
      </c>
      <c r="AW263" s="860" t="s">
        <v>3411</v>
      </c>
      <c r="AX263" s="860" t="s">
        <v>3411</v>
      </c>
      <c r="AY263" s="860" t="s">
        <v>3411</v>
      </c>
      <c r="AZ263" s="860" t="s">
        <v>3411</v>
      </c>
      <c r="BA263" s="860" t="s">
        <v>3411</v>
      </c>
      <c r="BB263" s="860" t="s">
        <v>3411</v>
      </c>
      <c r="BC263" s="860" t="s">
        <v>3411</v>
      </c>
      <c r="BD263" s="860" t="s">
        <v>3411</v>
      </c>
      <c r="BE263" s="860" t="s">
        <v>3411</v>
      </c>
      <c r="BF263" s="860" t="s">
        <v>3411</v>
      </c>
      <c r="BG263" s="860" t="s">
        <v>3411</v>
      </c>
      <c r="BH263" s="860" t="s">
        <v>3411</v>
      </c>
      <c r="BI263" s="860" t="s">
        <v>3411</v>
      </c>
      <c r="BJ263" s="860" t="s">
        <v>3411</v>
      </c>
      <c r="BK263" s="860" t="s">
        <v>3411</v>
      </c>
      <c r="BL263" s="860" t="s">
        <v>3411</v>
      </c>
      <c r="BM263" s="860" t="s">
        <v>3411</v>
      </c>
      <c r="BN263" s="860" t="s">
        <v>3411</v>
      </c>
    </row>
    <row r="264" spans="1:66" ht="12.75" hidden="1">
      <c r="A264" s="861"/>
      <c r="B264" s="837" t="s">
        <v>1093</v>
      </c>
      <c r="C264" s="838"/>
      <c r="D264" s="860">
        <v>0</v>
      </c>
      <c r="E264" s="860">
        <v>0</v>
      </c>
      <c r="F264" s="860">
        <v>0</v>
      </c>
      <c r="G264" s="860">
        <v>0</v>
      </c>
      <c r="H264" s="860">
        <v>0</v>
      </c>
      <c r="I264" s="860" t="s">
        <v>3411</v>
      </c>
      <c r="J264" s="860" t="s">
        <v>3411</v>
      </c>
      <c r="K264" s="860" t="s">
        <v>3411</v>
      </c>
      <c r="L264" s="860" t="s">
        <v>3411</v>
      </c>
      <c r="M264" s="860" t="s">
        <v>3411</v>
      </c>
      <c r="N264" s="860" t="s">
        <v>3411</v>
      </c>
      <c r="O264" s="860" t="s">
        <v>3411</v>
      </c>
      <c r="P264" s="860" t="s">
        <v>3411</v>
      </c>
      <c r="Q264" s="860" t="s">
        <v>3411</v>
      </c>
      <c r="R264" s="860" t="s">
        <v>3411</v>
      </c>
      <c r="S264" s="860" t="s">
        <v>3411</v>
      </c>
      <c r="T264" s="860" t="s">
        <v>3411</v>
      </c>
      <c r="U264" s="860" t="s">
        <v>3411</v>
      </c>
      <c r="V264" s="860" t="s">
        <v>3411</v>
      </c>
      <c r="W264" s="860" t="s">
        <v>3411</v>
      </c>
      <c r="X264" s="860" t="s">
        <v>3411</v>
      </c>
      <c r="Y264" s="860" t="s">
        <v>3411</v>
      </c>
      <c r="Z264" s="860" t="s">
        <v>3411</v>
      </c>
      <c r="AA264" s="860" t="s">
        <v>3411</v>
      </c>
      <c r="AB264" s="860" t="s">
        <v>3411</v>
      </c>
      <c r="AC264" s="860" t="s">
        <v>3411</v>
      </c>
      <c r="AD264" s="860" t="s">
        <v>3411</v>
      </c>
      <c r="AE264" s="860" t="s">
        <v>3411</v>
      </c>
      <c r="AF264" s="860" t="s">
        <v>3411</v>
      </c>
      <c r="AG264" s="860" t="s">
        <v>3411</v>
      </c>
      <c r="AH264" s="860" t="s">
        <v>3411</v>
      </c>
      <c r="AI264" s="860" t="s">
        <v>3411</v>
      </c>
      <c r="AJ264" s="860" t="s">
        <v>3411</v>
      </c>
      <c r="AK264" s="860" t="s">
        <v>3411</v>
      </c>
      <c r="AL264" s="860" t="s">
        <v>3411</v>
      </c>
      <c r="AM264" s="860" t="s">
        <v>3411</v>
      </c>
      <c r="AN264" s="860" t="s">
        <v>3411</v>
      </c>
      <c r="AO264" s="860" t="s">
        <v>3411</v>
      </c>
      <c r="AP264" s="860" t="s">
        <v>3411</v>
      </c>
      <c r="AQ264" s="860" t="s">
        <v>3411</v>
      </c>
      <c r="AR264" s="860" t="s">
        <v>3411</v>
      </c>
      <c r="AS264" s="860" t="s">
        <v>3411</v>
      </c>
      <c r="AT264" s="860" t="s">
        <v>3411</v>
      </c>
      <c r="AU264" s="860" t="s">
        <v>3411</v>
      </c>
      <c r="AV264" s="860" t="s">
        <v>3411</v>
      </c>
      <c r="AW264" s="860" t="s">
        <v>3411</v>
      </c>
      <c r="AX264" s="860" t="s">
        <v>3411</v>
      </c>
      <c r="AY264" s="860" t="s">
        <v>3411</v>
      </c>
      <c r="AZ264" s="860" t="s">
        <v>3411</v>
      </c>
      <c r="BA264" s="860" t="s">
        <v>3411</v>
      </c>
      <c r="BB264" s="860" t="s">
        <v>3411</v>
      </c>
      <c r="BC264" s="860" t="s">
        <v>3411</v>
      </c>
      <c r="BD264" s="860" t="s">
        <v>3411</v>
      </c>
      <c r="BE264" s="860" t="s">
        <v>3411</v>
      </c>
      <c r="BF264" s="860" t="s">
        <v>3411</v>
      </c>
      <c r="BG264" s="860" t="s">
        <v>3411</v>
      </c>
      <c r="BH264" s="860" t="s">
        <v>3411</v>
      </c>
      <c r="BI264" s="860" t="s">
        <v>3411</v>
      </c>
      <c r="BJ264" s="860" t="s">
        <v>3411</v>
      </c>
      <c r="BK264" s="860" t="s">
        <v>3411</v>
      </c>
      <c r="BL264" s="860" t="s">
        <v>3411</v>
      </c>
      <c r="BM264" s="860" t="s">
        <v>3411</v>
      </c>
      <c r="BN264" s="860" t="s">
        <v>3411</v>
      </c>
    </row>
    <row r="265" spans="1:66" ht="12.75" hidden="1">
      <c r="A265" s="861"/>
      <c r="B265" s="837" t="s">
        <v>7767</v>
      </c>
      <c r="C265" s="838"/>
      <c r="D265" s="860">
        <v>0</v>
      </c>
      <c r="E265" s="860">
        <v>0</v>
      </c>
      <c r="F265" s="860">
        <v>0</v>
      </c>
      <c r="G265" s="860">
        <v>0</v>
      </c>
      <c r="H265" s="860">
        <v>0</v>
      </c>
      <c r="I265" s="860" t="s">
        <v>3411</v>
      </c>
      <c r="J265" s="860" t="s">
        <v>3411</v>
      </c>
      <c r="K265" s="860" t="s">
        <v>3411</v>
      </c>
      <c r="L265" s="860" t="s">
        <v>3411</v>
      </c>
      <c r="M265" s="860" t="s">
        <v>3411</v>
      </c>
      <c r="N265" s="860" t="s">
        <v>3411</v>
      </c>
      <c r="O265" s="860" t="s">
        <v>3411</v>
      </c>
      <c r="P265" s="860" t="s">
        <v>3411</v>
      </c>
      <c r="Q265" s="860" t="s">
        <v>3411</v>
      </c>
      <c r="R265" s="860" t="s">
        <v>3411</v>
      </c>
      <c r="S265" s="860" t="s">
        <v>3411</v>
      </c>
      <c r="T265" s="860" t="s">
        <v>3411</v>
      </c>
      <c r="U265" s="860" t="s">
        <v>3411</v>
      </c>
      <c r="V265" s="860" t="s">
        <v>3411</v>
      </c>
      <c r="W265" s="860" t="s">
        <v>3411</v>
      </c>
      <c r="X265" s="860" t="s">
        <v>3411</v>
      </c>
      <c r="Y265" s="860" t="s">
        <v>3411</v>
      </c>
      <c r="Z265" s="860" t="s">
        <v>3411</v>
      </c>
      <c r="AA265" s="860" t="s">
        <v>3411</v>
      </c>
      <c r="AB265" s="860" t="s">
        <v>3411</v>
      </c>
      <c r="AC265" s="860" t="s">
        <v>3411</v>
      </c>
      <c r="AD265" s="860" t="s">
        <v>3411</v>
      </c>
      <c r="AE265" s="860" t="s">
        <v>3411</v>
      </c>
      <c r="AF265" s="860" t="s">
        <v>3411</v>
      </c>
      <c r="AG265" s="860" t="s">
        <v>3411</v>
      </c>
      <c r="AH265" s="860" t="s">
        <v>3411</v>
      </c>
      <c r="AI265" s="860" t="s">
        <v>3411</v>
      </c>
      <c r="AJ265" s="860" t="s">
        <v>3411</v>
      </c>
      <c r="AK265" s="860" t="s">
        <v>3411</v>
      </c>
      <c r="AL265" s="860" t="s">
        <v>3411</v>
      </c>
      <c r="AM265" s="860" t="s">
        <v>3411</v>
      </c>
      <c r="AN265" s="860" t="s">
        <v>3411</v>
      </c>
      <c r="AO265" s="860" t="s">
        <v>3411</v>
      </c>
      <c r="AP265" s="860" t="s">
        <v>3411</v>
      </c>
      <c r="AQ265" s="860" t="s">
        <v>3411</v>
      </c>
      <c r="AR265" s="860" t="s">
        <v>3411</v>
      </c>
      <c r="AS265" s="860" t="s">
        <v>3411</v>
      </c>
      <c r="AT265" s="860" t="s">
        <v>3411</v>
      </c>
      <c r="AU265" s="860" t="s">
        <v>3411</v>
      </c>
      <c r="AV265" s="860" t="s">
        <v>3411</v>
      </c>
      <c r="AW265" s="860" t="s">
        <v>3411</v>
      </c>
      <c r="AX265" s="860" t="s">
        <v>3411</v>
      </c>
      <c r="AY265" s="860" t="s">
        <v>3411</v>
      </c>
      <c r="AZ265" s="860" t="s">
        <v>3411</v>
      </c>
      <c r="BA265" s="860" t="s">
        <v>3411</v>
      </c>
      <c r="BB265" s="860" t="s">
        <v>3411</v>
      </c>
      <c r="BC265" s="860" t="s">
        <v>3411</v>
      </c>
      <c r="BD265" s="860" t="s">
        <v>3411</v>
      </c>
      <c r="BE265" s="860" t="s">
        <v>3411</v>
      </c>
      <c r="BF265" s="860" t="s">
        <v>3411</v>
      </c>
      <c r="BG265" s="860" t="s">
        <v>3411</v>
      </c>
      <c r="BH265" s="860" t="s">
        <v>3411</v>
      </c>
      <c r="BI265" s="860" t="s">
        <v>3411</v>
      </c>
      <c r="BJ265" s="860" t="s">
        <v>3411</v>
      </c>
      <c r="BK265" s="860" t="s">
        <v>3411</v>
      </c>
      <c r="BL265" s="860" t="s">
        <v>3411</v>
      </c>
      <c r="BM265" s="860" t="s">
        <v>3411</v>
      </c>
      <c r="BN265" s="860" t="s">
        <v>3411</v>
      </c>
    </row>
    <row r="266" spans="1:66" ht="12.75" hidden="1">
      <c r="A266" s="861"/>
      <c r="B266" s="837" t="s">
        <v>1094</v>
      </c>
      <c r="C266" s="838"/>
      <c r="D266" s="860">
        <v>0</v>
      </c>
      <c r="E266" s="860">
        <v>0</v>
      </c>
      <c r="F266" s="860">
        <v>0</v>
      </c>
      <c r="G266" s="860">
        <v>0</v>
      </c>
      <c r="H266" s="860">
        <v>0</v>
      </c>
      <c r="I266" s="860" t="s">
        <v>3411</v>
      </c>
      <c r="J266" s="860" t="s">
        <v>3411</v>
      </c>
      <c r="K266" s="860" t="s">
        <v>3411</v>
      </c>
      <c r="L266" s="860" t="s">
        <v>3411</v>
      </c>
      <c r="M266" s="860" t="s">
        <v>3411</v>
      </c>
      <c r="N266" s="860" t="s">
        <v>3411</v>
      </c>
      <c r="O266" s="860" t="s">
        <v>3411</v>
      </c>
      <c r="P266" s="860" t="s">
        <v>3411</v>
      </c>
      <c r="Q266" s="860" t="s">
        <v>3411</v>
      </c>
      <c r="R266" s="860" t="s">
        <v>3411</v>
      </c>
      <c r="S266" s="860" t="s">
        <v>3411</v>
      </c>
      <c r="T266" s="860" t="s">
        <v>3411</v>
      </c>
      <c r="U266" s="860" t="s">
        <v>3411</v>
      </c>
      <c r="V266" s="860" t="s">
        <v>3411</v>
      </c>
      <c r="W266" s="860" t="s">
        <v>3411</v>
      </c>
      <c r="X266" s="860" t="s">
        <v>3411</v>
      </c>
      <c r="Y266" s="860" t="s">
        <v>3411</v>
      </c>
      <c r="Z266" s="860" t="s">
        <v>3411</v>
      </c>
      <c r="AA266" s="860" t="s">
        <v>3411</v>
      </c>
      <c r="AB266" s="860" t="s">
        <v>3411</v>
      </c>
      <c r="AC266" s="860" t="s">
        <v>3411</v>
      </c>
      <c r="AD266" s="860" t="s">
        <v>3411</v>
      </c>
      <c r="AE266" s="860" t="s">
        <v>3411</v>
      </c>
      <c r="AF266" s="860" t="s">
        <v>3411</v>
      </c>
      <c r="AG266" s="860" t="s">
        <v>3411</v>
      </c>
      <c r="AH266" s="860" t="s">
        <v>3411</v>
      </c>
      <c r="AI266" s="860" t="s">
        <v>3411</v>
      </c>
      <c r="AJ266" s="860" t="s">
        <v>3411</v>
      </c>
      <c r="AK266" s="860" t="s">
        <v>3411</v>
      </c>
      <c r="AL266" s="860" t="s">
        <v>3411</v>
      </c>
      <c r="AM266" s="860" t="s">
        <v>3411</v>
      </c>
      <c r="AN266" s="860" t="s">
        <v>3411</v>
      </c>
      <c r="AO266" s="860" t="s">
        <v>3411</v>
      </c>
      <c r="AP266" s="860" t="s">
        <v>3411</v>
      </c>
      <c r="AQ266" s="860" t="s">
        <v>3411</v>
      </c>
      <c r="AR266" s="860" t="s">
        <v>3411</v>
      </c>
      <c r="AS266" s="860" t="s">
        <v>3411</v>
      </c>
      <c r="AT266" s="860" t="s">
        <v>3411</v>
      </c>
      <c r="AU266" s="860" t="s">
        <v>3411</v>
      </c>
      <c r="AV266" s="860" t="s">
        <v>3411</v>
      </c>
      <c r="AW266" s="860" t="s">
        <v>3411</v>
      </c>
      <c r="AX266" s="860" t="s">
        <v>3411</v>
      </c>
      <c r="AY266" s="860" t="s">
        <v>3411</v>
      </c>
      <c r="AZ266" s="860" t="s">
        <v>3411</v>
      </c>
      <c r="BA266" s="860" t="s">
        <v>3411</v>
      </c>
      <c r="BB266" s="860" t="s">
        <v>3411</v>
      </c>
      <c r="BC266" s="860" t="s">
        <v>3411</v>
      </c>
      <c r="BD266" s="860" t="s">
        <v>3411</v>
      </c>
      <c r="BE266" s="860" t="s">
        <v>3411</v>
      </c>
      <c r="BF266" s="860" t="s">
        <v>3411</v>
      </c>
      <c r="BG266" s="860" t="s">
        <v>3411</v>
      </c>
      <c r="BH266" s="860" t="s">
        <v>3411</v>
      </c>
      <c r="BI266" s="860" t="s">
        <v>3411</v>
      </c>
      <c r="BJ266" s="860" t="s">
        <v>3411</v>
      </c>
      <c r="BK266" s="860" t="s">
        <v>3411</v>
      </c>
      <c r="BL266" s="860" t="s">
        <v>3411</v>
      </c>
      <c r="BM266" s="860" t="s">
        <v>3411</v>
      </c>
      <c r="BN266" s="860" t="s">
        <v>3411</v>
      </c>
    </row>
    <row r="267" spans="1:66" ht="12.75">
      <c r="A267" s="855" t="s">
        <v>7588</v>
      </c>
      <c r="B267" s="843" t="s">
        <v>10333</v>
      </c>
      <c r="C267" s="844" t="s">
        <v>6077</v>
      </c>
      <c r="D267" s="856">
        <v>13182273919</v>
      </c>
      <c r="E267" s="856">
        <v>0</v>
      </c>
      <c r="F267" s="856">
        <v>13182273919</v>
      </c>
      <c r="G267" s="856">
        <v>13182273919</v>
      </c>
      <c r="H267" s="856">
        <v>0</v>
      </c>
      <c r="I267" s="856" t="s">
        <v>3411</v>
      </c>
      <c r="J267" s="856" t="s">
        <v>3411</v>
      </c>
      <c r="K267" s="856" t="s">
        <v>3411</v>
      </c>
      <c r="L267" s="856" t="s">
        <v>3411</v>
      </c>
      <c r="M267" s="856" t="s">
        <v>3411</v>
      </c>
      <c r="N267" s="856" t="s">
        <v>3411</v>
      </c>
      <c r="O267" s="856" t="s">
        <v>3411</v>
      </c>
      <c r="P267" s="856" t="s">
        <v>3411</v>
      </c>
      <c r="Q267" s="856" t="s">
        <v>3411</v>
      </c>
      <c r="R267" s="856" t="s">
        <v>3411</v>
      </c>
      <c r="S267" s="856" t="s">
        <v>3411</v>
      </c>
      <c r="T267" s="856" t="s">
        <v>3411</v>
      </c>
      <c r="U267" s="856" t="s">
        <v>3411</v>
      </c>
      <c r="V267" s="856" t="s">
        <v>3411</v>
      </c>
      <c r="W267" s="856" t="s">
        <v>3411</v>
      </c>
      <c r="X267" s="856" t="s">
        <v>3411</v>
      </c>
      <c r="Y267" s="856" t="s">
        <v>3411</v>
      </c>
      <c r="Z267" s="856" t="s">
        <v>3411</v>
      </c>
      <c r="AA267" s="856" t="s">
        <v>3411</v>
      </c>
      <c r="AB267" s="856" t="s">
        <v>3411</v>
      </c>
      <c r="AC267" s="856" t="s">
        <v>3411</v>
      </c>
      <c r="AD267" s="856" t="s">
        <v>3411</v>
      </c>
      <c r="AE267" s="856" t="s">
        <v>3411</v>
      </c>
      <c r="AF267" s="856" t="s">
        <v>3411</v>
      </c>
      <c r="AG267" s="856" t="s">
        <v>3411</v>
      </c>
      <c r="AH267" s="856" t="s">
        <v>3411</v>
      </c>
      <c r="AI267" s="856" t="s">
        <v>3411</v>
      </c>
      <c r="AJ267" s="856" t="s">
        <v>3411</v>
      </c>
      <c r="AK267" s="856" t="s">
        <v>3411</v>
      </c>
      <c r="AL267" s="856" t="s">
        <v>3411</v>
      </c>
      <c r="AM267" s="856" t="s">
        <v>3411</v>
      </c>
      <c r="AN267" s="856" t="s">
        <v>3411</v>
      </c>
      <c r="AO267" s="856" t="s">
        <v>3411</v>
      </c>
      <c r="AP267" s="856" t="s">
        <v>3411</v>
      </c>
      <c r="AQ267" s="856" t="s">
        <v>3411</v>
      </c>
      <c r="AR267" s="856" t="s">
        <v>3411</v>
      </c>
      <c r="AS267" s="856" t="s">
        <v>3411</v>
      </c>
      <c r="AT267" s="856" t="s">
        <v>3411</v>
      </c>
      <c r="AU267" s="856" t="s">
        <v>3411</v>
      </c>
      <c r="AV267" s="856" t="s">
        <v>3411</v>
      </c>
      <c r="AW267" s="856" t="s">
        <v>3411</v>
      </c>
      <c r="AX267" s="856" t="s">
        <v>3411</v>
      </c>
      <c r="AY267" s="856" t="s">
        <v>3411</v>
      </c>
      <c r="AZ267" s="856" t="s">
        <v>3411</v>
      </c>
      <c r="BA267" s="856" t="s">
        <v>3411</v>
      </c>
      <c r="BB267" s="856" t="s">
        <v>3411</v>
      </c>
      <c r="BC267" s="856" t="s">
        <v>3411</v>
      </c>
      <c r="BD267" s="856" t="s">
        <v>3411</v>
      </c>
      <c r="BE267" s="856" t="s">
        <v>3411</v>
      </c>
      <c r="BF267" s="856" t="s">
        <v>3411</v>
      </c>
      <c r="BG267" s="856" t="s">
        <v>3411</v>
      </c>
      <c r="BH267" s="856" t="s">
        <v>3411</v>
      </c>
      <c r="BI267" s="856" t="s">
        <v>3411</v>
      </c>
      <c r="BJ267" s="856" t="s">
        <v>3411</v>
      </c>
      <c r="BK267" s="856" t="s">
        <v>3411</v>
      </c>
      <c r="BL267" s="856" t="s">
        <v>3411</v>
      </c>
      <c r="BM267" s="856" t="s">
        <v>3411</v>
      </c>
      <c r="BN267" s="856" t="s">
        <v>3411</v>
      </c>
    </row>
    <row r="268" spans="1:66" ht="12.75" hidden="1">
      <c r="A268" s="855"/>
      <c r="B268" s="832" t="s">
        <v>10334</v>
      </c>
      <c r="C268" s="833"/>
      <c r="D268" s="857">
        <v>13182273919</v>
      </c>
      <c r="E268" s="857">
        <v>0</v>
      </c>
      <c r="F268" s="857">
        <v>13182273919</v>
      </c>
      <c r="G268" s="857">
        <v>13182273919</v>
      </c>
      <c r="H268" s="857">
        <v>0</v>
      </c>
      <c r="I268" s="857" t="s">
        <v>3411</v>
      </c>
      <c r="J268" s="857" t="s">
        <v>3411</v>
      </c>
      <c r="K268" s="857" t="s">
        <v>3411</v>
      </c>
      <c r="L268" s="857" t="s">
        <v>3411</v>
      </c>
      <c r="M268" s="857" t="s">
        <v>3411</v>
      </c>
      <c r="N268" s="857" t="s">
        <v>3411</v>
      </c>
      <c r="O268" s="857" t="s">
        <v>3411</v>
      </c>
      <c r="P268" s="857" t="s">
        <v>3411</v>
      </c>
      <c r="Q268" s="857" t="s">
        <v>3411</v>
      </c>
      <c r="R268" s="857" t="s">
        <v>3411</v>
      </c>
      <c r="S268" s="857" t="s">
        <v>3411</v>
      </c>
      <c r="T268" s="857" t="s">
        <v>3411</v>
      </c>
      <c r="U268" s="857" t="s">
        <v>3411</v>
      </c>
      <c r="V268" s="857" t="s">
        <v>3411</v>
      </c>
      <c r="W268" s="857" t="s">
        <v>3411</v>
      </c>
      <c r="X268" s="857" t="s">
        <v>3411</v>
      </c>
      <c r="Y268" s="857" t="s">
        <v>3411</v>
      </c>
      <c r="Z268" s="857" t="s">
        <v>3411</v>
      </c>
      <c r="AA268" s="857" t="s">
        <v>3411</v>
      </c>
      <c r="AB268" s="857" t="s">
        <v>3411</v>
      </c>
      <c r="AC268" s="857" t="s">
        <v>3411</v>
      </c>
      <c r="AD268" s="857" t="s">
        <v>3411</v>
      </c>
      <c r="AE268" s="857" t="s">
        <v>3411</v>
      </c>
      <c r="AF268" s="857" t="s">
        <v>3411</v>
      </c>
      <c r="AG268" s="857" t="s">
        <v>3411</v>
      </c>
      <c r="AH268" s="857" t="s">
        <v>3411</v>
      </c>
      <c r="AI268" s="857" t="s">
        <v>3411</v>
      </c>
      <c r="AJ268" s="857" t="s">
        <v>3411</v>
      </c>
      <c r="AK268" s="857" t="s">
        <v>3411</v>
      </c>
      <c r="AL268" s="857" t="s">
        <v>3411</v>
      </c>
      <c r="AM268" s="857" t="s">
        <v>3411</v>
      </c>
      <c r="AN268" s="857" t="s">
        <v>3411</v>
      </c>
      <c r="AO268" s="857" t="s">
        <v>3411</v>
      </c>
      <c r="AP268" s="857" t="s">
        <v>3411</v>
      </c>
      <c r="AQ268" s="857" t="s">
        <v>3411</v>
      </c>
      <c r="AR268" s="857" t="s">
        <v>3411</v>
      </c>
      <c r="AS268" s="857" t="s">
        <v>3411</v>
      </c>
      <c r="AT268" s="857" t="s">
        <v>3411</v>
      </c>
      <c r="AU268" s="857" t="s">
        <v>3411</v>
      </c>
      <c r="AV268" s="857" t="s">
        <v>3411</v>
      </c>
      <c r="AW268" s="857" t="s">
        <v>3411</v>
      </c>
      <c r="AX268" s="857" t="s">
        <v>3411</v>
      </c>
      <c r="AY268" s="857" t="s">
        <v>3411</v>
      </c>
      <c r="AZ268" s="857" t="s">
        <v>3411</v>
      </c>
      <c r="BA268" s="857" t="s">
        <v>3411</v>
      </c>
      <c r="BB268" s="857" t="s">
        <v>3411</v>
      </c>
      <c r="BC268" s="857" t="s">
        <v>3411</v>
      </c>
      <c r="BD268" s="857" t="s">
        <v>3411</v>
      </c>
      <c r="BE268" s="857" t="s">
        <v>3411</v>
      </c>
      <c r="BF268" s="857" t="s">
        <v>3411</v>
      </c>
      <c r="BG268" s="857" t="s">
        <v>3411</v>
      </c>
      <c r="BH268" s="857" t="s">
        <v>3411</v>
      </c>
      <c r="BI268" s="857" t="s">
        <v>3411</v>
      </c>
      <c r="BJ268" s="857" t="s">
        <v>3411</v>
      </c>
      <c r="BK268" s="857" t="s">
        <v>3411</v>
      </c>
      <c r="BL268" s="857" t="s">
        <v>3411</v>
      </c>
      <c r="BM268" s="857" t="s">
        <v>3411</v>
      </c>
      <c r="BN268" s="857" t="s">
        <v>3411</v>
      </c>
    </row>
    <row r="269" spans="1:66" ht="12.75" hidden="1">
      <c r="A269" s="855"/>
      <c r="B269" s="832" t="s">
        <v>10335</v>
      </c>
      <c r="C269" s="833"/>
      <c r="D269" s="857">
        <v>0</v>
      </c>
      <c r="E269" s="857">
        <v>0</v>
      </c>
      <c r="F269" s="857">
        <v>0</v>
      </c>
      <c r="G269" s="857">
        <v>0</v>
      </c>
      <c r="H269" s="857">
        <v>0</v>
      </c>
      <c r="I269" s="857" t="s">
        <v>3411</v>
      </c>
      <c r="J269" s="857" t="s">
        <v>3411</v>
      </c>
      <c r="K269" s="857" t="s">
        <v>3411</v>
      </c>
      <c r="L269" s="857" t="s">
        <v>3411</v>
      </c>
      <c r="M269" s="857" t="s">
        <v>3411</v>
      </c>
      <c r="N269" s="857" t="s">
        <v>3411</v>
      </c>
      <c r="O269" s="857" t="s">
        <v>3411</v>
      </c>
      <c r="P269" s="857" t="s">
        <v>3411</v>
      </c>
      <c r="Q269" s="857" t="s">
        <v>3411</v>
      </c>
      <c r="R269" s="857" t="s">
        <v>3411</v>
      </c>
      <c r="S269" s="857" t="s">
        <v>3411</v>
      </c>
      <c r="T269" s="857" t="s">
        <v>3411</v>
      </c>
      <c r="U269" s="857" t="s">
        <v>3411</v>
      </c>
      <c r="V269" s="857" t="s">
        <v>3411</v>
      </c>
      <c r="W269" s="857" t="s">
        <v>3411</v>
      </c>
      <c r="X269" s="857" t="s">
        <v>3411</v>
      </c>
      <c r="Y269" s="857" t="s">
        <v>3411</v>
      </c>
      <c r="Z269" s="857" t="s">
        <v>3411</v>
      </c>
      <c r="AA269" s="857" t="s">
        <v>3411</v>
      </c>
      <c r="AB269" s="857" t="s">
        <v>3411</v>
      </c>
      <c r="AC269" s="857" t="s">
        <v>3411</v>
      </c>
      <c r="AD269" s="857" t="s">
        <v>3411</v>
      </c>
      <c r="AE269" s="857" t="s">
        <v>3411</v>
      </c>
      <c r="AF269" s="857" t="s">
        <v>3411</v>
      </c>
      <c r="AG269" s="857" t="s">
        <v>3411</v>
      </c>
      <c r="AH269" s="857" t="s">
        <v>3411</v>
      </c>
      <c r="AI269" s="857" t="s">
        <v>3411</v>
      </c>
      <c r="AJ269" s="857" t="s">
        <v>3411</v>
      </c>
      <c r="AK269" s="857" t="s">
        <v>3411</v>
      </c>
      <c r="AL269" s="857" t="s">
        <v>3411</v>
      </c>
      <c r="AM269" s="857" t="s">
        <v>3411</v>
      </c>
      <c r="AN269" s="857" t="s">
        <v>3411</v>
      </c>
      <c r="AO269" s="857" t="s">
        <v>3411</v>
      </c>
      <c r="AP269" s="857" t="s">
        <v>3411</v>
      </c>
      <c r="AQ269" s="857" t="s">
        <v>3411</v>
      </c>
      <c r="AR269" s="857" t="s">
        <v>3411</v>
      </c>
      <c r="AS269" s="857" t="s">
        <v>3411</v>
      </c>
      <c r="AT269" s="857" t="s">
        <v>3411</v>
      </c>
      <c r="AU269" s="857" t="s">
        <v>3411</v>
      </c>
      <c r="AV269" s="857" t="s">
        <v>3411</v>
      </c>
      <c r="AW269" s="857" t="s">
        <v>3411</v>
      </c>
      <c r="AX269" s="857" t="s">
        <v>3411</v>
      </c>
      <c r="AY269" s="857" t="s">
        <v>3411</v>
      </c>
      <c r="AZ269" s="857" t="s">
        <v>3411</v>
      </c>
      <c r="BA269" s="857" t="s">
        <v>3411</v>
      </c>
      <c r="BB269" s="857" t="s">
        <v>3411</v>
      </c>
      <c r="BC269" s="857" t="s">
        <v>3411</v>
      </c>
      <c r="BD269" s="857" t="s">
        <v>3411</v>
      </c>
      <c r="BE269" s="857" t="s">
        <v>3411</v>
      </c>
      <c r="BF269" s="857" t="s">
        <v>3411</v>
      </c>
      <c r="BG269" s="857" t="s">
        <v>3411</v>
      </c>
      <c r="BH269" s="857" t="s">
        <v>3411</v>
      </c>
      <c r="BI269" s="857" t="s">
        <v>3411</v>
      </c>
      <c r="BJ269" s="857" t="s">
        <v>3411</v>
      </c>
      <c r="BK269" s="857" t="s">
        <v>3411</v>
      </c>
      <c r="BL269" s="857" t="s">
        <v>3411</v>
      </c>
      <c r="BM269" s="857" t="s">
        <v>3411</v>
      </c>
      <c r="BN269" s="857" t="s">
        <v>3411</v>
      </c>
    </row>
    <row r="270" spans="1:66" ht="12.75" hidden="1">
      <c r="A270" s="855"/>
      <c r="B270" s="832" t="s">
        <v>10336</v>
      </c>
      <c r="C270" s="833"/>
      <c r="D270" s="857">
        <v>0</v>
      </c>
      <c r="E270" s="857">
        <v>0</v>
      </c>
      <c r="F270" s="857">
        <v>0</v>
      </c>
      <c r="G270" s="857">
        <v>0</v>
      </c>
      <c r="H270" s="857">
        <v>0</v>
      </c>
      <c r="I270" s="857" t="s">
        <v>3411</v>
      </c>
      <c r="J270" s="857" t="s">
        <v>3411</v>
      </c>
      <c r="K270" s="857" t="s">
        <v>3411</v>
      </c>
      <c r="L270" s="857" t="s">
        <v>3411</v>
      </c>
      <c r="M270" s="857" t="s">
        <v>3411</v>
      </c>
      <c r="N270" s="857" t="s">
        <v>3411</v>
      </c>
      <c r="O270" s="857" t="s">
        <v>3411</v>
      </c>
      <c r="P270" s="857" t="s">
        <v>3411</v>
      </c>
      <c r="Q270" s="857" t="s">
        <v>3411</v>
      </c>
      <c r="R270" s="857" t="s">
        <v>3411</v>
      </c>
      <c r="S270" s="857" t="s">
        <v>3411</v>
      </c>
      <c r="T270" s="857" t="s">
        <v>3411</v>
      </c>
      <c r="U270" s="857" t="s">
        <v>3411</v>
      </c>
      <c r="V270" s="857" t="s">
        <v>3411</v>
      </c>
      <c r="W270" s="857" t="s">
        <v>3411</v>
      </c>
      <c r="X270" s="857" t="s">
        <v>3411</v>
      </c>
      <c r="Y270" s="857" t="s">
        <v>3411</v>
      </c>
      <c r="Z270" s="857" t="s">
        <v>3411</v>
      </c>
      <c r="AA270" s="857" t="s">
        <v>3411</v>
      </c>
      <c r="AB270" s="857" t="s">
        <v>3411</v>
      </c>
      <c r="AC270" s="857" t="s">
        <v>3411</v>
      </c>
      <c r="AD270" s="857" t="s">
        <v>3411</v>
      </c>
      <c r="AE270" s="857" t="s">
        <v>3411</v>
      </c>
      <c r="AF270" s="857" t="s">
        <v>3411</v>
      </c>
      <c r="AG270" s="857" t="s">
        <v>3411</v>
      </c>
      <c r="AH270" s="857" t="s">
        <v>3411</v>
      </c>
      <c r="AI270" s="857" t="s">
        <v>3411</v>
      </c>
      <c r="AJ270" s="857" t="s">
        <v>3411</v>
      </c>
      <c r="AK270" s="857" t="s">
        <v>3411</v>
      </c>
      <c r="AL270" s="857" t="s">
        <v>3411</v>
      </c>
      <c r="AM270" s="857" t="s">
        <v>3411</v>
      </c>
      <c r="AN270" s="857" t="s">
        <v>3411</v>
      </c>
      <c r="AO270" s="857" t="s">
        <v>3411</v>
      </c>
      <c r="AP270" s="857" t="s">
        <v>3411</v>
      </c>
      <c r="AQ270" s="857" t="s">
        <v>3411</v>
      </c>
      <c r="AR270" s="857" t="s">
        <v>3411</v>
      </c>
      <c r="AS270" s="857" t="s">
        <v>3411</v>
      </c>
      <c r="AT270" s="857" t="s">
        <v>3411</v>
      </c>
      <c r="AU270" s="857" t="s">
        <v>3411</v>
      </c>
      <c r="AV270" s="857" t="s">
        <v>3411</v>
      </c>
      <c r="AW270" s="857" t="s">
        <v>3411</v>
      </c>
      <c r="AX270" s="857" t="s">
        <v>3411</v>
      </c>
      <c r="AY270" s="857" t="s">
        <v>3411</v>
      </c>
      <c r="AZ270" s="857" t="s">
        <v>3411</v>
      </c>
      <c r="BA270" s="857" t="s">
        <v>3411</v>
      </c>
      <c r="BB270" s="857" t="s">
        <v>3411</v>
      </c>
      <c r="BC270" s="857" t="s">
        <v>3411</v>
      </c>
      <c r="BD270" s="857" t="s">
        <v>3411</v>
      </c>
      <c r="BE270" s="857" t="s">
        <v>3411</v>
      </c>
      <c r="BF270" s="857" t="s">
        <v>3411</v>
      </c>
      <c r="BG270" s="857" t="s">
        <v>3411</v>
      </c>
      <c r="BH270" s="857" t="s">
        <v>3411</v>
      </c>
      <c r="BI270" s="857" t="s">
        <v>3411</v>
      </c>
      <c r="BJ270" s="857" t="s">
        <v>3411</v>
      </c>
      <c r="BK270" s="857" t="s">
        <v>3411</v>
      </c>
      <c r="BL270" s="857" t="s">
        <v>3411</v>
      </c>
      <c r="BM270" s="857" t="s">
        <v>3411</v>
      </c>
      <c r="BN270" s="857" t="s">
        <v>3411</v>
      </c>
    </row>
    <row r="271" spans="1:66" ht="12.75" hidden="1">
      <c r="A271" s="855"/>
      <c r="B271" s="832" t="s">
        <v>8744</v>
      </c>
      <c r="C271" s="833"/>
      <c r="D271" s="857">
        <v>0</v>
      </c>
      <c r="E271" s="857">
        <v>0</v>
      </c>
      <c r="F271" s="857">
        <v>0</v>
      </c>
      <c r="G271" s="857">
        <v>0</v>
      </c>
      <c r="H271" s="857">
        <v>0</v>
      </c>
      <c r="I271" s="857" t="s">
        <v>3411</v>
      </c>
      <c r="J271" s="857" t="s">
        <v>3411</v>
      </c>
      <c r="K271" s="857" t="s">
        <v>3411</v>
      </c>
      <c r="L271" s="857" t="s">
        <v>3411</v>
      </c>
      <c r="M271" s="857" t="s">
        <v>3411</v>
      </c>
      <c r="N271" s="857" t="s">
        <v>3411</v>
      </c>
      <c r="O271" s="857" t="s">
        <v>3411</v>
      </c>
      <c r="P271" s="857" t="s">
        <v>3411</v>
      </c>
      <c r="Q271" s="857" t="s">
        <v>3411</v>
      </c>
      <c r="R271" s="857" t="s">
        <v>3411</v>
      </c>
      <c r="S271" s="857" t="s">
        <v>3411</v>
      </c>
      <c r="T271" s="857" t="s">
        <v>3411</v>
      </c>
      <c r="U271" s="857" t="s">
        <v>3411</v>
      </c>
      <c r="V271" s="857" t="s">
        <v>3411</v>
      </c>
      <c r="W271" s="857" t="s">
        <v>3411</v>
      </c>
      <c r="X271" s="857" t="s">
        <v>3411</v>
      </c>
      <c r="Y271" s="857" t="s">
        <v>3411</v>
      </c>
      <c r="Z271" s="857" t="s">
        <v>3411</v>
      </c>
      <c r="AA271" s="857" t="s">
        <v>3411</v>
      </c>
      <c r="AB271" s="857" t="s">
        <v>3411</v>
      </c>
      <c r="AC271" s="857" t="s">
        <v>3411</v>
      </c>
      <c r="AD271" s="857" t="s">
        <v>3411</v>
      </c>
      <c r="AE271" s="857" t="s">
        <v>3411</v>
      </c>
      <c r="AF271" s="857" t="s">
        <v>3411</v>
      </c>
      <c r="AG271" s="857" t="s">
        <v>3411</v>
      </c>
      <c r="AH271" s="857" t="s">
        <v>3411</v>
      </c>
      <c r="AI271" s="857" t="s">
        <v>3411</v>
      </c>
      <c r="AJ271" s="857" t="s">
        <v>3411</v>
      </c>
      <c r="AK271" s="857" t="s">
        <v>3411</v>
      </c>
      <c r="AL271" s="857" t="s">
        <v>3411</v>
      </c>
      <c r="AM271" s="857" t="s">
        <v>3411</v>
      </c>
      <c r="AN271" s="857" t="s">
        <v>3411</v>
      </c>
      <c r="AO271" s="857" t="s">
        <v>3411</v>
      </c>
      <c r="AP271" s="857" t="s">
        <v>3411</v>
      </c>
      <c r="AQ271" s="857" t="s">
        <v>3411</v>
      </c>
      <c r="AR271" s="857" t="s">
        <v>3411</v>
      </c>
      <c r="AS271" s="857" t="s">
        <v>3411</v>
      </c>
      <c r="AT271" s="857" t="s">
        <v>3411</v>
      </c>
      <c r="AU271" s="857" t="s">
        <v>3411</v>
      </c>
      <c r="AV271" s="857" t="s">
        <v>3411</v>
      </c>
      <c r="AW271" s="857" t="s">
        <v>3411</v>
      </c>
      <c r="AX271" s="857" t="s">
        <v>3411</v>
      </c>
      <c r="AY271" s="857" t="s">
        <v>3411</v>
      </c>
      <c r="AZ271" s="857" t="s">
        <v>3411</v>
      </c>
      <c r="BA271" s="857" t="s">
        <v>3411</v>
      </c>
      <c r="BB271" s="857" t="s">
        <v>3411</v>
      </c>
      <c r="BC271" s="857" t="s">
        <v>3411</v>
      </c>
      <c r="BD271" s="857" t="s">
        <v>3411</v>
      </c>
      <c r="BE271" s="857" t="s">
        <v>3411</v>
      </c>
      <c r="BF271" s="857" t="s">
        <v>3411</v>
      </c>
      <c r="BG271" s="857" t="s">
        <v>3411</v>
      </c>
      <c r="BH271" s="857" t="s">
        <v>3411</v>
      </c>
      <c r="BI271" s="857" t="s">
        <v>3411</v>
      </c>
      <c r="BJ271" s="857" t="s">
        <v>3411</v>
      </c>
      <c r="BK271" s="857" t="s">
        <v>3411</v>
      </c>
      <c r="BL271" s="857" t="s">
        <v>3411</v>
      </c>
      <c r="BM271" s="857" t="s">
        <v>3411</v>
      </c>
      <c r="BN271" s="857" t="s">
        <v>3411</v>
      </c>
    </row>
    <row r="272" spans="1:66" ht="12.75" hidden="1">
      <c r="A272" s="855"/>
      <c r="B272" s="832" t="s">
        <v>8745</v>
      </c>
      <c r="C272" s="833"/>
      <c r="D272" s="857">
        <v>0</v>
      </c>
      <c r="E272" s="857">
        <v>0</v>
      </c>
      <c r="F272" s="857">
        <v>0</v>
      </c>
      <c r="G272" s="857">
        <v>0</v>
      </c>
      <c r="H272" s="857">
        <v>0</v>
      </c>
      <c r="I272" s="857" t="s">
        <v>3411</v>
      </c>
      <c r="J272" s="857" t="s">
        <v>3411</v>
      </c>
      <c r="K272" s="857" t="s">
        <v>3411</v>
      </c>
      <c r="L272" s="857" t="s">
        <v>3411</v>
      </c>
      <c r="M272" s="857" t="s">
        <v>3411</v>
      </c>
      <c r="N272" s="857" t="s">
        <v>3411</v>
      </c>
      <c r="O272" s="857" t="s">
        <v>3411</v>
      </c>
      <c r="P272" s="857" t="s">
        <v>3411</v>
      </c>
      <c r="Q272" s="857" t="s">
        <v>3411</v>
      </c>
      <c r="R272" s="857" t="s">
        <v>3411</v>
      </c>
      <c r="S272" s="857" t="s">
        <v>3411</v>
      </c>
      <c r="T272" s="857" t="s">
        <v>3411</v>
      </c>
      <c r="U272" s="857" t="s">
        <v>3411</v>
      </c>
      <c r="V272" s="857" t="s">
        <v>3411</v>
      </c>
      <c r="W272" s="857" t="s">
        <v>3411</v>
      </c>
      <c r="X272" s="857" t="s">
        <v>3411</v>
      </c>
      <c r="Y272" s="857" t="s">
        <v>3411</v>
      </c>
      <c r="Z272" s="857" t="s">
        <v>3411</v>
      </c>
      <c r="AA272" s="857" t="s">
        <v>3411</v>
      </c>
      <c r="AB272" s="857" t="s">
        <v>3411</v>
      </c>
      <c r="AC272" s="857" t="s">
        <v>3411</v>
      </c>
      <c r="AD272" s="857" t="s">
        <v>3411</v>
      </c>
      <c r="AE272" s="857" t="s">
        <v>3411</v>
      </c>
      <c r="AF272" s="857" t="s">
        <v>3411</v>
      </c>
      <c r="AG272" s="857" t="s">
        <v>3411</v>
      </c>
      <c r="AH272" s="857" t="s">
        <v>3411</v>
      </c>
      <c r="AI272" s="857" t="s">
        <v>3411</v>
      </c>
      <c r="AJ272" s="857" t="s">
        <v>3411</v>
      </c>
      <c r="AK272" s="857" t="s">
        <v>3411</v>
      </c>
      <c r="AL272" s="857" t="s">
        <v>3411</v>
      </c>
      <c r="AM272" s="857" t="s">
        <v>3411</v>
      </c>
      <c r="AN272" s="857" t="s">
        <v>3411</v>
      </c>
      <c r="AO272" s="857" t="s">
        <v>3411</v>
      </c>
      <c r="AP272" s="857" t="s">
        <v>3411</v>
      </c>
      <c r="AQ272" s="857" t="s">
        <v>3411</v>
      </c>
      <c r="AR272" s="857" t="s">
        <v>3411</v>
      </c>
      <c r="AS272" s="857" t="s">
        <v>3411</v>
      </c>
      <c r="AT272" s="857" t="s">
        <v>3411</v>
      </c>
      <c r="AU272" s="857" t="s">
        <v>3411</v>
      </c>
      <c r="AV272" s="857" t="s">
        <v>3411</v>
      </c>
      <c r="AW272" s="857" t="s">
        <v>3411</v>
      </c>
      <c r="AX272" s="857" t="s">
        <v>3411</v>
      </c>
      <c r="AY272" s="857" t="s">
        <v>3411</v>
      </c>
      <c r="AZ272" s="857" t="s">
        <v>3411</v>
      </c>
      <c r="BA272" s="857" t="s">
        <v>3411</v>
      </c>
      <c r="BB272" s="857" t="s">
        <v>3411</v>
      </c>
      <c r="BC272" s="857" t="s">
        <v>3411</v>
      </c>
      <c r="BD272" s="857" t="s">
        <v>3411</v>
      </c>
      <c r="BE272" s="857" t="s">
        <v>3411</v>
      </c>
      <c r="BF272" s="857" t="s">
        <v>3411</v>
      </c>
      <c r="BG272" s="857" t="s">
        <v>3411</v>
      </c>
      <c r="BH272" s="857" t="s">
        <v>3411</v>
      </c>
      <c r="BI272" s="857" t="s">
        <v>3411</v>
      </c>
      <c r="BJ272" s="857" t="s">
        <v>3411</v>
      </c>
      <c r="BK272" s="857" t="s">
        <v>3411</v>
      </c>
      <c r="BL272" s="857" t="s">
        <v>3411</v>
      </c>
      <c r="BM272" s="857" t="s">
        <v>3411</v>
      </c>
      <c r="BN272" s="857" t="s">
        <v>3411</v>
      </c>
    </row>
    <row r="273" spans="1:66" ht="12.75" hidden="1">
      <c r="A273" s="855"/>
      <c r="B273" s="832" t="s">
        <v>8746</v>
      </c>
      <c r="C273" s="833"/>
      <c r="D273" s="857">
        <v>0</v>
      </c>
      <c r="E273" s="857">
        <v>0</v>
      </c>
      <c r="F273" s="857">
        <v>0</v>
      </c>
      <c r="G273" s="857">
        <v>0</v>
      </c>
      <c r="H273" s="857">
        <v>0</v>
      </c>
      <c r="I273" s="857" t="s">
        <v>3411</v>
      </c>
      <c r="J273" s="857" t="s">
        <v>3411</v>
      </c>
      <c r="K273" s="857" t="s">
        <v>3411</v>
      </c>
      <c r="L273" s="857" t="s">
        <v>3411</v>
      </c>
      <c r="M273" s="857" t="s">
        <v>3411</v>
      </c>
      <c r="N273" s="857" t="s">
        <v>3411</v>
      </c>
      <c r="O273" s="857" t="s">
        <v>3411</v>
      </c>
      <c r="P273" s="857" t="s">
        <v>3411</v>
      </c>
      <c r="Q273" s="857" t="s">
        <v>3411</v>
      </c>
      <c r="R273" s="857" t="s">
        <v>3411</v>
      </c>
      <c r="S273" s="857" t="s">
        <v>3411</v>
      </c>
      <c r="T273" s="857" t="s">
        <v>3411</v>
      </c>
      <c r="U273" s="857" t="s">
        <v>3411</v>
      </c>
      <c r="V273" s="857" t="s">
        <v>3411</v>
      </c>
      <c r="W273" s="857" t="s">
        <v>3411</v>
      </c>
      <c r="X273" s="857" t="s">
        <v>3411</v>
      </c>
      <c r="Y273" s="857" t="s">
        <v>3411</v>
      </c>
      <c r="Z273" s="857" t="s">
        <v>3411</v>
      </c>
      <c r="AA273" s="857" t="s">
        <v>3411</v>
      </c>
      <c r="AB273" s="857" t="s">
        <v>3411</v>
      </c>
      <c r="AC273" s="857" t="s">
        <v>3411</v>
      </c>
      <c r="AD273" s="857" t="s">
        <v>3411</v>
      </c>
      <c r="AE273" s="857" t="s">
        <v>3411</v>
      </c>
      <c r="AF273" s="857" t="s">
        <v>3411</v>
      </c>
      <c r="AG273" s="857" t="s">
        <v>3411</v>
      </c>
      <c r="AH273" s="857" t="s">
        <v>3411</v>
      </c>
      <c r="AI273" s="857" t="s">
        <v>3411</v>
      </c>
      <c r="AJ273" s="857" t="s">
        <v>3411</v>
      </c>
      <c r="AK273" s="857" t="s">
        <v>3411</v>
      </c>
      <c r="AL273" s="857" t="s">
        <v>3411</v>
      </c>
      <c r="AM273" s="857" t="s">
        <v>3411</v>
      </c>
      <c r="AN273" s="857" t="s">
        <v>3411</v>
      </c>
      <c r="AO273" s="857" t="s">
        <v>3411</v>
      </c>
      <c r="AP273" s="857" t="s">
        <v>3411</v>
      </c>
      <c r="AQ273" s="857" t="s">
        <v>3411</v>
      </c>
      <c r="AR273" s="857" t="s">
        <v>3411</v>
      </c>
      <c r="AS273" s="857" t="s">
        <v>3411</v>
      </c>
      <c r="AT273" s="857" t="s">
        <v>3411</v>
      </c>
      <c r="AU273" s="857" t="s">
        <v>3411</v>
      </c>
      <c r="AV273" s="857" t="s">
        <v>3411</v>
      </c>
      <c r="AW273" s="857" t="s">
        <v>3411</v>
      </c>
      <c r="AX273" s="857" t="s">
        <v>3411</v>
      </c>
      <c r="AY273" s="857" t="s">
        <v>3411</v>
      </c>
      <c r="AZ273" s="857" t="s">
        <v>3411</v>
      </c>
      <c r="BA273" s="857" t="s">
        <v>3411</v>
      </c>
      <c r="BB273" s="857" t="s">
        <v>3411</v>
      </c>
      <c r="BC273" s="857" t="s">
        <v>3411</v>
      </c>
      <c r="BD273" s="857" t="s">
        <v>3411</v>
      </c>
      <c r="BE273" s="857" t="s">
        <v>3411</v>
      </c>
      <c r="BF273" s="857" t="s">
        <v>3411</v>
      </c>
      <c r="BG273" s="857" t="s">
        <v>3411</v>
      </c>
      <c r="BH273" s="857" t="s">
        <v>3411</v>
      </c>
      <c r="BI273" s="857" t="s">
        <v>3411</v>
      </c>
      <c r="BJ273" s="857" t="s">
        <v>3411</v>
      </c>
      <c r="BK273" s="857" t="s">
        <v>3411</v>
      </c>
      <c r="BL273" s="857" t="s">
        <v>3411</v>
      </c>
      <c r="BM273" s="857" t="s">
        <v>3411</v>
      </c>
      <c r="BN273" s="857" t="s">
        <v>3411</v>
      </c>
    </row>
    <row r="274" spans="1:66" ht="12.75" hidden="1">
      <c r="A274" s="855"/>
      <c r="B274" s="832" t="s">
        <v>8747</v>
      </c>
      <c r="C274" s="833"/>
      <c r="D274" s="857">
        <v>0</v>
      </c>
      <c r="E274" s="857">
        <v>0</v>
      </c>
      <c r="F274" s="857">
        <v>0</v>
      </c>
      <c r="G274" s="857">
        <v>0</v>
      </c>
      <c r="H274" s="857">
        <v>0</v>
      </c>
      <c r="I274" s="857" t="s">
        <v>3411</v>
      </c>
      <c r="J274" s="857" t="s">
        <v>3411</v>
      </c>
      <c r="K274" s="857" t="s">
        <v>3411</v>
      </c>
      <c r="L274" s="857" t="s">
        <v>3411</v>
      </c>
      <c r="M274" s="857" t="s">
        <v>3411</v>
      </c>
      <c r="N274" s="857" t="s">
        <v>3411</v>
      </c>
      <c r="O274" s="857" t="s">
        <v>3411</v>
      </c>
      <c r="P274" s="857" t="s">
        <v>3411</v>
      </c>
      <c r="Q274" s="857" t="s">
        <v>3411</v>
      </c>
      <c r="R274" s="857" t="s">
        <v>3411</v>
      </c>
      <c r="S274" s="857" t="s">
        <v>3411</v>
      </c>
      <c r="T274" s="857" t="s">
        <v>3411</v>
      </c>
      <c r="U274" s="857" t="s">
        <v>3411</v>
      </c>
      <c r="V274" s="857" t="s">
        <v>3411</v>
      </c>
      <c r="W274" s="857" t="s">
        <v>3411</v>
      </c>
      <c r="X274" s="857" t="s">
        <v>3411</v>
      </c>
      <c r="Y274" s="857" t="s">
        <v>3411</v>
      </c>
      <c r="Z274" s="857" t="s">
        <v>3411</v>
      </c>
      <c r="AA274" s="857" t="s">
        <v>3411</v>
      </c>
      <c r="AB274" s="857" t="s">
        <v>3411</v>
      </c>
      <c r="AC274" s="857" t="s">
        <v>3411</v>
      </c>
      <c r="AD274" s="857" t="s">
        <v>3411</v>
      </c>
      <c r="AE274" s="857" t="s">
        <v>3411</v>
      </c>
      <c r="AF274" s="857" t="s">
        <v>3411</v>
      </c>
      <c r="AG274" s="857" t="s">
        <v>3411</v>
      </c>
      <c r="AH274" s="857" t="s">
        <v>3411</v>
      </c>
      <c r="AI274" s="857" t="s">
        <v>3411</v>
      </c>
      <c r="AJ274" s="857" t="s">
        <v>3411</v>
      </c>
      <c r="AK274" s="857" t="s">
        <v>3411</v>
      </c>
      <c r="AL274" s="857" t="s">
        <v>3411</v>
      </c>
      <c r="AM274" s="857" t="s">
        <v>3411</v>
      </c>
      <c r="AN274" s="857" t="s">
        <v>3411</v>
      </c>
      <c r="AO274" s="857" t="s">
        <v>3411</v>
      </c>
      <c r="AP274" s="857" t="s">
        <v>3411</v>
      </c>
      <c r="AQ274" s="857" t="s">
        <v>3411</v>
      </c>
      <c r="AR274" s="857" t="s">
        <v>3411</v>
      </c>
      <c r="AS274" s="857" t="s">
        <v>3411</v>
      </c>
      <c r="AT274" s="857" t="s">
        <v>3411</v>
      </c>
      <c r="AU274" s="857" t="s">
        <v>3411</v>
      </c>
      <c r="AV274" s="857" t="s">
        <v>3411</v>
      </c>
      <c r="AW274" s="857" t="s">
        <v>3411</v>
      </c>
      <c r="AX274" s="857" t="s">
        <v>3411</v>
      </c>
      <c r="AY274" s="857" t="s">
        <v>3411</v>
      </c>
      <c r="AZ274" s="857" t="s">
        <v>3411</v>
      </c>
      <c r="BA274" s="857" t="s">
        <v>3411</v>
      </c>
      <c r="BB274" s="857" t="s">
        <v>3411</v>
      </c>
      <c r="BC274" s="857" t="s">
        <v>3411</v>
      </c>
      <c r="BD274" s="857" t="s">
        <v>3411</v>
      </c>
      <c r="BE274" s="857" t="s">
        <v>3411</v>
      </c>
      <c r="BF274" s="857" t="s">
        <v>3411</v>
      </c>
      <c r="BG274" s="857" t="s">
        <v>3411</v>
      </c>
      <c r="BH274" s="857" t="s">
        <v>3411</v>
      </c>
      <c r="BI274" s="857" t="s">
        <v>3411</v>
      </c>
      <c r="BJ274" s="857" t="s">
        <v>3411</v>
      </c>
      <c r="BK274" s="857" t="s">
        <v>3411</v>
      </c>
      <c r="BL274" s="857" t="s">
        <v>3411</v>
      </c>
      <c r="BM274" s="857" t="s">
        <v>3411</v>
      </c>
      <c r="BN274" s="857" t="s">
        <v>3411</v>
      </c>
    </row>
    <row r="275" spans="1:66" ht="12.75">
      <c r="A275" s="855" t="s">
        <v>12124</v>
      </c>
      <c r="B275" s="843" t="s">
        <v>8748</v>
      </c>
      <c r="C275" s="844" t="s">
        <v>6077</v>
      </c>
      <c r="D275" s="856">
        <v>9628656648</v>
      </c>
      <c r="E275" s="856">
        <v>0</v>
      </c>
      <c r="F275" s="856">
        <v>9628656648</v>
      </c>
      <c r="G275" s="856">
        <v>9628656648</v>
      </c>
      <c r="H275" s="856">
        <v>0</v>
      </c>
      <c r="I275" s="856" t="s">
        <v>3411</v>
      </c>
      <c r="J275" s="856" t="s">
        <v>3411</v>
      </c>
      <c r="K275" s="856" t="s">
        <v>3411</v>
      </c>
      <c r="L275" s="856" t="s">
        <v>3411</v>
      </c>
      <c r="M275" s="856" t="s">
        <v>3411</v>
      </c>
      <c r="N275" s="856" t="s">
        <v>3411</v>
      </c>
      <c r="O275" s="856" t="s">
        <v>3411</v>
      </c>
      <c r="P275" s="856" t="s">
        <v>3411</v>
      </c>
      <c r="Q275" s="856" t="s">
        <v>3411</v>
      </c>
      <c r="R275" s="856" t="s">
        <v>3411</v>
      </c>
      <c r="S275" s="856" t="s">
        <v>3411</v>
      </c>
      <c r="T275" s="856" t="s">
        <v>3411</v>
      </c>
      <c r="U275" s="856" t="s">
        <v>3411</v>
      </c>
      <c r="V275" s="856" t="s">
        <v>3411</v>
      </c>
      <c r="W275" s="856" t="s">
        <v>3411</v>
      </c>
      <c r="X275" s="856" t="s">
        <v>3411</v>
      </c>
      <c r="Y275" s="856" t="s">
        <v>3411</v>
      </c>
      <c r="Z275" s="856" t="s">
        <v>3411</v>
      </c>
      <c r="AA275" s="856" t="s">
        <v>3411</v>
      </c>
      <c r="AB275" s="856" t="s">
        <v>3411</v>
      </c>
      <c r="AC275" s="856" t="s">
        <v>3411</v>
      </c>
      <c r="AD275" s="856" t="s">
        <v>3411</v>
      </c>
      <c r="AE275" s="856" t="s">
        <v>3411</v>
      </c>
      <c r="AF275" s="856" t="s">
        <v>3411</v>
      </c>
      <c r="AG275" s="856" t="s">
        <v>3411</v>
      </c>
      <c r="AH275" s="856" t="s">
        <v>3411</v>
      </c>
      <c r="AI275" s="856" t="s">
        <v>3411</v>
      </c>
      <c r="AJ275" s="856" t="s">
        <v>3411</v>
      </c>
      <c r="AK275" s="856" t="s">
        <v>3411</v>
      </c>
      <c r="AL275" s="856" t="s">
        <v>3411</v>
      </c>
      <c r="AM275" s="856" t="s">
        <v>3411</v>
      </c>
      <c r="AN275" s="856" t="s">
        <v>3411</v>
      </c>
      <c r="AO275" s="856" t="s">
        <v>3411</v>
      </c>
      <c r="AP275" s="856" t="s">
        <v>3411</v>
      </c>
      <c r="AQ275" s="856" t="s">
        <v>3411</v>
      </c>
      <c r="AR275" s="856" t="s">
        <v>3411</v>
      </c>
      <c r="AS275" s="856" t="s">
        <v>3411</v>
      </c>
      <c r="AT275" s="856" t="s">
        <v>3411</v>
      </c>
      <c r="AU275" s="856" t="s">
        <v>3411</v>
      </c>
      <c r="AV275" s="856" t="s">
        <v>3411</v>
      </c>
      <c r="AW275" s="856" t="s">
        <v>3411</v>
      </c>
      <c r="AX275" s="856" t="s">
        <v>3411</v>
      </c>
      <c r="AY275" s="856" t="s">
        <v>3411</v>
      </c>
      <c r="AZ275" s="856" t="s">
        <v>3411</v>
      </c>
      <c r="BA275" s="856" t="s">
        <v>3411</v>
      </c>
      <c r="BB275" s="856" t="s">
        <v>3411</v>
      </c>
      <c r="BC275" s="856" t="s">
        <v>3411</v>
      </c>
      <c r="BD275" s="856" t="s">
        <v>3411</v>
      </c>
      <c r="BE275" s="856" t="s">
        <v>3411</v>
      </c>
      <c r="BF275" s="856" t="s">
        <v>3411</v>
      </c>
      <c r="BG275" s="856" t="s">
        <v>3411</v>
      </c>
      <c r="BH275" s="856" t="s">
        <v>3411</v>
      </c>
      <c r="BI275" s="856" t="s">
        <v>3411</v>
      </c>
      <c r="BJ275" s="856" t="s">
        <v>3411</v>
      </c>
      <c r="BK275" s="856" t="s">
        <v>3411</v>
      </c>
      <c r="BL275" s="856" t="s">
        <v>3411</v>
      </c>
      <c r="BM275" s="856" t="s">
        <v>3411</v>
      </c>
      <c r="BN275" s="856" t="s">
        <v>3411</v>
      </c>
    </row>
    <row r="276" spans="1:66" ht="12.75" hidden="1">
      <c r="A276" s="855"/>
      <c r="B276" s="832" t="s">
        <v>8749</v>
      </c>
      <c r="C276" s="833"/>
      <c r="D276" s="857">
        <v>9628656648</v>
      </c>
      <c r="E276" s="857">
        <v>0</v>
      </c>
      <c r="F276" s="857">
        <v>9628656648</v>
      </c>
      <c r="G276" s="857">
        <v>9628656648</v>
      </c>
      <c r="H276" s="857">
        <v>0</v>
      </c>
      <c r="I276" s="857" t="s">
        <v>3411</v>
      </c>
      <c r="J276" s="857" t="s">
        <v>3411</v>
      </c>
      <c r="K276" s="857" t="s">
        <v>3411</v>
      </c>
      <c r="L276" s="857" t="s">
        <v>3411</v>
      </c>
      <c r="M276" s="857" t="s">
        <v>3411</v>
      </c>
      <c r="N276" s="857" t="s">
        <v>3411</v>
      </c>
      <c r="O276" s="857" t="s">
        <v>3411</v>
      </c>
      <c r="P276" s="857" t="s">
        <v>3411</v>
      </c>
      <c r="Q276" s="857" t="s">
        <v>3411</v>
      </c>
      <c r="R276" s="857" t="s">
        <v>3411</v>
      </c>
      <c r="S276" s="857" t="s">
        <v>3411</v>
      </c>
      <c r="T276" s="857" t="s">
        <v>3411</v>
      </c>
      <c r="U276" s="857" t="s">
        <v>3411</v>
      </c>
      <c r="V276" s="857" t="s">
        <v>3411</v>
      </c>
      <c r="W276" s="857" t="s">
        <v>3411</v>
      </c>
      <c r="X276" s="857" t="s">
        <v>3411</v>
      </c>
      <c r="Y276" s="857" t="s">
        <v>3411</v>
      </c>
      <c r="Z276" s="857" t="s">
        <v>3411</v>
      </c>
      <c r="AA276" s="857" t="s">
        <v>3411</v>
      </c>
      <c r="AB276" s="857" t="s">
        <v>3411</v>
      </c>
      <c r="AC276" s="857" t="s">
        <v>3411</v>
      </c>
      <c r="AD276" s="857" t="s">
        <v>3411</v>
      </c>
      <c r="AE276" s="857" t="s">
        <v>3411</v>
      </c>
      <c r="AF276" s="857" t="s">
        <v>3411</v>
      </c>
      <c r="AG276" s="857" t="s">
        <v>3411</v>
      </c>
      <c r="AH276" s="857" t="s">
        <v>3411</v>
      </c>
      <c r="AI276" s="857" t="s">
        <v>3411</v>
      </c>
      <c r="AJ276" s="857" t="s">
        <v>3411</v>
      </c>
      <c r="AK276" s="857" t="s">
        <v>3411</v>
      </c>
      <c r="AL276" s="857" t="s">
        <v>3411</v>
      </c>
      <c r="AM276" s="857" t="s">
        <v>3411</v>
      </c>
      <c r="AN276" s="857" t="s">
        <v>3411</v>
      </c>
      <c r="AO276" s="857" t="s">
        <v>3411</v>
      </c>
      <c r="AP276" s="857" t="s">
        <v>3411</v>
      </c>
      <c r="AQ276" s="857" t="s">
        <v>3411</v>
      </c>
      <c r="AR276" s="857" t="s">
        <v>3411</v>
      </c>
      <c r="AS276" s="857" t="s">
        <v>3411</v>
      </c>
      <c r="AT276" s="857" t="s">
        <v>3411</v>
      </c>
      <c r="AU276" s="857" t="s">
        <v>3411</v>
      </c>
      <c r="AV276" s="857" t="s">
        <v>3411</v>
      </c>
      <c r="AW276" s="857" t="s">
        <v>3411</v>
      </c>
      <c r="AX276" s="857" t="s">
        <v>3411</v>
      </c>
      <c r="AY276" s="857" t="s">
        <v>3411</v>
      </c>
      <c r="AZ276" s="857" t="s">
        <v>3411</v>
      </c>
      <c r="BA276" s="857" t="s">
        <v>3411</v>
      </c>
      <c r="BB276" s="857" t="s">
        <v>3411</v>
      </c>
      <c r="BC276" s="857" t="s">
        <v>3411</v>
      </c>
      <c r="BD276" s="857" t="s">
        <v>3411</v>
      </c>
      <c r="BE276" s="857" t="s">
        <v>3411</v>
      </c>
      <c r="BF276" s="857" t="s">
        <v>3411</v>
      </c>
      <c r="BG276" s="857" t="s">
        <v>3411</v>
      </c>
      <c r="BH276" s="857" t="s">
        <v>3411</v>
      </c>
      <c r="BI276" s="857" t="s">
        <v>3411</v>
      </c>
      <c r="BJ276" s="857" t="s">
        <v>3411</v>
      </c>
      <c r="BK276" s="857" t="s">
        <v>3411</v>
      </c>
      <c r="BL276" s="857" t="s">
        <v>3411</v>
      </c>
      <c r="BM276" s="857" t="s">
        <v>3411</v>
      </c>
      <c r="BN276" s="857" t="s">
        <v>3411</v>
      </c>
    </row>
    <row r="277" spans="1:66" ht="12.75" hidden="1">
      <c r="A277" s="855"/>
      <c r="B277" s="832" t="s">
        <v>13758</v>
      </c>
      <c r="C277" s="833"/>
      <c r="D277" s="857">
        <v>0</v>
      </c>
      <c r="E277" s="857">
        <v>0</v>
      </c>
      <c r="F277" s="857">
        <v>0</v>
      </c>
      <c r="G277" s="857">
        <v>0</v>
      </c>
      <c r="H277" s="857">
        <v>0</v>
      </c>
      <c r="I277" s="857" t="s">
        <v>3411</v>
      </c>
      <c r="J277" s="857" t="s">
        <v>3411</v>
      </c>
      <c r="K277" s="857" t="s">
        <v>3411</v>
      </c>
      <c r="L277" s="857" t="s">
        <v>3411</v>
      </c>
      <c r="M277" s="857" t="s">
        <v>3411</v>
      </c>
      <c r="N277" s="857" t="s">
        <v>3411</v>
      </c>
      <c r="O277" s="857" t="s">
        <v>3411</v>
      </c>
      <c r="P277" s="857" t="s">
        <v>3411</v>
      </c>
      <c r="Q277" s="857" t="s">
        <v>3411</v>
      </c>
      <c r="R277" s="857" t="s">
        <v>3411</v>
      </c>
      <c r="S277" s="857" t="s">
        <v>3411</v>
      </c>
      <c r="T277" s="857" t="s">
        <v>3411</v>
      </c>
      <c r="U277" s="857" t="s">
        <v>3411</v>
      </c>
      <c r="V277" s="857" t="s">
        <v>3411</v>
      </c>
      <c r="W277" s="857" t="s">
        <v>3411</v>
      </c>
      <c r="X277" s="857" t="s">
        <v>3411</v>
      </c>
      <c r="Y277" s="857" t="s">
        <v>3411</v>
      </c>
      <c r="Z277" s="857" t="s">
        <v>3411</v>
      </c>
      <c r="AA277" s="857" t="s">
        <v>3411</v>
      </c>
      <c r="AB277" s="857" t="s">
        <v>3411</v>
      </c>
      <c r="AC277" s="857" t="s">
        <v>3411</v>
      </c>
      <c r="AD277" s="857" t="s">
        <v>3411</v>
      </c>
      <c r="AE277" s="857" t="s">
        <v>3411</v>
      </c>
      <c r="AF277" s="857" t="s">
        <v>3411</v>
      </c>
      <c r="AG277" s="857" t="s">
        <v>3411</v>
      </c>
      <c r="AH277" s="857" t="s">
        <v>3411</v>
      </c>
      <c r="AI277" s="857" t="s">
        <v>3411</v>
      </c>
      <c r="AJ277" s="857" t="s">
        <v>3411</v>
      </c>
      <c r="AK277" s="857" t="s">
        <v>3411</v>
      </c>
      <c r="AL277" s="857" t="s">
        <v>3411</v>
      </c>
      <c r="AM277" s="857" t="s">
        <v>3411</v>
      </c>
      <c r="AN277" s="857" t="s">
        <v>3411</v>
      </c>
      <c r="AO277" s="857" t="s">
        <v>3411</v>
      </c>
      <c r="AP277" s="857" t="s">
        <v>3411</v>
      </c>
      <c r="AQ277" s="857" t="s">
        <v>3411</v>
      </c>
      <c r="AR277" s="857" t="s">
        <v>3411</v>
      </c>
      <c r="AS277" s="857" t="s">
        <v>3411</v>
      </c>
      <c r="AT277" s="857" t="s">
        <v>3411</v>
      </c>
      <c r="AU277" s="857" t="s">
        <v>3411</v>
      </c>
      <c r="AV277" s="857" t="s">
        <v>3411</v>
      </c>
      <c r="AW277" s="857" t="s">
        <v>3411</v>
      </c>
      <c r="AX277" s="857" t="s">
        <v>3411</v>
      </c>
      <c r="AY277" s="857" t="s">
        <v>3411</v>
      </c>
      <c r="AZ277" s="857" t="s">
        <v>3411</v>
      </c>
      <c r="BA277" s="857" t="s">
        <v>3411</v>
      </c>
      <c r="BB277" s="857" t="s">
        <v>3411</v>
      </c>
      <c r="BC277" s="857" t="s">
        <v>3411</v>
      </c>
      <c r="BD277" s="857" t="s">
        <v>3411</v>
      </c>
      <c r="BE277" s="857" t="s">
        <v>3411</v>
      </c>
      <c r="BF277" s="857" t="s">
        <v>3411</v>
      </c>
      <c r="BG277" s="857" t="s">
        <v>3411</v>
      </c>
      <c r="BH277" s="857" t="s">
        <v>3411</v>
      </c>
      <c r="BI277" s="857" t="s">
        <v>3411</v>
      </c>
      <c r="BJ277" s="857" t="s">
        <v>3411</v>
      </c>
      <c r="BK277" s="857" t="s">
        <v>3411</v>
      </c>
      <c r="BL277" s="857" t="s">
        <v>3411</v>
      </c>
      <c r="BM277" s="857" t="s">
        <v>3411</v>
      </c>
      <c r="BN277" s="857" t="s">
        <v>3411</v>
      </c>
    </row>
    <row r="278" spans="1:66" ht="12.75" hidden="1">
      <c r="A278" s="855"/>
      <c r="B278" s="832" t="s">
        <v>13759</v>
      </c>
      <c r="C278" s="833"/>
      <c r="D278" s="857">
        <v>0</v>
      </c>
      <c r="E278" s="857">
        <v>0</v>
      </c>
      <c r="F278" s="857">
        <v>0</v>
      </c>
      <c r="G278" s="857">
        <v>0</v>
      </c>
      <c r="H278" s="857">
        <v>0</v>
      </c>
      <c r="I278" s="857" t="s">
        <v>3411</v>
      </c>
      <c r="J278" s="857" t="s">
        <v>3411</v>
      </c>
      <c r="K278" s="857" t="s">
        <v>3411</v>
      </c>
      <c r="L278" s="857" t="s">
        <v>3411</v>
      </c>
      <c r="M278" s="857" t="s">
        <v>3411</v>
      </c>
      <c r="N278" s="857" t="s">
        <v>3411</v>
      </c>
      <c r="O278" s="857" t="s">
        <v>3411</v>
      </c>
      <c r="P278" s="857" t="s">
        <v>3411</v>
      </c>
      <c r="Q278" s="857" t="s">
        <v>3411</v>
      </c>
      <c r="R278" s="857" t="s">
        <v>3411</v>
      </c>
      <c r="S278" s="857" t="s">
        <v>3411</v>
      </c>
      <c r="T278" s="857" t="s">
        <v>3411</v>
      </c>
      <c r="U278" s="857" t="s">
        <v>3411</v>
      </c>
      <c r="V278" s="857" t="s">
        <v>3411</v>
      </c>
      <c r="W278" s="857" t="s">
        <v>3411</v>
      </c>
      <c r="X278" s="857" t="s">
        <v>3411</v>
      </c>
      <c r="Y278" s="857" t="s">
        <v>3411</v>
      </c>
      <c r="Z278" s="857" t="s">
        <v>3411</v>
      </c>
      <c r="AA278" s="857" t="s">
        <v>3411</v>
      </c>
      <c r="AB278" s="857" t="s">
        <v>3411</v>
      </c>
      <c r="AC278" s="857" t="s">
        <v>3411</v>
      </c>
      <c r="AD278" s="857" t="s">
        <v>3411</v>
      </c>
      <c r="AE278" s="857" t="s">
        <v>3411</v>
      </c>
      <c r="AF278" s="857" t="s">
        <v>3411</v>
      </c>
      <c r="AG278" s="857" t="s">
        <v>3411</v>
      </c>
      <c r="AH278" s="857" t="s">
        <v>3411</v>
      </c>
      <c r="AI278" s="857" t="s">
        <v>3411</v>
      </c>
      <c r="AJ278" s="857" t="s">
        <v>3411</v>
      </c>
      <c r="AK278" s="857" t="s">
        <v>3411</v>
      </c>
      <c r="AL278" s="857" t="s">
        <v>3411</v>
      </c>
      <c r="AM278" s="857" t="s">
        <v>3411</v>
      </c>
      <c r="AN278" s="857" t="s">
        <v>3411</v>
      </c>
      <c r="AO278" s="857" t="s">
        <v>3411</v>
      </c>
      <c r="AP278" s="857" t="s">
        <v>3411</v>
      </c>
      <c r="AQ278" s="857" t="s">
        <v>3411</v>
      </c>
      <c r="AR278" s="857" t="s">
        <v>3411</v>
      </c>
      <c r="AS278" s="857" t="s">
        <v>3411</v>
      </c>
      <c r="AT278" s="857" t="s">
        <v>3411</v>
      </c>
      <c r="AU278" s="857" t="s">
        <v>3411</v>
      </c>
      <c r="AV278" s="857" t="s">
        <v>3411</v>
      </c>
      <c r="AW278" s="857" t="s">
        <v>3411</v>
      </c>
      <c r="AX278" s="857" t="s">
        <v>3411</v>
      </c>
      <c r="AY278" s="857" t="s">
        <v>3411</v>
      </c>
      <c r="AZ278" s="857" t="s">
        <v>3411</v>
      </c>
      <c r="BA278" s="857" t="s">
        <v>3411</v>
      </c>
      <c r="BB278" s="857" t="s">
        <v>3411</v>
      </c>
      <c r="BC278" s="857" t="s">
        <v>3411</v>
      </c>
      <c r="BD278" s="857" t="s">
        <v>3411</v>
      </c>
      <c r="BE278" s="857" t="s">
        <v>3411</v>
      </c>
      <c r="BF278" s="857" t="s">
        <v>3411</v>
      </c>
      <c r="BG278" s="857" t="s">
        <v>3411</v>
      </c>
      <c r="BH278" s="857" t="s">
        <v>3411</v>
      </c>
      <c r="BI278" s="857" t="s">
        <v>3411</v>
      </c>
      <c r="BJ278" s="857" t="s">
        <v>3411</v>
      </c>
      <c r="BK278" s="857" t="s">
        <v>3411</v>
      </c>
      <c r="BL278" s="857" t="s">
        <v>3411</v>
      </c>
      <c r="BM278" s="857" t="s">
        <v>3411</v>
      </c>
      <c r="BN278" s="857" t="s">
        <v>3411</v>
      </c>
    </row>
    <row r="279" spans="1:66" ht="12.75" hidden="1">
      <c r="A279" s="855"/>
      <c r="B279" s="832" t="s">
        <v>8744</v>
      </c>
      <c r="C279" s="833"/>
      <c r="D279" s="857">
        <v>0</v>
      </c>
      <c r="E279" s="857">
        <v>0</v>
      </c>
      <c r="F279" s="857">
        <v>0</v>
      </c>
      <c r="G279" s="857">
        <v>0</v>
      </c>
      <c r="H279" s="857">
        <v>0</v>
      </c>
      <c r="I279" s="857" t="s">
        <v>3411</v>
      </c>
      <c r="J279" s="857" t="s">
        <v>3411</v>
      </c>
      <c r="K279" s="857" t="s">
        <v>3411</v>
      </c>
      <c r="L279" s="857" t="s">
        <v>3411</v>
      </c>
      <c r="M279" s="857" t="s">
        <v>3411</v>
      </c>
      <c r="N279" s="857" t="s">
        <v>3411</v>
      </c>
      <c r="O279" s="857" t="s">
        <v>3411</v>
      </c>
      <c r="P279" s="857" t="s">
        <v>3411</v>
      </c>
      <c r="Q279" s="857" t="s">
        <v>3411</v>
      </c>
      <c r="R279" s="857" t="s">
        <v>3411</v>
      </c>
      <c r="S279" s="857" t="s">
        <v>3411</v>
      </c>
      <c r="T279" s="857" t="s">
        <v>3411</v>
      </c>
      <c r="U279" s="857" t="s">
        <v>3411</v>
      </c>
      <c r="V279" s="857" t="s">
        <v>3411</v>
      </c>
      <c r="W279" s="857" t="s">
        <v>3411</v>
      </c>
      <c r="X279" s="857" t="s">
        <v>3411</v>
      </c>
      <c r="Y279" s="857" t="s">
        <v>3411</v>
      </c>
      <c r="Z279" s="857" t="s">
        <v>3411</v>
      </c>
      <c r="AA279" s="857" t="s">
        <v>3411</v>
      </c>
      <c r="AB279" s="857" t="s">
        <v>3411</v>
      </c>
      <c r="AC279" s="857" t="s">
        <v>3411</v>
      </c>
      <c r="AD279" s="857" t="s">
        <v>3411</v>
      </c>
      <c r="AE279" s="857" t="s">
        <v>3411</v>
      </c>
      <c r="AF279" s="857" t="s">
        <v>3411</v>
      </c>
      <c r="AG279" s="857" t="s">
        <v>3411</v>
      </c>
      <c r="AH279" s="857" t="s">
        <v>3411</v>
      </c>
      <c r="AI279" s="857" t="s">
        <v>3411</v>
      </c>
      <c r="AJ279" s="857" t="s">
        <v>3411</v>
      </c>
      <c r="AK279" s="857" t="s">
        <v>3411</v>
      </c>
      <c r="AL279" s="857" t="s">
        <v>3411</v>
      </c>
      <c r="AM279" s="857" t="s">
        <v>3411</v>
      </c>
      <c r="AN279" s="857" t="s">
        <v>3411</v>
      </c>
      <c r="AO279" s="857" t="s">
        <v>3411</v>
      </c>
      <c r="AP279" s="857" t="s">
        <v>3411</v>
      </c>
      <c r="AQ279" s="857" t="s">
        <v>3411</v>
      </c>
      <c r="AR279" s="857" t="s">
        <v>3411</v>
      </c>
      <c r="AS279" s="857" t="s">
        <v>3411</v>
      </c>
      <c r="AT279" s="857" t="s">
        <v>3411</v>
      </c>
      <c r="AU279" s="857" t="s">
        <v>3411</v>
      </c>
      <c r="AV279" s="857" t="s">
        <v>3411</v>
      </c>
      <c r="AW279" s="857" t="s">
        <v>3411</v>
      </c>
      <c r="AX279" s="857" t="s">
        <v>3411</v>
      </c>
      <c r="AY279" s="857" t="s">
        <v>3411</v>
      </c>
      <c r="AZ279" s="857" t="s">
        <v>3411</v>
      </c>
      <c r="BA279" s="857" t="s">
        <v>3411</v>
      </c>
      <c r="BB279" s="857" t="s">
        <v>3411</v>
      </c>
      <c r="BC279" s="857" t="s">
        <v>3411</v>
      </c>
      <c r="BD279" s="857" t="s">
        <v>3411</v>
      </c>
      <c r="BE279" s="857" t="s">
        <v>3411</v>
      </c>
      <c r="BF279" s="857" t="s">
        <v>3411</v>
      </c>
      <c r="BG279" s="857" t="s">
        <v>3411</v>
      </c>
      <c r="BH279" s="857" t="s">
        <v>3411</v>
      </c>
      <c r="BI279" s="857" t="s">
        <v>3411</v>
      </c>
      <c r="BJ279" s="857" t="s">
        <v>3411</v>
      </c>
      <c r="BK279" s="857" t="s">
        <v>3411</v>
      </c>
      <c r="BL279" s="857" t="s">
        <v>3411</v>
      </c>
      <c r="BM279" s="857" t="s">
        <v>3411</v>
      </c>
      <c r="BN279" s="857" t="s">
        <v>3411</v>
      </c>
    </row>
    <row r="280" spans="1:66" ht="12.75" hidden="1">
      <c r="A280" s="855"/>
      <c r="B280" s="832" t="s">
        <v>13760</v>
      </c>
      <c r="C280" s="833"/>
      <c r="D280" s="857">
        <v>0</v>
      </c>
      <c r="E280" s="857">
        <v>0</v>
      </c>
      <c r="F280" s="857">
        <v>0</v>
      </c>
      <c r="G280" s="857">
        <v>0</v>
      </c>
      <c r="H280" s="857">
        <v>0</v>
      </c>
      <c r="I280" s="857" t="s">
        <v>3411</v>
      </c>
      <c r="J280" s="857" t="s">
        <v>3411</v>
      </c>
      <c r="K280" s="857" t="s">
        <v>3411</v>
      </c>
      <c r="L280" s="857" t="s">
        <v>3411</v>
      </c>
      <c r="M280" s="857" t="s">
        <v>3411</v>
      </c>
      <c r="N280" s="857" t="s">
        <v>3411</v>
      </c>
      <c r="O280" s="857" t="s">
        <v>3411</v>
      </c>
      <c r="P280" s="857" t="s">
        <v>3411</v>
      </c>
      <c r="Q280" s="857" t="s">
        <v>3411</v>
      </c>
      <c r="R280" s="857" t="s">
        <v>3411</v>
      </c>
      <c r="S280" s="857" t="s">
        <v>3411</v>
      </c>
      <c r="T280" s="857" t="s">
        <v>3411</v>
      </c>
      <c r="U280" s="857" t="s">
        <v>3411</v>
      </c>
      <c r="V280" s="857" t="s">
        <v>3411</v>
      </c>
      <c r="W280" s="857" t="s">
        <v>3411</v>
      </c>
      <c r="X280" s="857" t="s">
        <v>3411</v>
      </c>
      <c r="Y280" s="857" t="s">
        <v>3411</v>
      </c>
      <c r="Z280" s="857" t="s">
        <v>3411</v>
      </c>
      <c r="AA280" s="857" t="s">
        <v>3411</v>
      </c>
      <c r="AB280" s="857" t="s">
        <v>3411</v>
      </c>
      <c r="AC280" s="857" t="s">
        <v>3411</v>
      </c>
      <c r="AD280" s="857" t="s">
        <v>3411</v>
      </c>
      <c r="AE280" s="857" t="s">
        <v>3411</v>
      </c>
      <c r="AF280" s="857" t="s">
        <v>3411</v>
      </c>
      <c r="AG280" s="857" t="s">
        <v>3411</v>
      </c>
      <c r="AH280" s="857" t="s">
        <v>3411</v>
      </c>
      <c r="AI280" s="857" t="s">
        <v>3411</v>
      </c>
      <c r="AJ280" s="857" t="s">
        <v>3411</v>
      </c>
      <c r="AK280" s="857" t="s">
        <v>3411</v>
      </c>
      <c r="AL280" s="857" t="s">
        <v>3411</v>
      </c>
      <c r="AM280" s="857" t="s">
        <v>3411</v>
      </c>
      <c r="AN280" s="857" t="s">
        <v>3411</v>
      </c>
      <c r="AO280" s="857" t="s">
        <v>3411</v>
      </c>
      <c r="AP280" s="857" t="s">
        <v>3411</v>
      </c>
      <c r="AQ280" s="857" t="s">
        <v>3411</v>
      </c>
      <c r="AR280" s="857" t="s">
        <v>3411</v>
      </c>
      <c r="AS280" s="857" t="s">
        <v>3411</v>
      </c>
      <c r="AT280" s="857" t="s">
        <v>3411</v>
      </c>
      <c r="AU280" s="857" t="s">
        <v>3411</v>
      </c>
      <c r="AV280" s="857" t="s">
        <v>3411</v>
      </c>
      <c r="AW280" s="857" t="s">
        <v>3411</v>
      </c>
      <c r="AX280" s="857" t="s">
        <v>3411</v>
      </c>
      <c r="AY280" s="857" t="s">
        <v>3411</v>
      </c>
      <c r="AZ280" s="857" t="s">
        <v>3411</v>
      </c>
      <c r="BA280" s="857" t="s">
        <v>3411</v>
      </c>
      <c r="BB280" s="857" t="s">
        <v>3411</v>
      </c>
      <c r="BC280" s="857" t="s">
        <v>3411</v>
      </c>
      <c r="BD280" s="857" t="s">
        <v>3411</v>
      </c>
      <c r="BE280" s="857" t="s">
        <v>3411</v>
      </c>
      <c r="BF280" s="857" t="s">
        <v>3411</v>
      </c>
      <c r="BG280" s="857" t="s">
        <v>3411</v>
      </c>
      <c r="BH280" s="857" t="s">
        <v>3411</v>
      </c>
      <c r="BI280" s="857" t="s">
        <v>3411</v>
      </c>
      <c r="BJ280" s="857" t="s">
        <v>3411</v>
      </c>
      <c r="BK280" s="857" t="s">
        <v>3411</v>
      </c>
      <c r="BL280" s="857" t="s">
        <v>3411</v>
      </c>
      <c r="BM280" s="857" t="s">
        <v>3411</v>
      </c>
      <c r="BN280" s="857" t="s">
        <v>3411</v>
      </c>
    </row>
    <row r="281" spans="1:66" ht="12.75" hidden="1">
      <c r="A281" s="855"/>
      <c r="B281" s="832" t="s">
        <v>13761</v>
      </c>
      <c r="C281" s="833"/>
      <c r="D281" s="857">
        <v>0</v>
      </c>
      <c r="E281" s="857">
        <v>0</v>
      </c>
      <c r="F281" s="857">
        <v>0</v>
      </c>
      <c r="G281" s="857">
        <v>0</v>
      </c>
      <c r="H281" s="857">
        <v>0</v>
      </c>
      <c r="I281" s="857" t="s">
        <v>3411</v>
      </c>
      <c r="J281" s="857" t="s">
        <v>3411</v>
      </c>
      <c r="K281" s="857" t="s">
        <v>3411</v>
      </c>
      <c r="L281" s="857" t="s">
        <v>3411</v>
      </c>
      <c r="M281" s="857" t="s">
        <v>3411</v>
      </c>
      <c r="N281" s="857" t="s">
        <v>3411</v>
      </c>
      <c r="O281" s="857" t="s">
        <v>3411</v>
      </c>
      <c r="P281" s="857" t="s">
        <v>3411</v>
      </c>
      <c r="Q281" s="857" t="s">
        <v>3411</v>
      </c>
      <c r="R281" s="857" t="s">
        <v>3411</v>
      </c>
      <c r="S281" s="857" t="s">
        <v>3411</v>
      </c>
      <c r="T281" s="857" t="s">
        <v>3411</v>
      </c>
      <c r="U281" s="857" t="s">
        <v>3411</v>
      </c>
      <c r="V281" s="857" t="s">
        <v>3411</v>
      </c>
      <c r="W281" s="857" t="s">
        <v>3411</v>
      </c>
      <c r="X281" s="857" t="s">
        <v>3411</v>
      </c>
      <c r="Y281" s="857" t="s">
        <v>3411</v>
      </c>
      <c r="Z281" s="857" t="s">
        <v>3411</v>
      </c>
      <c r="AA281" s="857" t="s">
        <v>3411</v>
      </c>
      <c r="AB281" s="857" t="s">
        <v>3411</v>
      </c>
      <c r="AC281" s="857" t="s">
        <v>3411</v>
      </c>
      <c r="AD281" s="857" t="s">
        <v>3411</v>
      </c>
      <c r="AE281" s="857" t="s">
        <v>3411</v>
      </c>
      <c r="AF281" s="857" t="s">
        <v>3411</v>
      </c>
      <c r="AG281" s="857" t="s">
        <v>3411</v>
      </c>
      <c r="AH281" s="857" t="s">
        <v>3411</v>
      </c>
      <c r="AI281" s="857" t="s">
        <v>3411</v>
      </c>
      <c r="AJ281" s="857" t="s">
        <v>3411</v>
      </c>
      <c r="AK281" s="857" t="s">
        <v>3411</v>
      </c>
      <c r="AL281" s="857" t="s">
        <v>3411</v>
      </c>
      <c r="AM281" s="857" t="s">
        <v>3411</v>
      </c>
      <c r="AN281" s="857" t="s">
        <v>3411</v>
      </c>
      <c r="AO281" s="857" t="s">
        <v>3411</v>
      </c>
      <c r="AP281" s="857" t="s">
        <v>3411</v>
      </c>
      <c r="AQ281" s="857" t="s">
        <v>3411</v>
      </c>
      <c r="AR281" s="857" t="s">
        <v>3411</v>
      </c>
      <c r="AS281" s="857" t="s">
        <v>3411</v>
      </c>
      <c r="AT281" s="857" t="s">
        <v>3411</v>
      </c>
      <c r="AU281" s="857" t="s">
        <v>3411</v>
      </c>
      <c r="AV281" s="857" t="s">
        <v>3411</v>
      </c>
      <c r="AW281" s="857" t="s">
        <v>3411</v>
      </c>
      <c r="AX281" s="857" t="s">
        <v>3411</v>
      </c>
      <c r="AY281" s="857" t="s">
        <v>3411</v>
      </c>
      <c r="AZ281" s="857" t="s">
        <v>3411</v>
      </c>
      <c r="BA281" s="857" t="s">
        <v>3411</v>
      </c>
      <c r="BB281" s="857" t="s">
        <v>3411</v>
      </c>
      <c r="BC281" s="857" t="s">
        <v>3411</v>
      </c>
      <c r="BD281" s="857" t="s">
        <v>3411</v>
      </c>
      <c r="BE281" s="857" t="s">
        <v>3411</v>
      </c>
      <c r="BF281" s="857" t="s">
        <v>3411</v>
      </c>
      <c r="BG281" s="857" t="s">
        <v>3411</v>
      </c>
      <c r="BH281" s="857" t="s">
        <v>3411</v>
      </c>
      <c r="BI281" s="857" t="s">
        <v>3411</v>
      </c>
      <c r="BJ281" s="857" t="s">
        <v>3411</v>
      </c>
      <c r="BK281" s="857" t="s">
        <v>3411</v>
      </c>
      <c r="BL281" s="857" t="s">
        <v>3411</v>
      </c>
      <c r="BM281" s="857" t="s">
        <v>3411</v>
      </c>
      <c r="BN281" s="857" t="s">
        <v>3411</v>
      </c>
    </row>
    <row r="282" spans="1:66" ht="12.75" hidden="1">
      <c r="A282" s="855"/>
      <c r="B282" s="832" t="s">
        <v>8746</v>
      </c>
      <c r="C282" s="833"/>
      <c r="D282" s="857">
        <v>0</v>
      </c>
      <c r="E282" s="857">
        <v>0</v>
      </c>
      <c r="F282" s="857">
        <v>0</v>
      </c>
      <c r="G282" s="857">
        <v>0</v>
      </c>
      <c r="H282" s="857">
        <v>0</v>
      </c>
      <c r="I282" s="857" t="s">
        <v>3411</v>
      </c>
      <c r="J282" s="857" t="s">
        <v>3411</v>
      </c>
      <c r="K282" s="857" t="s">
        <v>3411</v>
      </c>
      <c r="L282" s="857" t="s">
        <v>3411</v>
      </c>
      <c r="M282" s="857" t="s">
        <v>3411</v>
      </c>
      <c r="N282" s="857" t="s">
        <v>3411</v>
      </c>
      <c r="O282" s="857" t="s">
        <v>3411</v>
      </c>
      <c r="P282" s="857" t="s">
        <v>3411</v>
      </c>
      <c r="Q282" s="857" t="s">
        <v>3411</v>
      </c>
      <c r="R282" s="857" t="s">
        <v>3411</v>
      </c>
      <c r="S282" s="857" t="s">
        <v>3411</v>
      </c>
      <c r="T282" s="857" t="s">
        <v>3411</v>
      </c>
      <c r="U282" s="857" t="s">
        <v>3411</v>
      </c>
      <c r="V282" s="857" t="s">
        <v>3411</v>
      </c>
      <c r="W282" s="857" t="s">
        <v>3411</v>
      </c>
      <c r="X282" s="857" t="s">
        <v>3411</v>
      </c>
      <c r="Y282" s="857" t="s">
        <v>3411</v>
      </c>
      <c r="Z282" s="857" t="s">
        <v>3411</v>
      </c>
      <c r="AA282" s="857" t="s">
        <v>3411</v>
      </c>
      <c r="AB282" s="857" t="s">
        <v>3411</v>
      </c>
      <c r="AC282" s="857" t="s">
        <v>3411</v>
      </c>
      <c r="AD282" s="857" t="s">
        <v>3411</v>
      </c>
      <c r="AE282" s="857" t="s">
        <v>3411</v>
      </c>
      <c r="AF282" s="857" t="s">
        <v>3411</v>
      </c>
      <c r="AG282" s="857" t="s">
        <v>3411</v>
      </c>
      <c r="AH282" s="857" t="s">
        <v>3411</v>
      </c>
      <c r="AI282" s="857" t="s">
        <v>3411</v>
      </c>
      <c r="AJ282" s="857" t="s">
        <v>3411</v>
      </c>
      <c r="AK282" s="857" t="s">
        <v>3411</v>
      </c>
      <c r="AL282" s="857" t="s">
        <v>3411</v>
      </c>
      <c r="AM282" s="857" t="s">
        <v>3411</v>
      </c>
      <c r="AN282" s="857" t="s">
        <v>3411</v>
      </c>
      <c r="AO282" s="857" t="s">
        <v>3411</v>
      </c>
      <c r="AP282" s="857" t="s">
        <v>3411</v>
      </c>
      <c r="AQ282" s="857" t="s">
        <v>3411</v>
      </c>
      <c r="AR282" s="857" t="s">
        <v>3411</v>
      </c>
      <c r="AS282" s="857" t="s">
        <v>3411</v>
      </c>
      <c r="AT282" s="857" t="s">
        <v>3411</v>
      </c>
      <c r="AU282" s="857" t="s">
        <v>3411</v>
      </c>
      <c r="AV282" s="857" t="s">
        <v>3411</v>
      </c>
      <c r="AW282" s="857" t="s">
        <v>3411</v>
      </c>
      <c r="AX282" s="857" t="s">
        <v>3411</v>
      </c>
      <c r="AY282" s="857" t="s">
        <v>3411</v>
      </c>
      <c r="AZ282" s="857" t="s">
        <v>3411</v>
      </c>
      <c r="BA282" s="857" t="s">
        <v>3411</v>
      </c>
      <c r="BB282" s="857" t="s">
        <v>3411</v>
      </c>
      <c r="BC282" s="857" t="s">
        <v>3411</v>
      </c>
      <c r="BD282" s="857" t="s">
        <v>3411</v>
      </c>
      <c r="BE282" s="857" t="s">
        <v>3411</v>
      </c>
      <c r="BF282" s="857" t="s">
        <v>3411</v>
      </c>
      <c r="BG282" s="857" t="s">
        <v>3411</v>
      </c>
      <c r="BH282" s="857" t="s">
        <v>3411</v>
      </c>
      <c r="BI282" s="857" t="s">
        <v>3411</v>
      </c>
      <c r="BJ282" s="857" t="s">
        <v>3411</v>
      </c>
      <c r="BK282" s="857" t="s">
        <v>3411</v>
      </c>
      <c r="BL282" s="857" t="s">
        <v>3411</v>
      </c>
      <c r="BM282" s="857" t="s">
        <v>3411</v>
      </c>
      <c r="BN282" s="857" t="s">
        <v>3411</v>
      </c>
    </row>
    <row r="283" spans="1:66" ht="12.75" hidden="1">
      <c r="A283" s="855"/>
      <c r="B283" s="832" t="s">
        <v>8747</v>
      </c>
      <c r="C283" s="833"/>
      <c r="D283" s="857">
        <v>0</v>
      </c>
      <c r="E283" s="857">
        <v>0</v>
      </c>
      <c r="F283" s="857">
        <v>0</v>
      </c>
      <c r="G283" s="857">
        <v>0</v>
      </c>
      <c r="H283" s="857">
        <v>0</v>
      </c>
      <c r="I283" s="857" t="s">
        <v>3411</v>
      </c>
      <c r="J283" s="857" t="s">
        <v>3411</v>
      </c>
      <c r="K283" s="857" t="s">
        <v>3411</v>
      </c>
      <c r="L283" s="857" t="s">
        <v>3411</v>
      </c>
      <c r="M283" s="857" t="s">
        <v>3411</v>
      </c>
      <c r="N283" s="857" t="s">
        <v>3411</v>
      </c>
      <c r="O283" s="857" t="s">
        <v>3411</v>
      </c>
      <c r="P283" s="857" t="s">
        <v>3411</v>
      </c>
      <c r="Q283" s="857" t="s">
        <v>3411</v>
      </c>
      <c r="R283" s="857" t="s">
        <v>3411</v>
      </c>
      <c r="S283" s="857" t="s">
        <v>3411</v>
      </c>
      <c r="T283" s="857" t="s">
        <v>3411</v>
      </c>
      <c r="U283" s="857" t="s">
        <v>3411</v>
      </c>
      <c r="V283" s="857" t="s">
        <v>3411</v>
      </c>
      <c r="W283" s="857" t="s">
        <v>3411</v>
      </c>
      <c r="X283" s="857" t="s">
        <v>3411</v>
      </c>
      <c r="Y283" s="857" t="s">
        <v>3411</v>
      </c>
      <c r="Z283" s="857" t="s">
        <v>3411</v>
      </c>
      <c r="AA283" s="857" t="s">
        <v>3411</v>
      </c>
      <c r="AB283" s="857" t="s">
        <v>3411</v>
      </c>
      <c r="AC283" s="857" t="s">
        <v>3411</v>
      </c>
      <c r="AD283" s="857" t="s">
        <v>3411</v>
      </c>
      <c r="AE283" s="857" t="s">
        <v>3411</v>
      </c>
      <c r="AF283" s="857" t="s">
        <v>3411</v>
      </c>
      <c r="AG283" s="857" t="s">
        <v>3411</v>
      </c>
      <c r="AH283" s="857" t="s">
        <v>3411</v>
      </c>
      <c r="AI283" s="857" t="s">
        <v>3411</v>
      </c>
      <c r="AJ283" s="857" t="s">
        <v>3411</v>
      </c>
      <c r="AK283" s="857" t="s">
        <v>3411</v>
      </c>
      <c r="AL283" s="857" t="s">
        <v>3411</v>
      </c>
      <c r="AM283" s="857" t="s">
        <v>3411</v>
      </c>
      <c r="AN283" s="857" t="s">
        <v>3411</v>
      </c>
      <c r="AO283" s="857" t="s">
        <v>3411</v>
      </c>
      <c r="AP283" s="857" t="s">
        <v>3411</v>
      </c>
      <c r="AQ283" s="857" t="s">
        <v>3411</v>
      </c>
      <c r="AR283" s="857" t="s">
        <v>3411</v>
      </c>
      <c r="AS283" s="857" t="s">
        <v>3411</v>
      </c>
      <c r="AT283" s="857" t="s">
        <v>3411</v>
      </c>
      <c r="AU283" s="857" t="s">
        <v>3411</v>
      </c>
      <c r="AV283" s="857" t="s">
        <v>3411</v>
      </c>
      <c r="AW283" s="857" t="s">
        <v>3411</v>
      </c>
      <c r="AX283" s="857" t="s">
        <v>3411</v>
      </c>
      <c r="AY283" s="857" t="s">
        <v>3411</v>
      </c>
      <c r="AZ283" s="857" t="s">
        <v>3411</v>
      </c>
      <c r="BA283" s="857" t="s">
        <v>3411</v>
      </c>
      <c r="BB283" s="857" t="s">
        <v>3411</v>
      </c>
      <c r="BC283" s="857" t="s">
        <v>3411</v>
      </c>
      <c r="BD283" s="857" t="s">
        <v>3411</v>
      </c>
      <c r="BE283" s="857" t="s">
        <v>3411</v>
      </c>
      <c r="BF283" s="857" t="s">
        <v>3411</v>
      </c>
      <c r="BG283" s="857" t="s">
        <v>3411</v>
      </c>
      <c r="BH283" s="857" t="s">
        <v>3411</v>
      </c>
      <c r="BI283" s="857" t="s">
        <v>3411</v>
      </c>
      <c r="BJ283" s="857" t="s">
        <v>3411</v>
      </c>
      <c r="BK283" s="857" t="s">
        <v>3411</v>
      </c>
      <c r="BL283" s="857" t="s">
        <v>3411</v>
      </c>
      <c r="BM283" s="857" t="s">
        <v>3411</v>
      </c>
      <c r="BN283" s="857" t="s">
        <v>3411</v>
      </c>
    </row>
    <row r="284" spans="1:66" ht="12.75">
      <c r="A284" s="855" t="s">
        <v>9019</v>
      </c>
      <c r="B284" s="858" t="s">
        <v>13762</v>
      </c>
      <c r="C284" s="853" t="s">
        <v>6077</v>
      </c>
      <c r="D284" s="859">
        <v>17514272329.199974</v>
      </c>
      <c r="E284" s="859">
        <v>0</v>
      </c>
      <c r="F284" s="859">
        <v>17514272329.199974</v>
      </c>
      <c r="G284" s="859">
        <v>17514272329.199974</v>
      </c>
      <c r="H284" s="859">
        <v>0</v>
      </c>
      <c r="I284" s="859" t="s">
        <v>3411</v>
      </c>
      <c r="J284" s="859" t="s">
        <v>3411</v>
      </c>
      <c r="K284" s="859" t="s">
        <v>3411</v>
      </c>
      <c r="L284" s="859" t="s">
        <v>3411</v>
      </c>
      <c r="M284" s="859" t="s">
        <v>3411</v>
      </c>
      <c r="N284" s="859" t="s">
        <v>3411</v>
      </c>
      <c r="O284" s="859" t="s">
        <v>3411</v>
      </c>
      <c r="P284" s="859" t="s">
        <v>3411</v>
      </c>
      <c r="Q284" s="859" t="s">
        <v>3411</v>
      </c>
      <c r="R284" s="859" t="s">
        <v>3411</v>
      </c>
      <c r="S284" s="859" t="s">
        <v>3411</v>
      </c>
      <c r="T284" s="859" t="s">
        <v>3411</v>
      </c>
      <c r="U284" s="859" t="s">
        <v>3411</v>
      </c>
      <c r="V284" s="859" t="s">
        <v>3411</v>
      </c>
      <c r="W284" s="859" t="s">
        <v>3411</v>
      </c>
      <c r="X284" s="859" t="s">
        <v>3411</v>
      </c>
      <c r="Y284" s="859" t="s">
        <v>3411</v>
      </c>
      <c r="Z284" s="859" t="s">
        <v>3411</v>
      </c>
      <c r="AA284" s="859" t="s">
        <v>3411</v>
      </c>
      <c r="AB284" s="859" t="s">
        <v>3411</v>
      </c>
      <c r="AC284" s="859" t="s">
        <v>3411</v>
      </c>
      <c r="AD284" s="859" t="s">
        <v>3411</v>
      </c>
      <c r="AE284" s="859" t="s">
        <v>3411</v>
      </c>
      <c r="AF284" s="859" t="s">
        <v>3411</v>
      </c>
      <c r="AG284" s="859" t="s">
        <v>3411</v>
      </c>
      <c r="AH284" s="859" t="s">
        <v>3411</v>
      </c>
      <c r="AI284" s="859" t="s">
        <v>3411</v>
      </c>
      <c r="AJ284" s="859" t="s">
        <v>3411</v>
      </c>
      <c r="AK284" s="859" t="s">
        <v>3411</v>
      </c>
      <c r="AL284" s="859" t="s">
        <v>3411</v>
      </c>
      <c r="AM284" s="859" t="s">
        <v>3411</v>
      </c>
      <c r="AN284" s="859" t="s">
        <v>3411</v>
      </c>
      <c r="AO284" s="859" t="s">
        <v>3411</v>
      </c>
      <c r="AP284" s="859" t="s">
        <v>3411</v>
      </c>
      <c r="AQ284" s="859" t="s">
        <v>3411</v>
      </c>
      <c r="AR284" s="859" t="s">
        <v>3411</v>
      </c>
      <c r="AS284" s="859" t="s">
        <v>3411</v>
      </c>
      <c r="AT284" s="859" t="s">
        <v>3411</v>
      </c>
      <c r="AU284" s="859" t="s">
        <v>3411</v>
      </c>
      <c r="AV284" s="859" t="s">
        <v>3411</v>
      </c>
      <c r="AW284" s="859" t="s">
        <v>3411</v>
      </c>
      <c r="AX284" s="859" t="s">
        <v>3411</v>
      </c>
      <c r="AY284" s="859" t="s">
        <v>3411</v>
      </c>
      <c r="AZ284" s="859" t="s">
        <v>3411</v>
      </c>
      <c r="BA284" s="859" t="s">
        <v>3411</v>
      </c>
      <c r="BB284" s="859" t="s">
        <v>3411</v>
      </c>
      <c r="BC284" s="859" t="s">
        <v>3411</v>
      </c>
      <c r="BD284" s="859" t="s">
        <v>3411</v>
      </c>
      <c r="BE284" s="859" t="s">
        <v>3411</v>
      </c>
      <c r="BF284" s="859" t="s">
        <v>3411</v>
      </c>
      <c r="BG284" s="859" t="s">
        <v>3411</v>
      </c>
      <c r="BH284" s="859" t="s">
        <v>3411</v>
      </c>
      <c r="BI284" s="859" t="s">
        <v>3411</v>
      </c>
      <c r="BJ284" s="859" t="s">
        <v>3411</v>
      </c>
      <c r="BK284" s="859" t="s">
        <v>3411</v>
      </c>
      <c r="BL284" s="859" t="s">
        <v>3411</v>
      </c>
      <c r="BM284" s="859" t="s">
        <v>3411</v>
      </c>
      <c r="BN284" s="859" t="s">
        <v>3411</v>
      </c>
    </row>
    <row r="285" spans="1:66" ht="12.75">
      <c r="A285" s="855" t="s">
        <v>6105</v>
      </c>
      <c r="B285" s="843" t="s">
        <v>12446</v>
      </c>
      <c r="C285" s="844" t="s">
        <v>6077</v>
      </c>
      <c r="D285" s="859">
        <v>2018358445</v>
      </c>
      <c r="E285" s="859">
        <v>0</v>
      </c>
      <c r="F285" s="859">
        <v>2018358445</v>
      </c>
      <c r="G285" s="859">
        <v>2018358445</v>
      </c>
      <c r="H285" s="859">
        <v>0</v>
      </c>
      <c r="I285" s="859" t="s">
        <v>3411</v>
      </c>
      <c r="J285" s="859" t="s">
        <v>3411</v>
      </c>
      <c r="K285" s="859" t="s">
        <v>3411</v>
      </c>
      <c r="L285" s="859" t="s">
        <v>3411</v>
      </c>
      <c r="M285" s="859" t="s">
        <v>3411</v>
      </c>
      <c r="N285" s="859" t="s">
        <v>3411</v>
      </c>
      <c r="O285" s="859" t="s">
        <v>3411</v>
      </c>
      <c r="P285" s="859" t="s">
        <v>3411</v>
      </c>
      <c r="Q285" s="859" t="s">
        <v>3411</v>
      </c>
      <c r="R285" s="859" t="s">
        <v>3411</v>
      </c>
      <c r="S285" s="859" t="s">
        <v>3411</v>
      </c>
      <c r="T285" s="859" t="s">
        <v>3411</v>
      </c>
      <c r="U285" s="859" t="s">
        <v>3411</v>
      </c>
      <c r="V285" s="859" t="s">
        <v>3411</v>
      </c>
      <c r="W285" s="859" t="s">
        <v>3411</v>
      </c>
      <c r="X285" s="859" t="s">
        <v>3411</v>
      </c>
      <c r="Y285" s="859" t="s">
        <v>3411</v>
      </c>
      <c r="Z285" s="859" t="s">
        <v>3411</v>
      </c>
      <c r="AA285" s="859" t="s">
        <v>3411</v>
      </c>
      <c r="AB285" s="859" t="s">
        <v>3411</v>
      </c>
      <c r="AC285" s="859" t="s">
        <v>3411</v>
      </c>
      <c r="AD285" s="859" t="s">
        <v>3411</v>
      </c>
      <c r="AE285" s="859" t="s">
        <v>3411</v>
      </c>
      <c r="AF285" s="859" t="s">
        <v>3411</v>
      </c>
      <c r="AG285" s="859" t="s">
        <v>3411</v>
      </c>
      <c r="AH285" s="859" t="s">
        <v>3411</v>
      </c>
      <c r="AI285" s="859" t="s">
        <v>3411</v>
      </c>
      <c r="AJ285" s="859" t="s">
        <v>3411</v>
      </c>
      <c r="AK285" s="859" t="s">
        <v>3411</v>
      </c>
      <c r="AL285" s="859" t="s">
        <v>3411</v>
      </c>
      <c r="AM285" s="859" t="s">
        <v>3411</v>
      </c>
      <c r="AN285" s="859" t="s">
        <v>3411</v>
      </c>
      <c r="AO285" s="859" t="s">
        <v>3411</v>
      </c>
      <c r="AP285" s="859" t="s">
        <v>3411</v>
      </c>
      <c r="AQ285" s="859" t="s">
        <v>3411</v>
      </c>
      <c r="AR285" s="859" t="s">
        <v>3411</v>
      </c>
      <c r="AS285" s="859" t="s">
        <v>3411</v>
      </c>
      <c r="AT285" s="859" t="s">
        <v>3411</v>
      </c>
      <c r="AU285" s="859" t="s">
        <v>3411</v>
      </c>
      <c r="AV285" s="859" t="s">
        <v>3411</v>
      </c>
      <c r="AW285" s="859" t="s">
        <v>3411</v>
      </c>
      <c r="AX285" s="859" t="s">
        <v>3411</v>
      </c>
      <c r="AY285" s="859" t="s">
        <v>3411</v>
      </c>
      <c r="AZ285" s="859" t="s">
        <v>3411</v>
      </c>
      <c r="BA285" s="859" t="s">
        <v>3411</v>
      </c>
      <c r="BB285" s="859" t="s">
        <v>3411</v>
      </c>
      <c r="BC285" s="859" t="s">
        <v>3411</v>
      </c>
      <c r="BD285" s="859" t="s">
        <v>3411</v>
      </c>
      <c r="BE285" s="859" t="s">
        <v>3411</v>
      </c>
      <c r="BF285" s="859" t="s">
        <v>3411</v>
      </c>
      <c r="BG285" s="859" t="s">
        <v>3411</v>
      </c>
      <c r="BH285" s="859" t="s">
        <v>3411</v>
      </c>
      <c r="BI285" s="859" t="s">
        <v>3411</v>
      </c>
      <c r="BJ285" s="859" t="s">
        <v>3411</v>
      </c>
      <c r="BK285" s="859" t="s">
        <v>3411</v>
      </c>
      <c r="BL285" s="859" t="s">
        <v>3411</v>
      </c>
      <c r="BM285" s="859" t="s">
        <v>3411</v>
      </c>
      <c r="BN285" s="859" t="s">
        <v>3411</v>
      </c>
    </row>
    <row r="286" spans="1:66" ht="12.75">
      <c r="A286" s="855" t="s">
        <v>12447</v>
      </c>
      <c r="B286" s="843" t="s">
        <v>12448</v>
      </c>
      <c r="C286" s="844" t="s">
        <v>6077</v>
      </c>
      <c r="D286" s="859">
        <v>974282851</v>
      </c>
      <c r="E286" s="859">
        <v>0</v>
      </c>
      <c r="F286" s="859">
        <v>974282851</v>
      </c>
      <c r="G286" s="859">
        <v>974282851</v>
      </c>
      <c r="H286" s="859">
        <v>0</v>
      </c>
      <c r="I286" s="859" t="s">
        <v>3411</v>
      </c>
      <c r="J286" s="859" t="s">
        <v>3411</v>
      </c>
      <c r="K286" s="859" t="s">
        <v>3411</v>
      </c>
      <c r="L286" s="859" t="s">
        <v>3411</v>
      </c>
      <c r="M286" s="859" t="s">
        <v>3411</v>
      </c>
      <c r="N286" s="859" t="s">
        <v>3411</v>
      </c>
      <c r="O286" s="859" t="s">
        <v>3411</v>
      </c>
      <c r="P286" s="859" t="s">
        <v>3411</v>
      </c>
      <c r="Q286" s="859" t="s">
        <v>3411</v>
      </c>
      <c r="R286" s="859" t="s">
        <v>3411</v>
      </c>
      <c r="S286" s="859" t="s">
        <v>3411</v>
      </c>
      <c r="T286" s="859" t="s">
        <v>3411</v>
      </c>
      <c r="U286" s="859" t="s">
        <v>3411</v>
      </c>
      <c r="V286" s="859" t="s">
        <v>3411</v>
      </c>
      <c r="W286" s="859" t="s">
        <v>3411</v>
      </c>
      <c r="X286" s="859" t="s">
        <v>3411</v>
      </c>
      <c r="Y286" s="859" t="s">
        <v>3411</v>
      </c>
      <c r="Z286" s="859" t="s">
        <v>3411</v>
      </c>
      <c r="AA286" s="859" t="s">
        <v>3411</v>
      </c>
      <c r="AB286" s="859" t="s">
        <v>3411</v>
      </c>
      <c r="AC286" s="859" t="s">
        <v>3411</v>
      </c>
      <c r="AD286" s="859" t="s">
        <v>3411</v>
      </c>
      <c r="AE286" s="859" t="s">
        <v>3411</v>
      </c>
      <c r="AF286" s="859" t="s">
        <v>3411</v>
      </c>
      <c r="AG286" s="859" t="s">
        <v>3411</v>
      </c>
      <c r="AH286" s="859" t="s">
        <v>3411</v>
      </c>
      <c r="AI286" s="859" t="s">
        <v>3411</v>
      </c>
      <c r="AJ286" s="859" t="s">
        <v>3411</v>
      </c>
      <c r="AK286" s="859" t="s">
        <v>3411</v>
      </c>
      <c r="AL286" s="859" t="s">
        <v>3411</v>
      </c>
      <c r="AM286" s="859" t="s">
        <v>3411</v>
      </c>
      <c r="AN286" s="859" t="s">
        <v>3411</v>
      </c>
      <c r="AO286" s="859" t="s">
        <v>3411</v>
      </c>
      <c r="AP286" s="859" t="s">
        <v>3411</v>
      </c>
      <c r="AQ286" s="859" t="s">
        <v>3411</v>
      </c>
      <c r="AR286" s="859" t="s">
        <v>3411</v>
      </c>
      <c r="AS286" s="859" t="s">
        <v>3411</v>
      </c>
      <c r="AT286" s="859" t="s">
        <v>3411</v>
      </c>
      <c r="AU286" s="859" t="s">
        <v>3411</v>
      </c>
      <c r="AV286" s="859" t="s">
        <v>3411</v>
      </c>
      <c r="AW286" s="859" t="s">
        <v>3411</v>
      </c>
      <c r="AX286" s="859" t="s">
        <v>3411</v>
      </c>
      <c r="AY286" s="859" t="s">
        <v>3411</v>
      </c>
      <c r="AZ286" s="859" t="s">
        <v>3411</v>
      </c>
      <c r="BA286" s="859" t="s">
        <v>3411</v>
      </c>
      <c r="BB286" s="859" t="s">
        <v>3411</v>
      </c>
      <c r="BC286" s="859" t="s">
        <v>3411</v>
      </c>
      <c r="BD286" s="859" t="s">
        <v>3411</v>
      </c>
      <c r="BE286" s="859" t="s">
        <v>3411</v>
      </c>
      <c r="BF286" s="859" t="s">
        <v>3411</v>
      </c>
      <c r="BG286" s="859" t="s">
        <v>3411</v>
      </c>
      <c r="BH286" s="859" t="s">
        <v>3411</v>
      </c>
      <c r="BI286" s="859" t="s">
        <v>3411</v>
      </c>
      <c r="BJ286" s="859" t="s">
        <v>3411</v>
      </c>
      <c r="BK286" s="859" t="s">
        <v>3411</v>
      </c>
      <c r="BL286" s="859" t="s">
        <v>3411</v>
      </c>
      <c r="BM286" s="859" t="s">
        <v>3411</v>
      </c>
      <c r="BN286" s="859" t="s">
        <v>3411</v>
      </c>
    </row>
    <row r="287" spans="1:66" ht="12.75">
      <c r="A287" s="855" t="s">
        <v>12449</v>
      </c>
      <c r="B287" s="858" t="s">
        <v>10941</v>
      </c>
      <c r="C287" s="853" t="s">
        <v>6077</v>
      </c>
      <c r="D287" s="859">
        <v>1044075594</v>
      </c>
      <c r="E287" s="859">
        <v>0</v>
      </c>
      <c r="F287" s="859">
        <v>1044075594</v>
      </c>
      <c r="G287" s="859">
        <v>1044075594</v>
      </c>
      <c r="H287" s="859">
        <v>0</v>
      </c>
      <c r="I287" s="859" t="s">
        <v>3411</v>
      </c>
      <c r="J287" s="859" t="s">
        <v>3411</v>
      </c>
      <c r="K287" s="859" t="s">
        <v>3411</v>
      </c>
      <c r="L287" s="859" t="s">
        <v>3411</v>
      </c>
      <c r="M287" s="859" t="s">
        <v>3411</v>
      </c>
      <c r="N287" s="859" t="s">
        <v>3411</v>
      </c>
      <c r="O287" s="859" t="s">
        <v>3411</v>
      </c>
      <c r="P287" s="859" t="s">
        <v>3411</v>
      </c>
      <c r="Q287" s="859" t="s">
        <v>3411</v>
      </c>
      <c r="R287" s="859" t="s">
        <v>3411</v>
      </c>
      <c r="S287" s="859" t="s">
        <v>3411</v>
      </c>
      <c r="T287" s="859" t="s">
        <v>3411</v>
      </c>
      <c r="U287" s="859" t="s">
        <v>3411</v>
      </c>
      <c r="V287" s="859" t="s">
        <v>3411</v>
      </c>
      <c r="W287" s="859" t="s">
        <v>3411</v>
      </c>
      <c r="X287" s="859" t="s">
        <v>3411</v>
      </c>
      <c r="Y287" s="859" t="s">
        <v>3411</v>
      </c>
      <c r="Z287" s="859" t="s">
        <v>3411</v>
      </c>
      <c r="AA287" s="859" t="s">
        <v>3411</v>
      </c>
      <c r="AB287" s="859" t="s">
        <v>3411</v>
      </c>
      <c r="AC287" s="859" t="s">
        <v>3411</v>
      </c>
      <c r="AD287" s="859" t="s">
        <v>3411</v>
      </c>
      <c r="AE287" s="859" t="s">
        <v>3411</v>
      </c>
      <c r="AF287" s="859" t="s">
        <v>3411</v>
      </c>
      <c r="AG287" s="859" t="s">
        <v>3411</v>
      </c>
      <c r="AH287" s="859" t="s">
        <v>3411</v>
      </c>
      <c r="AI287" s="859" t="s">
        <v>3411</v>
      </c>
      <c r="AJ287" s="859" t="s">
        <v>3411</v>
      </c>
      <c r="AK287" s="859" t="s">
        <v>3411</v>
      </c>
      <c r="AL287" s="859" t="s">
        <v>3411</v>
      </c>
      <c r="AM287" s="859" t="s">
        <v>3411</v>
      </c>
      <c r="AN287" s="859" t="s">
        <v>3411</v>
      </c>
      <c r="AO287" s="859" t="s">
        <v>3411</v>
      </c>
      <c r="AP287" s="859" t="s">
        <v>3411</v>
      </c>
      <c r="AQ287" s="859" t="s">
        <v>3411</v>
      </c>
      <c r="AR287" s="859" t="s">
        <v>3411</v>
      </c>
      <c r="AS287" s="859" t="s">
        <v>3411</v>
      </c>
      <c r="AT287" s="859" t="s">
        <v>3411</v>
      </c>
      <c r="AU287" s="859" t="s">
        <v>3411</v>
      </c>
      <c r="AV287" s="859" t="s">
        <v>3411</v>
      </c>
      <c r="AW287" s="859" t="s">
        <v>3411</v>
      </c>
      <c r="AX287" s="859" t="s">
        <v>3411</v>
      </c>
      <c r="AY287" s="859" t="s">
        <v>3411</v>
      </c>
      <c r="AZ287" s="859" t="s">
        <v>3411</v>
      </c>
      <c r="BA287" s="859" t="s">
        <v>3411</v>
      </c>
      <c r="BB287" s="859" t="s">
        <v>3411</v>
      </c>
      <c r="BC287" s="859" t="s">
        <v>3411</v>
      </c>
      <c r="BD287" s="859" t="s">
        <v>3411</v>
      </c>
      <c r="BE287" s="859" t="s">
        <v>3411</v>
      </c>
      <c r="BF287" s="859" t="s">
        <v>3411</v>
      </c>
      <c r="BG287" s="859" t="s">
        <v>3411</v>
      </c>
      <c r="BH287" s="859" t="s">
        <v>3411</v>
      </c>
      <c r="BI287" s="859" t="s">
        <v>3411</v>
      </c>
      <c r="BJ287" s="859" t="s">
        <v>3411</v>
      </c>
      <c r="BK287" s="859" t="s">
        <v>3411</v>
      </c>
      <c r="BL287" s="859" t="s">
        <v>3411</v>
      </c>
      <c r="BM287" s="859" t="s">
        <v>3411</v>
      </c>
      <c r="BN287" s="859" t="s">
        <v>3411</v>
      </c>
    </row>
    <row r="288" spans="1:66" ht="12.75">
      <c r="A288" s="858" t="s">
        <v>10942</v>
      </c>
      <c r="B288" s="843" t="s">
        <v>7763</v>
      </c>
      <c r="C288" s="844" t="s">
        <v>6077</v>
      </c>
      <c r="D288" s="859">
        <v>0</v>
      </c>
      <c r="E288" s="859">
        <v>0</v>
      </c>
      <c r="F288" s="859">
        <v>0</v>
      </c>
      <c r="G288" s="859">
        <v>0</v>
      </c>
      <c r="H288" s="859">
        <v>0</v>
      </c>
      <c r="I288" s="859" t="s">
        <v>3411</v>
      </c>
      <c r="J288" s="859" t="s">
        <v>3411</v>
      </c>
      <c r="K288" s="859" t="s">
        <v>3411</v>
      </c>
      <c r="L288" s="859" t="s">
        <v>3411</v>
      </c>
      <c r="M288" s="859" t="s">
        <v>3411</v>
      </c>
      <c r="N288" s="859" t="s">
        <v>3411</v>
      </c>
      <c r="O288" s="859" t="s">
        <v>3411</v>
      </c>
      <c r="P288" s="859" t="s">
        <v>3411</v>
      </c>
      <c r="Q288" s="859" t="s">
        <v>3411</v>
      </c>
      <c r="R288" s="859" t="s">
        <v>3411</v>
      </c>
      <c r="S288" s="859" t="s">
        <v>3411</v>
      </c>
      <c r="T288" s="859" t="s">
        <v>3411</v>
      </c>
      <c r="U288" s="859" t="s">
        <v>3411</v>
      </c>
      <c r="V288" s="859" t="s">
        <v>3411</v>
      </c>
      <c r="W288" s="859" t="s">
        <v>3411</v>
      </c>
      <c r="X288" s="859" t="s">
        <v>3411</v>
      </c>
      <c r="Y288" s="859" t="s">
        <v>3411</v>
      </c>
      <c r="Z288" s="859" t="s">
        <v>3411</v>
      </c>
      <c r="AA288" s="859" t="s">
        <v>3411</v>
      </c>
      <c r="AB288" s="859" t="s">
        <v>3411</v>
      </c>
      <c r="AC288" s="859" t="s">
        <v>3411</v>
      </c>
      <c r="AD288" s="859" t="s">
        <v>3411</v>
      </c>
      <c r="AE288" s="859" t="s">
        <v>3411</v>
      </c>
      <c r="AF288" s="859" t="s">
        <v>3411</v>
      </c>
      <c r="AG288" s="859" t="s">
        <v>3411</v>
      </c>
      <c r="AH288" s="859" t="s">
        <v>3411</v>
      </c>
      <c r="AI288" s="859" t="s">
        <v>3411</v>
      </c>
      <c r="AJ288" s="859" t="s">
        <v>3411</v>
      </c>
      <c r="AK288" s="859" t="s">
        <v>3411</v>
      </c>
      <c r="AL288" s="859" t="s">
        <v>3411</v>
      </c>
      <c r="AM288" s="859" t="s">
        <v>3411</v>
      </c>
      <c r="AN288" s="859" t="s">
        <v>3411</v>
      </c>
      <c r="AO288" s="859" t="s">
        <v>3411</v>
      </c>
      <c r="AP288" s="859" t="s">
        <v>3411</v>
      </c>
      <c r="AQ288" s="859" t="s">
        <v>3411</v>
      </c>
      <c r="AR288" s="859" t="s">
        <v>3411</v>
      </c>
      <c r="AS288" s="859" t="s">
        <v>3411</v>
      </c>
      <c r="AT288" s="859" t="s">
        <v>3411</v>
      </c>
      <c r="AU288" s="859" t="s">
        <v>3411</v>
      </c>
      <c r="AV288" s="859" t="s">
        <v>3411</v>
      </c>
      <c r="AW288" s="859" t="s">
        <v>3411</v>
      </c>
      <c r="AX288" s="859" t="s">
        <v>3411</v>
      </c>
      <c r="AY288" s="859" t="s">
        <v>3411</v>
      </c>
      <c r="AZ288" s="859" t="s">
        <v>3411</v>
      </c>
      <c r="BA288" s="859" t="s">
        <v>3411</v>
      </c>
      <c r="BB288" s="859" t="s">
        <v>3411</v>
      </c>
      <c r="BC288" s="859" t="s">
        <v>3411</v>
      </c>
      <c r="BD288" s="859" t="s">
        <v>3411</v>
      </c>
      <c r="BE288" s="859" t="s">
        <v>3411</v>
      </c>
      <c r="BF288" s="859" t="s">
        <v>3411</v>
      </c>
      <c r="BG288" s="859" t="s">
        <v>3411</v>
      </c>
      <c r="BH288" s="859" t="s">
        <v>3411</v>
      </c>
      <c r="BI288" s="859" t="s">
        <v>3411</v>
      </c>
      <c r="BJ288" s="859" t="s">
        <v>3411</v>
      </c>
      <c r="BK288" s="859" t="s">
        <v>3411</v>
      </c>
      <c r="BL288" s="859" t="s">
        <v>3411</v>
      </c>
      <c r="BM288" s="859" t="s">
        <v>3411</v>
      </c>
      <c r="BN288" s="859" t="s">
        <v>3411</v>
      </c>
    </row>
    <row r="289" spans="1:66" ht="12.75">
      <c r="A289" s="855" t="s">
        <v>7765</v>
      </c>
      <c r="B289" s="858" t="s">
        <v>7764</v>
      </c>
      <c r="C289" s="853" t="s">
        <v>6077</v>
      </c>
      <c r="D289" s="859">
        <v>18558347923.199974</v>
      </c>
      <c r="E289" s="859">
        <v>0</v>
      </c>
      <c r="F289" s="859">
        <v>18558347923.199974</v>
      </c>
      <c r="G289" s="859">
        <v>18558347923.199974</v>
      </c>
      <c r="H289" s="859">
        <v>0</v>
      </c>
      <c r="I289" s="859" t="s">
        <v>3411</v>
      </c>
      <c r="J289" s="859" t="s">
        <v>3411</v>
      </c>
      <c r="K289" s="859" t="s">
        <v>3411</v>
      </c>
      <c r="L289" s="859" t="s">
        <v>3411</v>
      </c>
      <c r="M289" s="859" t="s">
        <v>3411</v>
      </c>
      <c r="N289" s="859" t="s">
        <v>3411</v>
      </c>
      <c r="O289" s="859" t="s">
        <v>3411</v>
      </c>
      <c r="P289" s="859" t="s">
        <v>3411</v>
      </c>
      <c r="Q289" s="859" t="s">
        <v>3411</v>
      </c>
      <c r="R289" s="859" t="s">
        <v>3411</v>
      </c>
      <c r="S289" s="859" t="s">
        <v>3411</v>
      </c>
      <c r="T289" s="859" t="s">
        <v>3411</v>
      </c>
      <c r="U289" s="859" t="s">
        <v>3411</v>
      </c>
      <c r="V289" s="859" t="s">
        <v>3411</v>
      </c>
      <c r="W289" s="859" t="s">
        <v>3411</v>
      </c>
      <c r="X289" s="859" t="s">
        <v>3411</v>
      </c>
      <c r="Y289" s="859" t="s">
        <v>3411</v>
      </c>
      <c r="Z289" s="859" t="s">
        <v>3411</v>
      </c>
      <c r="AA289" s="859" t="s">
        <v>3411</v>
      </c>
      <c r="AB289" s="859" t="s">
        <v>3411</v>
      </c>
      <c r="AC289" s="859" t="s">
        <v>3411</v>
      </c>
      <c r="AD289" s="859" t="s">
        <v>3411</v>
      </c>
      <c r="AE289" s="859" t="s">
        <v>3411</v>
      </c>
      <c r="AF289" s="859" t="s">
        <v>3411</v>
      </c>
      <c r="AG289" s="859" t="s">
        <v>3411</v>
      </c>
      <c r="AH289" s="859" t="s">
        <v>3411</v>
      </c>
      <c r="AI289" s="859" t="s">
        <v>3411</v>
      </c>
      <c r="AJ289" s="859" t="s">
        <v>3411</v>
      </c>
      <c r="AK289" s="859" t="s">
        <v>3411</v>
      </c>
      <c r="AL289" s="859" t="s">
        <v>3411</v>
      </c>
      <c r="AM289" s="859" t="s">
        <v>3411</v>
      </c>
      <c r="AN289" s="859" t="s">
        <v>3411</v>
      </c>
      <c r="AO289" s="859" t="s">
        <v>3411</v>
      </c>
      <c r="AP289" s="859" t="s">
        <v>3411</v>
      </c>
      <c r="AQ289" s="859" t="s">
        <v>3411</v>
      </c>
      <c r="AR289" s="859" t="s">
        <v>3411</v>
      </c>
      <c r="AS289" s="859" t="s">
        <v>3411</v>
      </c>
      <c r="AT289" s="859" t="s">
        <v>3411</v>
      </c>
      <c r="AU289" s="859" t="s">
        <v>3411</v>
      </c>
      <c r="AV289" s="859" t="s">
        <v>3411</v>
      </c>
      <c r="AW289" s="859" t="s">
        <v>3411</v>
      </c>
      <c r="AX289" s="859" t="s">
        <v>3411</v>
      </c>
      <c r="AY289" s="859" t="s">
        <v>3411</v>
      </c>
      <c r="AZ289" s="859" t="s">
        <v>3411</v>
      </c>
      <c r="BA289" s="859" t="s">
        <v>3411</v>
      </c>
      <c r="BB289" s="859" t="s">
        <v>3411</v>
      </c>
      <c r="BC289" s="859" t="s">
        <v>3411</v>
      </c>
      <c r="BD289" s="859" t="s">
        <v>3411</v>
      </c>
      <c r="BE289" s="859" t="s">
        <v>3411</v>
      </c>
      <c r="BF289" s="859" t="s">
        <v>3411</v>
      </c>
      <c r="BG289" s="859" t="s">
        <v>3411</v>
      </c>
      <c r="BH289" s="859" t="s">
        <v>3411</v>
      </c>
      <c r="BI289" s="859" t="s">
        <v>3411</v>
      </c>
      <c r="BJ289" s="859" t="s">
        <v>3411</v>
      </c>
      <c r="BK289" s="859" t="s">
        <v>3411</v>
      </c>
      <c r="BL289" s="859" t="s">
        <v>3411</v>
      </c>
      <c r="BM289" s="859" t="s">
        <v>3411</v>
      </c>
      <c r="BN289" s="859" t="s">
        <v>3411</v>
      </c>
    </row>
    <row r="290" spans="1:66" ht="12.75">
      <c r="A290" s="855" t="s">
        <v>404</v>
      </c>
      <c r="B290" s="843" t="s">
        <v>8169</v>
      </c>
      <c r="C290" s="844" t="s">
        <v>6077</v>
      </c>
      <c r="D290" s="859">
        <v>0</v>
      </c>
      <c r="E290" s="859">
        <v>0</v>
      </c>
      <c r="F290" s="859">
        <v>0</v>
      </c>
      <c r="G290" s="859">
        <v>0</v>
      </c>
      <c r="H290" s="859">
        <v>0</v>
      </c>
      <c r="I290" s="859" t="s">
        <v>3411</v>
      </c>
      <c r="J290" s="859" t="s">
        <v>3411</v>
      </c>
      <c r="K290" s="859" t="s">
        <v>3411</v>
      </c>
      <c r="L290" s="859" t="s">
        <v>3411</v>
      </c>
      <c r="M290" s="859" t="s">
        <v>3411</v>
      </c>
      <c r="N290" s="859" t="s">
        <v>3411</v>
      </c>
      <c r="O290" s="859" t="s">
        <v>3411</v>
      </c>
      <c r="P290" s="859" t="s">
        <v>3411</v>
      </c>
      <c r="Q290" s="859" t="s">
        <v>3411</v>
      </c>
      <c r="R290" s="859" t="s">
        <v>3411</v>
      </c>
      <c r="S290" s="859" t="s">
        <v>3411</v>
      </c>
      <c r="T290" s="859" t="s">
        <v>3411</v>
      </c>
      <c r="U290" s="859" t="s">
        <v>3411</v>
      </c>
      <c r="V290" s="859" t="s">
        <v>3411</v>
      </c>
      <c r="W290" s="859" t="s">
        <v>3411</v>
      </c>
      <c r="X290" s="859" t="s">
        <v>3411</v>
      </c>
      <c r="Y290" s="859" t="s">
        <v>3411</v>
      </c>
      <c r="Z290" s="859" t="s">
        <v>3411</v>
      </c>
      <c r="AA290" s="859" t="s">
        <v>3411</v>
      </c>
      <c r="AB290" s="859" t="s">
        <v>3411</v>
      </c>
      <c r="AC290" s="859" t="s">
        <v>3411</v>
      </c>
      <c r="AD290" s="859" t="s">
        <v>3411</v>
      </c>
      <c r="AE290" s="859" t="s">
        <v>3411</v>
      </c>
      <c r="AF290" s="859" t="s">
        <v>3411</v>
      </c>
      <c r="AG290" s="859" t="s">
        <v>3411</v>
      </c>
      <c r="AH290" s="859" t="s">
        <v>3411</v>
      </c>
      <c r="AI290" s="859" t="s">
        <v>3411</v>
      </c>
      <c r="AJ290" s="859" t="s">
        <v>3411</v>
      </c>
      <c r="AK290" s="859" t="s">
        <v>3411</v>
      </c>
      <c r="AL290" s="859" t="s">
        <v>3411</v>
      </c>
      <c r="AM290" s="859" t="s">
        <v>3411</v>
      </c>
      <c r="AN290" s="859" t="s">
        <v>3411</v>
      </c>
      <c r="AO290" s="859" t="s">
        <v>3411</v>
      </c>
      <c r="AP290" s="859" t="s">
        <v>3411</v>
      </c>
      <c r="AQ290" s="859" t="s">
        <v>3411</v>
      </c>
      <c r="AR290" s="859" t="s">
        <v>3411</v>
      </c>
      <c r="AS290" s="859" t="s">
        <v>3411</v>
      </c>
      <c r="AT290" s="859" t="s">
        <v>3411</v>
      </c>
      <c r="AU290" s="859" t="s">
        <v>3411</v>
      </c>
      <c r="AV290" s="859" t="s">
        <v>3411</v>
      </c>
      <c r="AW290" s="859" t="s">
        <v>3411</v>
      </c>
      <c r="AX290" s="859" t="s">
        <v>3411</v>
      </c>
      <c r="AY290" s="859" t="s">
        <v>3411</v>
      </c>
      <c r="AZ290" s="859" t="s">
        <v>3411</v>
      </c>
      <c r="BA290" s="859" t="s">
        <v>3411</v>
      </c>
      <c r="BB290" s="859" t="s">
        <v>3411</v>
      </c>
      <c r="BC290" s="859" t="s">
        <v>3411</v>
      </c>
      <c r="BD290" s="859" t="s">
        <v>3411</v>
      </c>
      <c r="BE290" s="859" t="s">
        <v>3411</v>
      </c>
      <c r="BF290" s="859" t="s">
        <v>3411</v>
      </c>
      <c r="BG290" s="859" t="s">
        <v>3411</v>
      </c>
      <c r="BH290" s="859" t="s">
        <v>3411</v>
      </c>
      <c r="BI290" s="859" t="s">
        <v>3411</v>
      </c>
      <c r="BJ290" s="859" t="s">
        <v>3411</v>
      </c>
      <c r="BK290" s="859" t="s">
        <v>3411</v>
      </c>
      <c r="BL290" s="859" t="s">
        <v>3411</v>
      </c>
      <c r="BM290" s="859" t="s">
        <v>3411</v>
      </c>
      <c r="BN290" s="859" t="s">
        <v>3411</v>
      </c>
    </row>
    <row r="291" spans="1:66" ht="12.75">
      <c r="A291" s="855" t="s">
        <v>406</v>
      </c>
      <c r="B291" s="843" t="s">
        <v>405</v>
      </c>
      <c r="C291" s="844" t="s">
        <v>6077</v>
      </c>
      <c r="D291" s="859">
        <v>1148090146</v>
      </c>
      <c r="E291" s="859">
        <v>0</v>
      </c>
      <c r="F291" s="859">
        <v>1148090146</v>
      </c>
      <c r="G291" s="859">
        <v>1148090146</v>
      </c>
      <c r="H291" s="859">
        <v>0</v>
      </c>
      <c r="I291" s="859" t="s">
        <v>3411</v>
      </c>
      <c r="J291" s="859" t="s">
        <v>3411</v>
      </c>
      <c r="K291" s="859" t="s">
        <v>3411</v>
      </c>
      <c r="L291" s="859" t="s">
        <v>3411</v>
      </c>
      <c r="M291" s="859" t="s">
        <v>3411</v>
      </c>
      <c r="N291" s="859" t="s">
        <v>3411</v>
      </c>
      <c r="O291" s="859" t="s">
        <v>3411</v>
      </c>
      <c r="P291" s="859" t="s">
        <v>3411</v>
      </c>
      <c r="Q291" s="859" t="s">
        <v>3411</v>
      </c>
      <c r="R291" s="859" t="s">
        <v>3411</v>
      </c>
      <c r="S291" s="859" t="s">
        <v>3411</v>
      </c>
      <c r="T291" s="859" t="s">
        <v>3411</v>
      </c>
      <c r="U291" s="859" t="s">
        <v>3411</v>
      </c>
      <c r="V291" s="859" t="s">
        <v>3411</v>
      </c>
      <c r="W291" s="859" t="s">
        <v>3411</v>
      </c>
      <c r="X291" s="859" t="s">
        <v>3411</v>
      </c>
      <c r="Y291" s="859" t="s">
        <v>3411</v>
      </c>
      <c r="Z291" s="859" t="s">
        <v>3411</v>
      </c>
      <c r="AA291" s="859" t="s">
        <v>3411</v>
      </c>
      <c r="AB291" s="859" t="s">
        <v>3411</v>
      </c>
      <c r="AC291" s="859" t="s">
        <v>3411</v>
      </c>
      <c r="AD291" s="859" t="s">
        <v>3411</v>
      </c>
      <c r="AE291" s="859" t="s">
        <v>3411</v>
      </c>
      <c r="AF291" s="859" t="s">
        <v>3411</v>
      </c>
      <c r="AG291" s="859" t="s">
        <v>3411</v>
      </c>
      <c r="AH291" s="859" t="s">
        <v>3411</v>
      </c>
      <c r="AI291" s="859" t="s">
        <v>3411</v>
      </c>
      <c r="AJ291" s="859" t="s">
        <v>3411</v>
      </c>
      <c r="AK291" s="859" t="s">
        <v>3411</v>
      </c>
      <c r="AL291" s="859" t="s">
        <v>3411</v>
      </c>
      <c r="AM291" s="859" t="s">
        <v>3411</v>
      </c>
      <c r="AN291" s="859" t="s">
        <v>3411</v>
      </c>
      <c r="AO291" s="859" t="s">
        <v>3411</v>
      </c>
      <c r="AP291" s="859" t="s">
        <v>3411</v>
      </c>
      <c r="AQ291" s="859" t="s">
        <v>3411</v>
      </c>
      <c r="AR291" s="859" t="s">
        <v>3411</v>
      </c>
      <c r="AS291" s="859" t="s">
        <v>3411</v>
      </c>
      <c r="AT291" s="859" t="s">
        <v>3411</v>
      </c>
      <c r="AU291" s="859" t="s">
        <v>3411</v>
      </c>
      <c r="AV291" s="859" t="s">
        <v>3411</v>
      </c>
      <c r="AW291" s="859" t="s">
        <v>3411</v>
      </c>
      <c r="AX291" s="859" t="s">
        <v>3411</v>
      </c>
      <c r="AY291" s="859" t="s">
        <v>3411</v>
      </c>
      <c r="AZ291" s="859" t="s">
        <v>3411</v>
      </c>
      <c r="BA291" s="859" t="s">
        <v>3411</v>
      </c>
      <c r="BB291" s="859" t="s">
        <v>3411</v>
      </c>
      <c r="BC291" s="859" t="s">
        <v>3411</v>
      </c>
      <c r="BD291" s="859" t="s">
        <v>3411</v>
      </c>
      <c r="BE291" s="859" t="s">
        <v>3411</v>
      </c>
      <c r="BF291" s="859" t="s">
        <v>3411</v>
      </c>
      <c r="BG291" s="859" t="s">
        <v>3411</v>
      </c>
      <c r="BH291" s="859" t="s">
        <v>3411</v>
      </c>
      <c r="BI291" s="859" t="s">
        <v>3411</v>
      </c>
      <c r="BJ291" s="859" t="s">
        <v>3411</v>
      </c>
      <c r="BK291" s="859" t="s">
        <v>3411</v>
      </c>
      <c r="BL291" s="859" t="s">
        <v>3411</v>
      </c>
      <c r="BM291" s="859" t="s">
        <v>3411</v>
      </c>
      <c r="BN291" s="859" t="s">
        <v>3411</v>
      </c>
    </row>
    <row r="292" spans="1:66" ht="13.5" thickBot="1">
      <c r="A292" s="855" t="s">
        <v>408</v>
      </c>
      <c r="B292" s="858" t="s">
        <v>407</v>
      </c>
      <c r="C292" s="853" t="s">
        <v>6077</v>
      </c>
      <c r="D292" s="862">
        <v>17410257777.199974</v>
      </c>
      <c r="E292" s="862">
        <v>0</v>
      </c>
      <c r="F292" s="862">
        <v>17410257777.199974</v>
      </c>
      <c r="G292" s="862">
        <v>17410257777.199974</v>
      </c>
      <c r="H292" s="862">
        <v>0</v>
      </c>
      <c r="I292" s="862" t="s">
        <v>3411</v>
      </c>
      <c r="J292" s="862" t="s">
        <v>3411</v>
      </c>
      <c r="K292" s="862" t="s">
        <v>3411</v>
      </c>
      <c r="L292" s="862" t="s">
        <v>3411</v>
      </c>
      <c r="M292" s="862" t="s">
        <v>3411</v>
      </c>
      <c r="N292" s="862" t="s">
        <v>3411</v>
      </c>
      <c r="O292" s="862" t="s">
        <v>3411</v>
      </c>
      <c r="P292" s="862" t="s">
        <v>3411</v>
      </c>
      <c r="Q292" s="862" t="s">
        <v>3411</v>
      </c>
      <c r="R292" s="862" t="s">
        <v>3411</v>
      </c>
      <c r="S292" s="862" t="s">
        <v>3411</v>
      </c>
      <c r="T292" s="862" t="s">
        <v>3411</v>
      </c>
      <c r="U292" s="862" t="s">
        <v>3411</v>
      </c>
      <c r="V292" s="862" t="s">
        <v>3411</v>
      </c>
      <c r="W292" s="862" t="s">
        <v>3411</v>
      </c>
      <c r="X292" s="862" t="s">
        <v>3411</v>
      </c>
      <c r="Y292" s="862" t="s">
        <v>3411</v>
      </c>
      <c r="Z292" s="862" t="s">
        <v>3411</v>
      </c>
      <c r="AA292" s="862" t="s">
        <v>3411</v>
      </c>
      <c r="AB292" s="862" t="s">
        <v>3411</v>
      </c>
      <c r="AC292" s="862" t="s">
        <v>3411</v>
      </c>
      <c r="AD292" s="862" t="s">
        <v>3411</v>
      </c>
      <c r="AE292" s="862" t="s">
        <v>3411</v>
      </c>
      <c r="AF292" s="862" t="s">
        <v>3411</v>
      </c>
      <c r="AG292" s="862" t="s">
        <v>3411</v>
      </c>
      <c r="AH292" s="862" t="s">
        <v>3411</v>
      </c>
      <c r="AI292" s="862" t="s">
        <v>3411</v>
      </c>
      <c r="AJ292" s="862" t="s">
        <v>3411</v>
      </c>
      <c r="AK292" s="862" t="s">
        <v>3411</v>
      </c>
      <c r="AL292" s="862" t="s">
        <v>3411</v>
      </c>
      <c r="AM292" s="862" t="s">
        <v>3411</v>
      </c>
      <c r="AN292" s="862" t="s">
        <v>3411</v>
      </c>
      <c r="AO292" s="862" t="s">
        <v>3411</v>
      </c>
      <c r="AP292" s="862" t="s">
        <v>3411</v>
      </c>
      <c r="AQ292" s="862" t="s">
        <v>3411</v>
      </c>
      <c r="AR292" s="862" t="s">
        <v>3411</v>
      </c>
      <c r="AS292" s="862" t="s">
        <v>3411</v>
      </c>
      <c r="AT292" s="862" t="s">
        <v>3411</v>
      </c>
      <c r="AU292" s="862" t="s">
        <v>3411</v>
      </c>
      <c r="AV292" s="862" t="s">
        <v>3411</v>
      </c>
      <c r="AW292" s="862" t="s">
        <v>3411</v>
      </c>
      <c r="AX292" s="862" t="s">
        <v>3411</v>
      </c>
      <c r="AY292" s="862" t="s">
        <v>3411</v>
      </c>
      <c r="AZ292" s="862" t="s">
        <v>3411</v>
      </c>
      <c r="BA292" s="862" t="s">
        <v>3411</v>
      </c>
      <c r="BB292" s="862" t="s">
        <v>3411</v>
      </c>
      <c r="BC292" s="862" t="s">
        <v>3411</v>
      </c>
      <c r="BD292" s="862" t="s">
        <v>3411</v>
      </c>
      <c r="BE292" s="862" t="s">
        <v>3411</v>
      </c>
      <c r="BF292" s="862" t="s">
        <v>3411</v>
      </c>
      <c r="BG292" s="862" t="s">
        <v>3411</v>
      </c>
      <c r="BH292" s="862" t="s">
        <v>3411</v>
      </c>
      <c r="BI292" s="862" t="s">
        <v>3411</v>
      </c>
      <c r="BJ292" s="862" t="s">
        <v>3411</v>
      </c>
      <c r="BK292" s="862" t="s">
        <v>3411</v>
      </c>
      <c r="BL292" s="862" t="s">
        <v>3411</v>
      </c>
      <c r="BM292" s="862" t="s">
        <v>3411</v>
      </c>
      <c r="BN292" s="862" t="s">
        <v>3411</v>
      </c>
    </row>
    <row r="293" spans="1:66" ht="14.25" thickTop="1">
      <c r="A293" s="863" t="s">
        <v>6007</v>
      </c>
      <c r="B293" s="864" t="s">
        <v>6005</v>
      </c>
      <c r="C293" s="865" t="s">
        <v>6077</v>
      </c>
      <c r="D293" s="866">
        <v>0</v>
      </c>
      <c r="E293" s="866">
        <v>0</v>
      </c>
      <c r="F293" s="866">
        <v>0</v>
      </c>
      <c r="G293" s="866">
        <v>0</v>
      </c>
      <c r="H293" s="866">
        <v>0</v>
      </c>
      <c r="I293" s="866" t="s">
        <v>3411</v>
      </c>
      <c r="J293" s="866" t="s">
        <v>3411</v>
      </c>
      <c r="K293" s="866" t="s">
        <v>3411</v>
      </c>
      <c r="L293" s="866" t="s">
        <v>3411</v>
      </c>
      <c r="M293" s="866" t="s">
        <v>3411</v>
      </c>
      <c r="N293" s="866" t="s">
        <v>3411</v>
      </c>
      <c r="O293" s="866" t="s">
        <v>3411</v>
      </c>
      <c r="P293" s="866" t="s">
        <v>3411</v>
      </c>
      <c r="Q293" s="866" t="s">
        <v>3411</v>
      </c>
      <c r="R293" s="866" t="s">
        <v>3411</v>
      </c>
      <c r="S293" s="866" t="s">
        <v>3411</v>
      </c>
      <c r="T293" s="866" t="s">
        <v>3411</v>
      </c>
      <c r="U293" s="866" t="s">
        <v>3411</v>
      </c>
      <c r="V293" s="866" t="s">
        <v>3411</v>
      </c>
      <c r="W293" s="866" t="s">
        <v>3411</v>
      </c>
      <c r="X293" s="866" t="s">
        <v>3411</v>
      </c>
      <c r="Y293" s="866" t="s">
        <v>3411</v>
      </c>
      <c r="Z293" s="866" t="s">
        <v>3411</v>
      </c>
      <c r="AA293" s="866" t="s">
        <v>3411</v>
      </c>
      <c r="AB293" s="866" t="s">
        <v>3411</v>
      </c>
      <c r="AC293" s="866" t="s">
        <v>3411</v>
      </c>
      <c r="AD293" s="866" t="s">
        <v>3411</v>
      </c>
      <c r="AE293" s="866" t="s">
        <v>3411</v>
      </c>
      <c r="AF293" s="866" t="s">
        <v>3411</v>
      </c>
      <c r="AG293" s="866" t="s">
        <v>3411</v>
      </c>
      <c r="AH293" s="866" t="s">
        <v>3411</v>
      </c>
      <c r="AI293" s="866" t="s">
        <v>3411</v>
      </c>
      <c r="AJ293" s="866" t="s">
        <v>3411</v>
      </c>
      <c r="AK293" s="866" t="s">
        <v>3411</v>
      </c>
      <c r="AL293" s="866" t="s">
        <v>3411</v>
      </c>
      <c r="AM293" s="866" t="s">
        <v>3411</v>
      </c>
      <c r="AN293" s="866" t="s">
        <v>3411</v>
      </c>
      <c r="AO293" s="866" t="s">
        <v>3411</v>
      </c>
      <c r="AP293" s="866" t="s">
        <v>3411</v>
      </c>
      <c r="AQ293" s="866" t="s">
        <v>3411</v>
      </c>
      <c r="AR293" s="866" t="s">
        <v>3411</v>
      </c>
      <c r="AS293" s="866" t="s">
        <v>3411</v>
      </c>
      <c r="AT293" s="866" t="s">
        <v>3411</v>
      </c>
      <c r="AU293" s="866" t="s">
        <v>3411</v>
      </c>
      <c r="AV293" s="866" t="s">
        <v>3411</v>
      </c>
      <c r="AW293" s="866" t="s">
        <v>3411</v>
      </c>
      <c r="AX293" s="866" t="s">
        <v>3411</v>
      </c>
      <c r="AY293" s="866" t="s">
        <v>3411</v>
      </c>
      <c r="AZ293" s="866" t="s">
        <v>3411</v>
      </c>
      <c r="BA293" s="866" t="s">
        <v>3411</v>
      </c>
      <c r="BB293" s="866" t="s">
        <v>3411</v>
      </c>
      <c r="BC293" s="866" t="s">
        <v>3411</v>
      </c>
      <c r="BD293" s="866" t="s">
        <v>3411</v>
      </c>
      <c r="BE293" s="866" t="s">
        <v>3411</v>
      </c>
      <c r="BF293" s="866" t="s">
        <v>3411</v>
      </c>
      <c r="BG293" s="866" t="s">
        <v>3411</v>
      </c>
      <c r="BH293" s="866" t="s">
        <v>3411</v>
      </c>
      <c r="BI293" s="866" t="s">
        <v>3411</v>
      </c>
      <c r="BJ293" s="866" t="s">
        <v>3411</v>
      </c>
      <c r="BK293" s="866" t="s">
        <v>3411</v>
      </c>
      <c r="BL293" s="866" t="s">
        <v>3411</v>
      </c>
      <c r="BM293" s="866" t="s">
        <v>3411</v>
      </c>
      <c r="BN293" s="866" t="s">
        <v>3411</v>
      </c>
    </row>
    <row r="294" spans="1:66" ht="13.5">
      <c r="A294" s="863" t="s">
        <v>6008</v>
      </c>
      <c r="B294" s="867" t="s">
        <v>6006</v>
      </c>
      <c r="C294" s="868" t="s">
        <v>6077</v>
      </c>
      <c r="D294" s="866">
        <v>17410257777.199974</v>
      </c>
      <c r="E294" s="866">
        <v>0</v>
      </c>
      <c r="F294" s="866">
        <v>17410257777.199974</v>
      </c>
      <c r="G294" s="866">
        <v>17410257777.199974</v>
      </c>
      <c r="H294" s="866">
        <v>0</v>
      </c>
      <c r="I294" s="866" t="s">
        <v>3411</v>
      </c>
      <c r="J294" s="866" t="s">
        <v>3411</v>
      </c>
      <c r="K294" s="866" t="s">
        <v>3411</v>
      </c>
      <c r="L294" s="866" t="s">
        <v>3411</v>
      </c>
      <c r="M294" s="866" t="s">
        <v>3411</v>
      </c>
      <c r="N294" s="866" t="s">
        <v>3411</v>
      </c>
      <c r="O294" s="866" t="s">
        <v>3411</v>
      </c>
      <c r="P294" s="866" t="s">
        <v>3411</v>
      </c>
      <c r="Q294" s="866" t="s">
        <v>3411</v>
      </c>
      <c r="R294" s="866" t="s">
        <v>3411</v>
      </c>
      <c r="S294" s="866" t="s">
        <v>3411</v>
      </c>
      <c r="T294" s="866" t="s">
        <v>3411</v>
      </c>
      <c r="U294" s="866" t="s">
        <v>3411</v>
      </c>
      <c r="V294" s="866" t="s">
        <v>3411</v>
      </c>
      <c r="W294" s="866" t="s">
        <v>3411</v>
      </c>
      <c r="X294" s="866" t="s">
        <v>3411</v>
      </c>
      <c r="Y294" s="866" t="s">
        <v>3411</v>
      </c>
      <c r="Z294" s="866" t="s">
        <v>3411</v>
      </c>
      <c r="AA294" s="866" t="s">
        <v>3411</v>
      </c>
      <c r="AB294" s="866" t="s">
        <v>3411</v>
      </c>
      <c r="AC294" s="866" t="s">
        <v>3411</v>
      </c>
      <c r="AD294" s="866" t="s">
        <v>3411</v>
      </c>
      <c r="AE294" s="866" t="s">
        <v>3411</v>
      </c>
      <c r="AF294" s="866" t="s">
        <v>3411</v>
      </c>
      <c r="AG294" s="866" t="s">
        <v>3411</v>
      </c>
      <c r="AH294" s="866" t="s">
        <v>3411</v>
      </c>
      <c r="AI294" s="866" t="s">
        <v>3411</v>
      </c>
      <c r="AJ294" s="866" t="s">
        <v>3411</v>
      </c>
      <c r="AK294" s="866" t="s">
        <v>3411</v>
      </c>
      <c r="AL294" s="866" t="s">
        <v>3411</v>
      </c>
      <c r="AM294" s="866" t="s">
        <v>3411</v>
      </c>
      <c r="AN294" s="866" t="s">
        <v>3411</v>
      </c>
      <c r="AO294" s="866" t="s">
        <v>3411</v>
      </c>
      <c r="AP294" s="866" t="s">
        <v>3411</v>
      </c>
      <c r="AQ294" s="866" t="s">
        <v>3411</v>
      </c>
      <c r="AR294" s="866" t="s">
        <v>3411</v>
      </c>
      <c r="AS294" s="866" t="s">
        <v>3411</v>
      </c>
      <c r="AT294" s="866" t="s">
        <v>3411</v>
      </c>
      <c r="AU294" s="866" t="s">
        <v>3411</v>
      </c>
      <c r="AV294" s="866" t="s">
        <v>3411</v>
      </c>
      <c r="AW294" s="866" t="s">
        <v>3411</v>
      </c>
      <c r="AX294" s="866" t="s">
        <v>3411</v>
      </c>
      <c r="AY294" s="866" t="s">
        <v>3411</v>
      </c>
      <c r="AZ294" s="866" t="s">
        <v>3411</v>
      </c>
      <c r="BA294" s="866" t="s">
        <v>3411</v>
      </c>
      <c r="BB294" s="866" t="s">
        <v>3411</v>
      </c>
      <c r="BC294" s="866" t="s">
        <v>3411</v>
      </c>
      <c r="BD294" s="866" t="s">
        <v>3411</v>
      </c>
      <c r="BE294" s="866" t="s">
        <v>3411</v>
      </c>
      <c r="BF294" s="866" t="s">
        <v>3411</v>
      </c>
      <c r="BG294" s="866" t="s">
        <v>3411</v>
      </c>
      <c r="BH294" s="866" t="s">
        <v>3411</v>
      </c>
      <c r="BI294" s="866" t="s">
        <v>3411</v>
      </c>
      <c r="BJ294" s="866" t="s">
        <v>3411</v>
      </c>
      <c r="BK294" s="866" t="s">
        <v>3411</v>
      </c>
      <c r="BL294" s="866" t="s">
        <v>3411</v>
      </c>
      <c r="BM294" s="866" t="s">
        <v>3411</v>
      </c>
      <c r="BN294" s="866" t="s">
        <v>3411</v>
      </c>
    </row>
    <row r="295" spans="1:66" ht="12.75">
      <c r="A295" s="855" t="s">
        <v>408</v>
      </c>
      <c r="B295" s="858" t="s">
        <v>409</v>
      </c>
      <c r="C295" s="853" t="s">
        <v>6077</v>
      </c>
      <c r="D295" s="859">
        <v>0</v>
      </c>
      <c r="E295" s="859">
        <v>0</v>
      </c>
      <c r="F295" s="859">
        <v>0</v>
      </c>
      <c r="G295" s="859">
        <v>0</v>
      </c>
      <c r="H295" s="859">
        <v>0</v>
      </c>
      <c r="I295" s="859" t="s">
        <v>3411</v>
      </c>
      <c r="J295" s="859" t="s">
        <v>3411</v>
      </c>
      <c r="K295" s="859" t="s">
        <v>3411</v>
      </c>
      <c r="L295" s="859" t="s">
        <v>3411</v>
      </c>
      <c r="M295" s="859" t="s">
        <v>3411</v>
      </c>
      <c r="N295" s="859" t="s">
        <v>3411</v>
      </c>
      <c r="O295" s="859" t="s">
        <v>3411</v>
      </c>
      <c r="P295" s="859" t="s">
        <v>3411</v>
      </c>
      <c r="Q295" s="859" t="s">
        <v>3411</v>
      </c>
      <c r="R295" s="859" t="s">
        <v>3411</v>
      </c>
      <c r="S295" s="859" t="s">
        <v>3411</v>
      </c>
      <c r="T295" s="859" t="s">
        <v>3411</v>
      </c>
      <c r="U295" s="859" t="s">
        <v>3411</v>
      </c>
      <c r="V295" s="859" t="s">
        <v>3411</v>
      </c>
      <c r="W295" s="859" t="s">
        <v>3411</v>
      </c>
      <c r="X295" s="859" t="s">
        <v>3411</v>
      </c>
      <c r="Y295" s="859" t="s">
        <v>3411</v>
      </c>
      <c r="Z295" s="859" t="s">
        <v>3411</v>
      </c>
      <c r="AA295" s="859" t="s">
        <v>3411</v>
      </c>
      <c r="AB295" s="859" t="s">
        <v>3411</v>
      </c>
      <c r="AC295" s="859" t="s">
        <v>3411</v>
      </c>
      <c r="AD295" s="859" t="s">
        <v>3411</v>
      </c>
      <c r="AE295" s="859" t="s">
        <v>3411</v>
      </c>
      <c r="AF295" s="859" t="s">
        <v>3411</v>
      </c>
      <c r="AG295" s="859" t="s">
        <v>3411</v>
      </c>
      <c r="AH295" s="859" t="s">
        <v>3411</v>
      </c>
      <c r="AI295" s="859" t="s">
        <v>3411</v>
      </c>
      <c r="AJ295" s="859" t="s">
        <v>3411</v>
      </c>
      <c r="AK295" s="859" t="s">
        <v>3411</v>
      </c>
      <c r="AL295" s="859" t="s">
        <v>3411</v>
      </c>
      <c r="AM295" s="859" t="s">
        <v>3411</v>
      </c>
      <c r="AN295" s="859" t="s">
        <v>3411</v>
      </c>
      <c r="AO295" s="859" t="s">
        <v>3411</v>
      </c>
      <c r="AP295" s="859" t="s">
        <v>3411</v>
      </c>
      <c r="AQ295" s="859" t="s">
        <v>3411</v>
      </c>
      <c r="AR295" s="859" t="s">
        <v>3411</v>
      </c>
      <c r="AS295" s="859" t="s">
        <v>3411</v>
      </c>
      <c r="AT295" s="859" t="s">
        <v>3411</v>
      </c>
      <c r="AU295" s="859" t="s">
        <v>3411</v>
      </c>
      <c r="AV295" s="859" t="s">
        <v>3411</v>
      </c>
      <c r="AW295" s="859" t="s">
        <v>3411</v>
      </c>
      <c r="AX295" s="859" t="s">
        <v>3411</v>
      </c>
      <c r="AY295" s="859" t="s">
        <v>3411</v>
      </c>
      <c r="AZ295" s="859" t="s">
        <v>3411</v>
      </c>
      <c r="BA295" s="859" t="s">
        <v>3411</v>
      </c>
      <c r="BB295" s="859" t="s">
        <v>3411</v>
      </c>
      <c r="BC295" s="859" t="s">
        <v>3411</v>
      </c>
      <c r="BD295" s="859" t="s">
        <v>3411</v>
      </c>
      <c r="BE295" s="859" t="s">
        <v>3411</v>
      </c>
      <c r="BF295" s="859" t="s">
        <v>3411</v>
      </c>
      <c r="BG295" s="859" t="s">
        <v>3411</v>
      </c>
      <c r="BH295" s="859" t="s">
        <v>3411</v>
      </c>
      <c r="BI295" s="859" t="s">
        <v>3411</v>
      </c>
      <c r="BJ295" s="859" t="s">
        <v>3411</v>
      </c>
      <c r="BK295" s="859" t="s">
        <v>3411</v>
      </c>
      <c r="BL295" s="859" t="s">
        <v>3411</v>
      </c>
      <c r="BM295" s="859" t="s">
        <v>3411</v>
      </c>
      <c r="BN295" s="859" t="s">
        <v>3411</v>
      </c>
    </row>
    <row r="296" spans="1:66" hidden="1">
      <c r="D296" s="824">
        <v>0</v>
      </c>
    </row>
    <row r="298" spans="1:66">
      <c r="D298" s="824">
        <v>0.19997406005859375</v>
      </c>
    </row>
  </sheetData>
  <autoFilter ref="A7:BO296">
    <filterColumn colId="2">
      <filters>
        <filter val="Print"/>
      </filters>
    </filterColumn>
  </autoFilter>
  <phoneticPr fontId="53" type="noConversion"/>
  <pageMargins left="0.68" right="0.24" top="0.44" bottom="0.32" header="0.2" footer="0.16"/>
  <pageSetup paperSize="9" orientation="landscape" r:id="rId1"/>
  <headerFooter alignWithMargins="0">
    <oddFooter>&amp;R&amp;P/&amp;N</oddFooter>
  </headerFooter>
  <rowBreaks count="4" manualBreakCount="4">
    <brk id="73" max="16383" man="1"/>
    <brk id="111" max="16383" man="1"/>
    <brk id="168" max="16383" man="1"/>
    <brk id="217" max="16383" man="1"/>
  </rowBreaks>
</worksheet>
</file>

<file path=xl/worksheets/sheet23.xml><?xml version="1.0" encoding="utf-8"?>
<worksheet xmlns="http://schemas.openxmlformats.org/spreadsheetml/2006/main" xmlns:r="http://schemas.openxmlformats.org/officeDocument/2006/relationships">
  <sheetPr codeName="Sheet1"/>
  <dimension ref="A1:AF82"/>
  <sheetViews>
    <sheetView topLeftCell="A25" zoomScale="85" workbookViewId="0">
      <selection activeCell="H228" sqref="H228"/>
    </sheetView>
  </sheetViews>
  <sheetFormatPr defaultRowHeight="13.5"/>
  <cols>
    <col min="1" max="1" width="3" style="573" customWidth="1"/>
    <col min="2" max="2" width="26.28515625" style="573" customWidth="1"/>
    <col min="3" max="3" width="17" style="573" customWidth="1"/>
    <col min="4" max="4" width="4.28515625" style="573" customWidth="1"/>
    <col min="5" max="5" width="6.5703125" style="573" customWidth="1"/>
    <col min="6" max="6" width="15.5703125" style="587" customWidth="1"/>
    <col min="7" max="7" width="1.42578125" style="587" customWidth="1"/>
    <col min="8" max="8" width="15.5703125" style="587" customWidth="1"/>
    <col min="9" max="9" width="15.42578125" style="573" bestFit="1" customWidth="1"/>
    <col min="10" max="16384" width="9.140625" style="573"/>
  </cols>
  <sheetData>
    <row r="1" spans="1:11" s="563" customFormat="1" ht="15.95" customHeight="1">
      <c r="A1" s="452" t="str">
        <f>Menu!B2</f>
        <v>CÔNG TY CỔ PHẦN TẬP ĐOÀN ĐẠI CHÂU</v>
      </c>
      <c r="B1" s="433"/>
      <c r="C1" s="433"/>
      <c r="D1" s="433"/>
      <c r="E1" s="433"/>
      <c r="F1" s="433"/>
      <c r="G1" s="433"/>
      <c r="H1" s="434"/>
    </row>
    <row r="2" spans="1:11" s="564" customFormat="1" ht="13.5" customHeight="1">
      <c r="A2" s="453" t="str">
        <f>Menu!B3</f>
        <v>Địa chỉ: Tổ 23, cụm 4, phường Nhật Tân, quận Tây Hồ, thành phố Hà Nội</v>
      </c>
      <c r="B2" s="436"/>
      <c r="C2" s="436"/>
      <c r="D2" s="436"/>
      <c r="E2" s="436"/>
      <c r="F2" s="436"/>
      <c r="G2" s="436"/>
      <c r="H2" s="437"/>
    </row>
    <row r="3" spans="1:11" s="564" customFormat="1" ht="15" customHeight="1">
      <c r="A3" s="453" t="str">
        <f>Menu!B4</f>
        <v>BÁO CÁO TÀI CHÍNH HỢP NHẤT</v>
      </c>
      <c r="B3" s="436"/>
      <c r="C3" s="436"/>
      <c r="D3" s="436"/>
      <c r="E3" s="436"/>
      <c r="F3" s="436"/>
      <c r="G3" s="436"/>
      <c r="H3" s="437"/>
    </row>
    <row r="4" spans="1:11" s="564" customFormat="1" ht="14.1" customHeight="1">
      <c r="A4" s="454" t="str">
        <f>Menu!B5</f>
        <v>Quý IV của năm tài chính kết thúc ngày 31 tháng 12 năm 2015</v>
      </c>
      <c r="B4" s="438"/>
      <c r="C4" s="438"/>
      <c r="D4" s="438"/>
      <c r="E4" s="438"/>
      <c r="F4" s="438"/>
      <c r="G4" s="438"/>
      <c r="H4" s="438"/>
      <c r="I4" s="565"/>
    </row>
    <row r="5" spans="1:11" s="564" customFormat="1" ht="4.5" customHeight="1" thickBot="1">
      <c r="A5" s="439"/>
      <c r="B5" s="440"/>
      <c r="C5" s="440"/>
      <c r="D5" s="440"/>
      <c r="E5" s="440"/>
      <c r="F5" s="440"/>
      <c r="G5" s="440"/>
      <c r="H5" s="440"/>
      <c r="I5" s="565"/>
    </row>
    <row r="6" spans="1:11" s="567" customFormat="1" ht="14.1" customHeight="1">
      <c r="A6" s="441"/>
      <c r="B6" s="442"/>
      <c r="C6" s="442"/>
      <c r="D6" s="442"/>
      <c r="E6" s="442"/>
      <c r="F6" s="442"/>
      <c r="G6" s="442"/>
      <c r="H6" s="442"/>
      <c r="I6" s="566"/>
    </row>
    <row r="7" spans="1:11" s="569" customFormat="1" ht="20.100000000000001" customHeight="1">
      <c r="A7" s="443" t="s">
        <v>10975</v>
      </c>
      <c r="B7" s="441"/>
      <c r="C7" s="441"/>
      <c r="D7" s="441"/>
      <c r="E7" s="441"/>
      <c r="F7" s="441"/>
      <c r="G7" s="441"/>
      <c r="H7" s="441"/>
      <c r="I7" s="568"/>
    </row>
    <row r="8" spans="1:11" s="569" customFormat="1" ht="15.95" customHeight="1">
      <c r="A8" s="444" t="s">
        <v>1685</v>
      </c>
      <c r="B8" s="441"/>
      <c r="C8" s="441"/>
      <c r="D8" s="441"/>
      <c r="E8" s="441"/>
      <c r="F8" s="441"/>
      <c r="G8" s="441"/>
      <c r="H8" s="441"/>
    </row>
    <row r="9" spans="1:11" s="569" customFormat="1" ht="15.95" customHeight="1">
      <c r="A9" s="455" t="str">
        <f>Menu!B7</f>
        <v>Quý IV của năm tài chính kết thúc ngày 31 tháng 12 năm 2015</v>
      </c>
      <c r="B9" s="441"/>
      <c r="C9" s="441"/>
      <c r="D9" s="441"/>
      <c r="E9" s="441"/>
      <c r="F9" s="441"/>
      <c r="G9" s="441"/>
      <c r="H9" s="441"/>
    </row>
    <row r="10" spans="1:11" s="569" customFormat="1" ht="14.1" customHeight="1">
      <c r="A10" s="445"/>
      <c r="B10" s="445"/>
      <c r="C10" s="445"/>
      <c r="D10" s="445"/>
      <c r="E10" s="445"/>
      <c r="F10" s="445"/>
      <c r="G10" s="445"/>
      <c r="H10" s="445"/>
    </row>
    <row r="11" spans="1:11" s="567" customFormat="1" ht="14.1" customHeight="1">
      <c r="A11" s="435"/>
      <c r="B11" s="435"/>
      <c r="C11" s="435"/>
      <c r="D11" s="435"/>
      <c r="E11" s="435"/>
      <c r="F11" s="435"/>
      <c r="G11" s="435"/>
      <c r="H11" s="456" t="str">
        <f>Menu!B8</f>
        <v>Đơn vị tính: VND</v>
      </c>
    </row>
    <row r="12" spans="1:11" s="567" customFormat="1" ht="14.1" customHeight="1">
      <c r="A12" s="435"/>
      <c r="B12" s="435"/>
      <c r="C12" s="435"/>
      <c r="D12" s="435"/>
      <c r="E12" s="435"/>
      <c r="F12" s="435"/>
      <c r="G12" s="435"/>
      <c r="H12" s="435"/>
    </row>
    <row r="13" spans="1:11" s="567" customFormat="1" ht="27.95" customHeight="1">
      <c r="A13" s="349" t="s">
        <v>12469</v>
      </c>
      <c r="B13" s="350"/>
      <c r="C13" s="350"/>
      <c r="D13" s="351" t="s">
        <v>6085</v>
      </c>
      <c r="E13" s="352" t="s">
        <v>950</v>
      </c>
      <c r="F13" s="353" t="s">
        <v>5543</v>
      </c>
      <c r="G13" s="354"/>
      <c r="H13" s="353" t="s">
        <v>5544</v>
      </c>
      <c r="I13" s="570"/>
      <c r="J13" s="571"/>
      <c r="K13" s="572"/>
    </row>
    <row r="14" spans="1:11" ht="15.2" customHeight="1">
      <c r="A14" s="446"/>
      <c r="B14" s="446"/>
      <c r="C14" s="446"/>
      <c r="D14" s="447"/>
      <c r="E14" s="447"/>
      <c r="F14" s="906"/>
      <c r="G14" s="906"/>
      <c r="H14" s="906"/>
    </row>
    <row r="15" spans="1:11" s="574" customFormat="1" ht="15" customHeight="1">
      <c r="A15" s="378" t="s">
        <v>531</v>
      </c>
      <c r="B15" s="378" t="s">
        <v>14100</v>
      </c>
      <c r="C15" s="378"/>
      <c r="D15" s="379"/>
      <c r="E15" s="379"/>
      <c r="F15" s="901"/>
      <c r="G15" s="901"/>
      <c r="H15" s="901"/>
    </row>
    <row r="16" spans="1:11" s="574" customFormat="1" ht="15" customHeight="1">
      <c r="A16" s="378"/>
      <c r="B16" s="378"/>
      <c r="C16" s="378"/>
      <c r="D16" s="379"/>
      <c r="E16" s="379"/>
      <c r="F16" s="901"/>
      <c r="G16" s="901"/>
      <c r="H16" s="901"/>
    </row>
    <row r="17" spans="1:8" s="575" customFormat="1" ht="15" customHeight="1">
      <c r="A17" s="448" t="s">
        <v>533</v>
      </c>
      <c r="B17" s="449" t="s">
        <v>10602</v>
      </c>
      <c r="C17" s="449"/>
      <c r="D17" s="365"/>
      <c r="E17" s="381"/>
      <c r="F17" s="906"/>
      <c r="G17" s="906"/>
      <c r="H17" s="906"/>
    </row>
    <row r="18" spans="1:8" s="575" customFormat="1" ht="15" customHeight="1">
      <c r="A18" s="448"/>
      <c r="B18" s="450" t="s">
        <v>10603</v>
      </c>
      <c r="C18" s="449"/>
      <c r="D18" s="365" t="s">
        <v>10488</v>
      </c>
      <c r="E18" s="381"/>
      <c r="F18" s="906">
        <v>0</v>
      </c>
      <c r="G18" s="906"/>
      <c r="H18" s="906">
        <v>0</v>
      </c>
    </row>
    <row r="19" spans="1:8" s="575" customFormat="1" ht="15" customHeight="1">
      <c r="A19" s="448" t="s">
        <v>661</v>
      </c>
      <c r="B19" s="372" t="s">
        <v>10604</v>
      </c>
      <c r="C19" s="372"/>
      <c r="D19" s="365" t="s">
        <v>11379</v>
      </c>
      <c r="E19" s="381"/>
      <c r="F19" s="906">
        <v>0</v>
      </c>
      <c r="G19" s="906"/>
      <c r="H19" s="906">
        <v>0</v>
      </c>
    </row>
    <row r="20" spans="1:8" s="575" customFormat="1" ht="15" customHeight="1">
      <c r="A20" s="448" t="s">
        <v>12490</v>
      </c>
      <c r="B20" s="372" t="s">
        <v>11894</v>
      </c>
      <c r="C20" s="372"/>
      <c r="D20" s="365" t="s">
        <v>11873</v>
      </c>
      <c r="E20" s="381"/>
      <c r="F20" s="906">
        <v>0</v>
      </c>
      <c r="G20" s="906"/>
      <c r="H20" s="906">
        <v>0</v>
      </c>
    </row>
    <row r="21" spans="1:8" s="575" customFormat="1" ht="15" customHeight="1">
      <c r="A21" s="448" t="s">
        <v>13294</v>
      </c>
      <c r="B21" s="372" t="s">
        <v>11895</v>
      </c>
      <c r="C21" s="372"/>
      <c r="D21" s="365" t="s">
        <v>7877</v>
      </c>
      <c r="E21" s="381"/>
      <c r="F21" s="906">
        <v>0</v>
      </c>
      <c r="G21" s="906"/>
      <c r="H21" s="906">
        <v>0</v>
      </c>
    </row>
    <row r="22" spans="1:8" s="575" customFormat="1" ht="15" customHeight="1">
      <c r="A22" s="448" t="s">
        <v>13296</v>
      </c>
      <c r="B22" s="372" t="s">
        <v>11896</v>
      </c>
      <c r="C22" s="372"/>
      <c r="D22" s="365" t="s">
        <v>10937</v>
      </c>
      <c r="E22" s="381"/>
      <c r="F22" s="906">
        <v>0</v>
      </c>
      <c r="G22" s="906"/>
      <c r="H22" s="906">
        <v>0</v>
      </c>
    </row>
    <row r="23" spans="1:8" s="575" customFormat="1" ht="15" customHeight="1">
      <c r="A23" s="448" t="s">
        <v>13301</v>
      </c>
      <c r="B23" s="372" t="s">
        <v>9135</v>
      </c>
      <c r="C23" s="372"/>
      <c r="D23" s="365" t="s">
        <v>11152</v>
      </c>
      <c r="E23" s="381"/>
      <c r="F23" s="906">
        <v>0</v>
      </c>
      <c r="G23" s="906"/>
      <c r="H23" s="906">
        <v>0</v>
      </c>
    </row>
    <row r="24" spans="1:8" s="575" customFormat="1" ht="15" customHeight="1">
      <c r="A24" s="448" t="s">
        <v>11924</v>
      </c>
      <c r="B24" s="372" t="s">
        <v>2865</v>
      </c>
      <c r="C24" s="372"/>
      <c r="D24" s="365" t="s">
        <v>6491</v>
      </c>
      <c r="E24" s="381"/>
      <c r="F24" s="906">
        <v>0</v>
      </c>
      <c r="G24" s="906"/>
      <c r="H24" s="906">
        <v>0</v>
      </c>
    </row>
    <row r="25" spans="1:8" s="575" customFormat="1" ht="15" customHeight="1">
      <c r="A25" s="448"/>
      <c r="B25" s="372"/>
      <c r="C25" s="372"/>
      <c r="D25" s="365"/>
      <c r="E25" s="381"/>
      <c r="F25" s="907"/>
      <c r="G25" s="906"/>
      <c r="H25" s="907"/>
    </row>
    <row r="26" spans="1:8" s="576" customFormat="1" ht="15" customHeight="1">
      <c r="A26" s="383"/>
      <c r="B26" s="383" t="s">
        <v>11669</v>
      </c>
      <c r="C26" s="383"/>
      <c r="D26" s="384">
        <v>20</v>
      </c>
      <c r="E26" s="384"/>
      <c r="F26" s="908">
        <f>SUM(F17:F24)</f>
        <v>0</v>
      </c>
      <c r="G26" s="904"/>
      <c r="H26" s="908">
        <f>SUM(H17:H24)</f>
        <v>0</v>
      </c>
    </row>
    <row r="27" spans="1:8" s="576" customFormat="1" ht="15" customHeight="1">
      <c r="A27" s="383"/>
      <c r="B27" s="383"/>
      <c r="C27" s="383"/>
      <c r="D27" s="384"/>
      <c r="E27" s="384"/>
      <c r="F27" s="904"/>
      <c r="G27" s="904"/>
      <c r="H27" s="904"/>
    </row>
    <row r="28" spans="1:8" s="576" customFormat="1" ht="15" customHeight="1">
      <c r="A28" s="383"/>
      <c r="B28" s="383"/>
      <c r="C28" s="383"/>
      <c r="D28" s="384"/>
      <c r="E28" s="384"/>
      <c r="F28" s="904"/>
      <c r="G28" s="904"/>
      <c r="H28" s="904"/>
    </row>
    <row r="29" spans="1:8" s="574" customFormat="1" ht="15" customHeight="1">
      <c r="A29" s="378" t="s">
        <v>657</v>
      </c>
      <c r="B29" s="378" t="s">
        <v>11671</v>
      </c>
      <c r="C29" s="378"/>
      <c r="D29" s="379"/>
      <c r="E29" s="379"/>
      <c r="F29" s="901"/>
      <c r="G29" s="901"/>
      <c r="H29" s="901"/>
    </row>
    <row r="30" spans="1:8" s="574" customFormat="1" ht="15" customHeight="1">
      <c r="A30" s="378"/>
      <c r="B30" s="378"/>
      <c r="C30" s="378"/>
      <c r="D30" s="379"/>
      <c r="E30" s="379"/>
      <c r="F30" s="901"/>
      <c r="G30" s="901"/>
      <c r="H30" s="901"/>
    </row>
    <row r="31" spans="1:8" s="575" customFormat="1" ht="15" customHeight="1">
      <c r="A31" s="448" t="s">
        <v>533</v>
      </c>
      <c r="B31" s="372" t="s">
        <v>11672</v>
      </c>
      <c r="C31" s="372"/>
      <c r="D31" s="381"/>
      <c r="E31" s="381"/>
      <c r="F31" s="906"/>
      <c r="G31" s="906"/>
      <c r="H31" s="906"/>
    </row>
    <row r="32" spans="1:8" s="575" customFormat="1" ht="15" customHeight="1">
      <c r="A32" s="448"/>
      <c r="B32" s="372" t="s">
        <v>11673</v>
      </c>
      <c r="C32" s="372"/>
      <c r="D32" s="381">
        <v>21</v>
      </c>
      <c r="E32" s="381"/>
      <c r="F32" s="906"/>
      <c r="G32" s="906"/>
      <c r="H32" s="906">
        <v>0</v>
      </c>
    </row>
    <row r="33" spans="1:32" s="575" customFormat="1" ht="15" customHeight="1">
      <c r="A33" s="448" t="s">
        <v>661</v>
      </c>
      <c r="B33" s="372" t="s">
        <v>13710</v>
      </c>
      <c r="C33" s="372"/>
      <c r="D33" s="381"/>
      <c r="E33" s="381"/>
      <c r="F33" s="906"/>
      <c r="G33" s="906"/>
      <c r="H33" s="906"/>
    </row>
    <row r="34" spans="1:32" s="575" customFormat="1" ht="15" customHeight="1">
      <c r="A34" s="448"/>
      <c r="B34" s="372" t="s">
        <v>11673</v>
      </c>
      <c r="C34" s="372"/>
      <c r="D34" s="381">
        <v>22</v>
      </c>
      <c r="E34" s="381"/>
      <c r="F34" s="906"/>
      <c r="G34" s="906"/>
      <c r="H34" s="906">
        <v>0</v>
      </c>
    </row>
    <row r="35" spans="1:32" s="575" customFormat="1" ht="15" customHeight="1">
      <c r="A35" s="448" t="s">
        <v>12490</v>
      </c>
      <c r="B35" s="372" t="s">
        <v>11675</v>
      </c>
      <c r="C35" s="372"/>
      <c r="D35" s="381"/>
      <c r="E35" s="381"/>
      <c r="F35" s="906"/>
      <c r="G35" s="906"/>
      <c r="H35" s="906"/>
    </row>
    <row r="36" spans="1:32" s="575" customFormat="1" ht="15" customHeight="1">
      <c r="A36" s="448"/>
      <c r="B36" s="372" t="s">
        <v>11676</v>
      </c>
      <c r="C36" s="372"/>
      <c r="D36" s="381">
        <v>23</v>
      </c>
      <c r="E36" s="381"/>
      <c r="F36" s="906"/>
      <c r="G36" s="906"/>
      <c r="H36" s="906">
        <v>0</v>
      </c>
    </row>
    <row r="37" spans="1:32" s="575" customFormat="1" ht="15" customHeight="1">
      <c r="A37" s="448" t="s">
        <v>13294</v>
      </c>
      <c r="B37" s="372" t="s">
        <v>9583</v>
      </c>
      <c r="C37" s="372"/>
      <c r="D37" s="381"/>
      <c r="E37" s="381"/>
      <c r="F37" s="906"/>
      <c r="G37" s="906"/>
      <c r="H37" s="906"/>
    </row>
    <row r="38" spans="1:32" s="575" customFormat="1" ht="15" customHeight="1">
      <c r="A38" s="448"/>
      <c r="B38" s="372" t="s">
        <v>11676</v>
      </c>
      <c r="C38" s="372"/>
      <c r="D38" s="381">
        <v>24</v>
      </c>
      <c r="E38" s="381"/>
      <c r="F38" s="906"/>
      <c r="G38" s="906"/>
      <c r="H38" s="906">
        <v>0</v>
      </c>
    </row>
    <row r="39" spans="1:32" s="575" customFormat="1" ht="15" customHeight="1">
      <c r="A39" s="448" t="s">
        <v>13296</v>
      </c>
      <c r="B39" s="372" t="s">
        <v>2200</v>
      </c>
      <c r="C39" s="372"/>
      <c r="D39" s="381">
        <v>25</v>
      </c>
      <c r="E39" s="381"/>
      <c r="F39" s="906"/>
      <c r="G39" s="906"/>
      <c r="H39" s="906">
        <v>0</v>
      </c>
    </row>
    <row r="40" spans="1:32" s="575" customFormat="1" ht="15" customHeight="1">
      <c r="A40" s="448" t="s">
        <v>13301</v>
      </c>
      <c r="B40" s="372" t="s">
        <v>2203</v>
      </c>
      <c r="C40" s="372"/>
      <c r="D40" s="381">
        <v>26</v>
      </c>
      <c r="E40" s="381"/>
      <c r="F40" s="906"/>
      <c r="G40" s="906"/>
      <c r="H40" s="906">
        <v>0</v>
      </c>
    </row>
    <row r="41" spans="1:32" s="575" customFormat="1" ht="15" customHeight="1">
      <c r="A41" s="448" t="s">
        <v>11924</v>
      </c>
      <c r="B41" s="372" t="s">
        <v>11063</v>
      </c>
      <c r="C41" s="372"/>
      <c r="D41" s="381">
        <v>27</v>
      </c>
      <c r="E41" s="381"/>
      <c r="F41" s="906"/>
      <c r="G41" s="906"/>
      <c r="H41" s="906">
        <v>0</v>
      </c>
    </row>
    <row r="42" spans="1:32" s="575" customFormat="1" ht="15" customHeight="1">
      <c r="A42" s="448"/>
      <c r="B42" s="372"/>
      <c r="C42" s="372"/>
      <c r="D42" s="381"/>
      <c r="E42" s="381"/>
      <c r="F42" s="907"/>
      <c r="G42" s="906"/>
      <c r="H42" s="907"/>
    </row>
    <row r="43" spans="1:32" s="576" customFormat="1" ht="15" customHeight="1">
      <c r="A43" s="383"/>
      <c r="B43" s="383" t="s">
        <v>5229</v>
      </c>
      <c r="C43" s="383"/>
      <c r="D43" s="384">
        <v>30</v>
      </c>
      <c r="E43" s="384"/>
      <c r="F43" s="908">
        <f>SUM(F31:F41)</f>
        <v>0</v>
      </c>
      <c r="G43" s="904"/>
      <c r="H43" s="908">
        <f>SUM(H31:H41)</f>
        <v>0</v>
      </c>
    </row>
    <row r="44" spans="1:32" s="576" customFormat="1" ht="15" customHeight="1">
      <c r="A44" s="383"/>
      <c r="B44" s="383"/>
      <c r="C44" s="383"/>
      <c r="D44" s="383"/>
      <c r="E44" s="383"/>
      <c r="F44" s="904"/>
      <c r="G44" s="904"/>
      <c r="H44" s="904"/>
    </row>
    <row r="45" spans="1:32" s="575" customFormat="1" ht="15" customHeight="1">
      <c r="A45" s="451"/>
      <c r="B45" s="451"/>
      <c r="C45" s="451"/>
      <c r="D45" s="451"/>
      <c r="E45" s="451"/>
      <c r="F45" s="905"/>
      <c r="G45" s="905"/>
      <c r="H45" s="905"/>
    </row>
    <row r="46" spans="1:32" s="579" customFormat="1" ht="16.350000000000001" customHeight="1">
      <c r="A46" s="423" t="str">
        <f>Menu!B5</f>
        <v>Quý IV của năm tài chính kết thúc ngày 31 tháng 12 năm 2015</v>
      </c>
      <c r="B46" s="329"/>
      <c r="C46" s="329"/>
      <c r="D46" s="329"/>
      <c r="E46" s="366"/>
      <c r="F46" s="909"/>
      <c r="G46" s="901"/>
      <c r="H46" s="909"/>
      <c r="I46" s="577"/>
      <c r="J46" s="578"/>
    </row>
    <row r="47" spans="1:32" s="280" customFormat="1" ht="16.350000000000001" customHeight="1">
      <c r="A47" s="266" t="s">
        <v>10974</v>
      </c>
      <c r="B47" s="249"/>
      <c r="C47" s="249"/>
      <c r="D47" s="276"/>
      <c r="E47" s="277"/>
      <c r="F47" s="278"/>
      <c r="G47" s="250"/>
      <c r="H47" s="278"/>
      <c r="I47" s="472"/>
      <c r="J47" s="273"/>
      <c r="AC47" s="66"/>
      <c r="AD47" s="66"/>
      <c r="AE47" s="66"/>
      <c r="AF47" s="66"/>
    </row>
    <row r="48" spans="1:32" s="579" customFormat="1" ht="5.0999999999999996" customHeight="1" thickBot="1">
      <c r="A48" s="370"/>
      <c r="B48" s="371"/>
      <c r="C48" s="371"/>
      <c r="D48" s="371"/>
      <c r="E48" s="371"/>
      <c r="F48" s="371"/>
      <c r="G48" s="371"/>
      <c r="H48" s="371"/>
      <c r="I48" s="577"/>
      <c r="J48" s="578"/>
    </row>
    <row r="49" spans="1:11" s="575" customFormat="1" ht="9.9499999999999993" customHeight="1">
      <c r="A49" s="346"/>
      <c r="B49" s="348"/>
      <c r="C49" s="348"/>
      <c r="D49" s="365"/>
      <c r="E49" s="366"/>
      <c r="F49" s="367"/>
      <c r="G49" s="329"/>
      <c r="H49" s="367"/>
      <c r="I49" s="580"/>
      <c r="J49" s="581"/>
    </row>
    <row r="50" spans="1:11" s="567" customFormat="1" ht="27.95" customHeight="1">
      <c r="A50" s="349" t="s">
        <v>12469</v>
      </c>
      <c r="B50" s="350"/>
      <c r="C50" s="350"/>
      <c r="D50" s="351" t="s">
        <v>6085</v>
      </c>
      <c r="E50" s="352" t="s">
        <v>950</v>
      </c>
      <c r="F50" s="353" t="s">
        <v>5543</v>
      </c>
      <c r="G50" s="354"/>
      <c r="H50" s="353" t="s">
        <v>5544</v>
      </c>
      <c r="I50" s="570"/>
      <c r="J50" s="571"/>
      <c r="K50" s="572"/>
    </row>
    <row r="51" spans="1:11" s="575" customFormat="1" ht="15" customHeight="1">
      <c r="A51" s="378"/>
      <c r="B51" s="378"/>
      <c r="C51" s="378"/>
      <c r="D51" s="379"/>
      <c r="E51" s="379"/>
      <c r="F51" s="361"/>
      <c r="G51" s="361"/>
      <c r="H51" s="361"/>
    </row>
    <row r="52" spans="1:11" s="575" customFormat="1" ht="15" customHeight="1">
      <c r="A52" s="378" t="s">
        <v>11874</v>
      </c>
      <c r="B52" s="378" t="s">
        <v>5231</v>
      </c>
      <c r="C52" s="378"/>
      <c r="D52" s="379"/>
      <c r="E52" s="379"/>
      <c r="F52" s="901"/>
      <c r="G52" s="901"/>
      <c r="H52" s="901"/>
    </row>
    <row r="53" spans="1:11" s="575" customFormat="1" ht="15" customHeight="1">
      <c r="A53" s="378"/>
      <c r="B53" s="378"/>
      <c r="C53" s="378"/>
      <c r="D53" s="379"/>
      <c r="E53" s="379"/>
      <c r="F53" s="901"/>
      <c r="G53" s="901"/>
      <c r="H53" s="901"/>
    </row>
    <row r="54" spans="1:11" s="575" customFormat="1" ht="15" customHeight="1">
      <c r="A54" s="448" t="s">
        <v>533</v>
      </c>
      <c r="B54" s="372" t="s">
        <v>5232</v>
      </c>
      <c r="C54" s="372"/>
      <c r="D54" s="381"/>
      <c r="E54" s="381"/>
      <c r="F54" s="906"/>
      <c r="G54" s="906"/>
      <c r="H54" s="906"/>
    </row>
    <row r="55" spans="1:11" s="575" customFormat="1" ht="15" customHeight="1">
      <c r="A55" s="448"/>
      <c r="B55" s="372" t="s">
        <v>5233</v>
      </c>
      <c r="C55" s="372"/>
      <c r="D55" s="381">
        <v>31</v>
      </c>
      <c r="E55" s="381"/>
      <c r="F55" s="906"/>
      <c r="G55" s="906"/>
      <c r="H55" s="906">
        <v>0</v>
      </c>
    </row>
    <row r="56" spans="1:11" s="575" customFormat="1" ht="15" customHeight="1">
      <c r="A56" s="448" t="s">
        <v>661</v>
      </c>
      <c r="B56" s="372" t="s">
        <v>5234</v>
      </c>
      <c r="C56" s="372"/>
      <c r="D56" s="381"/>
      <c r="E56" s="381"/>
      <c r="F56" s="906"/>
      <c r="G56" s="906"/>
      <c r="H56" s="906"/>
    </row>
    <row r="57" spans="1:11" s="575" customFormat="1" ht="15" customHeight="1">
      <c r="A57" s="448"/>
      <c r="B57" s="372" t="s">
        <v>5235</v>
      </c>
      <c r="C57" s="372"/>
      <c r="D57" s="381">
        <v>32</v>
      </c>
      <c r="E57" s="381"/>
      <c r="F57" s="906"/>
      <c r="G57" s="906"/>
      <c r="H57" s="906">
        <v>0</v>
      </c>
    </row>
    <row r="58" spans="1:11" s="575" customFormat="1" ht="15" customHeight="1">
      <c r="A58" s="448" t="s">
        <v>12490</v>
      </c>
      <c r="B58" s="372" t="s">
        <v>8806</v>
      </c>
      <c r="C58" s="372"/>
      <c r="D58" s="381">
        <v>33</v>
      </c>
      <c r="E58" s="381"/>
      <c r="F58" s="906"/>
      <c r="G58" s="906"/>
      <c r="H58" s="906">
        <v>0</v>
      </c>
    </row>
    <row r="59" spans="1:11" s="575" customFormat="1" ht="15" customHeight="1">
      <c r="A59" s="448" t="s">
        <v>13294</v>
      </c>
      <c r="B59" s="372" t="s">
        <v>8808</v>
      </c>
      <c r="C59" s="372"/>
      <c r="D59" s="381">
        <v>34</v>
      </c>
      <c r="E59" s="381"/>
      <c r="F59" s="906"/>
      <c r="G59" s="906"/>
      <c r="H59" s="906">
        <v>0</v>
      </c>
    </row>
    <row r="60" spans="1:11" s="575" customFormat="1" ht="15" customHeight="1">
      <c r="A60" s="448" t="s">
        <v>13296</v>
      </c>
      <c r="B60" s="372" t="s">
        <v>11533</v>
      </c>
      <c r="C60" s="372"/>
      <c r="D60" s="381">
        <v>35</v>
      </c>
      <c r="E60" s="381"/>
      <c r="F60" s="906"/>
      <c r="G60" s="906"/>
      <c r="H60" s="906">
        <v>0</v>
      </c>
    </row>
    <row r="61" spans="1:11" s="575" customFormat="1" ht="15" customHeight="1">
      <c r="A61" s="448" t="s">
        <v>13301</v>
      </c>
      <c r="B61" s="372" t="s">
        <v>2636</v>
      </c>
      <c r="C61" s="372"/>
      <c r="D61" s="381">
        <v>36</v>
      </c>
      <c r="E61" s="381"/>
      <c r="F61" s="906"/>
      <c r="G61" s="906"/>
      <c r="H61" s="906">
        <v>0</v>
      </c>
    </row>
    <row r="62" spans="1:11" s="575" customFormat="1" ht="15" customHeight="1">
      <c r="A62" s="448"/>
      <c r="B62" s="372"/>
      <c r="C62" s="372"/>
      <c r="D62" s="381"/>
      <c r="E62" s="381"/>
      <c r="F62" s="907"/>
      <c r="G62" s="906"/>
      <c r="H62" s="907"/>
    </row>
    <row r="63" spans="1:11" s="575" customFormat="1" ht="15" customHeight="1">
      <c r="A63" s="383"/>
      <c r="B63" s="383" t="s">
        <v>5236</v>
      </c>
      <c r="C63" s="383"/>
      <c r="D63" s="384">
        <v>40</v>
      </c>
      <c r="E63" s="384"/>
      <c r="F63" s="908">
        <f>SUM(F54:F61)</f>
        <v>0</v>
      </c>
      <c r="G63" s="904"/>
      <c r="H63" s="908">
        <f>SUM(H54:H61)</f>
        <v>0</v>
      </c>
    </row>
    <row r="64" spans="1:11" s="575" customFormat="1" ht="15" customHeight="1">
      <c r="A64" s="383"/>
      <c r="B64" s="383"/>
      <c r="C64" s="383"/>
      <c r="D64" s="384"/>
      <c r="E64" s="384"/>
      <c r="F64" s="904"/>
      <c r="G64" s="904"/>
      <c r="H64" s="904"/>
    </row>
    <row r="65" spans="1:10" s="575" customFormat="1" ht="15" customHeight="1">
      <c r="A65" s="378"/>
      <c r="B65" s="378" t="s">
        <v>7257</v>
      </c>
      <c r="C65" s="378"/>
      <c r="D65" s="379">
        <v>50</v>
      </c>
      <c r="E65" s="379"/>
      <c r="F65" s="872">
        <f>F26+F43+F63</f>
        <v>0</v>
      </c>
      <c r="G65" s="901"/>
      <c r="H65" s="872">
        <f>H26+H43+H63</f>
        <v>0</v>
      </c>
    </row>
    <row r="66" spans="1:10" s="575" customFormat="1" ht="15" customHeight="1">
      <c r="A66" s="378"/>
      <c r="B66" s="378"/>
      <c r="C66" s="378"/>
      <c r="D66" s="379"/>
      <c r="E66" s="379"/>
      <c r="F66" s="901"/>
      <c r="G66" s="901"/>
      <c r="H66" s="901"/>
    </row>
    <row r="67" spans="1:10" s="575" customFormat="1" ht="15" customHeight="1">
      <c r="A67" s="378"/>
      <c r="B67" s="378" t="s">
        <v>8534</v>
      </c>
      <c r="C67" s="378"/>
      <c r="D67" s="379">
        <v>60</v>
      </c>
      <c r="E67" s="379" t="s">
        <v>4024</v>
      </c>
      <c r="F67" s="872">
        <f>CĐKT!H17</f>
        <v>12512503817</v>
      </c>
      <c r="G67" s="901"/>
      <c r="H67" s="901">
        <v>0</v>
      </c>
    </row>
    <row r="68" spans="1:10" s="575" customFormat="1" ht="15" customHeight="1">
      <c r="A68" s="378"/>
      <c r="B68" s="378"/>
      <c r="C68" s="378"/>
      <c r="D68" s="379"/>
      <c r="E68" s="379"/>
      <c r="F68" s="901"/>
      <c r="G68" s="901"/>
      <c r="H68" s="901"/>
    </row>
    <row r="69" spans="1:10" s="575" customFormat="1" ht="15" customHeight="1">
      <c r="A69" s="372"/>
      <c r="B69" s="372" t="s">
        <v>6009</v>
      </c>
      <c r="C69" s="372"/>
      <c r="D69" s="381">
        <v>61</v>
      </c>
      <c r="E69" s="381"/>
      <c r="F69" s="906">
        <v>0</v>
      </c>
      <c r="G69" s="906"/>
      <c r="H69" s="906">
        <v>0</v>
      </c>
    </row>
    <row r="70" spans="1:10" s="575" customFormat="1" ht="15" customHeight="1">
      <c r="A70" s="372"/>
      <c r="B70" s="372"/>
      <c r="C70" s="372"/>
      <c r="D70" s="381"/>
      <c r="E70" s="381"/>
      <c r="F70" s="907"/>
      <c r="G70" s="906"/>
      <c r="H70" s="907"/>
    </row>
    <row r="71" spans="1:10" s="575" customFormat="1" ht="15" customHeight="1" thickBot="1">
      <c r="A71" s="378"/>
      <c r="B71" s="378" t="s">
        <v>8536</v>
      </c>
      <c r="C71" s="378"/>
      <c r="D71" s="379">
        <v>70</v>
      </c>
      <c r="E71" s="379" t="s">
        <v>4024</v>
      </c>
      <c r="F71" s="874">
        <f>F65+F67+F69</f>
        <v>12512503817</v>
      </c>
      <c r="G71" s="901"/>
      <c r="H71" s="874">
        <f>H65+H67+H69</f>
        <v>0</v>
      </c>
    </row>
    <row r="72" spans="1:10" s="575" customFormat="1" ht="15" customHeight="1" thickTop="1">
      <c r="A72" s="372"/>
      <c r="B72" s="372"/>
      <c r="C72" s="372"/>
      <c r="D72" s="372"/>
      <c r="E72" s="372"/>
      <c r="F72" s="873">
        <f>F71-CĐKT!F17</f>
        <v>9994136788</v>
      </c>
      <c r="G72" s="906"/>
      <c r="H72" s="873">
        <f>H71-CĐKT!H17</f>
        <v>-12512503817</v>
      </c>
    </row>
    <row r="73" spans="1:10" s="575" customFormat="1" ht="15" customHeight="1">
      <c r="A73" s="372"/>
      <c r="B73" s="372"/>
      <c r="C73" s="372"/>
      <c r="D73" s="372"/>
      <c r="E73" s="372"/>
      <c r="F73" s="367"/>
      <c r="G73" s="367"/>
      <c r="H73" s="367"/>
    </row>
    <row r="74" spans="1:10" s="584" customFormat="1" ht="15" customHeight="1">
      <c r="A74" s="348"/>
      <c r="B74" s="348"/>
      <c r="C74" s="348"/>
      <c r="D74" s="348"/>
      <c r="E74" s="329"/>
      <c r="F74" s="432" t="str">
        <f>Menu!B9</f>
        <v>Lập ngày 04 tháng 02 năm 2016</v>
      </c>
      <c r="G74" s="337"/>
      <c r="H74" s="337"/>
      <c r="I74" s="582"/>
      <c r="J74" s="583"/>
    </row>
    <row r="75" spans="1:10" s="584" customFormat="1" ht="20.100000000000001" customHeight="1">
      <c r="A75" s="431" t="str">
        <f>Menu!A12</f>
        <v>Người lập biểu</v>
      </c>
      <c r="B75" s="336"/>
      <c r="C75" s="431" t="str">
        <f>Menu!A13</f>
        <v>Kế toán trưởng</v>
      </c>
      <c r="D75" s="337"/>
      <c r="E75" s="343"/>
      <c r="F75" s="431" t="str">
        <f>Menu!A14</f>
        <v>Tổng Giám đốc</v>
      </c>
      <c r="G75" s="337"/>
      <c r="H75" s="336"/>
      <c r="I75" s="583"/>
      <c r="J75" s="583"/>
    </row>
    <row r="76" spans="1:10" s="584" customFormat="1" ht="12" customHeight="1">
      <c r="A76" s="337"/>
      <c r="B76" s="337"/>
      <c r="C76" s="337"/>
      <c r="D76" s="337"/>
      <c r="E76" s="338"/>
      <c r="F76" s="337"/>
      <c r="G76" s="337"/>
      <c r="H76" s="337"/>
      <c r="I76" s="585"/>
      <c r="J76" s="583"/>
    </row>
    <row r="77" spans="1:10" s="584" customFormat="1" ht="12" customHeight="1">
      <c r="A77" s="337"/>
      <c r="B77" s="337"/>
      <c r="C77" s="337"/>
      <c r="D77" s="337"/>
      <c r="E77" s="338"/>
      <c r="F77" s="337"/>
      <c r="G77" s="337"/>
      <c r="H77" s="337"/>
      <c r="I77" s="585"/>
      <c r="J77" s="583"/>
    </row>
    <row r="78" spans="1:10" s="584" customFormat="1" ht="12" customHeight="1">
      <c r="A78" s="337"/>
      <c r="B78" s="337"/>
      <c r="C78" s="337"/>
      <c r="D78" s="337"/>
      <c r="E78" s="338"/>
      <c r="F78" s="337"/>
      <c r="G78" s="337"/>
      <c r="H78" s="337"/>
      <c r="I78" s="585"/>
      <c r="J78" s="583"/>
    </row>
    <row r="79" spans="1:10" s="584" customFormat="1" ht="12" customHeight="1">
      <c r="A79" s="337"/>
      <c r="B79" s="337"/>
      <c r="C79" s="337"/>
      <c r="D79" s="337"/>
      <c r="E79" s="338"/>
      <c r="F79" s="337"/>
      <c r="G79" s="337"/>
      <c r="H79" s="337"/>
      <c r="I79" s="585"/>
      <c r="J79" s="583"/>
    </row>
    <row r="80" spans="1:10" s="584" customFormat="1" ht="12" customHeight="1">
      <c r="A80" s="337"/>
      <c r="B80" s="337"/>
      <c r="C80" s="337"/>
      <c r="D80" s="337"/>
      <c r="E80" s="338"/>
      <c r="F80" s="337"/>
      <c r="G80" s="337"/>
      <c r="H80" s="337"/>
      <c r="I80" s="585"/>
      <c r="J80" s="583"/>
    </row>
    <row r="81" spans="1:10" s="584" customFormat="1" ht="15" customHeight="1">
      <c r="A81" s="337" t="s">
        <v>3246</v>
      </c>
      <c r="B81" s="337"/>
      <c r="C81" s="337" t="s">
        <v>3247</v>
      </c>
      <c r="D81" s="337"/>
      <c r="E81" s="338"/>
      <c r="F81" s="337" t="s">
        <v>3246</v>
      </c>
      <c r="G81" s="337"/>
      <c r="H81" s="337"/>
      <c r="I81" s="585"/>
      <c r="J81" s="583"/>
    </row>
    <row r="82" spans="1:10" s="584" customFormat="1" ht="20.100000000000001" customHeight="1">
      <c r="A82" s="431" t="str">
        <f>Menu!B12</f>
        <v>Đường Lan Phương</v>
      </c>
      <c r="B82" s="336"/>
      <c r="C82" s="431" t="str">
        <f>Menu!B13</f>
        <v>Vương Thị Ánh Duyên</v>
      </c>
      <c r="D82" s="337"/>
      <c r="E82" s="343"/>
      <c r="F82" s="431" t="str">
        <f>Menu!B14</f>
        <v>Đường Đức Hóa</v>
      </c>
      <c r="G82" s="337"/>
      <c r="H82" s="336"/>
      <c r="I82" s="586"/>
      <c r="J82" s="583"/>
    </row>
  </sheetData>
  <phoneticPr fontId="53" type="noConversion"/>
  <pageMargins left="0.94488188976377996" right="0.43307086614173201" top="0.39370078740157499" bottom="0.6" header="0" footer="0.4"/>
  <pageSetup paperSize="9" orientation="portrait" r:id="rId1"/>
  <headerFooter alignWithMargins="0">
    <oddFooter>&amp;R&amp;"Times New Roman,Regular"&amp;11&amp;P&amp;L&amp;"Times New Roman,Italic"&amp;8       Báo cáo này phải được đọc cùng với Bản thuyết minh Báo cáo tài chính</oddFooter>
  </headerFooter>
  <rowBreaks count="1" manualBreakCount="1">
    <brk id="45" max="16383" man="1"/>
  </rowBreaks>
</worksheet>
</file>

<file path=xl/worksheets/sheet24.xml><?xml version="1.0" encoding="utf-8"?>
<worksheet xmlns="http://schemas.openxmlformats.org/spreadsheetml/2006/main" xmlns:r="http://schemas.openxmlformats.org/officeDocument/2006/relationships">
  <sheetPr codeName="Sheet11"/>
  <dimension ref="A1:L50"/>
  <sheetViews>
    <sheetView workbookViewId="0">
      <selection activeCell="H228" sqref="H228"/>
    </sheetView>
  </sheetViews>
  <sheetFormatPr defaultRowHeight="12.75"/>
  <cols>
    <col min="1" max="1" width="46.28515625" style="558" customWidth="1"/>
    <col min="2" max="2" width="0.85546875" style="558" customWidth="1"/>
    <col min="3" max="3" width="9.28515625" style="558" customWidth="1"/>
    <col min="4" max="4" width="0.85546875" style="558" customWidth="1"/>
    <col min="5" max="5" width="16.5703125" style="558" customWidth="1"/>
    <col min="6" max="6" width="1" style="558" customWidth="1"/>
    <col min="7" max="7" width="15.85546875" style="558" customWidth="1"/>
    <col min="8" max="10" width="9.140625" style="558"/>
    <col min="11" max="11" width="13" style="558" customWidth="1"/>
    <col min="12" max="16384" width="9.140625" style="558"/>
  </cols>
  <sheetData>
    <row r="1" spans="1:12" s="229" customFormat="1" ht="15">
      <c r="A1" s="231"/>
      <c r="B1" s="231"/>
      <c r="C1" s="231"/>
      <c r="D1" s="231"/>
      <c r="E1" s="592"/>
      <c r="F1" s="592"/>
      <c r="G1" s="592"/>
      <c r="H1" s="559"/>
      <c r="I1" s="231"/>
      <c r="J1" s="231"/>
      <c r="K1" s="231"/>
      <c r="L1" s="231"/>
    </row>
    <row r="2" spans="1:12" s="229" customFormat="1" ht="15">
      <c r="A2" s="593" t="s">
        <v>8970</v>
      </c>
      <c r="B2" s="231"/>
      <c r="C2" s="231"/>
      <c r="D2" s="231"/>
      <c r="E2" s="592"/>
      <c r="F2" s="592"/>
      <c r="G2" s="592"/>
      <c r="H2" s="559"/>
      <c r="I2" s="231"/>
      <c r="J2" s="231"/>
      <c r="K2" s="231"/>
      <c r="L2" s="231"/>
    </row>
    <row r="3" spans="1:12" s="229" customFormat="1" ht="15">
      <c r="A3" s="231"/>
      <c r="B3" s="231"/>
      <c r="C3" s="231"/>
      <c r="D3" s="231"/>
      <c r="E3" s="592"/>
      <c r="F3" s="592"/>
      <c r="G3" s="592"/>
      <c r="H3" s="559"/>
      <c r="I3" s="231"/>
      <c r="J3" s="231"/>
      <c r="K3" s="231"/>
      <c r="L3" s="231"/>
    </row>
    <row r="4" spans="1:12" s="229" customFormat="1" ht="29.25">
      <c r="A4" s="594" t="s">
        <v>5816</v>
      </c>
      <c r="B4" s="230"/>
      <c r="C4" s="595" t="s">
        <v>5817</v>
      </c>
      <c r="D4" s="230"/>
      <c r="E4" s="596" t="s">
        <v>5818</v>
      </c>
      <c r="F4" s="597"/>
      <c r="G4" s="596" t="s">
        <v>5819</v>
      </c>
      <c r="H4" s="559"/>
      <c r="I4" s="231"/>
      <c r="J4" s="231"/>
      <c r="K4" s="231"/>
      <c r="L4" s="231"/>
    </row>
    <row r="5" spans="1:12" s="229" customFormat="1" ht="15">
      <c r="A5" s="232"/>
      <c r="B5" s="598"/>
      <c r="C5" s="598"/>
      <c r="D5" s="236"/>
      <c r="E5" s="599"/>
      <c r="F5" s="599"/>
      <c r="G5" s="599"/>
      <c r="H5" s="559"/>
      <c r="I5" s="231"/>
      <c r="J5" s="231"/>
      <c r="K5" s="231"/>
      <c r="L5" s="231"/>
    </row>
    <row r="6" spans="1:12" s="229" customFormat="1" ht="15">
      <c r="A6" s="232" t="s">
        <v>8170</v>
      </c>
      <c r="B6" s="598"/>
      <c r="C6" s="598"/>
      <c r="D6" s="236"/>
      <c r="E6" s="599"/>
      <c r="F6" s="599"/>
      <c r="G6" s="599"/>
      <c r="H6" s="559"/>
      <c r="I6" s="231"/>
      <c r="J6" s="231"/>
      <c r="K6" s="231"/>
      <c r="L6" s="231"/>
    </row>
    <row r="7" spans="1:12" s="229" customFormat="1" ht="15">
      <c r="A7" s="233" t="s">
        <v>8171</v>
      </c>
      <c r="B7" s="600"/>
      <c r="C7" s="600"/>
      <c r="D7" s="234"/>
      <c r="E7" s="601"/>
      <c r="F7" s="601"/>
      <c r="G7" s="601"/>
      <c r="H7" s="559"/>
      <c r="I7" s="231"/>
      <c r="J7" s="231"/>
      <c r="K7" s="984"/>
      <c r="L7" s="231"/>
    </row>
    <row r="8" spans="1:12" s="229" customFormat="1" ht="15">
      <c r="A8" s="235" t="s">
        <v>5951</v>
      </c>
      <c r="B8" s="598"/>
      <c r="C8" s="598" t="s">
        <v>5952</v>
      </c>
      <c r="D8" s="602"/>
      <c r="E8" s="603" t="e">
        <f>ROUND(CĐKT!F15/CĐKT!F82,4)*100</f>
        <v>#DIV/0!</v>
      </c>
      <c r="F8" s="603"/>
      <c r="G8" s="603" t="e">
        <f>ROUND(CĐKT!H15/CĐKT!H82,4)*100</f>
        <v>#DIV/0!</v>
      </c>
      <c r="H8" s="559"/>
      <c r="I8" s="231"/>
      <c r="J8" s="231"/>
      <c r="K8" s="984"/>
      <c r="L8" s="231"/>
    </row>
    <row r="9" spans="1:12" s="229" customFormat="1" ht="15">
      <c r="A9" s="235" t="s">
        <v>13914</v>
      </c>
      <c r="B9" s="598"/>
      <c r="C9" s="598" t="s">
        <v>5952</v>
      </c>
      <c r="D9" s="602"/>
      <c r="E9" s="603" t="e">
        <f>100-E8</f>
        <v>#DIV/0!</v>
      </c>
      <c r="F9" s="603"/>
      <c r="G9" s="603" t="e">
        <f>100-G8</f>
        <v>#DIV/0!</v>
      </c>
      <c r="H9" s="559"/>
      <c r="I9" s="231"/>
      <c r="J9" s="231"/>
      <c r="K9" s="985"/>
      <c r="L9" s="231"/>
    </row>
    <row r="10" spans="1:12" s="229" customFormat="1" ht="15">
      <c r="A10" s="233"/>
      <c r="B10" s="598"/>
      <c r="C10" s="598"/>
      <c r="D10" s="602"/>
      <c r="E10" s="603"/>
      <c r="F10" s="603"/>
      <c r="G10" s="603"/>
      <c r="H10" s="559"/>
      <c r="I10" s="231"/>
      <c r="J10" s="231"/>
      <c r="K10" s="985"/>
      <c r="L10" s="231"/>
    </row>
    <row r="11" spans="1:12" s="229" customFormat="1" ht="15">
      <c r="A11" s="233" t="s">
        <v>13915</v>
      </c>
      <c r="B11" s="598"/>
      <c r="C11" s="598"/>
      <c r="D11" s="602"/>
      <c r="E11" s="603"/>
      <c r="F11" s="603"/>
      <c r="G11" s="603"/>
      <c r="H11" s="559"/>
      <c r="I11" s="231"/>
      <c r="J11" s="231"/>
      <c r="K11" s="983"/>
      <c r="L11" s="231"/>
    </row>
    <row r="12" spans="1:12" s="229" customFormat="1" ht="15">
      <c r="A12" s="235" t="s">
        <v>13916</v>
      </c>
      <c r="B12" s="598"/>
      <c r="C12" s="598" t="s">
        <v>5952</v>
      </c>
      <c r="D12" s="602"/>
      <c r="E12" s="603" t="e">
        <f>ROUND(CĐKT!#REF!/CĐKT!F129,4)*100</f>
        <v>#REF!</v>
      </c>
      <c r="F12" s="603"/>
      <c r="G12" s="603" t="e">
        <f>ROUND(CĐKT!#REF!/CĐKT!H129,4)*100</f>
        <v>#REF!</v>
      </c>
      <c r="H12" s="559"/>
      <c r="I12" s="231"/>
      <c r="J12" s="231"/>
      <c r="K12" s="983"/>
      <c r="L12" s="231"/>
    </row>
    <row r="13" spans="1:12" s="229" customFormat="1" ht="15">
      <c r="A13" s="235" t="s">
        <v>13917</v>
      </c>
      <c r="B13" s="598"/>
      <c r="C13" s="598" t="s">
        <v>5952</v>
      </c>
      <c r="D13" s="602"/>
      <c r="E13" s="603" t="e">
        <f>100-E12</f>
        <v>#REF!</v>
      </c>
      <c r="F13" s="603"/>
      <c r="G13" s="603" t="e">
        <f>100-G12</f>
        <v>#REF!</v>
      </c>
      <c r="H13" s="559"/>
      <c r="I13" s="231"/>
      <c r="J13" s="231"/>
      <c r="K13" s="983"/>
      <c r="L13" s="231"/>
    </row>
    <row r="14" spans="1:12" s="229" customFormat="1" ht="15">
      <c r="A14" s="232"/>
      <c r="B14" s="598"/>
      <c r="C14" s="598"/>
      <c r="D14" s="602"/>
      <c r="E14" s="604"/>
      <c r="F14" s="604"/>
      <c r="G14" s="604"/>
      <c r="H14" s="559"/>
      <c r="I14" s="231"/>
      <c r="J14" s="231"/>
      <c r="K14" s="984"/>
      <c r="L14" s="231"/>
    </row>
    <row r="15" spans="1:12" s="229" customFormat="1" ht="15">
      <c r="A15" s="232" t="s">
        <v>6935</v>
      </c>
      <c r="B15" s="598"/>
      <c r="C15" s="598"/>
      <c r="D15" s="602"/>
      <c r="E15" s="604"/>
      <c r="F15" s="604"/>
      <c r="G15" s="604"/>
      <c r="H15" s="559"/>
      <c r="I15" s="231"/>
      <c r="J15" s="231"/>
      <c r="K15" s="231"/>
      <c r="L15" s="231"/>
    </row>
    <row r="16" spans="1:12" s="229" customFormat="1" ht="15">
      <c r="A16" s="235" t="s">
        <v>6936</v>
      </c>
      <c r="B16" s="598"/>
      <c r="C16" s="598" t="s">
        <v>6937</v>
      </c>
      <c r="D16" s="602"/>
      <c r="E16" s="604" t="e">
        <f>ROUND(CĐKT!F82/CĐKT!#REF!,2)</f>
        <v>#REF!</v>
      </c>
      <c r="F16" s="604"/>
      <c r="G16" s="604" t="e">
        <f>ROUND(CĐKT!H82/CĐKT!#REF!,2)</f>
        <v>#REF!</v>
      </c>
      <c r="H16" s="559"/>
      <c r="I16" s="231"/>
      <c r="J16" s="231"/>
      <c r="K16" s="231"/>
      <c r="L16" s="231"/>
    </row>
    <row r="17" spans="1:12" s="229" customFormat="1" ht="15">
      <c r="A17" s="235" t="s">
        <v>6938</v>
      </c>
      <c r="B17" s="598"/>
      <c r="C17" s="598" t="s">
        <v>6937</v>
      </c>
      <c r="D17" s="602"/>
      <c r="E17" s="604" t="e">
        <f>ROUND(CĐKT!F15/CĐKT!#REF!,2)</f>
        <v>#REF!</v>
      </c>
      <c r="F17" s="604"/>
      <c r="G17" s="604" t="e">
        <f>ROUND(CĐKT!H15/CĐKT!#REF!,2)</f>
        <v>#REF!</v>
      </c>
      <c r="H17" s="559"/>
      <c r="I17" s="231"/>
      <c r="J17" s="231"/>
      <c r="K17" s="231"/>
      <c r="L17" s="231"/>
    </row>
    <row r="18" spans="1:12" s="229" customFormat="1" ht="15">
      <c r="A18" s="235" t="s">
        <v>6939</v>
      </c>
      <c r="B18" s="598"/>
      <c r="C18" s="598" t="s">
        <v>6937</v>
      </c>
      <c r="D18" s="602"/>
      <c r="E18" s="604" t="e">
        <f>ROUND(CĐKT!F17/CĐKT!#REF!,2)</f>
        <v>#REF!</v>
      </c>
      <c r="F18" s="604"/>
      <c r="G18" s="604" t="e">
        <f>ROUND(CĐKT!H17/CĐKT!#REF!,2)</f>
        <v>#REF!</v>
      </c>
      <c r="H18" s="559"/>
      <c r="I18" s="231"/>
      <c r="J18" s="231"/>
      <c r="K18" s="231"/>
      <c r="L18" s="231"/>
    </row>
    <row r="19" spans="1:12" s="229" customFormat="1" ht="15">
      <c r="A19" s="232"/>
      <c r="B19" s="598"/>
      <c r="C19" s="598"/>
      <c r="D19" s="602"/>
      <c r="E19" s="604"/>
      <c r="F19" s="604"/>
      <c r="G19" s="604"/>
      <c r="H19" s="559"/>
      <c r="I19" s="231"/>
      <c r="J19" s="231"/>
      <c r="K19" s="231"/>
      <c r="L19" s="231"/>
    </row>
    <row r="20" spans="1:12" s="229" customFormat="1" ht="15">
      <c r="A20" s="232" t="s">
        <v>6940</v>
      </c>
      <c r="B20" s="235"/>
      <c r="C20" s="235"/>
      <c r="D20" s="602"/>
      <c r="E20" s="604"/>
      <c r="F20" s="604"/>
      <c r="G20" s="604"/>
      <c r="H20" s="559"/>
      <c r="I20" s="231"/>
      <c r="J20" s="231"/>
      <c r="K20" s="231"/>
      <c r="L20" s="231"/>
    </row>
    <row r="21" spans="1:12" s="229" customFormat="1" ht="15">
      <c r="A21" s="233" t="s">
        <v>6462</v>
      </c>
      <c r="B21" s="598"/>
      <c r="C21" s="598"/>
      <c r="D21" s="602"/>
      <c r="E21" s="604"/>
      <c r="F21" s="604"/>
      <c r="G21" s="604"/>
      <c r="H21" s="559"/>
      <c r="I21" s="231"/>
      <c r="J21" s="231"/>
      <c r="K21" s="231"/>
      <c r="L21" s="231"/>
    </row>
    <row r="22" spans="1:12" s="229" customFormat="1" ht="15">
      <c r="A22" s="235" t="s">
        <v>6463</v>
      </c>
      <c r="B22" s="598"/>
      <c r="C22" s="598" t="s">
        <v>5952</v>
      </c>
      <c r="D22" s="602"/>
      <c r="E22" s="603">
        <f ca="1">IF(PL!F44&gt;0,ROUND(PL!F44/(PL!F19+PL!F25+PL!F36),4)*100,"-")</f>
        <v>5.21</v>
      </c>
      <c r="F22" s="604"/>
      <c r="G22" s="603">
        <f ca="1">IF(PL!H44&gt;0,ROUND(PL!H44/(PL!H19+PL!H25+PL!H36),4)*100,"-")</f>
        <v>4.3999999999999995</v>
      </c>
      <c r="H22" s="559"/>
      <c r="I22" s="231"/>
      <c r="J22" s="231"/>
      <c r="K22" s="231"/>
      <c r="L22" s="231"/>
    </row>
    <row r="23" spans="1:12" s="229" customFormat="1" ht="15">
      <c r="A23" s="235" t="s">
        <v>6464</v>
      </c>
      <c r="B23" s="598"/>
      <c r="C23" s="598" t="s">
        <v>5952</v>
      </c>
      <c r="D23" s="602"/>
      <c r="E23" s="603">
        <f ca="1">IF(PL!F50&gt;0,ROUND(PL!F50/(PL!F19+PL!F25+PL!F36),4)*100,"-")</f>
        <v>4.0599999999999996</v>
      </c>
      <c r="F23" s="604"/>
      <c r="G23" s="603">
        <f ca="1">IF(PL!H50&gt;0,ROUND(PL!H50/(PL!H19+PL!H25+PL!H36),4)*100,"-")</f>
        <v>4.3999999999999995</v>
      </c>
      <c r="H23" s="559"/>
      <c r="I23" s="231"/>
      <c r="J23" s="231"/>
      <c r="K23" s="231"/>
      <c r="L23" s="231"/>
    </row>
    <row r="24" spans="1:12" s="229" customFormat="1" ht="15">
      <c r="A24" s="233"/>
      <c r="B24" s="598"/>
      <c r="C24" s="598"/>
      <c r="D24" s="602"/>
      <c r="E24" s="604"/>
      <c r="F24" s="604"/>
      <c r="G24" s="604"/>
      <c r="H24" s="559"/>
      <c r="I24" s="231"/>
      <c r="J24" s="231"/>
      <c r="K24" s="231"/>
      <c r="L24" s="231"/>
    </row>
    <row r="25" spans="1:12" s="229" customFormat="1" ht="15">
      <c r="A25" s="233" t="s">
        <v>6465</v>
      </c>
      <c r="B25" s="598"/>
      <c r="C25" s="598"/>
      <c r="D25" s="602"/>
      <c r="E25" s="604"/>
      <c r="F25" s="604"/>
      <c r="G25" s="604"/>
      <c r="H25" s="559"/>
      <c r="I25" s="231"/>
      <c r="J25" s="231"/>
      <c r="K25" s="231"/>
      <c r="L25" s="231"/>
    </row>
    <row r="26" spans="1:12" s="229" customFormat="1" ht="15">
      <c r="A26" s="235" t="s">
        <v>1682</v>
      </c>
      <c r="B26" s="598"/>
      <c r="C26" s="598" t="s">
        <v>5952</v>
      </c>
      <c r="D26" s="602"/>
      <c r="E26" s="604" t="e">
        <f ca="1">IF(PL!F44&gt;0,ROUND(PL!F44/CĐKT!F82,4)*100,"-")</f>
        <v>#DIV/0!</v>
      </c>
      <c r="F26" s="604"/>
      <c r="G26" s="604" t="e">
        <f ca="1">IF(PL!H44&gt;0,ROUND(PL!H44/CĐKT!H82,4)*100,"-")</f>
        <v>#DIV/0!</v>
      </c>
      <c r="H26" s="559"/>
      <c r="I26" s="231"/>
      <c r="J26" s="231"/>
      <c r="K26" s="231"/>
      <c r="L26" s="231"/>
    </row>
    <row r="27" spans="1:12" s="229" customFormat="1" ht="15">
      <c r="A27" s="235" t="s">
        <v>1683</v>
      </c>
      <c r="B27" s="598"/>
      <c r="C27" s="598" t="s">
        <v>5952</v>
      </c>
      <c r="D27" s="602"/>
      <c r="E27" s="604" t="e">
        <f ca="1">IF(PL!F50&gt;0,ROUND(PL!F50/CĐKT!F82,4)*100,"-")</f>
        <v>#DIV/0!</v>
      </c>
      <c r="F27" s="604"/>
      <c r="G27" s="604" t="e">
        <f ca="1">IF(PL!H50&gt;0,ROUND(PL!H50/CĐKT!H82,4)*100,"-")</f>
        <v>#DIV/0!</v>
      </c>
      <c r="H27" s="559"/>
      <c r="I27" s="231"/>
      <c r="J27" s="231"/>
      <c r="K27" s="231"/>
      <c r="L27" s="231"/>
    </row>
    <row r="28" spans="1:12" s="229" customFormat="1" ht="15">
      <c r="A28" s="233"/>
      <c r="B28" s="598"/>
      <c r="C28" s="598"/>
      <c r="D28" s="602"/>
      <c r="E28" s="604"/>
      <c r="F28" s="604"/>
      <c r="G28" s="604"/>
      <c r="H28" s="559"/>
      <c r="I28" s="231"/>
      <c r="J28" s="231"/>
      <c r="K28" s="231"/>
      <c r="L28" s="231"/>
    </row>
    <row r="29" spans="1:12" s="229" customFormat="1" ht="15">
      <c r="A29" s="233" t="s">
        <v>1684</v>
      </c>
      <c r="B29" s="600"/>
      <c r="C29" s="600" t="s">
        <v>5952</v>
      </c>
      <c r="D29" s="605"/>
      <c r="E29" s="606" t="e">
        <f ca="1">IF(PL!F50&gt;0,ROUND(PL!F50/CĐKT!F115,4)*100,"-")</f>
        <v>#DIV/0!</v>
      </c>
      <c r="F29" s="606"/>
      <c r="G29" s="606" t="e">
        <f ca="1">IF(PL!H50&gt;0,ROUND(PL!H50/CĐKT!H115,4)*100,"-")</f>
        <v>#DIV/0!</v>
      </c>
      <c r="H29" s="562"/>
      <c r="I29" s="560"/>
      <c r="J29" s="560"/>
      <c r="K29" s="560"/>
      <c r="L29" s="560"/>
    </row>
    <row r="30" spans="1:12" s="229" customFormat="1" ht="15">
      <c r="A30" s="231"/>
      <c r="B30" s="231"/>
      <c r="C30" s="231"/>
      <c r="D30" s="231"/>
      <c r="E30" s="592"/>
      <c r="F30" s="592"/>
      <c r="G30" s="592"/>
      <c r="H30" s="559"/>
      <c r="I30" s="231"/>
      <c r="J30" s="231"/>
      <c r="K30" s="231"/>
      <c r="L30" s="231"/>
    </row>
    <row r="31" spans="1:12" s="229" customFormat="1" ht="15">
      <c r="A31" s="231"/>
      <c r="B31" s="231"/>
      <c r="C31" s="231"/>
      <c r="D31" s="231"/>
      <c r="E31" s="592"/>
      <c r="F31" s="592"/>
      <c r="G31" s="592"/>
      <c r="H31" s="559"/>
      <c r="I31" s="231"/>
      <c r="J31" s="231"/>
      <c r="K31" s="231"/>
      <c r="L31" s="231"/>
    </row>
    <row r="32" spans="1:12" s="229" customFormat="1" ht="15">
      <c r="A32" s="231"/>
      <c r="B32" s="231"/>
      <c r="C32" s="231"/>
      <c r="D32" s="231"/>
      <c r="E32" s="592"/>
      <c r="F32" s="592"/>
      <c r="G32" s="592"/>
      <c r="H32" s="559"/>
      <c r="I32" s="231"/>
      <c r="J32" s="231"/>
      <c r="K32" s="231"/>
      <c r="L32" s="231"/>
    </row>
    <row r="33" spans="1:12" s="229" customFormat="1" ht="15">
      <c r="A33" s="231"/>
      <c r="B33" s="231"/>
      <c r="C33" s="231"/>
      <c r="D33" s="231"/>
      <c r="E33" s="592"/>
      <c r="F33" s="592"/>
      <c r="G33" s="592"/>
      <c r="H33" s="559"/>
      <c r="I33" s="231"/>
      <c r="J33" s="231"/>
      <c r="K33" s="231"/>
      <c r="L33" s="231"/>
    </row>
    <row r="34" spans="1:12" s="229" customFormat="1" ht="15">
      <c r="A34" s="231"/>
      <c r="B34" s="231"/>
      <c r="C34" s="231"/>
      <c r="D34" s="231"/>
      <c r="E34" s="592"/>
      <c r="F34" s="592"/>
      <c r="G34" s="592"/>
      <c r="H34" s="559"/>
      <c r="I34" s="231"/>
      <c r="J34" s="231"/>
      <c r="K34" s="231"/>
      <c r="L34" s="231"/>
    </row>
    <row r="35" spans="1:12" s="229" customFormat="1" ht="15">
      <c r="A35" s="231"/>
      <c r="B35" s="231"/>
      <c r="C35" s="231"/>
      <c r="D35" s="231"/>
      <c r="E35" s="592"/>
      <c r="F35" s="592"/>
      <c r="G35" s="592"/>
      <c r="H35" s="559"/>
      <c r="I35" s="231"/>
      <c r="J35" s="231"/>
      <c r="K35" s="231"/>
      <c r="L35" s="231"/>
    </row>
    <row r="36" spans="1:12" s="229" customFormat="1" ht="15">
      <c r="A36" s="231"/>
      <c r="B36" s="231"/>
      <c r="C36" s="231"/>
      <c r="D36" s="231"/>
      <c r="E36" s="592"/>
      <c r="F36" s="592"/>
      <c r="G36" s="592"/>
      <c r="H36" s="559"/>
      <c r="I36" s="231"/>
      <c r="J36" s="231"/>
      <c r="K36" s="231"/>
      <c r="L36" s="231"/>
    </row>
    <row r="37" spans="1:12" s="229" customFormat="1" ht="15">
      <c r="A37" s="231"/>
      <c r="B37" s="231"/>
      <c r="C37" s="231"/>
      <c r="D37" s="231"/>
      <c r="E37" s="592"/>
      <c r="F37" s="592"/>
      <c r="G37" s="592"/>
      <c r="H37" s="559"/>
      <c r="I37" s="231"/>
      <c r="J37" s="231"/>
      <c r="K37" s="231"/>
      <c r="L37" s="231"/>
    </row>
    <row r="38" spans="1:12" s="229" customFormat="1" ht="15">
      <c r="A38" s="231"/>
      <c r="B38" s="231"/>
      <c r="C38" s="231"/>
      <c r="D38" s="231"/>
      <c r="E38" s="592"/>
      <c r="F38" s="592"/>
      <c r="G38" s="592"/>
      <c r="H38" s="559"/>
      <c r="I38" s="231"/>
      <c r="J38" s="231"/>
      <c r="K38" s="231"/>
      <c r="L38" s="231"/>
    </row>
    <row r="39" spans="1:12" s="229" customFormat="1" ht="15">
      <c r="A39" s="231"/>
      <c r="B39" s="231"/>
      <c r="C39" s="231"/>
      <c r="D39" s="231"/>
      <c r="E39" s="592"/>
      <c r="F39" s="592"/>
      <c r="G39" s="592"/>
      <c r="H39" s="559"/>
      <c r="I39" s="231"/>
      <c r="J39" s="231"/>
      <c r="K39" s="231"/>
      <c r="L39" s="231"/>
    </row>
    <row r="40" spans="1:12" s="229" customFormat="1" ht="15">
      <c r="A40" s="231"/>
      <c r="B40" s="231"/>
      <c r="C40" s="231"/>
      <c r="D40" s="231"/>
      <c r="E40" s="592"/>
      <c r="F40" s="592"/>
      <c r="G40" s="592"/>
      <c r="H40" s="559"/>
      <c r="I40" s="231"/>
      <c r="J40" s="231"/>
      <c r="K40" s="231"/>
      <c r="L40" s="231"/>
    </row>
    <row r="41" spans="1:12" s="229" customFormat="1" ht="15">
      <c r="A41" s="231"/>
      <c r="B41" s="231"/>
      <c r="C41" s="231"/>
      <c r="D41" s="231"/>
      <c r="E41" s="592"/>
      <c r="F41" s="592"/>
      <c r="G41" s="592"/>
      <c r="H41" s="559"/>
      <c r="I41" s="231"/>
      <c r="J41" s="231"/>
      <c r="K41" s="231"/>
      <c r="L41" s="231"/>
    </row>
    <row r="42" spans="1:12" s="229" customFormat="1" ht="15">
      <c r="A42" s="231"/>
      <c r="B42" s="231"/>
      <c r="C42" s="231"/>
      <c r="D42" s="231"/>
      <c r="E42" s="592"/>
      <c r="F42" s="592"/>
      <c r="G42" s="592"/>
      <c r="H42" s="559"/>
      <c r="I42" s="231"/>
      <c r="J42" s="231"/>
      <c r="K42" s="231"/>
      <c r="L42" s="231"/>
    </row>
    <row r="43" spans="1:12" ht="15">
      <c r="A43" s="559"/>
      <c r="B43" s="559"/>
      <c r="C43" s="559"/>
      <c r="D43" s="559"/>
      <c r="E43" s="561"/>
      <c r="F43" s="561"/>
      <c r="G43" s="561"/>
      <c r="H43" s="559"/>
      <c r="I43" s="559"/>
      <c r="J43" s="559"/>
      <c r="K43" s="559"/>
      <c r="L43" s="559"/>
    </row>
    <row r="44" spans="1:12" ht="15">
      <c r="A44" s="559"/>
      <c r="B44" s="559"/>
      <c r="C44" s="559"/>
      <c r="D44" s="559"/>
      <c r="E44" s="561"/>
      <c r="F44" s="561"/>
      <c r="G44" s="561"/>
      <c r="H44" s="559"/>
      <c r="I44" s="559"/>
      <c r="J44" s="559"/>
      <c r="K44" s="559"/>
      <c r="L44" s="559"/>
    </row>
    <row r="45" spans="1:12" ht="15">
      <c r="A45" s="559"/>
      <c r="B45" s="559"/>
      <c r="C45" s="559"/>
      <c r="D45" s="559"/>
      <c r="E45" s="561"/>
      <c r="F45" s="561"/>
      <c r="G45" s="561"/>
      <c r="H45" s="559"/>
      <c r="I45" s="559"/>
      <c r="J45" s="559"/>
      <c r="K45" s="559"/>
      <c r="L45" s="559"/>
    </row>
    <row r="46" spans="1:12" ht="15">
      <c r="A46" s="559"/>
      <c r="B46" s="559"/>
      <c r="C46" s="559"/>
      <c r="D46" s="559"/>
      <c r="E46" s="561"/>
      <c r="F46" s="561"/>
      <c r="G46" s="561"/>
      <c r="H46" s="559"/>
      <c r="I46" s="559"/>
      <c r="J46" s="559"/>
      <c r="K46" s="559"/>
      <c r="L46" s="559"/>
    </row>
    <row r="47" spans="1:12" ht="15">
      <c r="A47" s="559"/>
      <c r="B47" s="559"/>
      <c r="C47" s="559"/>
      <c r="D47" s="559"/>
      <c r="E47" s="561"/>
      <c r="F47" s="561"/>
      <c r="G47" s="561"/>
      <c r="H47" s="559"/>
      <c r="I47" s="559"/>
      <c r="J47" s="559"/>
      <c r="K47" s="559"/>
      <c r="L47" s="559"/>
    </row>
    <row r="48" spans="1:12" ht="15">
      <c r="A48" s="559"/>
      <c r="B48" s="559"/>
      <c r="C48" s="559"/>
      <c r="D48" s="559"/>
      <c r="E48" s="561"/>
      <c r="F48" s="561"/>
      <c r="G48" s="561"/>
      <c r="H48" s="559"/>
      <c r="I48" s="559"/>
      <c r="J48" s="559"/>
      <c r="K48" s="559"/>
      <c r="L48" s="559"/>
    </row>
    <row r="49" spans="1:12" ht="15">
      <c r="A49" s="559"/>
      <c r="B49" s="559"/>
      <c r="C49" s="559"/>
      <c r="D49" s="559"/>
      <c r="E49" s="561"/>
      <c r="F49" s="561"/>
      <c r="G49" s="561"/>
      <c r="H49" s="559"/>
      <c r="I49" s="559"/>
      <c r="J49" s="559"/>
      <c r="K49" s="559"/>
      <c r="L49" s="559"/>
    </row>
    <row r="50" spans="1:12" ht="15">
      <c r="A50" s="559"/>
      <c r="B50" s="559"/>
      <c r="C50" s="559"/>
      <c r="D50" s="559"/>
      <c r="E50" s="561"/>
      <c r="F50" s="561"/>
      <c r="G50" s="561"/>
      <c r="H50" s="559"/>
      <c r="I50" s="559"/>
      <c r="J50" s="559"/>
      <c r="K50" s="559"/>
      <c r="L50" s="559"/>
    </row>
  </sheetData>
  <phoneticPr fontId="53"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dimension ref="A3:G21"/>
  <sheetViews>
    <sheetView workbookViewId="0">
      <selection activeCell="A5" sqref="A5"/>
    </sheetView>
  </sheetViews>
  <sheetFormatPr defaultRowHeight="12.75"/>
  <cols>
    <col min="1" max="1" width="33.140625" style="1599" customWidth="1"/>
    <col min="2" max="2" width="16.140625" bestFit="1" customWidth="1"/>
    <col min="3" max="3" width="2.28515625" customWidth="1"/>
    <col min="4" max="4" width="15.140625" bestFit="1" customWidth="1"/>
    <col min="5" max="5" width="1.85546875" customWidth="1"/>
    <col min="6" max="6" width="16.140625" bestFit="1" customWidth="1"/>
    <col min="7" max="7" width="14" bestFit="1" customWidth="1"/>
  </cols>
  <sheetData>
    <row r="3" spans="1:6" ht="25.5">
      <c r="A3" s="1583"/>
      <c r="B3" s="1584" t="s">
        <v>6961</v>
      </c>
      <c r="C3" s="1585"/>
      <c r="D3" s="1584" t="s">
        <v>6962</v>
      </c>
      <c r="E3" s="1586"/>
      <c r="F3" s="1587" t="s">
        <v>11313</v>
      </c>
    </row>
    <row r="4" spans="1:6">
      <c r="A4" s="1588" t="s">
        <v>5543</v>
      </c>
      <c r="B4" s="1589"/>
      <c r="C4" s="1589"/>
      <c r="D4" s="1589"/>
      <c r="E4" s="1589"/>
      <c r="F4" s="1589"/>
    </row>
    <row r="5" spans="1:6" ht="25.5">
      <c r="A5" s="1590" t="s">
        <v>11316</v>
      </c>
      <c r="B5" s="1591">
        <f>'TM 6T'!B841</f>
        <v>356930209078</v>
      </c>
      <c r="C5" s="1589"/>
      <c r="D5" s="1591">
        <f>'TM 6T'!B842</f>
        <v>2196282018</v>
      </c>
      <c r="E5" s="1589"/>
      <c r="F5" s="1591">
        <f>SUM(B5:E5)</f>
        <v>359126491096</v>
      </c>
    </row>
    <row r="6" spans="1:6" ht="25.5">
      <c r="A6" s="1590" t="s">
        <v>11317</v>
      </c>
      <c r="B6" s="1591">
        <v>0</v>
      </c>
      <c r="C6" s="1589"/>
      <c r="D6" s="1591">
        <v>0</v>
      </c>
      <c r="E6" s="1589"/>
      <c r="F6" s="1591">
        <f>SUM(B6:E6)</f>
        <v>0</v>
      </c>
    </row>
    <row r="7" spans="1:6" ht="13.5">
      <c r="A7" s="1592" t="s">
        <v>12424</v>
      </c>
      <c r="B7" s="1593">
        <f>SUM(B5:B6)</f>
        <v>356930209078</v>
      </c>
      <c r="C7" s="1593"/>
      <c r="D7" s="1593">
        <f>SUM(D5:D6)</f>
        <v>2196282018</v>
      </c>
      <c r="E7" s="1593"/>
      <c r="F7" s="1593">
        <f>SUM(F5:F6)</f>
        <v>359126491096</v>
      </c>
    </row>
    <row r="8" spans="1:6" ht="13.5">
      <c r="A8" s="1592"/>
      <c r="B8" s="1593"/>
      <c r="C8" s="1593"/>
      <c r="D8" s="1593"/>
      <c r="E8" s="1593"/>
      <c r="F8" s="1593"/>
    </row>
    <row r="9" spans="1:6">
      <c r="A9" s="1590" t="s">
        <v>12427</v>
      </c>
      <c r="B9" s="1591">
        <f>-'TM 6T'!B862</f>
        <v>-325736401049</v>
      </c>
      <c r="C9" s="1589"/>
      <c r="D9" s="1591">
        <f>-'TM 6T'!B863</f>
        <v>-7242926697</v>
      </c>
      <c r="E9" s="1589"/>
      <c r="F9" s="1591">
        <f>SUM(B9:E9)</f>
        <v>-332979327746</v>
      </c>
    </row>
    <row r="10" spans="1:6">
      <c r="A10" s="1590" t="s">
        <v>1428</v>
      </c>
      <c r="B10" s="1594">
        <f>B7+B9</f>
        <v>31193808029</v>
      </c>
      <c r="C10" s="1589"/>
      <c r="D10" s="1594">
        <f>D7+D9</f>
        <v>-5046644679</v>
      </c>
      <c r="E10" s="1589"/>
      <c r="F10" s="1591">
        <f>SUM(B10:E10)</f>
        <v>26147163350</v>
      </c>
    </row>
    <row r="11" spans="1:6">
      <c r="A11" s="1590" t="s">
        <v>5494</v>
      </c>
      <c r="B11" s="1589"/>
      <c r="C11" s="1589"/>
      <c r="D11" s="1589"/>
      <c r="E11" s="1589"/>
      <c r="F11" s="1594">
        <f ca="1">-(PL!F30+PL!F32)</f>
        <v>-1272681836</v>
      </c>
    </row>
    <row r="12" spans="1:6">
      <c r="A12" s="1590" t="s">
        <v>9132</v>
      </c>
      <c r="B12" s="1595"/>
      <c r="C12" s="1589"/>
      <c r="D12" s="1595"/>
      <c r="E12" s="1589"/>
      <c r="F12" s="1591">
        <f ca="1">SUM(F10:F11)</f>
        <v>24874481514</v>
      </c>
    </row>
    <row r="13" spans="1:6">
      <c r="A13" s="1590" t="s">
        <v>10330</v>
      </c>
      <c r="B13" s="1589"/>
      <c r="C13" s="1589"/>
      <c r="D13" s="1589"/>
      <c r="E13" s="1589"/>
      <c r="F13" s="1591">
        <f ca="1">PL!F25</f>
        <v>30164085</v>
      </c>
    </row>
    <row r="14" spans="1:6">
      <c r="A14" s="1590" t="s">
        <v>10331</v>
      </c>
      <c r="B14" s="1589"/>
      <c r="C14" s="1589"/>
      <c r="D14" s="1589"/>
      <c r="E14" s="1589"/>
      <c r="F14" s="1591">
        <f ca="1">-PL!F27</f>
        <v>-616877247</v>
      </c>
    </row>
    <row r="15" spans="1:6">
      <c r="A15" s="1590" t="s">
        <v>12446</v>
      </c>
      <c r="B15" s="1595"/>
      <c r="C15" s="1589"/>
      <c r="D15" s="1595"/>
      <c r="E15" s="1589"/>
      <c r="F15" s="1591">
        <f ca="1">PL!F36</f>
        <v>292600</v>
      </c>
    </row>
    <row r="16" spans="1:6">
      <c r="A16" s="1590" t="s">
        <v>12448</v>
      </c>
      <c r="B16" s="1589"/>
      <c r="C16" s="1589"/>
      <c r="D16" s="1589"/>
      <c r="E16" s="1589"/>
      <c r="F16" s="1591">
        <f ca="1">-PL!F38</f>
        <v>-13270042</v>
      </c>
    </row>
    <row r="17" spans="1:7" ht="25.5" hidden="1">
      <c r="A17" s="1590" t="s">
        <v>3623</v>
      </c>
      <c r="B17" s="1594">
        <f>B14-B16</f>
        <v>0</v>
      </c>
      <c r="C17" s="1589"/>
      <c r="D17" s="1594">
        <f>D14-D16</f>
        <v>0</v>
      </c>
      <c r="E17" s="1589"/>
      <c r="F17" s="1591">
        <f>SUM(B17:E17)</f>
        <v>0</v>
      </c>
    </row>
    <row r="18" spans="1:7" ht="25.5">
      <c r="A18" s="1590" t="s">
        <v>8169</v>
      </c>
      <c r="B18" s="1589"/>
      <c r="C18" s="1589"/>
      <c r="D18" s="1589"/>
      <c r="E18" s="1589"/>
      <c r="F18" s="1591">
        <f>-PL!F46</f>
        <v>0</v>
      </c>
    </row>
    <row r="19" spans="1:7" ht="25.5" hidden="1">
      <c r="A19" s="1590" t="s">
        <v>405</v>
      </c>
      <c r="B19" s="1589"/>
      <c r="C19" s="1589"/>
      <c r="D19" s="1589"/>
      <c r="E19" s="1589"/>
      <c r="F19" s="1594">
        <v>0</v>
      </c>
    </row>
    <row r="20" spans="1:7" ht="27.75" thickBot="1">
      <c r="A20" s="1596" t="s">
        <v>407</v>
      </c>
      <c r="B20" s="1597"/>
      <c r="C20" s="1597"/>
      <c r="D20" s="1597"/>
      <c r="E20" s="1597"/>
      <c r="F20" s="1598">
        <f ca="1">SUM(F12:F19)</f>
        <v>24274790910</v>
      </c>
      <c r="G20" s="1611">
        <f ca="1">F20-PL!F50</f>
        <v>20942096244</v>
      </c>
    </row>
    <row r="21" spans="1:7" ht="13.5" thickTop="1"/>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J7"/>
  <sheetViews>
    <sheetView workbookViewId="0">
      <selection activeCell="B2" sqref="B2:B4"/>
    </sheetView>
  </sheetViews>
  <sheetFormatPr defaultRowHeight="12.75"/>
  <cols>
    <col min="1" max="1" width="32.140625" customWidth="1"/>
    <col min="2" max="2" width="17.7109375" style="1638" bestFit="1" customWidth="1"/>
    <col min="10" max="10" width="12" bestFit="1" customWidth="1"/>
  </cols>
  <sheetData>
    <row r="1" spans="1:10">
      <c r="J1">
        <v>7428500000</v>
      </c>
    </row>
    <row r="2" spans="1:10" ht="15">
      <c r="A2" s="1582" t="s">
        <v>14283</v>
      </c>
      <c r="B2" s="1638">
        <v>20493835284</v>
      </c>
      <c r="J2">
        <v>14713556362</v>
      </c>
    </row>
    <row r="3" spans="1:10" ht="15">
      <c r="A3" s="1582" t="s">
        <v>14284</v>
      </c>
      <c r="B3" s="1638">
        <v>22142056362</v>
      </c>
      <c r="J3">
        <f>J2+J1</f>
        <v>22142056362</v>
      </c>
    </row>
    <row r="4" spans="1:10" ht="14.25">
      <c r="A4" s="1637" t="s">
        <v>11313</v>
      </c>
      <c r="B4" s="1638">
        <f>SUM(B2:B3)</f>
        <v>42635891646</v>
      </c>
      <c r="J4">
        <v>10268181819</v>
      </c>
    </row>
    <row r="5" spans="1:10">
      <c r="B5" s="1638">
        <f ca="1">B4-PL!F15</f>
        <v>-39508840022</v>
      </c>
      <c r="J5">
        <v>821818182</v>
      </c>
    </row>
    <row r="6" spans="1:10">
      <c r="J6">
        <v>9403835283</v>
      </c>
    </row>
    <row r="7" spans="1:10">
      <c r="J7">
        <f>SUM(J4:J6)</f>
        <v>20493835284</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A4"/>
  <sheetViews>
    <sheetView workbookViewId="0">
      <selection activeCell="A2" sqref="A2"/>
    </sheetView>
  </sheetViews>
  <sheetFormatPr defaultRowHeight="12.75"/>
  <sheetData>
    <row r="1" spans="1:1" ht="15">
      <c r="A1" s="1507"/>
    </row>
    <row r="2" spans="1:1" ht="15">
      <c r="A2" s="1507"/>
    </row>
    <row r="3" spans="1:1" ht="15">
      <c r="A3" s="1507"/>
    </row>
    <row r="4" spans="1:1" ht="15">
      <c r="A4" s="1507"/>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dimension ref="A1:C9"/>
  <sheetViews>
    <sheetView workbookViewId="0">
      <selection activeCell="C5" sqref="C5"/>
    </sheetView>
  </sheetViews>
  <sheetFormatPr defaultRowHeight="12.75"/>
  <cols>
    <col min="1" max="1" width="28.5703125" style="1686" customWidth="1"/>
    <col min="2" max="2" width="19.5703125" style="1686" customWidth="1"/>
    <col min="3" max="3" width="17.7109375" style="1686" customWidth="1"/>
    <col min="4" max="16384" width="9.140625" style="1686"/>
  </cols>
  <sheetData>
    <row r="1" spans="1:3">
      <c r="A1" s="1685" t="s">
        <v>14368</v>
      </c>
      <c r="B1" s="1686">
        <f>WK!V303</f>
        <v>-249412</v>
      </c>
    </row>
    <row r="2" spans="1:3">
      <c r="A2" s="1685" t="s">
        <v>14369</v>
      </c>
      <c r="B2" s="1687">
        <v>0.8</v>
      </c>
    </row>
    <row r="3" spans="1:3">
      <c r="A3" s="1685" t="s">
        <v>14370</v>
      </c>
      <c r="B3" s="1687">
        <v>0.2</v>
      </c>
    </row>
    <row r="4" spans="1:3">
      <c r="A4" s="1685" t="s">
        <v>14371</v>
      </c>
      <c r="B4" s="1686">
        <f>ROUND(B1*B3,0)</f>
        <v>-49882</v>
      </c>
    </row>
    <row r="6" spans="1:3">
      <c r="B6" s="1685"/>
      <c r="C6" s="1685"/>
    </row>
    <row r="7" spans="1:3">
      <c r="A7" s="1685"/>
    </row>
    <row r="8" spans="1:3">
      <c r="A8" s="1685"/>
    </row>
    <row r="9" spans="1:3" s="1688" customFormat="1"/>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6">
    <tabColor rgb="FFFF0000"/>
    <pageSetUpPr autoPageBreaks="0"/>
  </sheetPr>
  <dimension ref="A1:U181"/>
  <sheetViews>
    <sheetView topLeftCell="A108" zoomScaleSheetLayoutView="85" workbookViewId="0">
      <selection activeCell="P153" sqref="P153"/>
    </sheetView>
  </sheetViews>
  <sheetFormatPr defaultRowHeight="15" customHeight="1" outlineLevelRow="1" outlineLevelCol="1"/>
  <cols>
    <col min="1" max="1" width="3.5703125" style="2025" customWidth="1"/>
    <col min="2" max="2" width="24.5703125" style="2025" customWidth="1"/>
    <col min="3" max="3" width="14.7109375" style="2025" customWidth="1"/>
    <col min="4" max="4" width="5.140625" style="2025" customWidth="1"/>
    <col min="5" max="5" width="7.42578125" style="2025" customWidth="1"/>
    <col min="6" max="6" width="16.7109375" style="2025" customWidth="1"/>
    <col min="7" max="7" width="1.42578125" style="2025" customWidth="1"/>
    <col min="8" max="8" width="16.7109375" style="2025" customWidth="1"/>
    <col min="9" max="9" width="17" style="2025" hidden="1" customWidth="1" outlineLevel="1"/>
    <col min="10" max="10" width="3.85546875" style="2025" customWidth="1" collapsed="1"/>
    <col min="11" max="11" width="16.42578125" style="2025" hidden="1" customWidth="1"/>
    <col min="12" max="12" width="17" style="2025" hidden="1" customWidth="1"/>
    <col min="13" max="13" width="0" style="2025" hidden="1" customWidth="1"/>
    <col min="14" max="14" width="8.85546875" style="2025" hidden="1" customWidth="1"/>
    <col min="15" max="15" width="17" style="2025" customWidth="1"/>
    <col min="16" max="16" width="19.140625" style="2025" customWidth="1"/>
    <col min="17" max="16384" width="9.140625" style="2025"/>
  </cols>
  <sheetData>
    <row r="1" spans="1:21" ht="17.100000000000001" customHeight="1">
      <c r="A1" s="2028" t="s">
        <v>2965</v>
      </c>
      <c r="B1" s="2029"/>
      <c r="C1" s="1999"/>
      <c r="D1" s="1999"/>
      <c r="E1" s="1999"/>
      <c r="F1" s="1999"/>
      <c r="G1" s="1999"/>
      <c r="H1" s="2000"/>
      <c r="I1" s="2030"/>
      <c r="J1" s="1999"/>
      <c r="K1" s="2031"/>
      <c r="L1" s="2031"/>
      <c r="M1" s="2031"/>
      <c r="N1" s="2031"/>
      <c r="O1" s="2031"/>
      <c r="P1" s="2031"/>
      <c r="Q1" s="2031"/>
      <c r="R1" s="2031"/>
      <c r="S1" s="2031"/>
      <c r="T1" s="2031"/>
      <c r="U1" s="2031"/>
    </row>
    <row r="2" spans="1:21" ht="17.100000000000001" customHeight="1">
      <c r="A2" s="2001" t="s">
        <v>716</v>
      </c>
      <c r="B2" s="2018"/>
      <c r="C2" s="2001"/>
      <c r="D2" s="2001"/>
      <c r="E2" s="2001"/>
      <c r="F2" s="2001"/>
      <c r="G2" s="2001"/>
      <c r="H2" s="2002"/>
      <c r="I2" s="2032"/>
      <c r="J2" s="2021"/>
      <c r="K2" s="2022"/>
      <c r="L2" s="2022"/>
      <c r="M2" s="2022"/>
      <c r="N2" s="2022"/>
      <c r="O2" s="2022"/>
      <c r="P2" s="2022"/>
      <c r="Q2" s="2022"/>
      <c r="R2" s="2022"/>
      <c r="S2" s="2022"/>
      <c r="T2" s="2022"/>
      <c r="U2" s="2022"/>
    </row>
    <row r="3" spans="1:21" ht="15" customHeight="1">
      <c r="A3" s="2001" t="s">
        <v>14385</v>
      </c>
      <c r="B3" s="2018"/>
      <c r="C3" s="2001"/>
      <c r="D3" s="2001"/>
      <c r="E3" s="2001"/>
      <c r="F3" s="2001"/>
      <c r="G3" s="2001"/>
      <c r="H3" s="2002"/>
      <c r="I3" s="2032"/>
      <c r="J3" s="2021"/>
      <c r="K3" s="2022"/>
      <c r="L3" s="2022"/>
      <c r="M3" s="2022"/>
      <c r="N3" s="2022"/>
      <c r="O3" s="2022"/>
      <c r="P3" s="2022"/>
      <c r="Q3" s="2022"/>
      <c r="R3" s="2022"/>
      <c r="S3" s="2022"/>
      <c r="T3" s="2022"/>
      <c r="U3" s="2022"/>
    </row>
    <row r="4" spans="1:21" ht="16.350000000000001" customHeight="1">
      <c r="A4" s="2001" t="s">
        <v>14404</v>
      </c>
      <c r="B4" s="2018"/>
      <c r="C4" s="2001"/>
      <c r="D4" s="2001"/>
      <c r="E4" s="2001"/>
      <c r="F4" s="2001"/>
      <c r="G4" s="2001"/>
      <c r="H4" s="2001"/>
      <c r="I4" s="2032"/>
      <c r="J4" s="2021"/>
      <c r="K4" s="2022"/>
      <c r="L4" s="2022"/>
      <c r="M4" s="2022"/>
      <c r="N4" s="2022"/>
      <c r="O4" s="2022"/>
      <c r="P4" s="2022"/>
      <c r="Q4" s="2022"/>
      <c r="R4" s="2022"/>
      <c r="S4" s="2022"/>
      <c r="T4" s="2022"/>
      <c r="U4" s="2022"/>
    </row>
    <row r="5" spans="1:21" ht="5.0999999999999996" customHeight="1" thickBot="1">
      <c r="A5" s="2033"/>
      <c r="B5" s="2034"/>
      <c r="C5" s="2003"/>
      <c r="D5" s="2003"/>
      <c r="E5" s="2003"/>
      <c r="F5" s="2003"/>
      <c r="G5" s="2003"/>
      <c r="H5" s="2003"/>
      <c r="I5" s="2032"/>
      <c r="J5" s="2021"/>
      <c r="K5" s="2022"/>
      <c r="L5" s="2022"/>
      <c r="M5" s="2022"/>
      <c r="N5" s="2022"/>
      <c r="O5" s="2022"/>
      <c r="P5" s="2022"/>
      <c r="Q5" s="2022"/>
      <c r="R5" s="2022"/>
      <c r="S5" s="2022"/>
      <c r="T5" s="2022"/>
      <c r="U5" s="2022"/>
    </row>
    <row r="6" spans="1:21" ht="15" customHeight="1">
      <c r="A6" s="2005"/>
      <c r="B6" s="2035"/>
      <c r="C6" s="2004"/>
      <c r="D6" s="2019"/>
      <c r="E6" s="2019"/>
      <c r="F6" s="2004"/>
      <c r="G6" s="2004"/>
      <c r="H6" s="2004"/>
      <c r="I6" s="2036"/>
      <c r="J6" s="2006"/>
      <c r="K6" s="2037"/>
      <c r="L6" s="2037"/>
      <c r="M6" s="2037"/>
      <c r="N6" s="2037"/>
      <c r="O6" s="2037"/>
      <c r="P6" s="2037"/>
      <c r="Q6" s="2037"/>
      <c r="R6" s="2037"/>
      <c r="S6" s="2037"/>
      <c r="T6" s="2037"/>
      <c r="U6" s="2037"/>
    </row>
    <row r="7" spans="1:21" ht="21.95" customHeight="1">
      <c r="A7" s="2038" t="s">
        <v>6079</v>
      </c>
      <c r="B7" s="2039"/>
      <c r="C7" s="2005"/>
      <c r="D7" s="2020"/>
      <c r="E7" s="2020"/>
      <c r="F7" s="2005"/>
      <c r="G7" s="2005"/>
      <c r="H7" s="2005"/>
      <c r="I7" s="2040"/>
      <c r="J7" s="2006"/>
      <c r="K7" s="2041"/>
      <c r="L7" s="2041"/>
      <c r="M7" s="2041"/>
      <c r="N7" s="2041"/>
      <c r="O7" s="2041"/>
      <c r="P7" s="2041"/>
      <c r="Q7" s="2041"/>
      <c r="R7" s="2041"/>
      <c r="S7" s="2041"/>
      <c r="T7" s="2041"/>
      <c r="U7" s="2041"/>
    </row>
    <row r="8" spans="1:21" ht="14.25" hidden="1" customHeight="1">
      <c r="A8" s="2020" t="s">
        <v>14485</v>
      </c>
      <c r="B8" s="2039"/>
      <c r="C8" s="2005"/>
      <c r="D8" s="2020"/>
      <c r="E8" s="2020"/>
      <c r="F8" s="2005"/>
      <c r="G8" s="2005"/>
      <c r="H8" s="2005"/>
      <c r="I8" s="2040"/>
      <c r="J8" s="2006"/>
      <c r="K8" s="2041"/>
      <c r="L8" s="2041"/>
      <c r="M8" s="2041"/>
      <c r="N8" s="2041"/>
      <c r="O8" s="2041"/>
      <c r="P8" s="2041"/>
      <c r="Q8" s="2041"/>
      <c r="R8" s="2041"/>
      <c r="S8" s="2041"/>
      <c r="T8" s="2041"/>
      <c r="U8" s="2041"/>
    </row>
    <row r="9" spans="1:21" ht="15" customHeight="1">
      <c r="A9" s="2006"/>
      <c r="B9" s="2042"/>
      <c r="C9" s="2006"/>
      <c r="D9" s="2021"/>
      <c r="E9" s="2021"/>
      <c r="F9" s="2006"/>
      <c r="G9" s="2006"/>
      <c r="H9" s="2006"/>
      <c r="I9" s="2040"/>
      <c r="J9" s="2006"/>
      <c r="K9" s="2041"/>
      <c r="L9" s="2041"/>
      <c r="M9" s="2041"/>
      <c r="N9" s="2041"/>
      <c r="O9" s="2041"/>
      <c r="P9" s="2041"/>
      <c r="Q9" s="2041"/>
      <c r="R9" s="2041"/>
      <c r="S9" s="2041"/>
      <c r="T9" s="2041"/>
      <c r="U9" s="2041"/>
    </row>
    <row r="10" spans="1:21" ht="17.25" customHeight="1">
      <c r="A10" s="2007"/>
      <c r="B10" s="2018"/>
      <c r="C10" s="2007"/>
      <c r="D10" s="2001"/>
      <c r="E10" s="2001"/>
      <c r="F10" s="2007"/>
      <c r="G10" s="2007"/>
      <c r="H10" s="2008" t="s">
        <v>10912</v>
      </c>
      <c r="I10" s="2036"/>
      <c r="J10" s="2006"/>
      <c r="K10" s="2037"/>
      <c r="L10" s="2037"/>
      <c r="M10" s="2037"/>
      <c r="N10" s="2037"/>
      <c r="O10" s="2037"/>
      <c r="P10" s="2037"/>
      <c r="Q10" s="2037"/>
      <c r="R10" s="2037"/>
      <c r="S10" s="2037"/>
      <c r="T10" s="2037"/>
      <c r="U10" s="2037"/>
    </row>
    <row r="11" spans="1:21" ht="15" customHeight="1">
      <c r="A11" s="2007"/>
      <c r="B11" s="2018"/>
      <c r="C11" s="2007"/>
      <c r="D11" s="2001"/>
      <c r="E11" s="2001"/>
      <c r="F11" s="2007"/>
      <c r="G11" s="2007"/>
      <c r="H11" s="2007"/>
      <c r="I11" s="2036"/>
      <c r="J11" s="2006"/>
      <c r="K11" s="2037"/>
      <c r="L11" s="2037"/>
      <c r="M11" s="2037"/>
      <c r="N11" s="2037"/>
      <c r="O11" s="2037"/>
      <c r="P11" s="2037"/>
      <c r="Q11" s="2037"/>
      <c r="R11" s="2037"/>
      <c r="S11" s="2037"/>
      <c r="T11" s="2037"/>
      <c r="U11" s="2037"/>
    </row>
    <row r="12" spans="1:21" ht="35.25" customHeight="1">
      <c r="A12" s="2043" t="s">
        <v>6084</v>
      </c>
      <c r="B12" s="2044"/>
      <c r="C12" s="2045"/>
      <c r="D12" s="2046" t="s">
        <v>4689</v>
      </c>
      <c r="E12" s="2047" t="s">
        <v>4688</v>
      </c>
      <c r="F12" s="2009" t="s">
        <v>4020</v>
      </c>
      <c r="G12" s="2010"/>
      <c r="H12" s="2009" t="s">
        <v>4021</v>
      </c>
      <c r="I12" s="2048" t="s">
        <v>4022</v>
      </c>
      <c r="J12" s="2049"/>
      <c r="K12" s="2050"/>
      <c r="L12" s="2051"/>
      <c r="M12" s="2051"/>
      <c r="N12" s="2051"/>
      <c r="O12" s="2052"/>
      <c r="P12" s="2051"/>
      <c r="Q12" s="2051"/>
      <c r="R12" s="2051"/>
      <c r="S12" s="2051"/>
      <c r="T12" s="2051"/>
      <c r="U12" s="2051"/>
    </row>
    <row r="13" spans="1:21" ht="27.95" customHeight="1">
      <c r="A13" s="2006"/>
      <c r="B13" s="2042"/>
      <c r="C13" s="2006"/>
      <c r="D13" s="2027"/>
      <c r="E13" s="2027"/>
      <c r="F13" s="1957"/>
      <c r="G13" s="1957"/>
      <c r="H13" s="1957"/>
      <c r="I13" s="2053"/>
      <c r="J13" s="2054"/>
      <c r="K13" s="2055"/>
      <c r="L13" s="2056"/>
      <c r="M13" s="2056"/>
      <c r="N13" s="2056"/>
      <c r="O13" s="2056"/>
      <c r="P13" s="2056"/>
      <c r="Q13" s="2056"/>
      <c r="R13" s="2056"/>
      <c r="S13" s="2056"/>
      <c r="T13" s="2056"/>
      <c r="U13" s="2056"/>
    </row>
    <row r="14" spans="1:21" ht="15" customHeight="1">
      <c r="A14" s="2006" t="s">
        <v>529</v>
      </c>
      <c r="B14" s="2042" t="s">
        <v>530</v>
      </c>
      <c r="C14" s="2006"/>
      <c r="D14" s="2027">
        <v>100</v>
      </c>
      <c r="E14" s="2027"/>
      <c r="F14" s="2011">
        <v>560486663081</v>
      </c>
      <c r="G14" s="2011"/>
      <c r="H14" s="2011">
        <v>557375129278</v>
      </c>
      <c r="I14" s="2053">
        <v>3111533803</v>
      </c>
      <c r="J14" s="2054"/>
      <c r="K14" s="2042" t="s">
        <v>530</v>
      </c>
      <c r="L14" s="2056"/>
      <c r="M14" s="2056"/>
      <c r="N14" s="2056"/>
      <c r="O14" s="2056"/>
      <c r="P14" s="2056"/>
      <c r="Q14" s="2056"/>
      <c r="R14" s="2056"/>
      <c r="S14" s="2056"/>
      <c r="T14" s="2056"/>
      <c r="U14" s="2056"/>
    </row>
    <row r="15" spans="1:21" ht="15" customHeight="1">
      <c r="A15" s="2006"/>
      <c r="B15" s="2042"/>
      <c r="C15" s="2006"/>
      <c r="D15" s="2027"/>
      <c r="E15" s="2027"/>
      <c r="F15" s="2011"/>
      <c r="G15" s="2011"/>
      <c r="H15" s="2011"/>
      <c r="I15" s="2053"/>
      <c r="J15" s="2054"/>
      <c r="K15" s="2042"/>
      <c r="L15" s="2056"/>
      <c r="M15" s="2056"/>
      <c r="N15" s="2056"/>
      <c r="O15" s="2056"/>
      <c r="P15" s="2056"/>
      <c r="Q15" s="2056"/>
      <c r="R15" s="2056"/>
      <c r="S15" s="2056"/>
      <c r="T15" s="2056"/>
      <c r="U15" s="2056"/>
    </row>
    <row r="16" spans="1:21" ht="21" customHeight="1">
      <c r="A16" s="2006" t="s">
        <v>531</v>
      </c>
      <c r="B16" s="2042" t="s">
        <v>532</v>
      </c>
      <c r="C16" s="2006"/>
      <c r="D16" s="2027">
        <v>110</v>
      </c>
      <c r="E16" s="2027" t="s">
        <v>4024</v>
      </c>
      <c r="F16" s="2011">
        <v>2518367029</v>
      </c>
      <c r="G16" s="2011"/>
      <c r="H16" s="2011">
        <v>12512503817</v>
      </c>
      <c r="I16" s="2053">
        <v>-9994136788</v>
      </c>
      <c r="J16"/>
      <c r="K16" s="2042" t="s">
        <v>532</v>
      </c>
      <c r="L16" s="2056"/>
      <c r="M16" s="2056"/>
      <c r="N16" s="2056"/>
      <c r="O16" s="2056"/>
      <c r="P16" s="2056"/>
      <c r="Q16" s="2056"/>
      <c r="R16" s="2056"/>
      <c r="S16" s="2056"/>
      <c r="T16" s="2056"/>
      <c r="U16" s="2056"/>
    </row>
    <row r="17" spans="1:21" ht="19.5" customHeight="1">
      <c r="A17" s="2057" t="s">
        <v>533</v>
      </c>
      <c r="B17" s="2018" t="s">
        <v>534</v>
      </c>
      <c r="C17" s="2007"/>
      <c r="D17" s="2026">
        <v>111</v>
      </c>
      <c r="E17" s="2026" t="s">
        <v>3411</v>
      </c>
      <c r="F17" s="2012">
        <v>2518367029</v>
      </c>
      <c r="G17" s="2011"/>
      <c r="H17" s="2012">
        <v>12512503817</v>
      </c>
      <c r="I17" s="2058">
        <v>-9994136788</v>
      </c>
      <c r="J17" s="2054"/>
      <c r="K17" s="2018" t="s">
        <v>534</v>
      </c>
      <c r="L17" s="2059"/>
      <c r="M17" s="2060"/>
      <c r="N17" s="2060"/>
      <c r="O17" s="2060"/>
      <c r="P17" s="2060"/>
      <c r="Q17" s="2060"/>
      <c r="R17" s="2060"/>
      <c r="S17" s="2060"/>
      <c r="T17" s="2060"/>
      <c r="U17" s="2060"/>
    </row>
    <row r="18" spans="1:21" ht="18" customHeight="1">
      <c r="A18" s="2057" t="s">
        <v>661</v>
      </c>
      <c r="B18" s="2018" t="s">
        <v>656</v>
      </c>
      <c r="C18" s="2007"/>
      <c r="D18" s="2026">
        <v>112</v>
      </c>
      <c r="E18" s="2026" t="s">
        <v>3411</v>
      </c>
      <c r="F18" s="2012">
        <v>0</v>
      </c>
      <c r="G18" s="2011"/>
      <c r="H18" s="2012">
        <v>0</v>
      </c>
      <c r="I18" s="2058">
        <v>0</v>
      </c>
      <c r="J18" s="2054"/>
      <c r="K18" s="2018" t="s">
        <v>656</v>
      </c>
      <c r="L18" s="2059"/>
      <c r="M18" s="2060"/>
      <c r="N18" s="2060"/>
      <c r="O18" s="2060"/>
      <c r="P18" s="2060"/>
      <c r="Q18" s="2060"/>
      <c r="R18" s="2060"/>
      <c r="S18" s="2060"/>
      <c r="T18" s="2060"/>
      <c r="U18" s="2060"/>
    </row>
    <row r="19" spans="1:21" ht="15" customHeight="1">
      <c r="A19" s="2057"/>
      <c r="B19" s="2018"/>
      <c r="C19" s="2007"/>
      <c r="D19" s="2026"/>
      <c r="E19" s="2026" t="s">
        <v>3411</v>
      </c>
      <c r="F19" s="2012"/>
      <c r="G19" s="2011"/>
      <c r="H19" s="2012"/>
      <c r="I19" s="2058"/>
      <c r="J19" s="2054"/>
      <c r="K19" s="2018"/>
      <c r="L19" s="2060"/>
      <c r="M19" s="2060"/>
      <c r="N19" s="2060"/>
      <c r="O19" s="2060"/>
      <c r="P19" s="2060"/>
      <c r="Q19" s="2060"/>
      <c r="R19" s="2060"/>
      <c r="S19" s="2060"/>
      <c r="T19" s="2060"/>
      <c r="U19" s="2060"/>
    </row>
    <row r="20" spans="1:21" ht="12" customHeight="1">
      <c r="A20" s="2006" t="s">
        <v>657</v>
      </c>
      <c r="B20" s="2042" t="s">
        <v>8637</v>
      </c>
      <c r="C20" s="2006"/>
      <c r="D20" s="2027">
        <v>120</v>
      </c>
      <c r="E20" s="2026" t="s">
        <v>3411</v>
      </c>
      <c r="F20" s="2011">
        <v>0</v>
      </c>
      <c r="G20" s="2011"/>
      <c r="H20" s="2011">
        <v>0</v>
      </c>
      <c r="I20" s="2053">
        <v>0</v>
      </c>
      <c r="J20" s="2054"/>
      <c r="K20" s="2042" t="s">
        <v>8637</v>
      </c>
      <c r="L20" s="2056"/>
      <c r="M20" s="2056"/>
      <c r="N20" s="2056"/>
      <c r="O20" s="2056"/>
      <c r="P20" s="2056"/>
      <c r="Q20" s="2056"/>
      <c r="R20" s="2056"/>
      <c r="S20" s="2056"/>
      <c r="T20" s="2056"/>
      <c r="U20" s="2056"/>
    </row>
    <row r="21" spans="1:21" ht="15" customHeight="1">
      <c r="A21" s="2057" t="s">
        <v>533</v>
      </c>
      <c r="B21" s="2018" t="s">
        <v>14405</v>
      </c>
      <c r="C21" s="2007"/>
      <c r="D21" s="2026">
        <v>121</v>
      </c>
      <c r="E21" s="2026" t="s">
        <v>3411</v>
      </c>
      <c r="F21" s="2012">
        <v>0</v>
      </c>
      <c r="G21" s="2011"/>
      <c r="H21" s="2012">
        <v>0</v>
      </c>
      <c r="I21" s="2058">
        <v>0</v>
      </c>
      <c r="J21"/>
      <c r="K21" s="2018" t="s">
        <v>14405</v>
      </c>
      <c r="L21" s="2060"/>
      <c r="M21" s="2060"/>
      <c r="N21" s="2060"/>
      <c r="O21" s="2060"/>
      <c r="P21" s="2060"/>
      <c r="Q21" s="2060"/>
      <c r="R21" s="2060"/>
      <c r="S21" s="2060"/>
      <c r="T21" s="2060"/>
      <c r="U21" s="2060"/>
    </row>
    <row r="22" spans="1:21" ht="15" customHeight="1">
      <c r="A22" s="2057" t="s">
        <v>661</v>
      </c>
      <c r="B22" s="2018" t="s">
        <v>14406</v>
      </c>
      <c r="C22" s="2007"/>
      <c r="D22" s="2026">
        <v>122</v>
      </c>
      <c r="E22" s="2026" t="s">
        <v>3411</v>
      </c>
      <c r="F22" s="2012">
        <v>0</v>
      </c>
      <c r="G22" s="2011"/>
      <c r="H22" s="2012">
        <v>0</v>
      </c>
      <c r="I22" s="2058">
        <v>0</v>
      </c>
      <c r="J22"/>
      <c r="K22" s="2018" t="s">
        <v>14406</v>
      </c>
      <c r="L22" s="2060"/>
      <c r="M22" s="2060"/>
      <c r="N22" s="2060"/>
      <c r="O22" s="2060"/>
      <c r="P22" s="2060"/>
      <c r="Q22" s="2060"/>
      <c r="R22" s="2060"/>
      <c r="S22" s="2060"/>
      <c r="T22" s="2060"/>
      <c r="U22" s="2060"/>
    </row>
    <row r="23" spans="1:21" ht="15" customHeight="1">
      <c r="A23" s="2007" t="s">
        <v>12490</v>
      </c>
      <c r="B23" s="2018" t="s">
        <v>14407</v>
      </c>
      <c r="C23" s="2007"/>
      <c r="D23" s="2026">
        <v>123</v>
      </c>
      <c r="E23" s="2026" t="s">
        <v>3411</v>
      </c>
      <c r="F23" s="2012">
        <v>0</v>
      </c>
      <c r="G23" s="2011"/>
      <c r="H23" s="2012">
        <v>0</v>
      </c>
      <c r="I23" s="2058">
        <v>0</v>
      </c>
      <c r="J23"/>
      <c r="K23" s="2018" t="s">
        <v>14407</v>
      </c>
      <c r="L23" s="2060"/>
      <c r="M23" s="2060"/>
      <c r="N23" s="2060"/>
      <c r="O23" s="2060"/>
      <c r="P23" s="2060"/>
      <c r="Q23" s="2060"/>
      <c r="R23" s="2060"/>
      <c r="S23" s="2060"/>
      <c r="T23" s="2060"/>
      <c r="U23" s="2060"/>
    </row>
    <row r="24" spans="1:21" ht="12" customHeight="1">
      <c r="A24" s="2057"/>
      <c r="B24" s="2018"/>
      <c r="C24" s="2007"/>
      <c r="D24" s="2026"/>
      <c r="E24" s="2026" t="s">
        <v>3411</v>
      </c>
      <c r="F24" s="2012"/>
      <c r="G24" s="2011"/>
      <c r="H24" s="2012"/>
      <c r="I24" s="2058"/>
      <c r="J24" s="2054"/>
      <c r="K24" s="2018"/>
      <c r="L24" s="2060"/>
      <c r="M24" s="2060"/>
      <c r="N24" s="2060"/>
      <c r="O24" s="2060"/>
      <c r="P24" s="2060"/>
      <c r="Q24" s="2060"/>
      <c r="R24" s="2060"/>
      <c r="S24" s="2060"/>
      <c r="T24" s="2060"/>
      <c r="U24" s="2060"/>
    </row>
    <row r="25" spans="1:21" ht="15" customHeight="1">
      <c r="A25" s="2006" t="s">
        <v>11874</v>
      </c>
      <c r="B25" s="2042" t="s">
        <v>12487</v>
      </c>
      <c r="C25" s="2006"/>
      <c r="D25" s="2027">
        <v>130</v>
      </c>
      <c r="E25" s="2026" t="s">
        <v>3411</v>
      </c>
      <c r="F25" s="2011">
        <v>479482724324</v>
      </c>
      <c r="G25" s="2011"/>
      <c r="H25" s="2011">
        <v>484360723592</v>
      </c>
      <c r="I25" s="2053">
        <v>-4877999268</v>
      </c>
      <c r="J25" s="2054"/>
      <c r="K25" s="2042" t="s">
        <v>12487</v>
      </c>
      <c r="L25" s="2056"/>
      <c r="M25" s="2056"/>
      <c r="N25" s="2056"/>
      <c r="O25" s="2056"/>
      <c r="P25" s="2056"/>
      <c r="Q25" s="2056"/>
      <c r="R25" s="2056"/>
      <c r="S25" s="2056"/>
      <c r="T25" s="2056"/>
      <c r="U25" s="2056"/>
    </row>
    <row r="26" spans="1:21" ht="15" customHeight="1">
      <c r="A26" s="2057" t="s">
        <v>533</v>
      </c>
      <c r="B26" s="2018" t="s">
        <v>14408</v>
      </c>
      <c r="C26" s="2007"/>
      <c r="D26" s="2026">
        <v>131</v>
      </c>
      <c r="E26" s="2026" t="s">
        <v>14460</v>
      </c>
      <c r="F26" s="2012">
        <v>22614343069</v>
      </c>
      <c r="G26" s="2011"/>
      <c r="H26" s="2012">
        <v>33566978334</v>
      </c>
      <c r="I26" s="2058">
        <v>-10952635265</v>
      </c>
      <c r="J26"/>
      <c r="K26" s="2018" t="s">
        <v>14408</v>
      </c>
      <c r="L26" s="2060"/>
      <c r="M26" s="2060"/>
      <c r="N26" s="2060"/>
      <c r="O26" s="2060"/>
      <c r="P26" s="2060"/>
      <c r="Q26" s="2060"/>
      <c r="R26" s="2060"/>
      <c r="S26" s="2060"/>
      <c r="T26" s="2060"/>
      <c r="U26" s="2060"/>
    </row>
    <row r="27" spans="1:21" ht="15" customHeight="1">
      <c r="A27" s="2057" t="s">
        <v>661</v>
      </c>
      <c r="B27" s="2018" t="s">
        <v>14409</v>
      </c>
      <c r="C27" s="2007"/>
      <c r="D27" s="2026">
        <v>132</v>
      </c>
      <c r="E27" s="2026" t="s">
        <v>14461</v>
      </c>
      <c r="F27" s="2012">
        <v>20498412675</v>
      </c>
      <c r="G27" s="2011"/>
      <c r="H27" s="2012">
        <v>54292402789</v>
      </c>
      <c r="I27" s="2058">
        <v>-33793990114</v>
      </c>
      <c r="J27"/>
      <c r="K27" s="2018" t="s">
        <v>14409</v>
      </c>
      <c r="L27" s="2060"/>
      <c r="M27" s="2060"/>
      <c r="N27" s="2060"/>
      <c r="O27" s="2060"/>
      <c r="P27" s="2060"/>
      <c r="Q27" s="2060"/>
      <c r="R27" s="2060"/>
      <c r="S27" s="2060"/>
      <c r="T27" s="2060"/>
      <c r="U27" s="2060"/>
    </row>
    <row r="28" spans="1:21" ht="15" customHeight="1">
      <c r="A28" s="2057" t="s">
        <v>12490</v>
      </c>
      <c r="B28" s="2018" t="s">
        <v>13293</v>
      </c>
      <c r="C28" s="2007"/>
      <c r="D28" s="2026">
        <v>133</v>
      </c>
      <c r="E28" s="2026" t="s">
        <v>3411</v>
      </c>
      <c r="F28" s="2012">
        <v>0</v>
      </c>
      <c r="G28" s="2011"/>
      <c r="H28" s="2012">
        <v>0</v>
      </c>
      <c r="I28" s="2058">
        <v>0</v>
      </c>
      <c r="J28"/>
      <c r="K28" s="2018" t="s">
        <v>13293</v>
      </c>
      <c r="L28" s="2060"/>
      <c r="M28" s="2060"/>
      <c r="N28" s="2060"/>
      <c r="O28" s="2060"/>
      <c r="P28" s="2060"/>
      <c r="Q28" s="2060"/>
      <c r="R28" s="2060"/>
      <c r="S28" s="2060"/>
      <c r="T28" s="2060"/>
      <c r="U28" s="2060"/>
    </row>
    <row r="29" spans="1:21" ht="15" customHeight="1">
      <c r="A29" s="2057" t="s">
        <v>13294</v>
      </c>
      <c r="B29" s="2018" t="s">
        <v>13295</v>
      </c>
      <c r="C29" s="2007"/>
      <c r="D29" s="2026">
        <v>134</v>
      </c>
      <c r="E29" s="2026" t="s">
        <v>3411</v>
      </c>
      <c r="F29" s="2012">
        <v>0</v>
      </c>
      <c r="G29" s="2011"/>
      <c r="H29" s="2012">
        <v>0</v>
      </c>
      <c r="I29" s="2058">
        <v>0</v>
      </c>
      <c r="J29"/>
      <c r="K29" s="2018" t="s">
        <v>13295</v>
      </c>
      <c r="L29" s="2060"/>
      <c r="M29" s="2060"/>
      <c r="N29" s="2060"/>
      <c r="O29" s="2060"/>
      <c r="P29" s="2060"/>
      <c r="Q29" s="2060"/>
      <c r="R29" s="2060"/>
      <c r="S29" s="2060"/>
      <c r="T29" s="2060"/>
      <c r="U29" s="2060"/>
    </row>
    <row r="30" spans="1:21" ht="15" customHeight="1">
      <c r="A30" s="2057" t="s">
        <v>13296</v>
      </c>
      <c r="B30" s="2018" t="s">
        <v>14410</v>
      </c>
      <c r="C30" s="2007"/>
      <c r="D30" s="2026">
        <v>135</v>
      </c>
      <c r="E30" s="2026" t="s">
        <v>14462</v>
      </c>
      <c r="F30" s="2012">
        <v>41780000000</v>
      </c>
      <c r="G30" s="2011"/>
      <c r="H30" s="2012">
        <v>38480000000</v>
      </c>
      <c r="I30" s="2058">
        <v>3300000000</v>
      </c>
      <c r="J30"/>
      <c r="K30" s="2018" t="s">
        <v>14410</v>
      </c>
      <c r="L30" s="2060"/>
      <c r="M30" s="2060"/>
      <c r="N30" s="2060"/>
      <c r="O30" s="2060"/>
      <c r="P30" s="2060"/>
      <c r="Q30" s="2060"/>
      <c r="R30" s="2060"/>
      <c r="S30" s="2060"/>
      <c r="T30" s="2060"/>
      <c r="U30" s="2060"/>
    </row>
    <row r="31" spans="1:21" ht="15" customHeight="1">
      <c r="A31" s="2007" t="s">
        <v>13301</v>
      </c>
      <c r="B31" s="2018" t="s">
        <v>14411</v>
      </c>
      <c r="C31" s="2007"/>
      <c r="D31" s="2026">
        <v>136</v>
      </c>
      <c r="E31" s="2026" t="s">
        <v>14463</v>
      </c>
      <c r="F31" s="2012">
        <v>397496812755</v>
      </c>
      <c r="G31" s="2011"/>
      <c r="H31" s="2012">
        <v>361481164004</v>
      </c>
      <c r="I31" s="2058">
        <v>36015648751</v>
      </c>
      <c r="J31"/>
      <c r="K31" s="2018" t="s">
        <v>14411</v>
      </c>
      <c r="L31" s="2060"/>
      <c r="M31" s="2060"/>
      <c r="N31" s="2060"/>
      <c r="O31" s="2060"/>
      <c r="P31" s="2060"/>
      <c r="Q31" s="2060"/>
      <c r="R31" s="2060"/>
      <c r="S31" s="2060"/>
      <c r="T31" s="2060"/>
      <c r="U31" s="2060"/>
    </row>
    <row r="32" spans="1:21" ht="12" customHeight="1">
      <c r="A32" s="2007" t="s">
        <v>11924</v>
      </c>
      <c r="B32" s="2018" t="s">
        <v>10970</v>
      </c>
      <c r="C32" s="2007"/>
      <c r="D32" s="2026">
        <v>137</v>
      </c>
      <c r="E32" s="2026" t="s">
        <v>14237</v>
      </c>
      <c r="F32" s="2012">
        <v>-2906844175</v>
      </c>
      <c r="G32" s="2011"/>
      <c r="H32" s="2012">
        <v>-3459821535</v>
      </c>
      <c r="I32" s="2058">
        <v>552977360</v>
      </c>
      <c r="J32"/>
      <c r="K32" s="2018" t="s">
        <v>10970</v>
      </c>
      <c r="L32" s="2060"/>
      <c r="M32" s="2060"/>
      <c r="N32" s="2060"/>
      <c r="O32" s="2060"/>
      <c r="P32" s="2060"/>
      <c r="Q32" s="2060"/>
      <c r="R32" s="2060"/>
      <c r="S32" s="2060"/>
      <c r="T32" s="2060"/>
      <c r="U32" s="2060"/>
    </row>
    <row r="33" spans="1:21" ht="15" customHeight="1">
      <c r="A33" s="2007" t="s">
        <v>7588</v>
      </c>
      <c r="B33" s="2018" t="s">
        <v>12992</v>
      </c>
      <c r="C33" s="2007"/>
      <c r="D33" s="2026">
        <v>139</v>
      </c>
      <c r="E33" s="2026" t="s">
        <v>3411</v>
      </c>
      <c r="F33" s="2012">
        <v>0</v>
      </c>
      <c r="G33" s="2011"/>
      <c r="H33" s="2012">
        <v>0</v>
      </c>
      <c r="I33" s="2058">
        <v>0</v>
      </c>
      <c r="J33"/>
      <c r="K33" s="2018" t="s">
        <v>12992</v>
      </c>
      <c r="L33" s="2060"/>
      <c r="M33" s="2060"/>
      <c r="N33" s="2060"/>
      <c r="O33" s="2060"/>
      <c r="P33" s="2060"/>
      <c r="Q33" s="2060"/>
      <c r="R33" s="2060"/>
      <c r="S33" s="2060"/>
      <c r="T33" s="2060"/>
      <c r="U33" s="2060"/>
    </row>
    <row r="34" spans="1:21" ht="15" customHeight="1">
      <c r="A34" s="2057"/>
      <c r="B34" s="2018"/>
      <c r="C34" s="2007"/>
      <c r="D34" s="2026"/>
      <c r="E34" s="2026" t="s">
        <v>3411</v>
      </c>
      <c r="F34" s="2012"/>
      <c r="G34" s="2011"/>
      <c r="H34" s="2012"/>
      <c r="I34" s="2058"/>
      <c r="J34" s="2054"/>
      <c r="K34" s="2018"/>
      <c r="L34" s="2060"/>
      <c r="M34" s="2060"/>
      <c r="N34" s="2060"/>
      <c r="O34" s="2060"/>
      <c r="P34" s="2060"/>
      <c r="Q34" s="2060"/>
      <c r="R34" s="2060"/>
      <c r="S34" s="2060"/>
      <c r="T34" s="2060"/>
      <c r="U34" s="2060"/>
    </row>
    <row r="35" spans="1:21" ht="15" customHeight="1">
      <c r="A35" s="2006" t="s">
        <v>10971</v>
      </c>
      <c r="B35" s="2042" t="s">
        <v>10972</v>
      </c>
      <c r="C35" s="2006"/>
      <c r="D35" s="2027">
        <v>140</v>
      </c>
      <c r="E35" s="2026" t="s">
        <v>3411</v>
      </c>
      <c r="F35" s="2011">
        <v>78333496868</v>
      </c>
      <c r="G35" s="2011"/>
      <c r="H35" s="2011">
        <v>59935355313</v>
      </c>
      <c r="I35" s="2053">
        <v>18398141555</v>
      </c>
      <c r="J35" s="2054"/>
      <c r="K35" s="2042" t="s">
        <v>10972</v>
      </c>
      <c r="L35" s="2056"/>
      <c r="M35" s="2056"/>
      <c r="N35" s="2056"/>
      <c r="O35" s="2056"/>
      <c r="P35" s="2056"/>
      <c r="Q35" s="2056"/>
      <c r="R35" s="2056"/>
      <c r="S35" s="2056"/>
      <c r="T35" s="2056"/>
      <c r="U35" s="2056"/>
    </row>
    <row r="36" spans="1:21" ht="12" customHeight="1">
      <c r="A36" s="2057" t="s">
        <v>533</v>
      </c>
      <c r="B36" s="2018" t="s">
        <v>10972</v>
      </c>
      <c r="C36" s="2007"/>
      <c r="D36" s="2026">
        <v>141</v>
      </c>
      <c r="E36" s="2026" t="s">
        <v>14464</v>
      </c>
      <c r="F36" s="2012">
        <v>78333496868</v>
      </c>
      <c r="G36" s="2011"/>
      <c r="H36" s="2012">
        <v>59935355313</v>
      </c>
      <c r="I36" s="2058">
        <v>18398141555</v>
      </c>
      <c r="J36"/>
      <c r="K36" s="2018" t="s">
        <v>10972</v>
      </c>
      <c r="L36" s="2060"/>
      <c r="M36" s="2060"/>
      <c r="N36" s="2060"/>
      <c r="O36" s="2060"/>
      <c r="P36" s="2060"/>
      <c r="Q36" s="2060"/>
      <c r="R36" s="2060"/>
      <c r="S36" s="2060"/>
      <c r="T36" s="2060"/>
      <c r="U36" s="2060"/>
    </row>
    <row r="37" spans="1:21" ht="15" customHeight="1">
      <c r="A37" s="2057" t="s">
        <v>661</v>
      </c>
      <c r="B37" s="2018" t="s">
        <v>3827</v>
      </c>
      <c r="C37" s="2007"/>
      <c r="D37" s="2026">
        <v>149</v>
      </c>
      <c r="E37" s="2026" t="s">
        <v>3411</v>
      </c>
      <c r="F37" s="2012">
        <v>0</v>
      </c>
      <c r="G37" s="2011"/>
      <c r="H37" s="2012">
        <v>0</v>
      </c>
      <c r="I37" s="2058">
        <v>0</v>
      </c>
      <c r="J37"/>
      <c r="K37" s="2018" t="s">
        <v>3827</v>
      </c>
      <c r="L37" s="2060"/>
      <c r="M37" s="2060"/>
      <c r="N37" s="2060"/>
      <c r="O37" s="2060"/>
      <c r="P37" s="2060"/>
      <c r="Q37" s="2060"/>
      <c r="R37" s="2060"/>
      <c r="S37" s="2060"/>
      <c r="T37" s="2060"/>
      <c r="U37" s="2060"/>
    </row>
    <row r="38" spans="1:21" ht="15" customHeight="1">
      <c r="A38" s="2057"/>
      <c r="B38" s="2018"/>
      <c r="C38" s="2007"/>
      <c r="D38" s="2026"/>
      <c r="E38" s="2026" t="s">
        <v>3411</v>
      </c>
      <c r="F38" s="2012"/>
      <c r="G38" s="2011"/>
      <c r="H38" s="2012"/>
      <c r="I38" s="2058"/>
      <c r="J38" s="2054"/>
      <c r="K38" s="2018"/>
      <c r="L38" s="2060"/>
      <c r="M38" s="2060"/>
      <c r="N38" s="2060"/>
      <c r="O38" s="2060"/>
      <c r="P38" s="2060"/>
      <c r="Q38" s="2060"/>
      <c r="R38" s="2060"/>
      <c r="S38" s="2060"/>
      <c r="T38" s="2060"/>
      <c r="U38" s="2060"/>
    </row>
    <row r="39" spans="1:21" ht="15" customHeight="1">
      <c r="A39" s="2006" t="s">
        <v>3828</v>
      </c>
      <c r="B39" s="2042" t="s">
        <v>3829</v>
      </c>
      <c r="C39" s="2006"/>
      <c r="D39" s="2027">
        <v>150</v>
      </c>
      <c r="E39" s="2026" t="s">
        <v>3411</v>
      </c>
      <c r="F39" s="2011">
        <v>152074860</v>
      </c>
      <c r="G39" s="2011"/>
      <c r="H39" s="2011">
        <v>566546556</v>
      </c>
      <c r="I39" s="2053">
        <v>-414471696</v>
      </c>
      <c r="J39" s="2054"/>
      <c r="K39" s="2042" t="s">
        <v>3829</v>
      </c>
      <c r="L39" s="2056"/>
      <c r="M39" s="2056"/>
      <c r="N39" s="2056"/>
      <c r="O39" s="2056"/>
      <c r="P39" s="2056"/>
      <c r="Q39" s="2056"/>
      <c r="R39" s="2056"/>
      <c r="S39" s="2056"/>
      <c r="T39" s="2056"/>
      <c r="U39" s="2056"/>
    </row>
    <row r="40" spans="1:21" ht="15" customHeight="1">
      <c r="A40" s="2057" t="s">
        <v>533</v>
      </c>
      <c r="B40" s="2018" t="s">
        <v>3830</v>
      </c>
      <c r="C40" s="2007"/>
      <c r="D40" s="2026">
        <v>151</v>
      </c>
      <c r="E40" s="2026" t="s">
        <v>3411</v>
      </c>
      <c r="F40" s="2012">
        <v>0</v>
      </c>
      <c r="G40" s="2011"/>
      <c r="H40" s="2012">
        <v>0</v>
      </c>
      <c r="I40" s="2058">
        <v>0</v>
      </c>
      <c r="J40"/>
      <c r="K40" s="2018" t="s">
        <v>3830</v>
      </c>
      <c r="L40" s="2060"/>
      <c r="M40" s="2060"/>
      <c r="N40" s="2060"/>
      <c r="O40" s="2060"/>
      <c r="P40" s="2060"/>
      <c r="Q40" s="2060"/>
      <c r="R40" s="2060"/>
      <c r="S40" s="2060"/>
      <c r="T40" s="2060"/>
      <c r="U40" s="2060"/>
    </row>
    <row r="41" spans="1:21" ht="15" customHeight="1">
      <c r="A41" s="2057" t="s">
        <v>661</v>
      </c>
      <c r="B41" s="2018" t="s">
        <v>3832</v>
      </c>
      <c r="C41" s="2007"/>
      <c r="D41" s="2026">
        <v>152</v>
      </c>
      <c r="E41" s="2026" t="s">
        <v>14465</v>
      </c>
      <c r="F41" s="2012">
        <v>152074860</v>
      </c>
      <c r="G41" s="2011"/>
      <c r="H41" s="2012">
        <v>566546556</v>
      </c>
      <c r="I41" s="2058">
        <v>-414471696</v>
      </c>
      <c r="J41" s="2054"/>
      <c r="K41" s="2018" t="s">
        <v>3832</v>
      </c>
      <c r="L41" s="2060"/>
      <c r="M41" s="2060"/>
      <c r="N41" s="2060"/>
      <c r="O41" s="2060"/>
      <c r="P41" s="2060"/>
      <c r="Q41" s="2060"/>
      <c r="R41" s="2060"/>
      <c r="S41" s="2060"/>
      <c r="T41" s="2060"/>
      <c r="U41" s="2060"/>
    </row>
    <row r="42" spans="1:21" ht="15" customHeight="1">
      <c r="A42" s="2057" t="s">
        <v>12490</v>
      </c>
      <c r="B42" s="2018" t="s">
        <v>2490</v>
      </c>
      <c r="C42" s="2007"/>
      <c r="D42" s="2026">
        <v>153</v>
      </c>
      <c r="E42" s="2026" t="s">
        <v>3411</v>
      </c>
      <c r="F42" s="2012">
        <v>0</v>
      </c>
      <c r="G42" s="2011"/>
      <c r="H42" s="2012">
        <v>0</v>
      </c>
      <c r="I42" s="2058">
        <v>0</v>
      </c>
      <c r="J42"/>
      <c r="K42" s="2018" t="s">
        <v>2490</v>
      </c>
      <c r="L42" s="2060"/>
      <c r="M42" s="2060"/>
      <c r="N42" s="2060"/>
      <c r="O42" s="2060"/>
      <c r="P42" s="2060"/>
      <c r="Q42" s="2060"/>
      <c r="R42" s="2060"/>
      <c r="S42" s="2060"/>
      <c r="T42" s="2060"/>
      <c r="U42" s="2060"/>
    </row>
    <row r="43" spans="1:21" ht="15" customHeight="1">
      <c r="A43" s="2057" t="s">
        <v>13294</v>
      </c>
      <c r="B43" s="2018" t="s">
        <v>10347</v>
      </c>
      <c r="C43" s="2007"/>
      <c r="D43" s="2026">
        <v>154</v>
      </c>
      <c r="E43" s="2026" t="s">
        <v>3411</v>
      </c>
      <c r="F43" s="2012">
        <v>0</v>
      </c>
      <c r="G43" s="2011"/>
      <c r="H43" s="2012">
        <v>0</v>
      </c>
      <c r="I43" s="2058">
        <v>0</v>
      </c>
      <c r="J43" s="2054"/>
      <c r="K43" s="2018" t="s">
        <v>10347</v>
      </c>
      <c r="L43" s="2060"/>
      <c r="M43" s="2060"/>
      <c r="N43" s="2060"/>
      <c r="O43" s="2060"/>
      <c r="P43" s="2060"/>
      <c r="Q43" s="2060"/>
      <c r="R43" s="2060"/>
      <c r="S43" s="2060"/>
      <c r="T43" s="2060"/>
      <c r="U43" s="2060"/>
    </row>
    <row r="44" spans="1:21" ht="15" customHeight="1">
      <c r="A44" s="2007" t="s">
        <v>10346</v>
      </c>
      <c r="B44" s="2018" t="s">
        <v>3829</v>
      </c>
      <c r="C44" s="2007"/>
      <c r="D44" s="2026">
        <v>155</v>
      </c>
      <c r="E44" s="2026" t="s">
        <v>3411</v>
      </c>
      <c r="F44" s="2012">
        <v>0</v>
      </c>
      <c r="G44" s="2011"/>
      <c r="H44" s="2012">
        <v>0</v>
      </c>
      <c r="I44" s="2058">
        <v>0</v>
      </c>
      <c r="J44"/>
      <c r="K44" s="2018" t="s">
        <v>3829</v>
      </c>
      <c r="L44" s="2060"/>
      <c r="M44" s="2060"/>
      <c r="N44" s="2060"/>
      <c r="O44" s="2060"/>
      <c r="P44" s="2060"/>
      <c r="Q44" s="2060"/>
      <c r="R44" s="2060"/>
      <c r="S44" s="2060"/>
      <c r="T44" s="2060"/>
      <c r="U44" s="2060"/>
    </row>
    <row r="45" spans="1:21" ht="12" customHeight="1">
      <c r="A45" s="2007"/>
      <c r="B45" s="2018"/>
      <c r="C45" s="2007"/>
      <c r="D45" s="2026"/>
      <c r="E45" s="2026" t="s">
        <v>3411</v>
      </c>
      <c r="F45" s="2013"/>
      <c r="G45" s="1957"/>
      <c r="H45" s="2013"/>
      <c r="I45" s="2061"/>
      <c r="J45" s="2054"/>
      <c r="K45" s="2018"/>
      <c r="L45" s="2060"/>
      <c r="M45" s="2060"/>
      <c r="N45" s="2060"/>
      <c r="O45" s="2060"/>
      <c r="P45" s="2060"/>
      <c r="Q45" s="2060"/>
      <c r="R45" s="2060"/>
      <c r="S45" s="2060"/>
      <c r="T45" s="2060"/>
      <c r="U45" s="2060"/>
    </row>
    <row r="46" spans="1:21" ht="15" customHeight="1">
      <c r="A46" s="2006" t="s">
        <v>1726</v>
      </c>
      <c r="B46" s="2042" t="s">
        <v>1727</v>
      </c>
      <c r="C46" s="2006"/>
      <c r="D46" s="2027">
        <v>200</v>
      </c>
      <c r="E46" s="2027" t="s">
        <v>3411</v>
      </c>
      <c r="F46" s="2011">
        <v>126612329881</v>
      </c>
      <c r="G46" s="2011"/>
      <c r="H46" s="2011">
        <v>136375521126</v>
      </c>
      <c r="I46" s="2053">
        <v>-6883355993</v>
      </c>
      <c r="J46" s="2054"/>
      <c r="K46" s="2042" t="s">
        <v>1727</v>
      </c>
      <c r="L46" s="2060"/>
      <c r="M46" s="2060"/>
      <c r="N46" s="2060"/>
      <c r="O46" s="2060"/>
      <c r="P46" s="2060"/>
      <c r="Q46" s="2060"/>
      <c r="R46" s="2060"/>
      <c r="S46" s="2060"/>
      <c r="T46" s="2060"/>
      <c r="U46" s="2060"/>
    </row>
    <row r="47" spans="1:21" ht="15" customHeight="1">
      <c r="A47" s="2006"/>
      <c r="B47" s="2042"/>
      <c r="C47" s="2006"/>
      <c r="D47" s="2027"/>
      <c r="E47" s="2027" t="s">
        <v>3411</v>
      </c>
      <c r="F47" s="2011"/>
      <c r="G47" s="2011"/>
      <c r="H47" s="2011"/>
      <c r="I47" s="2053"/>
      <c r="J47" s="2054"/>
      <c r="K47" s="2042"/>
      <c r="L47" s="2060"/>
      <c r="M47" s="2060"/>
      <c r="N47" s="2060"/>
      <c r="O47" s="2060"/>
      <c r="P47" s="2060"/>
      <c r="Q47" s="2060"/>
      <c r="R47" s="2060"/>
      <c r="S47" s="2060"/>
      <c r="T47" s="2060"/>
      <c r="U47" s="2060"/>
    </row>
    <row r="48" spans="1:21" ht="15" customHeight="1">
      <c r="A48" s="2006" t="s">
        <v>531</v>
      </c>
      <c r="B48" s="2042" t="s">
        <v>1728</v>
      </c>
      <c r="C48" s="2006"/>
      <c r="D48" s="2027">
        <v>210</v>
      </c>
      <c r="E48" s="2027" t="s">
        <v>3411</v>
      </c>
      <c r="F48" s="2011">
        <v>41580000</v>
      </c>
      <c r="G48" s="2011"/>
      <c r="H48" s="2011">
        <v>0</v>
      </c>
      <c r="I48" s="2053">
        <v>41580000</v>
      </c>
      <c r="J48" s="2054"/>
      <c r="K48" s="2042" t="s">
        <v>1728</v>
      </c>
      <c r="L48" s="2060"/>
      <c r="M48" s="2060"/>
      <c r="N48" s="2060"/>
      <c r="O48" s="2060"/>
      <c r="P48" s="2060"/>
      <c r="Q48" s="2060"/>
      <c r="R48" s="2060"/>
      <c r="S48" s="2060"/>
      <c r="T48" s="2060"/>
      <c r="U48" s="2060"/>
    </row>
    <row r="49" spans="1:21" ht="15" customHeight="1">
      <c r="A49" s="2057" t="s">
        <v>533</v>
      </c>
      <c r="B49" s="2018" t="s">
        <v>1729</v>
      </c>
      <c r="C49" s="2007"/>
      <c r="D49" s="2026">
        <v>211</v>
      </c>
      <c r="E49" s="2026" t="s">
        <v>3411</v>
      </c>
      <c r="F49" s="2012">
        <v>0</v>
      </c>
      <c r="G49" s="2011"/>
      <c r="H49" s="2012">
        <v>0</v>
      </c>
      <c r="I49" s="2058">
        <v>0</v>
      </c>
      <c r="J49"/>
      <c r="K49" s="2018" t="s">
        <v>1729</v>
      </c>
      <c r="L49" s="2060"/>
      <c r="M49" s="2060"/>
      <c r="N49" s="2060"/>
      <c r="O49" s="2060"/>
      <c r="P49" s="2060"/>
      <c r="Q49" s="2060"/>
      <c r="R49" s="2060"/>
      <c r="S49" s="2060"/>
      <c r="T49" s="2060"/>
      <c r="U49" s="2060"/>
    </row>
    <row r="50" spans="1:21" ht="15" customHeight="1">
      <c r="A50" s="2057" t="s">
        <v>661</v>
      </c>
      <c r="B50" s="2018" t="s">
        <v>14412</v>
      </c>
      <c r="C50" s="2007"/>
      <c r="D50" s="2026">
        <v>212</v>
      </c>
      <c r="E50" s="2026" t="s">
        <v>3411</v>
      </c>
      <c r="F50" s="2012">
        <v>0</v>
      </c>
      <c r="G50" s="2011"/>
      <c r="H50" s="2012">
        <v>0</v>
      </c>
      <c r="I50" s="2058">
        <v>0</v>
      </c>
      <c r="J50"/>
      <c r="K50" s="2018" t="s">
        <v>14412</v>
      </c>
      <c r="L50" s="2060"/>
      <c r="M50" s="2060"/>
      <c r="N50" s="2060"/>
      <c r="O50" s="2060"/>
      <c r="P50" s="2060"/>
      <c r="Q50" s="2060"/>
      <c r="R50" s="2060"/>
      <c r="S50" s="2060"/>
      <c r="T50" s="2060"/>
      <c r="U50" s="2060"/>
    </row>
    <row r="51" spans="1:21" ht="15" customHeight="1">
      <c r="A51" s="2057" t="s">
        <v>12490</v>
      </c>
      <c r="B51" s="2018" t="s">
        <v>14413</v>
      </c>
      <c r="C51" s="2007"/>
      <c r="D51" s="2026">
        <v>213</v>
      </c>
      <c r="E51" s="2026" t="s">
        <v>3411</v>
      </c>
      <c r="F51" s="2012">
        <v>0</v>
      </c>
      <c r="G51" s="2011"/>
      <c r="H51" s="2012">
        <v>0</v>
      </c>
      <c r="I51" s="2058">
        <v>0</v>
      </c>
      <c r="J51"/>
      <c r="K51" s="2018" t="s">
        <v>14413</v>
      </c>
      <c r="L51" s="2060"/>
      <c r="M51" s="2060"/>
      <c r="N51" s="2060"/>
      <c r="O51" s="2060"/>
      <c r="P51" s="2060"/>
      <c r="Q51" s="2060"/>
      <c r="R51" s="2060"/>
      <c r="S51" s="2060"/>
      <c r="T51" s="2060"/>
      <c r="U51" s="2060"/>
    </row>
    <row r="52" spans="1:21" ht="12" customHeight="1">
      <c r="A52" s="2057" t="s">
        <v>13294</v>
      </c>
      <c r="B52" s="2018" t="s">
        <v>14414</v>
      </c>
      <c r="C52" s="2007"/>
      <c r="D52" s="2026">
        <v>214</v>
      </c>
      <c r="E52" s="2026" t="s">
        <v>3411</v>
      </c>
      <c r="F52" s="2012">
        <v>0</v>
      </c>
      <c r="G52" s="2011"/>
      <c r="H52" s="2012">
        <v>0</v>
      </c>
      <c r="I52" s="2058">
        <v>0</v>
      </c>
      <c r="J52"/>
      <c r="K52" s="2018" t="s">
        <v>14414</v>
      </c>
      <c r="L52" s="2060"/>
      <c r="M52" s="2060"/>
      <c r="N52" s="2060"/>
      <c r="O52" s="2060"/>
      <c r="P52" s="2060"/>
      <c r="Q52" s="2060"/>
      <c r="R52" s="2060"/>
      <c r="S52" s="2060"/>
      <c r="T52" s="2060"/>
      <c r="U52" s="2060"/>
    </row>
    <row r="53" spans="1:21" ht="15" customHeight="1">
      <c r="A53" s="2057" t="s">
        <v>13296</v>
      </c>
      <c r="B53" s="2018" t="s">
        <v>14415</v>
      </c>
      <c r="C53" s="2007"/>
      <c r="D53" s="2026">
        <v>215</v>
      </c>
      <c r="E53" s="2026" t="s">
        <v>3411</v>
      </c>
      <c r="F53" s="2012">
        <v>0</v>
      </c>
      <c r="G53" s="2011"/>
      <c r="H53" s="2012">
        <v>0</v>
      </c>
      <c r="I53" s="2058">
        <v>0</v>
      </c>
      <c r="J53"/>
      <c r="K53" s="2018" t="s">
        <v>14415</v>
      </c>
      <c r="L53" s="2060"/>
      <c r="M53" s="2060"/>
      <c r="N53" s="2060"/>
      <c r="O53" s="2060"/>
      <c r="P53" s="2060"/>
      <c r="Q53" s="2060"/>
      <c r="R53" s="2060"/>
      <c r="S53" s="2060"/>
      <c r="T53" s="2060"/>
      <c r="U53" s="2060"/>
    </row>
    <row r="54" spans="1:21" ht="15" customHeight="1">
      <c r="A54" s="2057" t="s">
        <v>13301</v>
      </c>
      <c r="B54" s="2018" t="s">
        <v>7586</v>
      </c>
      <c r="C54" s="2007"/>
      <c r="D54" s="2026">
        <v>216</v>
      </c>
      <c r="E54" s="2026" t="s">
        <v>14466</v>
      </c>
      <c r="F54" s="2012">
        <v>41580000</v>
      </c>
      <c r="G54" s="2011"/>
      <c r="H54" s="2012">
        <v>0</v>
      </c>
      <c r="I54" s="2058">
        <v>41580000</v>
      </c>
      <c r="J54"/>
      <c r="K54" s="2018" t="s">
        <v>7586</v>
      </c>
      <c r="L54" s="2060"/>
      <c r="M54" s="2060"/>
      <c r="N54" s="2060"/>
      <c r="O54" s="2060"/>
      <c r="P54" s="2060"/>
      <c r="Q54" s="2060"/>
      <c r="R54" s="2060"/>
      <c r="S54" s="2060"/>
      <c r="T54" s="2060"/>
      <c r="U54" s="2060"/>
    </row>
    <row r="55" spans="1:21" ht="15" customHeight="1">
      <c r="A55" s="2057" t="s">
        <v>11924</v>
      </c>
      <c r="B55" s="2018" t="s">
        <v>3989</v>
      </c>
      <c r="C55" s="2007"/>
      <c r="D55" s="2026">
        <v>219</v>
      </c>
      <c r="E55" s="2026" t="s">
        <v>3411</v>
      </c>
      <c r="F55" s="2012">
        <v>0</v>
      </c>
      <c r="G55" s="2011"/>
      <c r="H55" s="2012">
        <v>0</v>
      </c>
      <c r="I55" s="2058">
        <v>0</v>
      </c>
      <c r="J55"/>
      <c r="K55" s="2018" t="s">
        <v>3989</v>
      </c>
      <c r="L55" s="2060"/>
      <c r="M55" s="2060"/>
      <c r="N55" s="2060"/>
      <c r="O55" s="2060"/>
      <c r="P55" s="2060"/>
      <c r="Q55" s="2060"/>
      <c r="R55" s="2060"/>
      <c r="S55" s="2060"/>
      <c r="T55" s="2060"/>
      <c r="U55" s="2060"/>
    </row>
    <row r="56" spans="1:21" ht="15" customHeight="1">
      <c r="A56" s="2007"/>
      <c r="B56" s="2018"/>
      <c r="C56" s="2007"/>
      <c r="D56" s="2026"/>
      <c r="E56" s="2026" t="s">
        <v>3411</v>
      </c>
      <c r="F56" s="2014"/>
      <c r="G56" s="2011"/>
      <c r="H56" s="2014"/>
      <c r="I56" s="2061"/>
      <c r="J56" s="2054"/>
      <c r="K56" s="2018"/>
      <c r="L56" s="2060"/>
      <c r="M56" s="2060"/>
      <c r="N56" s="2060"/>
      <c r="O56" s="2060"/>
      <c r="P56" s="2060"/>
      <c r="Q56" s="2060"/>
      <c r="R56" s="2060"/>
      <c r="S56" s="2060"/>
      <c r="T56" s="2060"/>
      <c r="U56" s="2060"/>
    </row>
    <row r="57" spans="1:21" ht="15" customHeight="1">
      <c r="A57" s="2006" t="s">
        <v>657</v>
      </c>
      <c r="B57" s="2042" t="s">
        <v>3990</v>
      </c>
      <c r="C57" s="2006"/>
      <c r="D57" s="2027" t="s">
        <v>3991</v>
      </c>
      <c r="E57" s="2027" t="s">
        <v>3411</v>
      </c>
      <c r="F57" s="2011">
        <v>16206465566</v>
      </c>
      <c r="G57" s="2011"/>
      <c r="H57" s="2011">
        <v>23241305724</v>
      </c>
      <c r="I57" s="2053">
        <v>-7034840158</v>
      </c>
      <c r="J57" s="2054"/>
      <c r="K57" s="2042" t="s">
        <v>3990</v>
      </c>
      <c r="L57" s="2060"/>
      <c r="M57" s="2060"/>
      <c r="N57" s="2060"/>
      <c r="O57" s="2060"/>
      <c r="P57" s="2060"/>
      <c r="Q57" s="2060"/>
      <c r="R57" s="2060"/>
      <c r="S57" s="2060"/>
      <c r="T57" s="2060"/>
      <c r="U57" s="2060"/>
    </row>
    <row r="58" spans="1:21" ht="15" customHeight="1">
      <c r="A58" s="2057" t="s">
        <v>533</v>
      </c>
      <c r="B58" s="2018" t="s">
        <v>3992</v>
      </c>
      <c r="C58" s="2007"/>
      <c r="D58" s="2026">
        <v>221</v>
      </c>
      <c r="E58" s="2026" t="s">
        <v>14467</v>
      </c>
      <c r="F58" s="2012">
        <v>16206465566</v>
      </c>
      <c r="G58" s="2011"/>
      <c r="H58" s="2012">
        <v>23241305724</v>
      </c>
      <c r="I58" s="2058">
        <v>-7034840158</v>
      </c>
      <c r="J58"/>
      <c r="K58" s="2018" t="s">
        <v>3992</v>
      </c>
      <c r="L58" s="2060"/>
      <c r="M58" s="2060"/>
      <c r="N58" s="2060"/>
      <c r="O58" s="2060"/>
      <c r="P58" s="2060"/>
      <c r="Q58" s="2060"/>
      <c r="R58" s="2060"/>
      <c r="S58" s="2060"/>
      <c r="T58" s="2060"/>
      <c r="U58" s="2060"/>
    </row>
    <row r="59" spans="1:21" ht="15" customHeight="1">
      <c r="A59" s="2064"/>
      <c r="B59" s="2065" t="s">
        <v>5540</v>
      </c>
      <c r="C59" s="2064"/>
      <c r="D59" s="2066">
        <v>222</v>
      </c>
      <c r="E59" s="2066" t="s">
        <v>3411</v>
      </c>
      <c r="F59" s="2015">
        <v>41819130351</v>
      </c>
      <c r="G59" s="2011"/>
      <c r="H59" s="2015">
        <v>46008170458</v>
      </c>
      <c r="I59" s="2067">
        <v>-4189040107</v>
      </c>
      <c r="J59" s="2054"/>
      <c r="K59" s="2065" t="s">
        <v>5540</v>
      </c>
      <c r="L59" s="2060"/>
      <c r="M59" s="2060"/>
      <c r="N59" s="2060"/>
      <c r="O59" s="2060"/>
      <c r="P59" s="2060"/>
      <c r="Q59" s="2060"/>
      <c r="R59" s="2060"/>
      <c r="S59" s="2060"/>
      <c r="T59" s="2060"/>
      <c r="U59" s="2060"/>
    </row>
    <row r="60" spans="1:21" ht="15" customHeight="1">
      <c r="A60" s="2064"/>
      <c r="B60" s="2065" t="s">
        <v>5541</v>
      </c>
      <c r="C60" s="2064"/>
      <c r="D60" s="2066">
        <v>223</v>
      </c>
      <c r="E60" s="2066" t="s">
        <v>3411</v>
      </c>
      <c r="F60" s="2015">
        <v>-25612664785</v>
      </c>
      <c r="G60" s="2011"/>
      <c r="H60" s="2015">
        <v>-22766864734</v>
      </c>
      <c r="I60" s="2067">
        <v>-2845800051</v>
      </c>
      <c r="J60" s="2054"/>
      <c r="K60" s="2065" t="s">
        <v>5541</v>
      </c>
      <c r="L60" s="2060"/>
      <c r="M60" s="2060"/>
      <c r="N60" s="2060"/>
      <c r="O60" s="2060"/>
      <c r="P60" s="2060"/>
      <c r="Q60" s="2060"/>
      <c r="R60" s="2060"/>
      <c r="S60" s="2060"/>
      <c r="T60" s="2060"/>
      <c r="U60" s="2060"/>
    </row>
    <row r="61" spans="1:21" ht="15" customHeight="1">
      <c r="A61" s="2057" t="s">
        <v>661</v>
      </c>
      <c r="B61" s="2018" t="s">
        <v>5939</v>
      </c>
      <c r="C61" s="2007"/>
      <c r="D61" s="2026">
        <v>224</v>
      </c>
      <c r="E61" s="2026" t="s">
        <v>3411</v>
      </c>
      <c r="F61" s="2012">
        <v>0</v>
      </c>
      <c r="G61" s="2011"/>
      <c r="H61" s="2012">
        <v>0</v>
      </c>
      <c r="I61" s="2058">
        <v>0</v>
      </c>
      <c r="J61"/>
      <c r="K61" s="2018" t="s">
        <v>5939</v>
      </c>
      <c r="L61" s="2060"/>
      <c r="M61" s="2060"/>
      <c r="N61" s="2060"/>
      <c r="O61" s="2060"/>
      <c r="P61" s="2060"/>
      <c r="Q61" s="2060"/>
      <c r="R61" s="2060"/>
      <c r="S61" s="2060"/>
      <c r="T61" s="2060"/>
      <c r="U61" s="2060"/>
    </row>
    <row r="62" spans="1:21" ht="15" customHeight="1">
      <c r="A62" s="2064"/>
      <c r="B62" s="2065" t="s">
        <v>5540</v>
      </c>
      <c r="C62" s="2064"/>
      <c r="D62" s="2066">
        <v>225</v>
      </c>
      <c r="E62" s="2066" t="s">
        <v>3411</v>
      </c>
      <c r="F62" s="2015">
        <v>0</v>
      </c>
      <c r="G62" s="2011"/>
      <c r="H62" s="2015">
        <v>0</v>
      </c>
      <c r="I62" s="2067">
        <v>0</v>
      </c>
      <c r="J62" s="2054"/>
      <c r="K62" s="2065" t="s">
        <v>5540</v>
      </c>
      <c r="L62" s="2060"/>
      <c r="M62" s="2060"/>
      <c r="N62" s="2060"/>
      <c r="O62" s="2060"/>
      <c r="P62" s="2060"/>
      <c r="Q62" s="2060"/>
      <c r="R62" s="2060"/>
      <c r="S62" s="2060"/>
      <c r="T62" s="2060"/>
      <c r="U62" s="2060"/>
    </row>
    <row r="63" spans="1:21" ht="15" customHeight="1">
      <c r="A63" s="2064"/>
      <c r="B63" s="2065" t="s">
        <v>5541</v>
      </c>
      <c r="C63" s="2064"/>
      <c r="D63" s="2066">
        <v>226</v>
      </c>
      <c r="E63" s="2066" t="s">
        <v>3411</v>
      </c>
      <c r="F63" s="2015">
        <v>0</v>
      </c>
      <c r="G63" s="2011"/>
      <c r="H63" s="2015">
        <v>0</v>
      </c>
      <c r="I63" s="2067">
        <v>0</v>
      </c>
      <c r="J63" s="2054"/>
      <c r="K63" s="2065" t="s">
        <v>5541</v>
      </c>
      <c r="L63" s="2060"/>
      <c r="M63" s="2060"/>
      <c r="N63" s="2060"/>
      <c r="O63" s="2060"/>
      <c r="P63" s="2060"/>
      <c r="Q63" s="2060"/>
      <c r="R63" s="2060"/>
      <c r="S63" s="2060"/>
      <c r="T63" s="2060"/>
      <c r="U63" s="2060"/>
    </row>
    <row r="64" spans="1:21" ht="12" customHeight="1">
      <c r="A64" s="2057" t="s">
        <v>12490</v>
      </c>
      <c r="B64" s="2018" t="s">
        <v>5942</v>
      </c>
      <c r="C64" s="2007"/>
      <c r="D64" s="2026">
        <v>227</v>
      </c>
      <c r="E64" s="2026" t="s">
        <v>3411</v>
      </c>
      <c r="F64" s="2012">
        <v>0</v>
      </c>
      <c r="G64" s="2011"/>
      <c r="H64" s="2012">
        <v>0</v>
      </c>
      <c r="I64" s="2058">
        <v>0</v>
      </c>
      <c r="J64"/>
      <c r="K64" s="2018" t="s">
        <v>5942</v>
      </c>
      <c r="L64" s="2060"/>
      <c r="M64" s="2060"/>
      <c r="N64" s="2060"/>
      <c r="O64" s="2060"/>
      <c r="P64" s="2060"/>
      <c r="Q64" s="2060"/>
      <c r="R64" s="2060"/>
      <c r="S64" s="2060"/>
      <c r="T64" s="2060"/>
      <c r="U64" s="2060"/>
    </row>
    <row r="65" spans="1:21" ht="15" customHeight="1">
      <c r="A65" s="2064"/>
      <c r="B65" s="2065" t="s">
        <v>5540</v>
      </c>
      <c r="C65" s="2064"/>
      <c r="D65" s="2066">
        <v>228</v>
      </c>
      <c r="E65" s="2066" t="s">
        <v>3411</v>
      </c>
      <c r="F65" s="2015">
        <v>0</v>
      </c>
      <c r="G65" s="2011"/>
      <c r="H65" s="2015">
        <v>0</v>
      </c>
      <c r="I65" s="2067">
        <v>0</v>
      </c>
      <c r="J65" s="2054"/>
      <c r="K65" s="2065" t="s">
        <v>5540</v>
      </c>
      <c r="L65" s="2060"/>
      <c r="M65" s="2060"/>
      <c r="N65" s="2060"/>
      <c r="O65" s="2060"/>
      <c r="P65" s="2060"/>
      <c r="Q65" s="2060"/>
      <c r="R65" s="2060"/>
      <c r="S65" s="2060"/>
      <c r="T65" s="2060"/>
      <c r="U65" s="2060"/>
    </row>
    <row r="66" spans="1:21" ht="15" customHeight="1">
      <c r="A66" s="2064"/>
      <c r="B66" s="2065" t="s">
        <v>5541</v>
      </c>
      <c r="C66" s="2064"/>
      <c r="D66" s="2066">
        <v>229</v>
      </c>
      <c r="E66" s="2066" t="s">
        <v>3411</v>
      </c>
      <c r="F66" s="2015">
        <v>0</v>
      </c>
      <c r="G66" s="2011"/>
      <c r="H66" s="2015">
        <v>0</v>
      </c>
      <c r="I66" s="2067">
        <v>0</v>
      </c>
      <c r="J66" s="2054"/>
      <c r="K66" s="2065" t="s">
        <v>5541</v>
      </c>
      <c r="L66" s="2060"/>
      <c r="M66" s="2060"/>
      <c r="N66" s="2060"/>
      <c r="O66" s="2060"/>
      <c r="P66" s="2060"/>
      <c r="Q66" s="2060"/>
      <c r="R66" s="2060"/>
      <c r="S66" s="2060"/>
      <c r="T66" s="2060"/>
      <c r="U66" s="2060"/>
    </row>
    <row r="67" spans="1:21" ht="15" customHeight="1">
      <c r="A67" s="2007"/>
      <c r="B67" s="2018"/>
      <c r="C67" s="2007"/>
      <c r="D67" s="2026"/>
      <c r="E67" s="2026" t="s">
        <v>3411</v>
      </c>
      <c r="F67" s="2012"/>
      <c r="G67" s="2011"/>
      <c r="H67" s="2012"/>
      <c r="I67" s="2058"/>
      <c r="J67" s="2054"/>
      <c r="K67" s="2018"/>
      <c r="L67" s="2060"/>
      <c r="M67" s="2060"/>
      <c r="N67" s="2060"/>
      <c r="O67" s="2060"/>
      <c r="P67" s="2060"/>
      <c r="Q67" s="2060"/>
      <c r="R67" s="2060"/>
      <c r="S67" s="2060"/>
      <c r="T67" s="2060"/>
      <c r="U67" s="2060"/>
    </row>
    <row r="68" spans="1:21" ht="12" customHeight="1">
      <c r="A68" s="2006" t="s">
        <v>11874</v>
      </c>
      <c r="B68" s="2042" t="s">
        <v>5949</v>
      </c>
      <c r="C68" s="2006"/>
      <c r="D68" s="2027">
        <v>230</v>
      </c>
      <c r="E68" s="2027" t="s">
        <v>14468</v>
      </c>
      <c r="F68" s="2011">
        <v>27768000000</v>
      </c>
      <c r="G68" s="2011"/>
      <c r="H68" s="2011">
        <v>27768000000</v>
      </c>
      <c r="I68" s="2053">
        <v>0</v>
      </c>
      <c r="J68"/>
      <c r="K68" s="2042" t="s">
        <v>5949</v>
      </c>
      <c r="L68" s="2060"/>
      <c r="M68" s="2060"/>
      <c r="N68" s="2060"/>
      <c r="O68" s="2060"/>
      <c r="P68" s="2060"/>
      <c r="Q68" s="2060"/>
      <c r="R68" s="2060"/>
      <c r="S68" s="2060"/>
      <c r="T68" s="2060"/>
      <c r="U68" s="2060"/>
    </row>
    <row r="69" spans="1:21" ht="15" customHeight="1">
      <c r="A69" s="2007"/>
      <c r="B69" s="2018" t="s">
        <v>5540</v>
      </c>
      <c r="C69" s="2007"/>
      <c r="D69" s="2026">
        <v>231</v>
      </c>
      <c r="E69" s="2026" t="s">
        <v>3411</v>
      </c>
      <c r="F69" s="2012">
        <v>27768000000</v>
      </c>
      <c r="G69" s="2011"/>
      <c r="H69" s="2012">
        <v>27768000000</v>
      </c>
      <c r="I69" s="2058">
        <v>0</v>
      </c>
      <c r="J69" s="2054"/>
      <c r="K69" s="2018" t="s">
        <v>5540</v>
      </c>
      <c r="L69" s="2060"/>
      <c r="M69" s="2060"/>
      <c r="N69" s="2060"/>
      <c r="O69" s="2060"/>
      <c r="P69" s="2060"/>
      <c r="Q69" s="2060"/>
      <c r="R69" s="2060"/>
      <c r="S69" s="2060"/>
      <c r="T69" s="2060"/>
      <c r="U69" s="2060"/>
    </row>
    <row r="70" spans="1:21" ht="15" customHeight="1">
      <c r="A70" s="2007"/>
      <c r="B70" s="2018" t="s">
        <v>5541</v>
      </c>
      <c r="C70" s="2007"/>
      <c r="D70" s="2026">
        <v>232</v>
      </c>
      <c r="E70" s="2026" t="s">
        <v>3411</v>
      </c>
      <c r="F70" s="2012">
        <v>0</v>
      </c>
      <c r="G70" s="2011"/>
      <c r="H70" s="2012">
        <v>0</v>
      </c>
      <c r="I70" s="2058">
        <v>0</v>
      </c>
      <c r="J70" s="2054"/>
      <c r="K70" s="2018" t="s">
        <v>5541</v>
      </c>
      <c r="L70" s="2060"/>
      <c r="M70" s="2060"/>
      <c r="N70" s="2060"/>
      <c r="O70" s="2060"/>
      <c r="P70" s="2060"/>
      <c r="Q70" s="2060"/>
      <c r="R70" s="2060"/>
      <c r="S70" s="2060"/>
      <c r="T70" s="2060"/>
      <c r="U70" s="2060"/>
    </row>
    <row r="71" spans="1:21" ht="15" customHeight="1">
      <c r="A71" s="2007"/>
      <c r="B71" s="2018"/>
      <c r="C71" s="2007"/>
      <c r="D71" s="2026"/>
      <c r="E71" s="2026" t="s">
        <v>3411</v>
      </c>
      <c r="F71" s="2012"/>
      <c r="G71" s="2011"/>
      <c r="H71" s="2012"/>
      <c r="I71" s="2058"/>
      <c r="J71" s="2054"/>
      <c r="K71" s="2018"/>
      <c r="L71" s="2060"/>
      <c r="M71" s="2060"/>
      <c r="N71" s="2060"/>
      <c r="O71" s="2060"/>
      <c r="P71" s="2060"/>
      <c r="Q71" s="2060"/>
      <c r="R71" s="2060"/>
      <c r="S71" s="2060"/>
      <c r="T71" s="2060"/>
      <c r="U71" s="2060"/>
    </row>
    <row r="72" spans="1:21" ht="15" customHeight="1">
      <c r="A72" s="2006" t="s">
        <v>10971</v>
      </c>
      <c r="B72" s="2042" t="s">
        <v>14416</v>
      </c>
      <c r="C72" s="2006"/>
      <c r="D72" s="2027">
        <v>240</v>
      </c>
      <c r="E72" s="2027" t="s">
        <v>14469</v>
      </c>
      <c r="F72" s="2011">
        <v>2320681819</v>
      </c>
      <c r="G72" s="2011"/>
      <c r="H72" s="2011">
        <v>5200517071</v>
      </c>
      <c r="I72" s="2053">
        <v>-2879835252</v>
      </c>
      <c r="J72"/>
      <c r="K72" s="2042" t="s">
        <v>14416</v>
      </c>
      <c r="L72" s="2060"/>
      <c r="M72" s="2060"/>
      <c r="N72" s="2060"/>
      <c r="O72" s="2060"/>
      <c r="P72" s="2060"/>
      <c r="Q72" s="2060"/>
      <c r="R72" s="2060"/>
      <c r="S72" s="2060"/>
      <c r="T72" s="2060"/>
      <c r="U72" s="2060"/>
    </row>
    <row r="73" spans="1:21" ht="15" customHeight="1">
      <c r="A73" s="2057" t="s">
        <v>533</v>
      </c>
      <c r="B73" s="2018" t="s">
        <v>14417</v>
      </c>
      <c r="C73" s="2007"/>
      <c r="D73" s="2026">
        <v>241</v>
      </c>
      <c r="E73" s="2026" t="s">
        <v>3411</v>
      </c>
      <c r="F73" s="2012">
        <v>0</v>
      </c>
      <c r="G73" s="2011"/>
      <c r="H73" s="2012">
        <v>0</v>
      </c>
      <c r="I73" s="2058">
        <v>0</v>
      </c>
      <c r="J73" s="2054"/>
      <c r="K73" s="2018" t="s">
        <v>14417</v>
      </c>
      <c r="L73" s="2060"/>
      <c r="M73" s="2060"/>
      <c r="N73" s="2060"/>
      <c r="O73" s="2060"/>
      <c r="P73" s="2060"/>
      <c r="Q73" s="2060"/>
      <c r="R73" s="2060"/>
      <c r="S73" s="2060"/>
      <c r="T73" s="2060"/>
      <c r="U73" s="2060"/>
    </row>
    <row r="74" spans="1:21" ht="12" customHeight="1">
      <c r="A74" s="2057" t="s">
        <v>661</v>
      </c>
      <c r="B74" s="2018" t="s">
        <v>5945</v>
      </c>
      <c r="C74" s="2007"/>
      <c r="D74" s="2026">
        <v>242</v>
      </c>
      <c r="E74" s="2026" t="s">
        <v>3411</v>
      </c>
      <c r="F74" s="2012">
        <v>2320681819</v>
      </c>
      <c r="G74" s="2011"/>
      <c r="H74" s="2012">
        <v>5200517071</v>
      </c>
      <c r="I74" s="2058">
        <v>-2879835252</v>
      </c>
      <c r="J74" s="2054"/>
      <c r="K74" s="2018" t="s">
        <v>5945</v>
      </c>
      <c r="L74" s="2060"/>
      <c r="M74" s="2060"/>
      <c r="N74" s="2060"/>
      <c r="O74" s="2060"/>
      <c r="P74" s="2060"/>
      <c r="Q74" s="2060"/>
      <c r="R74" s="2060"/>
      <c r="S74" s="2060"/>
      <c r="T74" s="2060"/>
      <c r="U74" s="2060"/>
    </row>
    <row r="75" spans="1:21" ht="15" customHeight="1">
      <c r="A75" s="2007"/>
      <c r="B75" s="2018"/>
      <c r="C75" s="2007"/>
      <c r="D75" s="2026"/>
      <c r="E75" s="2026" t="s">
        <v>3411</v>
      </c>
      <c r="F75" s="2012"/>
      <c r="G75" s="2011"/>
      <c r="H75" s="2012"/>
      <c r="I75" s="2058"/>
      <c r="J75" s="2054"/>
      <c r="K75" s="2018"/>
      <c r="L75" s="2060"/>
      <c r="M75" s="2060"/>
      <c r="N75" s="2060"/>
      <c r="O75" s="2060"/>
      <c r="P75" s="2060"/>
      <c r="Q75" s="2060"/>
      <c r="R75" s="2060"/>
      <c r="S75" s="2060"/>
      <c r="T75" s="2060"/>
      <c r="U75" s="2060"/>
    </row>
    <row r="76" spans="1:21" ht="15" customHeight="1">
      <c r="A76" s="2006" t="s">
        <v>3828</v>
      </c>
      <c r="B76" s="2042" t="s">
        <v>8638</v>
      </c>
      <c r="C76" s="2006"/>
      <c r="D76" s="2027">
        <v>250</v>
      </c>
      <c r="E76" s="2027" t="s">
        <v>3411</v>
      </c>
      <c r="F76" s="2011">
        <v>80165698331</v>
      </c>
      <c r="G76" s="2011"/>
      <c r="H76" s="2011">
        <v>80165698331</v>
      </c>
      <c r="I76" s="2053">
        <v>0</v>
      </c>
      <c r="J76" s="2054"/>
      <c r="K76" s="2042" t="s">
        <v>8638</v>
      </c>
      <c r="L76" s="2060"/>
      <c r="M76" s="2060"/>
      <c r="N76" s="2060"/>
      <c r="O76" s="2060"/>
      <c r="P76" s="2060"/>
      <c r="Q76" s="2060"/>
      <c r="R76" s="2060"/>
      <c r="S76" s="2060"/>
      <c r="T76" s="2060"/>
      <c r="U76" s="2060"/>
    </row>
    <row r="77" spans="1:21" ht="15" customHeight="1">
      <c r="A77" s="2057" t="s">
        <v>533</v>
      </c>
      <c r="B77" s="2018" t="s">
        <v>6982</v>
      </c>
      <c r="C77" s="2007"/>
      <c r="D77" s="2026">
        <v>251</v>
      </c>
      <c r="E77" s="2026" t="s">
        <v>3411</v>
      </c>
      <c r="F77" s="2012">
        <v>0</v>
      </c>
      <c r="G77" s="2011"/>
      <c r="H77" s="2012">
        <v>0</v>
      </c>
      <c r="I77" s="2058">
        <v>0</v>
      </c>
      <c r="J77"/>
      <c r="K77" s="2018" t="s">
        <v>6982</v>
      </c>
      <c r="L77" s="2060"/>
      <c r="M77" s="2060"/>
      <c r="N77" s="2060"/>
      <c r="O77" s="2060"/>
      <c r="P77" s="2060"/>
      <c r="Q77" s="2060"/>
      <c r="R77" s="2060"/>
      <c r="S77" s="2060"/>
      <c r="T77" s="2060"/>
      <c r="U77" s="2060"/>
    </row>
    <row r="78" spans="1:21" ht="15" customHeight="1">
      <c r="A78" s="2057" t="s">
        <v>661</v>
      </c>
      <c r="B78" s="2018" t="s">
        <v>14418</v>
      </c>
      <c r="C78" s="2007"/>
      <c r="D78" s="2026">
        <v>252</v>
      </c>
      <c r="E78" s="2026" t="s">
        <v>14470</v>
      </c>
      <c r="F78" s="2012">
        <v>81000000000</v>
      </c>
      <c r="G78" s="2011"/>
      <c r="H78" s="2012">
        <v>81000000000</v>
      </c>
      <c r="I78" s="2058">
        <v>0</v>
      </c>
      <c r="J78"/>
      <c r="K78" s="2018" t="s">
        <v>14418</v>
      </c>
      <c r="L78" s="2060"/>
      <c r="M78" s="2060"/>
      <c r="N78" s="2060"/>
      <c r="O78" s="2060"/>
      <c r="P78" s="2060"/>
      <c r="Q78" s="2060"/>
      <c r="R78" s="2060"/>
      <c r="S78" s="2060"/>
      <c r="T78" s="2060"/>
      <c r="U78" s="2060"/>
    </row>
    <row r="79" spans="1:21" ht="12" hidden="1" customHeight="1" outlineLevel="1">
      <c r="A79" s="2057" t="s">
        <v>12490</v>
      </c>
      <c r="B79" s="2018" t="s">
        <v>14419</v>
      </c>
      <c r="C79" s="2007"/>
      <c r="D79" s="2026">
        <v>253</v>
      </c>
      <c r="E79" s="2026" t="s">
        <v>14471</v>
      </c>
      <c r="F79" s="2012">
        <v>500000000</v>
      </c>
      <c r="G79" s="2011"/>
      <c r="H79" s="2012">
        <v>500000000</v>
      </c>
      <c r="I79" s="2058">
        <v>0</v>
      </c>
      <c r="J79"/>
      <c r="K79" s="2018" t="s">
        <v>14419</v>
      </c>
      <c r="L79" s="2060"/>
      <c r="M79" s="2060"/>
      <c r="N79" s="2060"/>
      <c r="O79" s="2060"/>
      <c r="P79" s="2060"/>
      <c r="Q79" s="2060"/>
      <c r="R79" s="2060"/>
      <c r="S79" s="2060"/>
      <c r="T79" s="2060"/>
      <c r="U79" s="2060"/>
    </row>
    <row r="80" spans="1:21" ht="15" hidden="1" customHeight="1" outlineLevel="1">
      <c r="A80" s="2007" t="s">
        <v>13294</v>
      </c>
      <c r="B80" s="2018" t="s">
        <v>14420</v>
      </c>
      <c r="C80" s="2007"/>
      <c r="D80" s="2026">
        <v>254</v>
      </c>
      <c r="E80" s="2026" t="s">
        <v>14472</v>
      </c>
      <c r="F80" s="2012">
        <v>-1334301669</v>
      </c>
      <c r="G80" s="2011"/>
      <c r="H80" s="2012">
        <v>-1334301669</v>
      </c>
      <c r="I80" s="2058">
        <v>0</v>
      </c>
      <c r="J80"/>
      <c r="K80" s="2018" t="s">
        <v>14420</v>
      </c>
      <c r="L80" s="2060"/>
      <c r="M80" s="2060"/>
      <c r="N80" s="2060"/>
      <c r="O80" s="2060"/>
      <c r="P80" s="2060"/>
      <c r="Q80" s="2060"/>
      <c r="R80" s="2060"/>
      <c r="S80" s="2060"/>
      <c r="T80" s="2060"/>
      <c r="U80" s="2060"/>
    </row>
    <row r="81" spans="1:21" ht="12" customHeight="1" collapsed="1">
      <c r="A81" s="2057" t="s">
        <v>13296</v>
      </c>
      <c r="B81" s="2018" t="s">
        <v>14407</v>
      </c>
      <c r="C81" s="2007"/>
      <c r="D81" s="2026">
        <v>255</v>
      </c>
      <c r="E81" s="2026" t="s">
        <v>3411</v>
      </c>
      <c r="F81" s="2012">
        <v>0</v>
      </c>
      <c r="G81" s="2011"/>
      <c r="H81" s="2012">
        <v>0</v>
      </c>
      <c r="I81" s="2058">
        <v>0</v>
      </c>
      <c r="J81"/>
      <c r="K81" s="2018" t="s">
        <v>14407</v>
      </c>
      <c r="L81" s="2060"/>
      <c r="M81" s="2060"/>
      <c r="N81" s="2060"/>
      <c r="O81" s="2060"/>
      <c r="P81" s="2060"/>
      <c r="Q81" s="2060"/>
      <c r="R81" s="2060"/>
      <c r="S81" s="2060"/>
      <c r="T81" s="2060"/>
      <c r="U81" s="2060"/>
    </row>
    <row r="82" spans="1:21" ht="17.100000000000001" customHeight="1">
      <c r="A82" s="2007"/>
      <c r="B82" s="2018"/>
      <c r="C82" s="2007"/>
      <c r="D82" s="2026"/>
      <c r="E82" s="2026" t="s">
        <v>3411</v>
      </c>
      <c r="F82" s="2012"/>
      <c r="G82" s="2011"/>
      <c r="H82" s="2012"/>
      <c r="I82" s="2058"/>
      <c r="J82" s="2054"/>
      <c r="K82" s="2018"/>
      <c r="L82" s="2060"/>
      <c r="M82" s="2060"/>
      <c r="N82" s="2060"/>
      <c r="O82" s="2060"/>
      <c r="P82" s="2060"/>
      <c r="Q82" s="2060"/>
      <c r="R82" s="2060"/>
      <c r="S82" s="2060"/>
      <c r="T82" s="2060"/>
      <c r="U82" s="2060"/>
    </row>
    <row r="83" spans="1:21" ht="15" customHeight="1">
      <c r="A83" s="2006" t="s">
        <v>3222</v>
      </c>
      <c r="B83" s="2042" t="s">
        <v>4414</v>
      </c>
      <c r="C83" s="2006"/>
      <c r="D83" s="2027">
        <v>260</v>
      </c>
      <c r="E83" s="2027" t="s">
        <v>3411</v>
      </c>
      <c r="F83" s="2011">
        <v>109904165</v>
      </c>
      <c r="G83" s="2011"/>
      <c r="H83" s="2011">
        <v>0</v>
      </c>
      <c r="I83" s="2053">
        <v>109904165</v>
      </c>
      <c r="J83" s="2054"/>
      <c r="K83" s="2042" t="s">
        <v>4414</v>
      </c>
      <c r="L83" s="2060"/>
      <c r="M83" s="2060"/>
      <c r="N83" s="2060"/>
      <c r="O83" s="2060"/>
      <c r="P83" s="2060"/>
      <c r="Q83" s="2060"/>
      <c r="R83" s="2060"/>
      <c r="S83" s="2060"/>
      <c r="T83" s="2060"/>
      <c r="U83" s="2060"/>
    </row>
    <row r="84" spans="1:21" ht="15" customHeight="1">
      <c r="A84" s="2057" t="s">
        <v>533</v>
      </c>
      <c r="B84" s="2018" t="s">
        <v>3220</v>
      </c>
      <c r="C84" s="2007"/>
      <c r="D84" s="2026">
        <v>261</v>
      </c>
      <c r="E84" s="2026" t="s">
        <v>14473</v>
      </c>
      <c r="F84" s="2012">
        <v>109904165</v>
      </c>
      <c r="G84" s="2011"/>
      <c r="H84" s="2012">
        <v>0</v>
      </c>
      <c r="I84" s="2058">
        <v>109904165</v>
      </c>
      <c r="J84"/>
      <c r="K84" s="2018" t="s">
        <v>3220</v>
      </c>
      <c r="L84" s="2060"/>
      <c r="M84" s="2060"/>
      <c r="N84" s="2060"/>
      <c r="O84" s="2060"/>
      <c r="P84" s="2060"/>
      <c r="Q84" s="2060"/>
      <c r="R84" s="2060"/>
      <c r="S84" s="2060"/>
      <c r="T84" s="2060"/>
      <c r="U84" s="2060"/>
    </row>
    <row r="85" spans="1:21" ht="16.350000000000001" customHeight="1">
      <c r="A85" s="2057" t="s">
        <v>661</v>
      </c>
      <c r="B85" s="2018" t="s">
        <v>3221</v>
      </c>
      <c r="C85" s="2007"/>
      <c r="D85" s="2026">
        <v>262</v>
      </c>
      <c r="E85" s="2026" t="s">
        <v>3411</v>
      </c>
      <c r="F85" s="2012">
        <v>0</v>
      </c>
      <c r="G85" s="2011"/>
      <c r="H85" s="2012">
        <v>0</v>
      </c>
      <c r="I85" s="2058">
        <v>0</v>
      </c>
      <c r="J85"/>
      <c r="K85" s="2018" t="s">
        <v>3221</v>
      </c>
      <c r="L85" s="2060"/>
      <c r="M85" s="2060"/>
      <c r="N85" s="2060"/>
      <c r="O85" s="2060"/>
      <c r="P85" s="2060"/>
      <c r="Q85" s="2060"/>
      <c r="R85" s="2060"/>
      <c r="S85" s="2060"/>
      <c r="T85" s="2060"/>
      <c r="U85" s="2060"/>
    </row>
    <row r="86" spans="1:21" ht="14.25" customHeight="1">
      <c r="A86" s="2057" t="s">
        <v>12490</v>
      </c>
      <c r="B86" s="2018" t="s">
        <v>14421</v>
      </c>
      <c r="C86" s="2007"/>
      <c r="D86" s="2026">
        <v>263</v>
      </c>
      <c r="E86" s="2026" t="s">
        <v>3411</v>
      </c>
      <c r="F86" s="2012">
        <v>0</v>
      </c>
      <c r="G86" s="2011"/>
      <c r="H86" s="2012">
        <v>0</v>
      </c>
      <c r="I86" s="2058">
        <v>0</v>
      </c>
      <c r="J86"/>
      <c r="K86" s="2018" t="s">
        <v>14421</v>
      </c>
      <c r="L86" s="2060"/>
      <c r="M86" s="2060"/>
      <c r="N86" s="2060"/>
      <c r="O86" s="2060"/>
      <c r="P86" s="2060"/>
      <c r="Q86" s="2060"/>
      <c r="R86" s="2060"/>
      <c r="S86" s="2060"/>
      <c r="T86" s="2060"/>
      <c r="U86" s="2060"/>
    </row>
    <row r="87" spans="1:21" ht="15.75" customHeight="1">
      <c r="A87" s="2057" t="s">
        <v>13294</v>
      </c>
      <c r="B87" s="2018" t="s">
        <v>4414</v>
      </c>
      <c r="C87" s="2007"/>
      <c r="D87" s="2026">
        <v>268</v>
      </c>
      <c r="E87" s="2026" t="s">
        <v>3411</v>
      </c>
      <c r="F87" s="2012">
        <v>0</v>
      </c>
      <c r="G87" s="2011"/>
      <c r="H87" s="2012">
        <v>0</v>
      </c>
      <c r="I87" s="2058">
        <v>0</v>
      </c>
      <c r="J87"/>
      <c r="K87" s="2018" t="s">
        <v>4414</v>
      </c>
      <c r="L87" s="2060"/>
      <c r="M87" s="2060"/>
      <c r="N87" s="2060"/>
      <c r="O87" s="2060"/>
      <c r="P87" s="2060"/>
      <c r="Q87" s="2060"/>
      <c r="R87" s="2060"/>
      <c r="S87" s="2060"/>
      <c r="T87" s="2060"/>
      <c r="U87" s="2060"/>
    </row>
    <row r="88" spans="1:21" ht="15.75" customHeight="1">
      <c r="A88" s="2057" t="s">
        <v>13296</v>
      </c>
      <c r="B88" s="2018" t="s">
        <v>3223</v>
      </c>
      <c r="C88" s="2007"/>
      <c r="D88" s="2026">
        <v>269</v>
      </c>
      <c r="E88" s="2026" t="s">
        <v>3411</v>
      </c>
      <c r="F88" s="2012">
        <v>0</v>
      </c>
      <c r="G88" s="2011"/>
      <c r="H88" s="2012">
        <v>0</v>
      </c>
      <c r="I88" s="2058">
        <v>0</v>
      </c>
      <c r="J88"/>
      <c r="K88" s="2018" t="s">
        <v>3223</v>
      </c>
      <c r="L88" s="2060"/>
      <c r="M88" s="2060"/>
      <c r="N88" s="2060"/>
      <c r="O88" s="2060"/>
      <c r="P88" s="2060"/>
      <c r="Q88" s="2060"/>
      <c r="R88" s="2060"/>
      <c r="S88" s="2060"/>
      <c r="T88" s="2060"/>
      <c r="U88" s="2060"/>
    </row>
    <row r="89" spans="1:21" ht="28.5" customHeight="1">
      <c r="A89" s="2007"/>
      <c r="B89" s="2018"/>
      <c r="C89" s="2007"/>
      <c r="D89" s="2026"/>
      <c r="E89" s="2026" t="s">
        <v>3411</v>
      </c>
      <c r="F89" s="2012"/>
      <c r="G89" s="2011"/>
      <c r="H89" s="2012"/>
      <c r="I89" s="2058"/>
      <c r="J89" s="2054"/>
      <c r="K89" s="2018"/>
      <c r="L89" s="2060"/>
      <c r="M89" s="2060"/>
      <c r="N89" s="2060"/>
      <c r="O89" s="2060"/>
      <c r="P89" s="2060"/>
      <c r="Q89" s="2060"/>
      <c r="R89" s="2060"/>
      <c r="S89" s="2060"/>
      <c r="T89" s="2060"/>
      <c r="U89" s="2060"/>
    </row>
    <row r="90" spans="1:21" ht="18.75" customHeight="1" thickBot="1">
      <c r="A90" s="2086"/>
      <c r="B90" s="2087" t="s">
        <v>3225</v>
      </c>
      <c r="C90" s="2086"/>
      <c r="D90" s="2088">
        <v>270</v>
      </c>
      <c r="E90" s="2088" t="s">
        <v>3411</v>
      </c>
      <c r="F90" s="2084">
        <v>687098992962</v>
      </c>
      <c r="G90" s="2085"/>
      <c r="H90" s="2084">
        <v>693750650404</v>
      </c>
      <c r="I90" s="2068">
        <v>-3771822190</v>
      </c>
      <c r="J90" s="2054"/>
      <c r="K90" s="2042" t="s">
        <v>3225</v>
      </c>
      <c r="L90" s="2060"/>
      <c r="M90" s="2060"/>
      <c r="N90" s="2060"/>
      <c r="O90" s="2023"/>
      <c r="P90" s="2023"/>
      <c r="Q90" s="2060"/>
      <c r="R90" s="2060"/>
      <c r="S90" s="2060"/>
      <c r="T90" s="2060"/>
      <c r="U90" s="2060"/>
    </row>
    <row r="91" spans="1:21" ht="14.45" customHeight="1" thickTop="1">
      <c r="A91" s="2006"/>
      <c r="B91" s="2018"/>
      <c r="C91" s="2007"/>
      <c r="D91" s="2026"/>
      <c r="E91" s="2026"/>
      <c r="F91" s="1958"/>
      <c r="G91" s="1958"/>
      <c r="H91" s="1958"/>
      <c r="I91" s="2058"/>
      <c r="J91" s="2054"/>
      <c r="K91" s="2069"/>
      <c r="L91" s="2060"/>
      <c r="M91" s="2060"/>
      <c r="N91" s="2060"/>
      <c r="O91" s="2060"/>
      <c r="P91" s="2060"/>
      <c r="Q91" s="2060"/>
      <c r="R91" s="2060"/>
      <c r="S91" s="2060"/>
      <c r="T91" s="2060"/>
      <c r="U91" s="2060"/>
    </row>
    <row r="92" spans="1:21" ht="30" customHeight="1">
      <c r="B92" s="2083" t="s">
        <v>3226</v>
      </c>
      <c r="C92" s="2045"/>
      <c r="D92" s="2046"/>
      <c r="E92" s="2047"/>
      <c r="F92" s="2089"/>
      <c r="G92" s="2010"/>
      <c r="H92" s="2089"/>
      <c r="I92" s="2048" t="s">
        <v>4022</v>
      </c>
      <c r="J92" s="2062"/>
      <c r="K92" s="2044"/>
      <c r="L92" s="2063"/>
      <c r="M92" s="2063"/>
      <c r="N92" s="2063"/>
      <c r="O92" s="2063"/>
      <c r="P92" s="2063"/>
      <c r="Q92" s="2063"/>
      <c r="R92" s="2063"/>
      <c r="S92" s="2063"/>
      <c r="T92" s="2063"/>
      <c r="U92" s="2063"/>
    </row>
    <row r="93" spans="1:21" ht="14.45" customHeight="1">
      <c r="A93" s="2006"/>
      <c r="B93" s="2042"/>
      <c r="C93" s="2006"/>
      <c r="D93" s="2027"/>
      <c r="E93" s="2027" t="s">
        <v>3411</v>
      </c>
      <c r="F93" s="2011"/>
      <c r="G93" s="2011"/>
      <c r="H93" s="2011"/>
      <c r="I93" s="2053"/>
      <c r="J93" s="2054"/>
      <c r="K93" s="2042"/>
      <c r="L93" s="2060"/>
      <c r="M93" s="2060"/>
      <c r="N93" s="2060"/>
      <c r="O93" s="2060"/>
      <c r="P93" s="2060"/>
      <c r="Q93" s="2060"/>
      <c r="R93" s="2060"/>
      <c r="S93" s="2060"/>
      <c r="T93" s="2060"/>
      <c r="U93" s="2060"/>
    </row>
    <row r="94" spans="1:21" ht="14.45" customHeight="1">
      <c r="A94" s="2006" t="s">
        <v>4500</v>
      </c>
      <c r="B94" s="2042" t="s">
        <v>3227</v>
      </c>
      <c r="C94" s="2006"/>
      <c r="D94" s="2027">
        <v>300</v>
      </c>
      <c r="E94" s="2027" t="s">
        <v>3411</v>
      </c>
      <c r="F94" s="2011">
        <v>62210726486</v>
      </c>
      <c r="G94" s="2011"/>
      <c r="H94" s="2011">
        <v>76916468220</v>
      </c>
      <c r="I94" s="2053">
        <v>-14705741734</v>
      </c>
      <c r="J94" s="2054"/>
      <c r="K94" s="2042" t="s">
        <v>3227</v>
      </c>
      <c r="L94" s="2060"/>
      <c r="M94" s="2060"/>
      <c r="N94" s="2060"/>
      <c r="O94" s="2060"/>
      <c r="P94" s="2060"/>
      <c r="Q94" s="2060"/>
      <c r="R94" s="2060"/>
      <c r="S94" s="2060"/>
      <c r="T94" s="2060"/>
      <c r="U94" s="2060"/>
    </row>
    <row r="95" spans="1:21" ht="14.45" customHeight="1">
      <c r="A95" s="2006"/>
      <c r="B95" s="2042"/>
      <c r="C95" s="2006"/>
      <c r="D95" s="2027"/>
      <c r="E95" s="2027" t="s">
        <v>3411</v>
      </c>
      <c r="F95" s="2011"/>
      <c r="G95" s="2011"/>
      <c r="H95" s="2011"/>
      <c r="I95" s="2053"/>
      <c r="J95" s="2054"/>
      <c r="K95" s="2042"/>
      <c r="L95" s="2060"/>
      <c r="M95" s="2060"/>
      <c r="N95" s="2060"/>
      <c r="O95" s="2060"/>
      <c r="P95" s="2060"/>
      <c r="Q95" s="2060"/>
      <c r="R95" s="2060"/>
      <c r="S95" s="2060"/>
      <c r="T95" s="2060"/>
      <c r="U95" s="2060"/>
    </row>
    <row r="96" spans="1:21" ht="14.45" customHeight="1">
      <c r="A96" s="2006" t="s">
        <v>531</v>
      </c>
      <c r="B96" s="2042" t="s">
        <v>3228</v>
      </c>
      <c r="C96" s="2006"/>
      <c r="D96" s="2027">
        <v>310</v>
      </c>
      <c r="E96" s="2027" t="s">
        <v>3411</v>
      </c>
      <c r="F96" s="2011">
        <v>60800726486</v>
      </c>
      <c r="G96" s="2011"/>
      <c r="H96" s="2011">
        <v>75720357109</v>
      </c>
      <c r="I96" s="2053">
        <v>-14919630623</v>
      </c>
      <c r="J96" s="2054"/>
      <c r="K96" s="2042" t="s">
        <v>3228</v>
      </c>
      <c r="L96" s="2060"/>
      <c r="M96" s="2060"/>
      <c r="N96" s="2060"/>
      <c r="O96" s="2060"/>
      <c r="P96" s="2060"/>
      <c r="Q96" s="2060"/>
      <c r="R96" s="2060"/>
      <c r="S96" s="2060"/>
      <c r="T96" s="2060"/>
      <c r="U96" s="2060"/>
    </row>
    <row r="97" spans="1:21" ht="14.45" customHeight="1">
      <c r="A97" s="2057" t="s">
        <v>533</v>
      </c>
      <c r="B97" s="2018" t="s">
        <v>3127</v>
      </c>
      <c r="C97" s="2007"/>
      <c r="D97" s="2026">
        <v>311</v>
      </c>
      <c r="E97" s="2026" t="s">
        <v>14474</v>
      </c>
      <c r="F97" s="2012">
        <v>11180502990</v>
      </c>
      <c r="G97" s="2011"/>
      <c r="H97" s="2012">
        <v>13217702123</v>
      </c>
      <c r="I97" s="2058">
        <v>-2037199133</v>
      </c>
      <c r="J97"/>
      <c r="K97" s="2018" t="s">
        <v>3127</v>
      </c>
      <c r="L97" s="2060"/>
      <c r="M97" s="2060"/>
      <c r="N97" s="2060"/>
      <c r="O97" s="2060"/>
      <c r="P97" s="2060"/>
      <c r="Q97" s="2060"/>
      <c r="R97" s="2060"/>
      <c r="S97" s="2060"/>
      <c r="T97" s="2060"/>
      <c r="U97" s="2060"/>
    </row>
    <row r="98" spans="1:21" ht="14.45" customHeight="1">
      <c r="A98" s="2057" t="s">
        <v>661</v>
      </c>
      <c r="B98" s="2018" t="s">
        <v>14422</v>
      </c>
      <c r="C98" s="2007"/>
      <c r="D98" s="2026">
        <v>312</v>
      </c>
      <c r="E98" s="2026" t="s">
        <v>14475</v>
      </c>
      <c r="F98" s="2012">
        <v>5602093713</v>
      </c>
      <c r="G98" s="2011"/>
      <c r="H98" s="2012">
        <v>14209000000</v>
      </c>
      <c r="I98" s="2058">
        <v>-8606906287</v>
      </c>
      <c r="J98"/>
      <c r="K98" s="2018" t="s">
        <v>14422</v>
      </c>
      <c r="L98" s="2060"/>
      <c r="M98" s="2060"/>
      <c r="N98" s="2060"/>
      <c r="O98" s="2060"/>
      <c r="P98" s="2060"/>
      <c r="Q98" s="2060"/>
      <c r="R98" s="2060"/>
      <c r="S98" s="2060"/>
      <c r="T98" s="2060"/>
      <c r="U98" s="2060"/>
    </row>
    <row r="99" spans="1:21" ht="14.45" customHeight="1">
      <c r="A99" s="2057" t="s">
        <v>12490</v>
      </c>
      <c r="B99" s="2018" t="s">
        <v>12252</v>
      </c>
      <c r="C99" s="2007"/>
      <c r="D99" s="2026">
        <v>313</v>
      </c>
      <c r="E99" s="2026" t="s">
        <v>14476</v>
      </c>
      <c r="F99" s="2012">
        <v>2925857059</v>
      </c>
      <c r="G99" s="2011"/>
      <c r="H99" s="2012">
        <v>663687091</v>
      </c>
      <c r="I99" s="2058">
        <v>2262169968</v>
      </c>
      <c r="J99"/>
      <c r="K99" s="2018" t="s">
        <v>12252</v>
      </c>
      <c r="L99" s="2060"/>
      <c r="M99" s="2060"/>
      <c r="N99" s="2060"/>
      <c r="O99" s="2060"/>
      <c r="P99" s="2060"/>
      <c r="Q99" s="2060"/>
      <c r="R99" s="2060"/>
      <c r="S99" s="2060"/>
      <c r="T99" s="2060"/>
      <c r="U99" s="2060"/>
    </row>
    <row r="100" spans="1:21" ht="14.45" customHeight="1">
      <c r="A100" s="2057" t="s">
        <v>13294</v>
      </c>
      <c r="B100" s="2018" t="s">
        <v>11922</v>
      </c>
      <c r="C100" s="2007"/>
      <c r="D100" s="2026">
        <v>314</v>
      </c>
      <c r="E100" s="2026" t="s">
        <v>14477</v>
      </c>
      <c r="F100" s="2012">
        <v>541649949</v>
      </c>
      <c r="G100" s="2011"/>
      <c r="H100" s="2012">
        <v>297358825</v>
      </c>
      <c r="I100" s="2058">
        <v>244291124</v>
      </c>
      <c r="J100"/>
      <c r="K100" s="2018" t="s">
        <v>11922</v>
      </c>
      <c r="L100" s="2060"/>
      <c r="M100" s="2060"/>
      <c r="N100" s="2060"/>
      <c r="O100" s="2060"/>
      <c r="P100" s="2060"/>
      <c r="Q100" s="2060"/>
      <c r="R100" s="2060"/>
      <c r="S100" s="2060"/>
      <c r="T100" s="2060"/>
      <c r="U100" s="2060"/>
    </row>
    <row r="101" spans="1:21" ht="17.25" customHeight="1">
      <c r="A101" s="2057" t="s">
        <v>13296</v>
      </c>
      <c r="B101" s="2018" t="s">
        <v>14423</v>
      </c>
      <c r="C101" s="2007"/>
      <c r="D101" s="2026">
        <v>315</v>
      </c>
      <c r="E101" s="2026" t="s">
        <v>14478</v>
      </c>
      <c r="F101" s="2012">
        <v>53925068</v>
      </c>
      <c r="G101" s="2011"/>
      <c r="H101" s="2012">
        <v>35124634</v>
      </c>
      <c r="I101" s="2058">
        <v>18800434</v>
      </c>
      <c r="J101"/>
      <c r="K101" s="2018" t="s">
        <v>14423</v>
      </c>
      <c r="L101" s="2060"/>
      <c r="M101" s="2060"/>
      <c r="N101" s="2060"/>
      <c r="O101" s="2060"/>
      <c r="P101" s="2060"/>
      <c r="Q101" s="2060"/>
      <c r="R101" s="2060"/>
      <c r="S101" s="2060"/>
      <c r="T101" s="2060"/>
      <c r="U101" s="2060"/>
    </row>
    <row r="102" spans="1:21" ht="14.45" customHeight="1">
      <c r="A102" s="2057" t="s">
        <v>13301</v>
      </c>
      <c r="B102" s="2018" t="s">
        <v>14424</v>
      </c>
      <c r="C102" s="2007"/>
      <c r="D102" s="2026">
        <v>316</v>
      </c>
      <c r="E102" s="2026" t="s">
        <v>3411</v>
      </c>
      <c r="F102" s="2012">
        <v>0</v>
      </c>
      <c r="G102" s="2011"/>
      <c r="H102" s="2012">
        <v>0</v>
      </c>
      <c r="I102" s="2058">
        <v>0</v>
      </c>
      <c r="J102"/>
      <c r="K102" s="2018" t="s">
        <v>14424</v>
      </c>
      <c r="L102" s="2060"/>
      <c r="M102" s="2060"/>
      <c r="N102" s="2060"/>
      <c r="O102" s="2060"/>
      <c r="P102" s="2060"/>
      <c r="Q102" s="2060"/>
      <c r="R102" s="2060"/>
      <c r="S102" s="2060"/>
      <c r="T102" s="2060"/>
      <c r="U102" s="2060"/>
    </row>
    <row r="103" spans="1:21" ht="14.45" customHeight="1">
      <c r="A103" s="2057" t="s">
        <v>11924</v>
      </c>
      <c r="B103" s="2018" t="s">
        <v>12123</v>
      </c>
      <c r="C103" s="2007"/>
      <c r="D103" s="2026">
        <v>317</v>
      </c>
      <c r="E103" s="2026" t="s">
        <v>3411</v>
      </c>
      <c r="F103" s="2012">
        <v>0</v>
      </c>
      <c r="G103" s="2011"/>
      <c r="H103" s="2012">
        <v>0</v>
      </c>
      <c r="I103" s="2058">
        <v>0</v>
      </c>
      <c r="J103"/>
      <c r="K103" s="2018" t="s">
        <v>12123</v>
      </c>
      <c r="L103" s="2060"/>
      <c r="M103" s="2060"/>
      <c r="N103" s="2060"/>
      <c r="O103" s="2060"/>
      <c r="P103" s="2060"/>
      <c r="Q103" s="2060"/>
      <c r="R103" s="2060"/>
      <c r="S103" s="2060"/>
      <c r="T103" s="2060"/>
      <c r="U103" s="2060"/>
    </row>
    <row r="104" spans="1:21" ht="14.45" customHeight="1">
      <c r="A104" s="2057" t="s">
        <v>7588</v>
      </c>
      <c r="B104" s="2018" t="s">
        <v>14425</v>
      </c>
      <c r="C104" s="2007"/>
      <c r="D104" s="2026">
        <v>318</v>
      </c>
      <c r="E104" s="2026" t="s">
        <v>14479</v>
      </c>
      <c r="F104" s="2012">
        <v>2035381330</v>
      </c>
      <c r="G104" s="2011"/>
      <c r="H104" s="2012">
        <v>4661523727</v>
      </c>
      <c r="I104" s="2058">
        <v>-2626142397</v>
      </c>
      <c r="J104"/>
      <c r="K104" s="2018" t="s">
        <v>14426</v>
      </c>
      <c r="L104" s="2060"/>
      <c r="M104" s="2060"/>
      <c r="N104" s="2060"/>
      <c r="O104" s="2060"/>
      <c r="P104" s="2060"/>
      <c r="Q104" s="2060"/>
      <c r="R104" s="2060"/>
      <c r="S104" s="2060"/>
      <c r="T104" s="2060"/>
      <c r="U104" s="2060"/>
    </row>
    <row r="105" spans="1:21" ht="14.45" customHeight="1">
      <c r="A105" s="2057" t="s">
        <v>12124</v>
      </c>
      <c r="B105" s="2018" t="s">
        <v>14427</v>
      </c>
      <c r="C105" s="2007"/>
      <c r="D105" s="2026">
        <v>319</v>
      </c>
      <c r="E105" s="2026" t="s">
        <v>14480</v>
      </c>
      <c r="F105" s="2012">
        <v>7486104818</v>
      </c>
      <c r="G105" s="2011"/>
      <c r="H105" s="2012">
        <v>7475604818</v>
      </c>
      <c r="I105" s="2058">
        <v>10500000</v>
      </c>
      <c r="J105"/>
      <c r="K105" s="2018" t="s">
        <v>14427</v>
      </c>
      <c r="L105" s="2060"/>
      <c r="M105" s="2060"/>
      <c r="N105" s="2060"/>
      <c r="O105" s="2060"/>
      <c r="P105" s="2060"/>
      <c r="Q105" s="2060"/>
      <c r="R105" s="2060"/>
      <c r="S105" s="2060"/>
      <c r="T105" s="2060"/>
      <c r="U105" s="2060"/>
    </row>
    <row r="106" spans="1:21" ht="14.45" customHeight="1">
      <c r="A106" s="2057" t="s">
        <v>9019</v>
      </c>
      <c r="B106" s="2018" t="s">
        <v>14428</v>
      </c>
      <c r="C106" s="2007"/>
      <c r="D106" s="2026">
        <v>320</v>
      </c>
      <c r="E106" s="2026" t="s">
        <v>14481</v>
      </c>
      <c r="F106" s="2012">
        <v>30527296994</v>
      </c>
      <c r="G106" s="2011"/>
      <c r="H106" s="2012">
        <v>34605041326</v>
      </c>
      <c r="I106" s="2058">
        <v>-4077744332</v>
      </c>
      <c r="J106"/>
      <c r="K106" s="2018" t="s">
        <v>14428</v>
      </c>
      <c r="L106" s="2060"/>
      <c r="M106" s="2060"/>
      <c r="N106" s="2060"/>
      <c r="O106" s="2060"/>
      <c r="P106" s="2060"/>
      <c r="Q106" s="2060"/>
      <c r="R106" s="2060"/>
      <c r="S106" s="2060"/>
      <c r="T106" s="2060"/>
      <c r="U106" s="2060"/>
    </row>
    <row r="107" spans="1:21" ht="14.45" customHeight="1">
      <c r="A107" s="2057" t="s">
        <v>6105</v>
      </c>
      <c r="B107" s="2018" t="s">
        <v>9020</v>
      </c>
      <c r="C107" s="2007"/>
      <c r="D107" s="2026">
        <v>321</v>
      </c>
      <c r="E107" s="2026" t="s">
        <v>3411</v>
      </c>
      <c r="F107" s="2012">
        <v>0</v>
      </c>
      <c r="G107" s="2011"/>
      <c r="H107" s="2012">
        <v>0</v>
      </c>
      <c r="I107" s="2058">
        <v>0</v>
      </c>
      <c r="J107"/>
      <c r="K107" s="2018" t="s">
        <v>14429</v>
      </c>
      <c r="L107" s="2060"/>
      <c r="M107" s="2060"/>
      <c r="N107" s="2060"/>
      <c r="O107" s="2060"/>
      <c r="P107" s="2060"/>
      <c r="Q107" s="2060"/>
      <c r="R107" s="2060"/>
      <c r="S107" s="2060"/>
      <c r="T107" s="2060"/>
      <c r="U107" s="2060"/>
    </row>
    <row r="108" spans="1:21" ht="14.45" customHeight="1">
      <c r="A108" s="2007" t="s">
        <v>12447</v>
      </c>
      <c r="B108" s="2018" t="s">
        <v>11619</v>
      </c>
      <c r="C108" s="2007"/>
      <c r="D108" s="2026">
        <v>322</v>
      </c>
      <c r="E108" s="2026" t="s">
        <v>14482</v>
      </c>
      <c r="F108" s="2012">
        <v>447914565</v>
      </c>
      <c r="G108" s="2011"/>
      <c r="H108" s="2012">
        <v>555314565</v>
      </c>
      <c r="I108" s="2058">
        <v>-107400000</v>
      </c>
      <c r="J108"/>
      <c r="K108" s="2018" t="s">
        <v>14430</v>
      </c>
      <c r="L108" s="2060"/>
      <c r="M108" s="2060"/>
      <c r="N108" s="2060"/>
      <c r="O108" s="2060"/>
      <c r="P108" s="2060"/>
      <c r="Q108" s="2060"/>
      <c r="R108" s="2060"/>
      <c r="S108" s="2060"/>
      <c r="T108" s="2060"/>
      <c r="U108" s="2060"/>
    </row>
    <row r="109" spans="1:21" ht="14.45" customHeight="1">
      <c r="A109" s="2007" t="s">
        <v>12449</v>
      </c>
      <c r="B109" s="2018" t="s">
        <v>14431</v>
      </c>
      <c r="C109" s="2007"/>
      <c r="D109" s="2026">
        <v>323</v>
      </c>
      <c r="E109" s="2026" t="s">
        <v>3411</v>
      </c>
      <c r="F109" s="2012">
        <v>0</v>
      </c>
      <c r="G109" s="2011"/>
      <c r="H109" s="2012">
        <v>0</v>
      </c>
      <c r="I109" s="2058">
        <v>0</v>
      </c>
      <c r="J109"/>
      <c r="K109" s="2018" t="s">
        <v>14431</v>
      </c>
      <c r="L109" s="2060"/>
      <c r="M109" s="2060"/>
      <c r="N109" s="2060"/>
      <c r="O109" s="2060"/>
      <c r="P109" s="2060"/>
      <c r="Q109" s="2060"/>
      <c r="R109" s="2060"/>
      <c r="S109" s="2060"/>
      <c r="T109" s="2060"/>
      <c r="U109" s="2060"/>
    </row>
    <row r="110" spans="1:21" ht="14.45" customHeight="1">
      <c r="A110" s="2007" t="s">
        <v>10942</v>
      </c>
      <c r="B110" s="2018" t="s">
        <v>10347</v>
      </c>
      <c r="C110" s="2007"/>
      <c r="D110" s="2026">
        <v>324</v>
      </c>
      <c r="E110" s="2026" t="s">
        <v>3411</v>
      </c>
      <c r="F110" s="2012">
        <v>0</v>
      </c>
      <c r="G110" s="2011"/>
      <c r="H110" s="2012">
        <v>0</v>
      </c>
      <c r="I110" s="2058">
        <v>0</v>
      </c>
      <c r="J110"/>
      <c r="K110" s="2018" t="s">
        <v>10347</v>
      </c>
      <c r="L110" s="2060"/>
      <c r="M110" s="2060"/>
      <c r="N110" s="2060"/>
      <c r="O110" s="2060"/>
      <c r="P110" s="2060"/>
      <c r="Q110" s="2060"/>
      <c r="R110" s="2060"/>
      <c r="S110" s="2060"/>
      <c r="T110" s="2060"/>
      <c r="U110" s="2060"/>
    </row>
    <row r="111" spans="1:21" ht="14.45" customHeight="1">
      <c r="A111" s="2057"/>
      <c r="B111" s="2018"/>
      <c r="C111" s="2007"/>
      <c r="D111" s="2026"/>
      <c r="E111" s="2026" t="s">
        <v>3411</v>
      </c>
      <c r="F111" s="2012"/>
      <c r="G111" s="2011"/>
      <c r="H111" s="2012"/>
      <c r="I111" s="2058"/>
      <c r="J111" s="2054"/>
      <c r="K111" s="2018"/>
      <c r="L111" s="2060"/>
      <c r="M111" s="2060"/>
      <c r="N111" s="2060"/>
      <c r="O111" s="2060"/>
      <c r="P111" s="2060"/>
      <c r="Q111" s="2060"/>
      <c r="R111" s="2060"/>
      <c r="S111" s="2060"/>
      <c r="T111" s="2060"/>
      <c r="U111" s="2060"/>
    </row>
    <row r="112" spans="1:21" ht="18.75" customHeight="1">
      <c r="A112" s="2006" t="s">
        <v>657</v>
      </c>
      <c r="B112" s="2042" t="s">
        <v>9022</v>
      </c>
      <c r="C112" s="2006"/>
      <c r="D112" s="2027">
        <v>330</v>
      </c>
      <c r="E112" s="2027" t="s">
        <v>3411</v>
      </c>
      <c r="F112" s="2011">
        <v>1410000000</v>
      </c>
      <c r="G112" s="2011"/>
      <c r="H112" s="2011">
        <v>1196111111</v>
      </c>
      <c r="I112" s="2053">
        <v>213888889</v>
      </c>
      <c r="J112" s="2054"/>
      <c r="K112" s="2042" t="s">
        <v>9022</v>
      </c>
      <c r="L112" s="2060"/>
      <c r="M112" s="2060"/>
      <c r="N112" s="2060"/>
      <c r="O112" s="2060"/>
      <c r="P112" s="2060"/>
      <c r="Q112" s="2060"/>
      <c r="R112" s="2060"/>
      <c r="S112" s="2060"/>
      <c r="T112" s="2060"/>
      <c r="U112" s="2060"/>
    </row>
    <row r="113" spans="1:21" ht="15" customHeight="1">
      <c r="A113" s="2057" t="s">
        <v>533</v>
      </c>
      <c r="B113" s="2018" t="s">
        <v>14432</v>
      </c>
      <c r="C113" s="2007"/>
      <c r="D113" s="2026">
        <v>331</v>
      </c>
      <c r="E113" s="2026" t="s">
        <v>3411</v>
      </c>
      <c r="F113" s="2012">
        <v>0</v>
      </c>
      <c r="G113" s="2011"/>
      <c r="H113" s="2012">
        <v>0</v>
      </c>
      <c r="I113" s="2058">
        <v>0</v>
      </c>
      <c r="J113"/>
      <c r="K113" s="2018" t="s">
        <v>14432</v>
      </c>
      <c r="L113" s="2060"/>
      <c r="M113" s="2060"/>
      <c r="N113" s="2060"/>
      <c r="O113" s="2060"/>
      <c r="P113" s="2060"/>
      <c r="Q113" s="2060"/>
      <c r="R113" s="2060"/>
      <c r="S113" s="2060"/>
      <c r="T113" s="2060"/>
      <c r="U113" s="2060"/>
    </row>
    <row r="114" spans="1:21" ht="17.25" customHeight="1">
      <c r="A114" s="2057" t="s">
        <v>661</v>
      </c>
      <c r="B114" s="2018" t="s">
        <v>14433</v>
      </c>
      <c r="C114" s="2007"/>
      <c r="D114" s="2026">
        <v>332</v>
      </c>
      <c r="E114" s="2026" t="s">
        <v>3411</v>
      </c>
      <c r="F114" s="2012">
        <v>0</v>
      </c>
      <c r="G114" s="2011"/>
      <c r="H114" s="2012">
        <v>0</v>
      </c>
      <c r="I114" s="2058">
        <v>0</v>
      </c>
      <c r="J114"/>
      <c r="K114" s="2018" t="s">
        <v>14433</v>
      </c>
      <c r="L114" s="2060"/>
      <c r="M114" s="2060"/>
      <c r="N114" s="2060"/>
      <c r="O114" s="2060"/>
      <c r="P114" s="2060"/>
      <c r="Q114" s="2060"/>
      <c r="R114" s="2060"/>
      <c r="S114" s="2060"/>
      <c r="T114" s="2060"/>
      <c r="U114" s="2060"/>
    </row>
    <row r="115" spans="1:21" ht="14.45" customHeight="1">
      <c r="A115" s="2057" t="s">
        <v>12490</v>
      </c>
      <c r="B115" s="2018" t="s">
        <v>14434</v>
      </c>
      <c r="C115" s="2007"/>
      <c r="D115" s="2026">
        <v>333</v>
      </c>
      <c r="E115" s="2026" t="s">
        <v>3411</v>
      </c>
      <c r="F115" s="2012">
        <v>0</v>
      </c>
      <c r="G115" s="2011"/>
      <c r="H115" s="2012">
        <v>0</v>
      </c>
      <c r="I115" s="2058">
        <v>0</v>
      </c>
      <c r="J115"/>
      <c r="K115" s="2018" t="s">
        <v>14434</v>
      </c>
      <c r="L115" s="2060"/>
      <c r="M115" s="2060"/>
      <c r="N115" s="2060"/>
      <c r="O115" s="2060"/>
      <c r="P115" s="2060"/>
      <c r="Q115" s="2060"/>
      <c r="R115" s="2060"/>
      <c r="S115" s="2060"/>
      <c r="T115" s="2060"/>
      <c r="U115" s="2060"/>
    </row>
    <row r="116" spans="1:21" ht="14.45" customHeight="1">
      <c r="A116" s="2057" t="s">
        <v>13294</v>
      </c>
      <c r="B116" s="2018" t="s">
        <v>14435</v>
      </c>
      <c r="C116" s="2007"/>
      <c r="D116" s="2026">
        <v>334</v>
      </c>
      <c r="E116" s="2026" t="s">
        <v>3411</v>
      </c>
      <c r="F116" s="2012">
        <v>0</v>
      </c>
      <c r="G116" s="2011"/>
      <c r="H116" s="2012">
        <v>0</v>
      </c>
      <c r="I116" s="2058">
        <v>0</v>
      </c>
      <c r="J116"/>
      <c r="K116" s="2018" t="s">
        <v>14435</v>
      </c>
      <c r="L116" s="2060"/>
      <c r="M116" s="2060"/>
      <c r="N116" s="2060"/>
      <c r="O116" s="2060"/>
      <c r="P116" s="2060"/>
      <c r="Q116" s="2060"/>
      <c r="R116" s="2060"/>
      <c r="S116" s="2060"/>
      <c r="T116" s="2060"/>
      <c r="U116" s="2060"/>
    </row>
    <row r="117" spans="1:21" ht="14.45" customHeight="1">
      <c r="A117" s="2057" t="s">
        <v>13296</v>
      </c>
      <c r="B117" s="2018" t="s">
        <v>14436</v>
      </c>
      <c r="C117" s="2007"/>
      <c r="D117" s="2026">
        <v>335</v>
      </c>
      <c r="E117" s="2026" t="s">
        <v>3411</v>
      </c>
      <c r="F117" s="2012">
        <v>0</v>
      </c>
      <c r="G117" s="2011"/>
      <c r="H117" s="2012">
        <v>0</v>
      </c>
      <c r="I117" s="2058">
        <v>0</v>
      </c>
      <c r="J117"/>
      <c r="K117" s="2018" t="s">
        <v>14436</v>
      </c>
      <c r="L117" s="2060"/>
      <c r="M117" s="2060"/>
      <c r="N117" s="2060"/>
      <c r="O117" s="2060"/>
      <c r="P117" s="2060"/>
      <c r="Q117" s="2060"/>
      <c r="R117" s="2060"/>
      <c r="S117" s="2060"/>
      <c r="T117" s="2060"/>
      <c r="U117" s="2060"/>
    </row>
    <row r="118" spans="1:21" ht="14.45" customHeight="1">
      <c r="A118" s="2007" t="s">
        <v>13301</v>
      </c>
      <c r="B118" s="2018" t="s">
        <v>14437</v>
      </c>
      <c r="C118" s="2007"/>
      <c r="D118" s="2026">
        <v>336</v>
      </c>
      <c r="E118" s="2026" t="s">
        <v>3411</v>
      </c>
      <c r="F118" s="2012">
        <v>0</v>
      </c>
      <c r="G118" s="2011"/>
      <c r="H118" s="2012">
        <v>0</v>
      </c>
      <c r="I118" s="2058">
        <v>0</v>
      </c>
      <c r="J118"/>
      <c r="K118" s="2018" t="s">
        <v>14437</v>
      </c>
      <c r="L118" s="2060"/>
      <c r="M118" s="2060"/>
      <c r="N118" s="2060"/>
      <c r="O118" s="2060"/>
      <c r="P118" s="2060"/>
      <c r="Q118" s="2060"/>
      <c r="R118" s="2060"/>
      <c r="S118" s="2060"/>
      <c r="T118" s="2060"/>
      <c r="U118" s="2060"/>
    </row>
    <row r="119" spans="1:21" ht="14.45" customHeight="1">
      <c r="A119" s="2007" t="s">
        <v>11924</v>
      </c>
      <c r="B119" s="2018" t="s">
        <v>9028</v>
      </c>
      <c r="C119" s="2007"/>
      <c r="D119" s="2026">
        <v>337</v>
      </c>
      <c r="E119" s="2026" t="s">
        <v>3411</v>
      </c>
      <c r="F119" s="2012">
        <v>0</v>
      </c>
      <c r="G119" s="2011"/>
      <c r="H119" s="2012">
        <v>0</v>
      </c>
      <c r="I119" s="2058">
        <v>0</v>
      </c>
      <c r="J119"/>
      <c r="K119" s="2018" t="s">
        <v>9028</v>
      </c>
      <c r="L119" s="2060"/>
      <c r="M119" s="2060"/>
      <c r="N119" s="2060"/>
      <c r="O119" s="2060"/>
      <c r="P119" s="2060"/>
      <c r="Q119" s="2060"/>
      <c r="R119" s="2060"/>
      <c r="S119" s="2060"/>
      <c r="T119" s="2060"/>
      <c r="U119" s="2060"/>
    </row>
    <row r="120" spans="1:21" ht="14.45" customHeight="1">
      <c r="A120" s="2007" t="s">
        <v>7588</v>
      </c>
      <c r="B120" s="2018" t="s">
        <v>14438</v>
      </c>
      <c r="C120" s="2007"/>
      <c r="D120" s="2026">
        <v>338</v>
      </c>
      <c r="E120" s="2026" t="s">
        <v>14483</v>
      </c>
      <c r="F120" s="2012">
        <v>1410000000</v>
      </c>
      <c r="G120" s="2011"/>
      <c r="H120" s="2012">
        <v>1196111111</v>
      </c>
      <c r="I120" s="2058">
        <v>213888889</v>
      </c>
      <c r="J120"/>
      <c r="K120" s="2018" t="s">
        <v>14438</v>
      </c>
      <c r="L120" s="2060"/>
      <c r="M120" s="2060"/>
      <c r="N120" s="2060"/>
      <c r="O120" s="2060"/>
      <c r="P120" s="2060"/>
      <c r="Q120" s="2060"/>
      <c r="R120" s="2060"/>
      <c r="S120" s="2060"/>
      <c r="T120" s="2060"/>
      <c r="U120" s="2060"/>
    </row>
    <row r="121" spans="1:21" ht="14.45" customHeight="1">
      <c r="A121" s="2007" t="s">
        <v>12124</v>
      </c>
      <c r="B121" s="2018" t="s">
        <v>14439</v>
      </c>
      <c r="C121" s="2007"/>
      <c r="D121" s="2026">
        <v>339</v>
      </c>
      <c r="E121" s="2026" t="s">
        <v>3411</v>
      </c>
      <c r="F121" s="2012">
        <v>0</v>
      </c>
      <c r="G121" s="2011"/>
      <c r="H121" s="2012">
        <v>0</v>
      </c>
      <c r="I121" s="2058">
        <v>0</v>
      </c>
      <c r="J121"/>
      <c r="K121" s="2018" t="s">
        <v>14439</v>
      </c>
      <c r="L121" s="2060"/>
      <c r="M121" s="2060"/>
      <c r="N121" s="2060"/>
      <c r="O121" s="2060"/>
      <c r="P121" s="2060"/>
      <c r="Q121" s="2060"/>
      <c r="R121" s="2060"/>
      <c r="S121" s="2060"/>
      <c r="T121" s="2060"/>
      <c r="U121" s="2060"/>
    </row>
    <row r="122" spans="1:21" ht="14.45" customHeight="1">
      <c r="A122" s="2007" t="s">
        <v>9019</v>
      </c>
      <c r="B122" s="2018" t="s">
        <v>14440</v>
      </c>
      <c r="C122" s="2007"/>
      <c r="D122" s="2026">
        <v>340</v>
      </c>
      <c r="E122" s="2026" t="s">
        <v>3411</v>
      </c>
      <c r="F122" s="2012">
        <v>0</v>
      </c>
      <c r="G122" s="2011"/>
      <c r="H122" s="2012">
        <v>0</v>
      </c>
      <c r="I122" s="2058">
        <v>0</v>
      </c>
      <c r="J122"/>
      <c r="K122" s="2018" t="s">
        <v>14440</v>
      </c>
      <c r="L122" s="2060"/>
      <c r="M122" s="2060"/>
      <c r="N122" s="2060"/>
      <c r="O122" s="2060"/>
      <c r="P122" s="2060"/>
      <c r="Q122" s="2060"/>
      <c r="R122" s="2060"/>
      <c r="S122" s="2060"/>
      <c r="T122" s="2060"/>
      <c r="U122" s="2060"/>
    </row>
    <row r="123" spans="1:21" ht="14.45" customHeight="1">
      <c r="A123" s="2007" t="s">
        <v>6105</v>
      </c>
      <c r="B123" s="2018" t="s">
        <v>12744</v>
      </c>
      <c r="C123" s="2007"/>
      <c r="D123" s="2026">
        <v>341</v>
      </c>
      <c r="E123" s="2026" t="s">
        <v>3411</v>
      </c>
      <c r="F123" s="2012">
        <v>0</v>
      </c>
      <c r="G123" s="2011"/>
      <c r="H123" s="2012">
        <v>0</v>
      </c>
      <c r="I123" s="2058">
        <v>0</v>
      </c>
      <c r="J123"/>
      <c r="K123" s="2018" t="s">
        <v>14441</v>
      </c>
      <c r="L123" s="2060"/>
      <c r="M123" s="2060"/>
      <c r="N123" s="2060"/>
      <c r="O123" s="2060"/>
      <c r="P123" s="2060"/>
      <c r="Q123" s="2060"/>
      <c r="R123" s="2060"/>
      <c r="S123" s="2060"/>
      <c r="T123" s="2060"/>
      <c r="U123" s="2060"/>
    </row>
    <row r="124" spans="1:21" ht="14.45" customHeight="1">
      <c r="A124" s="2007" t="s">
        <v>12447</v>
      </c>
      <c r="B124" s="2018" t="s">
        <v>12748</v>
      </c>
      <c r="C124" s="2007"/>
      <c r="D124" s="2026">
        <v>342</v>
      </c>
      <c r="E124" s="2026" t="s">
        <v>3411</v>
      </c>
      <c r="F124" s="2012">
        <v>0</v>
      </c>
      <c r="G124" s="2011"/>
      <c r="H124" s="2012">
        <v>0</v>
      </c>
      <c r="I124" s="2058">
        <v>0</v>
      </c>
      <c r="J124"/>
      <c r="K124" s="2018" t="s">
        <v>14442</v>
      </c>
      <c r="L124" s="2060"/>
      <c r="M124" s="2060"/>
      <c r="N124" s="2060"/>
      <c r="O124" s="2060"/>
      <c r="P124" s="2060"/>
      <c r="Q124" s="2060"/>
      <c r="R124" s="2060"/>
      <c r="S124" s="2060"/>
      <c r="T124" s="2060"/>
      <c r="U124" s="2060"/>
    </row>
    <row r="125" spans="1:21" ht="14.45" customHeight="1">
      <c r="A125" s="2007" t="s">
        <v>12449</v>
      </c>
      <c r="B125" s="2018" t="s">
        <v>5510</v>
      </c>
      <c r="C125" s="2007"/>
      <c r="D125" s="2026">
        <v>343</v>
      </c>
      <c r="E125" s="2026" t="s">
        <v>3411</v>
      </c>
      <c r="F125" s="2012">
        <v>0</v>
      </c>
      <c r="G125" s="2011"/>
      <c r="H125" s="2012">
        <v>0</v>
      </c>
      <c r="I125" s="2058">
        <v>0</v>
      </c>
      <c r="J125"/>
      <c r="K125" s="2018" t="s">
        <v>5510</v>
      </c>
      <c r="L125" s="2060"/>
      <c r="M125" s="2060"/>
      <c r="N125" s="2060"/>
      <c r="O125" s="2060"/>
      <c r="P125" s="2060"/>
      <c r="Q125" s="2060"/>
      <c r="R125" s="2060"/>
      <c r="S125" s="2060"/>
      <c r="T125" s="2060"/>
      <c r="U125" s="2060"/>
    </row>
    <row r="126" spans="1:21" ht="8.1" customHeight="1" outlineLevel="1">
      <c r="A126" s="2006"/>
      <c r="B126" s="2042"/>
      <c r="C126" s="2006"/>
      <c r="D126" s="2027"/>
      <c r="E126" s="2027" t="s">
        <v>3411</v>
      </c>
      <c r="F126" s="2011"/>
      <c r="G126" s="2011"/>
      <c r="H126" s="2011"/>
      <c r="I126" s="2053"/>
      <c r="J126" s="2054"/>
      <c r="K126" s="2042"/>
      <c r="L126" s="2060"/>
      <c r="M126" s="2060"/>
      <c r="N126" s="2060"/>
      <c r="O126" s="2060"/>
      <c r="P126" s="2060"/>
      <c r="Q126" s="2060"/>
      <c r="R126" s="2060"/>
      <c r="S126" s="2060"/>
      <c r="T126" s="2060"/>
      <c r="U126" s="2060"/>
    </row>
    <row r="127" spans="1:21" ht="19.5" customHeight="1" outlineLevel="1">
      <c r="A127" s="2006" t="s">
        <v>14443</v>
      </c>
      <c r="B127" s="2042" t="s">
        <v>12750</v>
      </c>
      <c r="C127" s="2006"/>
      <c r="D127" s="2027">
        <v>400</v>
      </c>
      <c r="E127" s="2027" t="s">
        <v>3411</v>
      </c>
      <c r="F127" s="2011">
        <v>624888266476</v>
      </c>
      <c r="G127" s="2011"/>
      <c r="H127" s="2011">
        <v>616834182184</v>
      </c>
      <c r="I127" s="2053">
        <v>16108270921</v>
      </c>
      <c r="J127" s="2054"/>
      <c r="K127" s="2042" t="s">
        <v>12750</v>
      </c>
      <c r="L127" s="2060"/>
      <c r="M127" s="2060"/>
      <c r="N127" s="2060"/>
      <c r="O127" s="2060"/>
      <c r="P127" s="2060"/>
      <c r="Q127" s="2060"/>
      <c r="R127" s="2060"/>
      <c r="S127" s="2060"/>
      <c r="T127" s="2060"/>
      <c r="U127" s="2060"/>
    </row>
    <row r="128" spans="1:21" ht="8.1" customHeight="1">
      <c r="A128" s="2006"/>
      <c r="B128" s="2042"/>
      <c r="C128" s="2006"/>
      <c r="D128" s="2027"/>
      <c r="E128" s="2027" t="s">
        <v>3411</v>
      </c>
      <c r="F128" s="2011"/>
      <c r="G128" s="2011"/>
      <c r="H128" s="2011"/>
      <c r="I128" s="2053"/>
      <c r="J128" s="2054"/>
      <c r="K128" s="2042"/>
      <c r="L128" s="2060"/>
      <c r="M128" s="2060"/>
      <c r="N128" s="2060"/>
      <c r="O128" s="2060"/>
      <c r="P128" s="2060"/>
      <c r="Q128" s="2060"/>
      <c r="R128" s="2060"/>
      <c r="S128" s="2060"/>
      <c r="T128" s="2060"/>
      <c r="U128" s="2060"/>
    </row>
    <row r="129" spans="1:21" ht="20.25" customHeight="1">
      <c r="A129" s="2006" t="s">
        <v>531</v>
      </c>
      <c r="B129" s="2042" t="s">
        <v>12751</v>
      </c>
      <c r="C129" s="2006"/>
      <c r="D129" s="2027">
        <v>410</v>
      </c>
      <c r="E129" s="2027" t="s">
        <v>14484</v>
      </c>
      <c r="F129" s="2011">
        <v>624888266476</v>
      </c>
      <c r="G129" s="2011"/>
      <c r="H129" s="2011">
        <v>616834182184</v>
      </c>
      <c r="I129" s="2053">
        <v>16108270921</v>
      </c>
      <c r="J129"/>
      <c r="K129" s="2042" t="s">
        <v>12751</v>
      </c>
      <c r="L129" s="2060"/>
      <c r="M129" s="2060"/>
      <c r="N129" s="2060"/>
      <c r="O129" s="2060"/>
      <c r="P129" s="2060"/>
      <c r="Q129" s="2060"/>
      <c r="R129" s="2060"/>
      <c r="S129" s="2060"/>
      <c r="T129" s="2060"/>
      <c r="U129" s="2060"/>
    </row>
    <row r="130" spans="1:21" ht="16.350000000000001" customHeight="1">
      <c r="A130" s="2057" t="s">
        <v>533</v>
      </c>
      <c r="B130" s="2018" t="s">
        <v>14444</v>
      </c>
      <c r="C130" s="2007"/>
      <c r="D130" s="2026">
        <v>411</v>
      </c>
      <c r="E130" s="2026" t="s">
        <v>3411</v>
      </c>
      <c r="F130" s="2012">
        <v>603109880000</v>
      </c>
      <c r="G130" s="2011"/>
      <c r="H130" s="2012">
        <v>603109880000</v>
      </c>
      <c r="I130" s="2058">
        <v>0</v>
      </c>
      <c r="J130" s="2054"/>
      <c r="K130" s="2018" t="s">
        <v>14444</v>
      </c>
      <c r="L130" s="2060"/>
      <c r="M130" s="2060"/>
      <c r="N130" s="2060"/>
      <c r="O130" s="2060"/>
      <c r="P130" s="2060"/>
      <c r="Q130" s="2060"/>
      <c r="R130" s="2060"/>
      <c r="S130" s="2060"/>
      <c r="T130" s="2060"/>
      <c r="U130" s="2060"/>
    </row>
    <row r="131" spans="1:21" s="2074" customFormat="1" ht="16.350000000000001" customHeight="1">
      <c r="A131" s="2070" t="s">
        <v>9131</v>
      </c>
      <c r="B131" s="2065" t="s">
        <v>14445</v>
      </c>
      <c r="C131" s="2064"/>
      <c r="D131" s="2066" t="s">
        <v>14446</v>
      </c>
      <c r="E131" s="2066" t="s">
        <v>3411</v>
      </c>
      <c r="F131" s="2015">
        <v>603109880000</v>
      </c>
      <c r="G131" s="2017"/>
      <c r="H131" s="2015">
        <v>603109880000</v>
      </c>
      <c r="I131" s="2067">
        <v>0</v>
      </c>
      <c r="J131" s="2071"/>
      <c r="K131" s="2072" t="s">
        <v>14447</v>
      </c>
      <c r="L131" s="2073"/>
      <c r="M131" s="2073"/>
      <c r="N131" s="2073"/>
      <c r="O131" s="2073"/>
      <c r="P131" s="2073"/>
      <c r="Q131" s="2073"/>
      <c r="R131" s="2073"/>
      <c r="S131" s="2073"/>
      <c r="T131" s="2073"/>
      <c r="U131" s="2073"/>
    </row>
    <row r="132" spans="1:21" s="2074" customFormat="1" ht="17.25" customHeight="1">
      <c r="A132" s="2070" t="s">
        <v>9131</v>
      </c>
      <c r="B132" s="2065" t="s">
        <v>14448</v>
      </c>
      <c r="C132" s="2064"/>
      <c r="D132" s="2066" t="s">
        <v>14449</v>
      </c>
      <c r="E132" s="2066" t="s">
        <v>3411</v>
      </c>
      <c r="F132" s="2015">
        <v>0</v>
      </c>
      <c r="G132" s="2017"/>
      <c r="H132" s="2015">
        <v>0</v>
      </c>
      <c r="I132" s="2067">
        <v>0</v>
      </c>
      <c r="J132" s="2071"/>
      <c r="K132" s="2072" t="s">
        <v>14450</v>
      </c>
      <c r="L132" s="2073"/>
      <c r="M132" s="2073"/>
      <c r="N132" s="2073"/>
      <c r="O132" s="2073"/>
      <c r="P132" s="2073"/>
      <c r="Q132" s="2073"/>
      <c r="R132" s="2073"/>
      <c r="S132" s="2073"/>
      <c r="T132" s="2073"/>
      <c r="U132" s="2073"/>
    </row>
    <row r="133" spans="1:21" ht="15" customHeight="1">
      <c r="A133" s="2057" t="s">
        <v>661</v>
      </c>
      <c r="B133" s="2018" t="s">
        <v>12754</v>
      </c>
      <c r="C133" s="2007"/>
      <c r="D133" s="2026">
        <v>412</v>
      </c>
      <c r="E133" s="2026" t="s">
        <v>3411</v>
      </c>
      <c r="F133" s="2012">
        <v>8329176600</v>
      </c>
      <c r="G133" s="2011"/>
      <c r="H133" s="2012">
        <v>8329176600</v>
      </c>
      <c r="I133" s="2058">
        <v>0</v>
      </c>
      <c r="J133" s="2054"/>
      <c r="K133" s="2018" t="s">
        <v>12754</v>
      </c>
      <c r="L133" s="2060"/>
      <c r="M133" s="2060"/>
      <c r="N133" s="2060"/>
      <c r="O133" s="2060"/>
      <c r="P133" s="2060"/>
      <c r="Q133" s="2060"/>
      <c r="R133" s="2060"/>
      <c r="S133" s="2060"/>
      <c r="T133" s="2060"/>
      <c r="U133" s="2060"/>
    </row>
    <row r="134" spans="1:21" ht="21.95" customHeight="1">
      <c r="A134" s="2057" t="s">
        <v>12490</v>
      </c>
      <c r="B134" s="2018" t="s">
        <v>14451</v>
      </c>
      <c r="C134" s="2007"/>
      <c r="D134" s="2026">
        <v>413</v>
      </c>
      <c r="E134" s="2026" t="s">
        <v>3411</v>
      </c>
      <c r="F134" s="2012">
        <v>0</v>
      </c>
      <c r="G134" s="2011"/>
      <c r="H134" s="2012">
        <v>0</v>
      </c>
      <c r="I134" s="2058">
        <v>0</v>
      </c>
      <c r="J134" s="2054"/>
      <c r="K134" s="2018" t="s">
        <v>14451</v>
      </c>
      <c r="L134" s="2060"/>
      <c r="M134" s="2060"/>
      <c r="N134" s="2060"/>
      <c r="O134" s="2060"/>
      <c r="P134" s="2060"/>
      <c r="Q134" s="2060"/>
      <c r="R134" s="2060"/>
      <c r="S134" s="2060"/>
      <c r="T134" s="2060"/>
      <c r="U134" s="2060"/>
    </row>
    <row r="135" spans="1:21" ht="15" customHeight="1">
      <c r="A135" s="2057" t="s">
        <v>13294</v>
      </c>
      <c r="B135" s="2018" t="s">
        <v>12755</v>
      </c>
      <c r="C135" s="2007"/>
      <c r="D135" s="2026">
        <v>414</v>
      </c>
      <c r="E135" s="2026" t="s">
        <v>3411</v>
      </c>
      <c r="F135" s="2012">
        <v>0</v>
      </c>
      <c r="G135" s="2011"/>
      <c r="H135" s="2012">
        <v>0</v>
      </c>
      <c r="I135" s="2058">
        <v>0</v>
      </c>
      <c r="J135" s="2054"/>
      <c r="K135" s="2018" t="s">
        <v>14452</v>
      </c>
      <c r="L135" s="2060"/>
      <c r="M135" s="2060"/>
      <c r="N135" s="2060"/>
      <c r="O135" s="2060"/>
      <c r="P135" s="2060"/>
      <c r="Q135" s="2060"/>
      <c r="R135" s="2060"/>
      <c r="S135" s="2060"/>
      <c r="T135" s="2060"/>
      <c r="U135" s="2060"/>
    </row>
    <row r="136" spans="1:21" ht="27.95" customHeight="1">
      <c r="A136" s="2057" t="s">
        <v>13296</v>
      </c>
      <c r="B136" s="2018" t="s">
        <v>7074</v>
      </c>
      <c r="C136" s="2007"/>
      <c r="D136" s="2026">
        <v>415</v>
      </c>
      <c r="E136" s="2026" t="s">
        <v>3411</v>
      </c>
      <c r="F136" s="2012">
        <v>-14550000</v>
      </c>
      <c r="G136" s="2011"/>
      <c r="H136" s="2012">
        <v>-14550000</v>
      </c>
      <c r="I136" s="2058">
        <v>0</v>
      </c>
      <c r="J136" s="2054"/>
      <c r="K136" s="2018" t="s">
        <v>7074</v>
      </c>
      <c r="L136" s="2060"/>
      <c r="M136" s="2060"/>
      <c r="N136" s="2060"/>
      <c r="O136" s="2060"/>
      <c r="P136" s="2060"/>
      <c r="Q136" s="2060"/>
      <c r="R136" s="2060"/>
      <c r="S136" s="2060"/>
      <c r="T136" s="2060"/>
      <c r="U136" s="2060"/>
    </row>
    <row r="137" spans="1:21" ht="15" customHeight="1">
      <c r="A137" s="2057" t="s">
        <v>13301</v>
      </c>
      <c r="B137" s="2018" t="s">
        <v>410</v>
      </c>
      <c r="C137" s="2007"/>
      <c r="D137" s="2026">
        <v>416</v>
      </c>
      <c r="E137" s="2026" t="s">
        <v>3411</v>
      </c>
      <c r="F137" s="2012">
        <v>0</v>
      </c>
      <c r="G137" s="2011"/>
      <c r="H137" s="2012">
        <v>0</v>
      </c>
      <c r="I137" s="2058">
        <v>0</v>
      </c>
      <c r="J137" s="2054"/>
      <c r="K137" s="2018" t="s">
        <v>410</v>
      </c>
      <c r="L137" s="2060"/>
      <c r="M137" s="2060"/>
      <c r="N137" s="2060"/>
      <c r="O137" s="2060"/>
      <c r="P137" s="2060"/>
      <c r="Q137" s="2060"/>
      <c r="R137" s="2060"/>
      <c r="S137" s="2060"/>
      <c r="T137" s="2060"/>
      <c r="U137" s="2060"/>
    </row>
    <row r="138" spans="1:21" ht="15" customHeight="1">
      <c r="A138" s="2057" t="s">
        <v>11924</v>
      </c>
      <c r="B138" s="2018" t="s">
        <v>6452</v>
      </c>
      <c r="C138" s="2007"/>
      <c r="D138" s="2026">
        <v>417</v>
      </c>
      <c r="E138" s="2026" t="s">
        <v>3411</v>
      </c>
      <c r="F138" s="2012">
        <v>0</v>
      </c>
      <c r="G138" s="2011"/>
      <c r="H138" s="2012">
        <v>0</v>
      </c>
      <c r="I138" s="2058">
        <v>0</v>
      </c>
      <c r="J138" s="2054"/>
      <c r="K138" s="2018" t="s">
        <v>6452</v>
      </c>
      <c r="L138" s="2060"/>
      <c r="M138" s="2060"/>
      <c r="N138" s="2060"/>
      <c r="O138" s="2060"/>
      <c r="P138" s="2060"/>
      <c r="Q138" s="2060"/>
      <c r="R138" s="2060"/>
      <c r="S138" s="2060"/>
      <c r="T138" s="2060"/>
      <c r="U138" s="2060"/>
    </row>
    <row r="139" spans="1:21" ht="15" customHeight="1">
      <c r="A139" s="2057" t="s">
        <v>7588</v>
      </c>
      <c r="B139" s="2018" t="s">
        <v>2731</v>
      </c>
      <c r="C139" s="2007"/>
      <c r="D139" s="2026">
        <v>418</v>
      </c>
      <c r="E139" s="2026" t="s">
        <v>3411</v>
      </c>
      <c r="F139" s="2012">
        <v>3451978627</v>
      </c>
      <c r="G139" s="2011"/>
      <c r="H139" s="2012">
        <v>3451978627</v>
      </c>
      <c r="I139" s="2058">
        <v>0</v>
      </c>
      <c r="J139" s="2054"/>
      <c r="K139" s="2018" t="s">
        <v>2731</v>
      </c>
      <c r="L139" s="2060"/>
      <c r="M139" s="2060"/>
      <c r="N139" s="2060"/>
      <c r="O139" s="2060"/>
      <c r="P139" s="2060"/>
      <c r="Q139" s="2060"/>
      <c r="R139" s="2060"/>
      <c r="S139" s="2060"/>
      <c r="T139" s="2060"/>
      <c r="U139" s="2060"/>
    </row>
    <row r="140" spans="1:21" ht="15" customHeight="1">
      <c r="A140" s="2057" t="s">
        <v>12124</v>
      </c>
      <c r="B140" s="2018" t="s">
        <v>9520</v>
      </c>
      <c r="C140" s="2007"/>
      <c r="D140" s="2026">
        <v>419</v>
      </c>
      <c r="E140" s="2026" t="s">
        <v>3411</v>
      </c>
      <c r="F140" s="2012">
        <v>0</v>
      </c>
      <c r="G140" s="2011"/>
      <c r="H140" s="2012">
        <v>0</v>
      </c>
      <c r="I140" s="2058">
        <v>0</v>
      </c>
      <c r="J140" s="2054"/>
      <c r="K140" s="2018" t="s">
        <v>9520</v>
      </c>
      <c r="L140" s="2060"/>
      <c r="M140" s="2060"/>
      <c r="N140" s="2060"/>
      <c r="O140" s="2060"/>
      <c r="P140" s="2060"/>
      <c r="Q140" s="2060"/>
      <c r="R140" s="2060"/>
      <c r="S140" s="2060"/>
      <c r="T140" s="2060"/>
      <c r="U140" s="2060"/>
    </row>
    <row r="141" spans="1:21" ht="15" customHeight="1">
      <c r="A141" s="2007" t="s">
        <v>9019</v>
      </c>
      <c r="B141" s="2018" t="s">
        <v>7078</v>
      </c>
      <c r="C141" s="2007"/>
      <c r="D141" s="2026">
        <v>420</v>
      </c>
      <c r="E141" s="2026" t="s">
        <v>3411</v>
      </c>
      <c r="F141" s="2012">
        <v>841858713</v>
      </c>
      <c r="G141" s="2011"/>
      <c r="H141" s="2012">
        <v>841858713</v>
      </c>
      <c r="I141" s="2058">
        <v>0</v>
      </c>
      <c r="J141" s="2054"/>
      <c r="K141" s="2018" t="s">
        <v>7078</v>
      </c>
      <c r="L141" s="2060"/>
      <c r="M141" s="2060"/>
      <c r="N141" s="2060"/>
      <c r="O141" s="2060"/>
      <c r="P141" s="2060"/>
      <c r="Q141" s="2060"/>
      <c r="R141" s="2060"/>
      <c r="S141" s="2060"/>
      <c r="T141" s="2060"/>
      <c r="U141" s="2060"/>
    </row>
    <row r="142" spans="1:21" ht="15" customHeight="1">
      <c r="A142" s="2007" t="s">
        <v>6105</v>
      </c>
      <c r="B142" s="2018" t="s">
        <v>7079</v>
      </c>
      <c r="C142" s="2007"/>
      <c r="D142" s="2026">
        <v>421</v>
      </c>
      <c r="E142" s="2026" t="s">
        <v>3411</v>
      </c>
      <c r="F142" s="2012">
        <v>8055570208</v>
      </c>
      <c r="G142" s="2011"/>
      <c r="H142" s="2012">
        <v>1383579</v>
      </c>
      <c r="I142" s="2058">
        <v>8054186629</v>
      </c>
      <c r="J142" s="2054"/>
      <c r="K142" s="2018" t="s">
        <v>7079</v>
      </c>
      <c r="L142" s="2060"/>
      <c r="M142" s="2060"/>
      <c r="N142" s="2060"/>
      <c r="O142" s="2060"/>
      <c r="P142" s="2060"/>
      <c r="Q142" s="2060"/>
      <c r="R142" s="2060"/>
      <c r="S142" s="2060"/>
      <c r="T142" s="2060"/>
      <c r="U142" s="2060"/>
    </row>
    <row r="143" spans="1:21" s="2074" customFormat="1" ht="15" customHeight="1">
      <c r="A143" s="2070" t="s">
        <v>9131</v>
      </c>
      <c r="B143" s="2065" t="s">
        <v>14453</v>
      </c>
      <c r="C143" s="2064"/>
      <c r="D143" s="2066" t="s">
        <v>14454</v>
      </c>
      <c r="E143" s="2066" t="s">
        <v>3411</v>
      </c>
      <c r="F143" s="2015">
        <v>-25065317</v>
      </c>
      <c r="G143" s="2017"/>
      <c r="H143" s="2015">
        <v>-67129190</v>
      </c>
      <c r="I143" s="2067">
        <v>42063873</v>
      </c>
      <c r="J143" s="2071"/>
      <c r="K143" s="2072" t="s">
        <v>14455</v>
      </c>
      <c r="L143" s="2073"/>
      <c r="M143" s="2073"/>
      <c r="N143" s="2073"/>
      <c r="O143" s="2073"/>
      <c r="P143" s="2073"/>
      <c r="Q143" s="2073"/>
      <c r="R143" s="2073"/>
      <c r="S143" s="2073"/>
      <c r="T143" s="2073"/>
      <c r="U143" s="2073"/>
    </row>
    <row r="144" spans="1:21" s="2074" customFormat="1" ht="15" customHeight="1">
      <c r="A144" s="2070" t="s">
        <v>9131</v>
      </c>
      <c r="B144" s="2065" t="s">
        <v>14456</v>
      </c>
      <c r="C144" s="2064"/>
      <c r="D144" s="2066" t="s">
        <v>14457</v>
      </c>
      <c r="E144" s="2066" t="s">
        <v>3411</v>
      </c>
      <c r="F144" s="2015">
        <v>8080635525</v>
      </c>
      <c r="G144" s="2017"/>
      <c r="H144" s="2015">
        <v>68512769</v>
      </c>
      <c r="I144" s="2067">
        <v>8012122756</v>
      </c>
      <c r="J144" s="2071"/>
      <c r="K144" s="2072" t="s">
        <v>14458</v>
      </c>
      <c r="L144" s="2073"/>
      <c r="M144" s="2073"/>
      <c r="N144" s="2073"/>
      <c r="O144" s="2073"/>
      <c r="P144" s="2073"/>
      <c r="Q144" s="2073"/>
      <c r="R144" s="2073"/>
      <c r="S144" s="2073"/>
      <c r="T144" s="2073"/>
      <c r="U144" s="2073"/>
    </row>
    <row r="145" spans="1:21" ht="15" customHeight="1">
      <c r="A145" s="2007" t="s">
        <v>12447</v>
      </c>
      <c r="B145" s="2018" t="s">
        <v>6106</v>
      </c>
      <c r="C145" s="2007"/>
      <c r="D145" s="2026">
        <v>422</v>
      </c>
      <c r="E145" s="2026" t="s">
        <v>3411</v>
      </c>
      <c r="F145" s="2012">
        <v>0</v>
      </c>
      <c r="G145" s="2011"/>
      <c r="H145" s="2012">
        <v>0</v>
      </c>
      <c r="I145" s="2058">
        <v>0</v>
      </c>
      <c r="J145" s="2054"/>
      <c r="K145" s="2018" t="s">
        <v>6106</v>
      </c>
      <c r="L145" s="2060"/>
      <c r="M145" s="2060"/>
      <c r="N145" s="2060"/>
      <c r="O145" s="2060"/>
      <c r="P145" s="2060"/>
      <c r="Q145" s="2060"/>
      <c r="R145" s="2060"/>
      <c r="S145" s="2060"/>
      <c r="T145" s="2060"/>
      <c r="U145" s="2060"/>
    </row>
    <row r="146" spans="1:21" ht="15" customHeight="1">
      <c r="A146" s="2007" t="s">
        <v>12449</v>
      </c>
      <c r="B146" s="2018" t="s">
        <v>14459</v>
      </c>
      <c r="C146" s="2007"/>
      <c r="D146" s="2026">
        <v>429</v>
      </c>
      <c r="E146" s="2026" t="s">
        <v>3411</v>
      </c>
      <c r="F146" s="2012">
        <v>1114352328</v>
      </c>
      <c r="G146" s="2011"/>
      <c r="H146" s="2012">
        <v>1114454665</v>
      </c>
      <c r="I146" s="2058">
        <v>-102337</v>
      </c>
      <c r="J146" s="2054"/>
      <c r="K146" s="2018" t="s">
        <v>14459</v>
      </c>
      <c r="L146" s="2060"/>
      <c r="M146" s="2060"/>
      <c r="N146" s="2060"/>
      <c r="O146" s="2060"/>
      <c r="P146" s="2060"/>
      <c r="Q146" s="2060"/>
      <c r="R146" s="2060"/>
      <c r="S146" s="2060"/>
      <c r="T146" s="2060"/>
      <c r="U146" s="2060"/>
    </row>
    <row r="147" spans="1:21" ht="15" customHeight="1">
      <c r="A147" s="2057"/>
      <c r="B147" s="2018"/>
      <c r="C147" s="2007"/>
      <c r="D147" s="2026"/>
      <c r="E147" s="2026" t="s">
        <v>3411</v>
      </c>
      <c r="F147" s="2012"/>
      <c r="G147" s="2011"/>
      <c r="H147" s="2012"/>
      <c r="I147" s="2058"/>
      <c r="J147" s="2054"/>
      <c r="K147" s="2018"/>
      <c r="L147" s="2060"/>
      <c r="M147" s="2060"/>
      <c r="N147" s="2060"/>
      <c r="O147" s="2060"/>
      <c r="P147" s="2060"/>
      <c r="Q147" s="2060"/>
      <c r="R147" s="2060"/>
      <c r="S147" s="2060"/>
      <c r="T147" s="2060"/>
      <c r="U147" s="2060"/>
    </row>
    <row r="148" spans="1:21" ht="15" customHeight="1">
      <c r="A148" s="2006" t="s">
        <v>657</v>
      </c>
      <c r="B148" s="2042" t="s">
        <v>6108</v>
      </c>
      <c r="C148" s="2006"/>
      <c r="D148" s="2027">
        <v>430</v>
      </c>
      <c r="E148" s="2027" t="s">
        <v>3411</v>
      </c>
      <c r="F148" s="2011">
        <v>0</v>
      </c>
      <c r="G148" s="2011"/>
      <c r="H148" s="2011">
        <v>0</v>
      </c>
      <c r="I148" s="2053">
        <v>0</v>
      </c>
      <c r="J148" s="2054"/>
      <c r="K148" s="2042" t="s">
        <v>6108</v>
      </c>
      <c r="L148" s="2060"/>
      <c r="M148" s="2060"/>
      <c r="N148" s="2060"/>
      <c r="O148" s="2060"/>
      <c r="P148" s="2060"/>
      <c r="Q148" s="2060"/>
      <c r="R148" s="2060"/>
      <c r="S148" s="2060"/>
      <c r="T148" s="2060"/>
      <c r="U148" s="2060"/>
    </row>
    <row r="149" spans="1:21" ht="15" customHeight="1">
      <c r="A149" s="2007" t="s">
        <v>533</v>
      </c>
      <c r="B149" s="2018" t="s">
        <v>11171</v>
      </c>
      <c r="C149" s="2007"/>
      <c r="D149" s="2026">
        <v>431</v>
      </c>
      <c r="E149" s="2026" t="s">
        <v>3411</v>
      </c>
      <c r="F149" s="2012">
        <v>0</v>
      </c>
      <c r="G149" s="2011"/>
      <c r="H149" s="2012">
        <v>0</v>
      </c>
      <c r="I149" s="2058">
        <v>0</v>
      </c>
      <c r="J149"/>
      <c r="K149" s="2018" t="s">
        <v>11171</v>
      </c>
      <c r="L149" s="2060"/>
      <c r="M149" s="2060"/>
      <c r="N149" s="2060"/>
      <c r="O149" s="2060"/>
      <c r="P149" s="2060"/>
      <c r="Q149" s="2060"/>
      <c r="R149" s="2060"/>
      <c r="S149" s="2060"/>
      <c r="T149" s="2060"/>
      <c r="U149" s="2060"/>
    </row>
    <row r="150" spans="1:21" ht="15" customHeight="1">
      <c r="A150" s="2007" t="s">
        <v>661</v>
      </c>
      <c r="B150" s="2018" t="s">
        <v>1309</v>
      </c>
      <c r="C150" s="2007"/>
      <c r="D150" s="2026">
        <v>432</v>
      </c>
      <c r="E150" s="2026" t="s">
        <v>3411</v>
      </c>
      <c r="F150" s="2012">
        <v>0</v>
      </c>
      <c r="G150" s="2011"/>
      <c r="H150" s="2012">
        <v>0</v>
      </c>
      <c r="I150" s="2058">
        <v>0</v>
      </c>
      <c r="J150"/>
      <c r="K150" s="2018" t="s">
        <v>1309</v>
      </c>
      <c r="L150" s="2060"/>
      <c r="M150" s="2060"/>
      <c r="N150" s="2060"/>
      <c r="O150" s="2060"/>
      <c r="P150" s="2060"/>
      <c r="Q150" s="2060"/>
      <c r="R150" s="2060"/>
      <c r="S150" s="2060"/>
      <c r="T150" s="2060"/>
      <c r="U150" s="2060"/>
    </row>
    <row r="151" spans="1:21" ht="15" customHeight="1">
      <c r="A151" s="2057"/>
      <c r="B151" s="2018"/>
      <c r="C151" s="2007"/>
      <c r="D151" s="2026"/>
      <c r="E151" s="2026" t="s">
        <v>3411</v>
      </c>
      <c r="F151" s="2012"/>
      <c r="G151" s="2011"/>
      <c r="H151" s="2012"/>
      <c r="I151" s="2058"/>
      <c r="J151" s="2054"/>
      <c r="K151" s="2018"/>
      <c r="L151" s="2060"/>
      <c r="M151" s="2060"/>
      <c r="N151" s="2060"/>
      <c r="O151" s="2060"/>
      <c r="P151" s="2060"/>
      <c r="Q151" s="2060"/>
      <c r="R151" s="2060"/>
      <c r="S151" s="2060"/>
      <c r="T151" s="2060"/>
      <c r="U151" s="2060"/>
    </row>
    <row r="152" spans="1:21" ht="15" customHeight="1" thickBot="1">
      <c r="A152" s="2006"/>
      <c r="B152" s="2042" t="s">
        <v>4503</v>
      </c>
      <c r="C152" s="2006"/>
      <c r="D152" s="2027">
        <v>440</v>
      </c>
      <c r="E152" s="2027" t="s">
        <v>3411</v>
      </c>
      <c r="F152" s="2016">
        <v>687098992962</v>
      </c>
      <c r="G152" s="2011"/>
      <c r="H152" s="2016">
        <v>693750650404</v>
      </c>
      <c r="I152" s="2068">
        <v>1402529187</v>
      </c>
      <c r="J152" s="2054"/>
      <c r="K152" s="2042" t="s">
        <v>4503</v>
      </c>
      <c r="L152" s="2060"/>
      <c r="M152" s="2060"/>
      <c r="N152" s="2060"/>
      <c r="O152" s="2060"/>
      <c r="P152" s="2060"/>
      <c r="Q152" s="2060"/>
      <c r="R152" s="2060"/>
      <c r="S152" s="2060"/>
      <c r="T152" s="2060"/>
      <c r="U152" s="2060"/>
    </row>
    <row r="153" spans="1:21" ht="15" customHeight="1" thickTop="1">
      <c r="A153" s="2001"/>
      <c r="B153" s="2018"/>
      <c r="C153" s="2001"/>
      <c r="D153" s="2001"/>
      <c r="E153" s="2001"/>
      <c r="F153" s="2018">
        <v>0</v>
      </c>
      <c r="G153" s="2001"/>
      <c r="H153" s="2018">
        <v>0</v>
      </c>
      <c r="I153" s="2032"/>
      <c r="J153" s="2021"/>
      <c r="K153" s="2022"/>
      <c r="L153" s="2022"/>
      <c r="M153" s="2022"/>
      <c r="N153" s="2022"/>
      <c r="O153" s="2022"/>
      <c r="P153" s="2022"/>
      <c r="Q153" s="2022"/>
      <c r="R153" s="2022"/>
      <c r="S153" s="2022"/>
      <c r="T153" s="2022"/>
      <c r="U153" s="2022"/>
    </row>
    <row r="154" spans="1:21" ht="15" customHeight="1">
      <c r="A154" s="2001"/>
      <c r="B154" s="2018"/>
      <c r="C154" s="2001"/>
      <c r="D154" s="2001"/>
      <c r="E154" s="2001"/>
      <c r="F154" s="2019" t="s">
        <v>14486</v>
      </c>
      <c r="G154" s="2019"/>
      <c r="H154" s="2019"/>
      <c r="I154" s="2075"/>
      <c r="J154" s="2021"/>
      <c r="K154" s="2022"/>
      <c r="L154" s="2022"/>
      <c r="M154" s="2022"/>
      <c r="N154" s="2022"/>
      <c r="O154" s="2022"/>
      <c r="P154" s="2022"/>
      <c r="Q154" s="2022"/>
      <c r="R154" s="2022"/>
      <c r="S154" s="2022"/>
      <c r="T154" s="2022"/>
      <c r="U154" s="2022"/>
    </row>
    <row r="155" spans="1:21" ht="20.100000000000001" customHeight="1">
      <c r="A155" s="2020" t="s">
        <v>6949</v>
      </c>
      <c r="B155" s="2039"/>
      <c r="C155" s="2020" t="s">
        <v>14360</v>
      </c>
      <c r="D155" s="2019"/>
      <c r="E155" s="2020"/>
      <c r="F155" s="2020" t="s">
        <v>14403</v>
      </c>
      <c r="G155" s="2019"/>
      <c r="H155" s="2020"/>
      <c r="I155" s="2076"/>
      <c r="J155" s="2021"/>
      <c r="K155" s="2022"/>
      <c r="L155" s="2022"/>
      <c r="M155" s="2022"/>
      <c r="N155" s="2022"/>
      <c r="O155" s="2022"/>
      <c r="P155" s="2022"/>
      <c r="Q155" s="2022"/>
      <c r="R155" s="2022"/>
      <c r="S155" s="2022"/>
      <c r="T155" s="2022"/>
      <c r="U155" s="2022"/>
    </row>
    <row r="156" spans="1:21" ht="12" customHeight="1">
      <c r="A156" s="2019"/>
      <c r="B156" s="2035"/>
      <c r="C156" s="2019"/>
      <c r="D156" s="2019"/>
      <c r="E156" s="2019"/>
      <c r="F156" s="2019"/>
      <c r="G156" s="2019"/>
      <c r="H156" s="2019"/>
      <c r="I156" s="2032"/>
      <c r="J156" s="2021"/>
      <c r="K156" s="2022"/>
      <c r="L156" s="2022"/>
      <c r="M156" s="2022"/>
      <c r="N156" s="2022"/>
      <c r="O156" s="2022"/>
      <c r="P156" s="2022"/>
      <c r="Q156" s="2022"/>
      <c r="R156" s="2022"/>
      <c r="S156" s="2022"/>
      <c r="T156" s="2022"/>
      <c r="U156" s="2022"/>
    </row>
    <row r="157" spans="1:21" ht="12" customHeight="1">
      <c r="A157" s="2019"/>
      <c r="B157" s="2035"/>
      <c r="C157" s="2019"/>
      <c r="D157" s="2019"/>
      <c r="E157" s="2019"/>
      <c r="F157" s="2019"/>
      <c r="G157" s="2019"/>
      <c r="H157" s="2019"/>
      <c r="I157" s="2032"/>
      <c r="J157" s="2021"/>
      <c r="K157" s="2022"/>
      <c r="L157" s="2022"/>
      <c r="M157" s="2022"/>
      <c r="N157" s="2022"/>
      <c r="O157" s="2022"/>
      <c r="P157" s="2022"/>
      <c r="Q157" s="2022"/>
      <c r="R157" s="2022"/>
      <c r="S157" s="2022"/>
      <c r="T157" s="2022"/>
      <c r="U157" s="2022"/>
    </row>
    <row r="158" spans="1:21" ht="12" customHeight="1">
      <c r="A158" s="2019"/>
      <c r="B158" s="2035"/>
      <c r="C158" s="2019"/>
      <c r="D158" s="2019"/>
      <c r="E158" s="2019"/>
      <c r="F158" s="2019"/>
      <c r="G158" s="2019"/>
      <c r="H158" s="2019"/>
      <c r="I158" s="2032"/>
      <c r="J158" s="2021"/>
      <c r="K158" s="2022"/>
      <c r="L158" s="2022"/>
      <c r="M158" s="2022"/>
      <c r="N158" s="2022"/>
      <c r="O158" s="2022"/>
      <c r="P158" s="2022"/>
      <c r="Q158" s="2022"/>
      <c r="R158" s="2022"/>
      <c r="S158" s="2022"/>
      <c r="T158" s="2022"/>
      <c r="U158" s="2022"/>
    </row>
    <row r="159" spans="1:21" ht="12" customHeight="1">
      <c r="A159" s="2019"/>
      <c r="B159" s="2035"/>
      <c r="C159" s="2019"/>
      <c r="D159" s="2019"/>
      <c r="E159" s="2019"/>
      <c r="F159" s="2019"/>
      <c r="G159" s="2019"/>
      <c r="H159" s="2019"/>
      <c r="I159" s="2032"/>
      <c r="J159" s="2021"/>
      <c r="K159" s="2022"/>
      <c r="L159" s="2022"/>
      <c r="M159" s="2022"/>
      <c r="N159" s="2022"/>
      <c r="O159" s="2022"/>
      <c r="P159" s="2022"/>
      <c r="Q159" s="2022"/>
      <c r="R159" s="2022"/>
      <c r="S159" s="2022"/>
      <c r="T159" s="2022"/>
      <c r="U159" s="2022"/>
    </row>
    <row r="160" spans="1:21" ht="12" customHeight="1">
      <c r="A160" s="2019"/>
      <c r="B160" s="2035"/>
      <c r="C160" s="2019"/>
      <c r="D160" s="2019"/>
      <c r="E160" s="2019"/>
      <c r="F160" s="2019"/>
      <c r="G160" s="2019"/>
      <c r="H160" s="2019"/>
      <c r="I160" s="2032"/>
      <c r="J160" s="2021"/>
      <c r="K160" s="2022"/>
      <c r="L160" s="2022"/>
      <c r="M160" s="2022"/>
      <c r="N160" s="2022"/>
      <c r="O160" s="2022"/>
      <c r="P160" s="2022"/>
      <c r="Q160" s="2022"/>
      <c r="R160" s="2022"/>
      <c r="S160" s="2022"/>
      <c r="T160" s="2022"/>
      <c r="U160" s="2022"/>
    </row>
    <row r="161" spans="1:21" ht="15" customHeight="1">
      <c r="A161" s="2019" t="s">
        <v>3246</v>
      </c>
      <c r="B161" s="2035"/>
      <c r="C161" s="2019" t="s">
        <v>3247</v>
      </c>
      <c r="D161" s="2019"/>
      <c r="E161" s="2019"/>
      <c r="F161" s="2019" t="s">
        <v>3246</v>
      </c>
      <c r="G161" s="2019"/>
      <c r="H161" s="2019"/>
      <c r="I161" s="2032"/>
      <c r="J161" s="2021"/>
      <c r="K161" s="2022"/>
      <c r="L161" s="2022"/>
      <c r="M161" s="2022"/>
      <c r="N161" s="2022"/>
      <c r="O161" s="2022"/>
      <c r="P161" s="2022"/>
      <c r="Q161" s="2022"/>
      <c r="R161" s="2022"/>
      <c r="S161" s="2022"/>
      <c r="T161" s="2022"/>
      <c r="U161" s="2022"/>
    </row>
    <row r="162" spans="1:21" ht="20.100000000000001" customHeight="1">
      <c r="A162" s="2020"/>
      <c r="B162" s="2039" t="s">
        <v>14393</v>
      </c>
      <c r="C162" s="2094" t="s">
        <v>6951</v>
      </c>
      <c r="D162" s="2094"/>
      <c r="E162" s="2094"/>
      <c r="F162" s="2020" t="s">
        <v>6952</v>
      </c>
      <c r="G162" s="2019"/>
      <c r="H162" s="2020"/>
      <c r="I162" s="2077"/>
      <c r="J162" s="2021"/>
      <c r="K162" s="2022"/>
      <c r="L162" s="2022"/>
      <c r="M162" s="2022"/>
      <c r="N162" s="2022"/>
      <c r="O162" s="2022"/>
      <c r="P162" s="2022"/>
      <c r="Q162" s="2022"/>
      <c r="R162" s="2022"/>
      <c r="S162" s="2022"/>
      <c r="T162" s="2022"/>
      <c r="U162" s="2022"/>
    </row>
    <row r="163" spans="1:21" ht="15" customHeight="1">
      <c r="A163" s="2001"/>
      <c r="B163" s="2018"/>
      <c r="C163" s="2001"/>
      <c r="D163" s="2001"/>
      <c r="E163" s="2001"/>
      <c r="F163" s="2021"/>
      <c r="G163" s="2001"/>
      <c r="H163" s="2001"/>
      <c r="I163" s="2078"/>
      <c r="J163" s="2078"/>
      <c r="K163" s="2022"/>
      <c r="L163" s="2022"/>
      <c r="M163" s="2022"/>
      <c r="N163" s="2022"/>
      <c r="O163" s="2022"/>
      <c r="P163" s="2022"/>
      <c r="Q163" s="2022"/>
      <c r="R163" s="2022"/>
      <c r="S163" s="2022"/>
      <c r="T163" s="2022"/>
      <c r="U163" s="2022"/>
    </row>
    <row r="164" spans="1:21" ht="15" customHeight="1">
      <c r="A164" s="2022"/>
      <c r="B164" s="2079"/>
      <c r="C164" s="2022"/>
      <c r="D164" s="2022"/>
      <c r="E164" s="2022"/>
      <c r="F164" s="2022"/>
      <c r="G164" s="2022"/>
      <c r="H164" s="2022"/>
      <c r="I164" s="2022"/>
      <c r="J164" s="2078"/>
      <c r="K164" s="2022"/>
      <c r="L164" s="2022"/>
      <c r="M164" s="2022"/>
      <c r="N164" s="2022"/>
      <c r="O164" s="2022"/>
      <c r="P164" s="2022"/>
      <c r="Q164" s="2022"/>
      <c r="R164" s="2022"/>
      <c r="S164" s="2022"/>
      <c r="T164" s="2022"/>
      <c r="U164" s="2022"/>
    </row>
    <row r="165" spans="1:21" ht="15" customHeight="1">
      <c r="A165" s="2022"/>
      <c r="B165" s="2079"/>
      <c r="C165" s="2022"/>
      <c r="D165" s="2022"/>
      <c r="E165" s="2022"/>
      <c r="F165" s="2022"/>
      <c r="G165" s="2022"/>
      <c r="H165" s="2022"/>
      <c r="I165" s="2022"/>
      <c r="J165" s="2078"/>
      <c r="K165" s="2022"/>
      <c r="L165" s="2022"/>
      <c r="M165" s="2022"/>
      <c r="N165" s="2022"/>
      <c r="O165" s="2022"/>
      <c r="P165" s="2022"/>
      <c r="Q165" s="2022"/>
      <c r="R165" s="2022"/>
      <c r="S165" s="2022"/>
      <c r="T165" s="2022"/>
      <c r="U165" s="2022"/>
    </row>
    <row r="166" spans="1:21" ht="15" customHeight="1">
      <c r="A166" s="2022"/>
      <c r="B166" s="2079"/>
      <c r="C166" s="2022"/>
      <c r="D166" s="2022"/>
      <c r="E166" s="2022"/>
      <c r="F166" s="2022"/>
      <c r="G166" s="2022"/>
      <c r="H166" s="2022"/>
      <c r="I166" s="2022"/>
      <c r="J166" s="2078"/>
      <c r="K166" s="2022"/>
      <c r="L166" s="2022"/>
      <c r="M166" s="2022"/>
      <c r="N166" s="2022"/>
      <c r="O166" s="2022"/>
      <c r="P166" s="2022"/>
      <c r="Q166" s="2022"/>
      <c r="R166" s="2022"/>
      <c r="S166" s="2022"/>
      <c r="T166" s="2022"/>
      <c r="U166" s="2022"/>
    </row>
    <row r="167" spans="1:21" ht="15" customHeight="1">
      <c r="A167" s="2022"/>
      <c r="B167" s="2079"/>
      <c r="C167" s="2022"/>
      <c r="D167" s="2022"/>
      <c r="E167" s="2022"/>
      <c r="F167" s="2022"/>
      <c r="G167" s="2022"/>
      <c r="H167" s="2022"/>
      <c r="I167" s="2022"/>
      <c r="J167" s="2078"/>
      <c r="K167" s="2022"/>
      <c r="L167" s="2022"/>
      <c r="M167" s="2022"/>
      <c r="N167" s="2022"/>
      <c r="O167" s="2022"/>
      <c r="P167" s="2022"/>
      <c r="Q167" s="2022"/>
      <c r="R167" s="2022"/>
      <c r="S167" s="2022"/>
      <c r="T167" s="2022"/>
      <c r="U167" s="2022"/>
    </row>
    <row r="168" spans="1:21" ht="15" customHeight="1">
      <c r="A168" s="2037"/>
      <c r="B168" s="2079"/>
      <c r="C168" s="2037"/>
      <c r="D168" s="2022"/>
      <c r="E168" s="2022"/>
      <c r="F168" s="2023"/>
      <c r="G168" s="2023"/>
      <c r="H168" s="2023"/>
      <c r="I168" s="2023"/>
      <c r="J168" s="2056"/>
      <c r="K168" s="2060"/>
      <c r="L168" s="2060"/>
      <c r="M168" s="2060"/>
      <c r="N168" s="2060"/>
      <c r="O168" s="2060"/>
      <c r="P168" s="2060"/>
      <c r="Q168" s="2060"/>
      <c r="R168" s="2060"/>
      <c r="S168" s="2060"/>
      <c r="T168" s="2060"/>
      <c r="U168" s="2060"/>
    </row>
    <row r="169" spans="1:21" ht="15" customHeight="1">
      <c r="A169" s="2037"/>
      <c r="B169" s="2079"/>
      <c r="C169" s="2037"/>
      <c r="D169" s="2022"/>
      <c r="E169" s="2022"/>
      <c r="F169" s="2023"/>
      <c r="G169" s="2023"/>
      <c r="H169" s="2023"/>
      <c r="I169" s="2023"/>
      <c r="J169" s="2056"/>
      <c r="K169" s="2060"/>
      <c r="L169" s="2060"/>
      <c r="M169" s="2060"/>
      <c r="N169" s="2060"/>
      <c r="O169" s="2060"/>
      <c r="P169" s="2060"/>
      <c r="Q169" s="2060"/>
      <c r="R169" s="2060"/>
      <c r="S169" s="2060"/>
      <c r="T169" s="2060"/>
      <c r="U169" s="2060"/>
    </row>
    <row r="170" spans="1:21" ht="15" customHeight="1">
      <c r="A170" s="2037"/>
      <c r="B170" s="2079"/>
      <c r="C170" s="2037"/>
      <c r="D170" s="2022"/>
      <c r="E170" s="2022"/>
      <c r="F170" s="2023"/>
      <c r="G170" s="2023"/>
      <c r="H170" s="2023"/>
      <c r="I170" s="2023"/>
      <c r="J170" s="2056"/>
      <c r="K170" s="2060"/>
      <c r="L170" s="2060"/>
      <c r="M170" s="2060"/>
      <c r="N170" s="2060"/>
      <c r="O170" s="2060"/>
      <c r="P170" s="2060"/>
      <c r="Q170" s="2060"/>
      <c r="R170" s="2060"/>
      <c r="S170" s="2060"/>
      <c r="T170" s="2060"/>
      <c r="U170" s="2060"/>
    </row>
    <row r="171" spans="1:21" ht="15" customHeight="1">
      <c r="A171" s="2037"/>
      <c r="B171" s="2079"/>
      <c r="C171" s="2037"/>
      <c r="D171" s="2022"/>
      <c r="E171" s="2022"/>
      <c r="F171" s="2023"/>
      <c r="G171" s="2023"/>
      <c r="H171" s="2023"/>
      <c r="I171" s="2023"/>
      <c r="J171" s="2056"/>
      <c r="K171" s="2060"/>
      <c r="L171" s="2060"/>
      <c r="M171" s="2060"/>
      <c r="N171" s="2060"/>
      <c r="O171" s="2060"/>
      <c r="P171" s="2060"/>
      <c r="Q171" s="2060"/>
      <c r="R171" s="2060"/>
      <c r="S171" s="2060"/>
      <c r="T171" s="2060"/>
      <c r="U171" s="2060"/>
    </row>
    <row r="172" spans="1:21" ht="15" customHeight="1">
      <c r="A172" s="2037"/>
      <c r="B172" s="2079"/>
      <c r="C172" s="2037"/>
      <c r="D172" s="2022"/>
      <c r="E172" s="2022"/>
      <c r="F172" s="2023"/>
      <c r="G172" s="2023"/>
      <c r="H172" s="2023"/>
      <c r="I172" s="2023"/>
      <c r="J172" s="2056"/>
      <c r="K172" s="2060"/>
      <c r="L172" s="2060"/>
      <c r="M172" s="2060"/>
      <c r="N172" s="2060"/>
      <c r="O172" s="2060"/>
      <c r="P172" s="2060"/>
      <c r="Q172" s="2060"/>
      <c r="R172" s="2060"/>
      <c r="S172" s="2060"/>
      <c r="T172" s="2060"/>
      <c r="U172" s="2060"/>
    </row>
    <row r="173" spans="1:21" ht="15" customHeight="1">
      <c r="A173" s="2037"/>
      <c r="B173" s="2079"/>
      <c r="C173" s="2037"/>
      <c r="D173" s="2022"/>
      <c r="E173" s="2022"/>
      <c r="F173" s="2023"/>
      <c r="G173" s="2023"/>
      <c r="H173" s="2023"/>
      <c r="I173" s="2023"/>
      <c r="J173" s="2056"/>
      <c r="K173" s="2060"/>
      <c r="L173" s="2060"/>
      <c r="M173" s="2060"/>
      <c r="N173" s="2060"/>
      <c r="O173" s="2060"/>
      <c r="P173" s="2060"/>
      <c r="Q173" s="2060"/>
      <c r="R173" s="2060"/>
      <c r="S173" s="2060"/>
      <c r="T173" s="2060"/>
      <c r="U173" s="2060"/>
    </row>
    <row r="174" spans="1:21" ht="15" customHeight="1">
      <c r="A174" s="2037"/>
      <c r="B174" s="2079"/>
      <c r="C174" s="2037"/>
      <c r="D174" s="2022"/>
      <c r="E174" s="2022"/>
      <c r="F174" s="2023"/>
      <c r="G174" s="2023"/>
      <c r="H174" s="2023"/>
      <c r="I174" s="2023"/>
      <c r="J174" s="2056"/>
      <c r="K174" s="2060"/>
      <c r="L174" s="2060"/>
      <c r="M174" s="2060"/>
      <c r="N174" s="2060"/>
      <c r="O174" s="2060"/>
      <c r="P174" s="2060"/>
      <c r="Q174" s="2060"/>
      <c r="R174" s="2060"/>
      <c r="S174" s="2060"/>
      <c r="T174" s="2060"/>
      <c r="U174" s="2060"/>
    </row>
    <row r="175" spans="1:21" ht="15" customHeight="1">
      <c r="A175" s="2037"/>
      <c r="B175" s="2079"/>
      <c r="C175" s="2037"/>
      <c r="D175" s="2022"/>
      <c r="E175" s="2022"/>
      <c r="F175" s="2023"/>
      <c r="G175" s="2023"/>
      <c r="H175" s="2023"/>
      <c r="I175" s="2023"/>
      <c r="J175" s="2056"/>
      <c r="K175" s="2060"/>
      <c r="L175" s="2060"/>
      <c r="M175" s="2060"/>
      <c r="N175" s="2060"/>
      <c r="O175" s="2060"/>
      <c r="P175" s="2060"/>
      <c r="Q175" s="2060"/>
      <c r="R175" s="2060"/>
      <c r="S175" s="2060"/>
      <c r="T175" s="2060"/>
      <c r="U175" s="2060"/>
    </row>
    <row r="176" spans="1:21" ht="15" customHeight="1">
      <c r="A176" s="2037"/>
      <c r="B176" s="2079"/>
      <c r="C176" s="2037"/>
      <c r="D176" s="2022"/>
      <c r="E176" s="2022"/>
      <c r="F176" s="2023"/>
      <c r="G176" s="2023"/>
      <c r="H176" s="2023"/>
      <c r="I176" s="2023"/>
      <c r="J176" s="2056"/>
      <c r="K176" s="2060"/>
      <c r="L176" s="2060"/>
      <c r="M176" s="2060"/>
      <c r="N176" s="2060"/>
      <c r="O176" s="2060"/>
      <c r="P176" s="2060"/>
      <c r="Q176" s="2060"/>
      <c r="R176" s="2060"/>
      <c r="S176" s="2060"/>
      <c r="T176" s="2060"/>
      <c r="U176" s="2060"/>
    </row>
    <row r="177" spans="1:21" ht="15" customHeight="1">
      <c r="A177" s="2037"/>
      <c r="B177" s="2079"/>
      <c r="C177" s="2037"/>
      <c r="D177" s="2022"/>
      <c r="E177" s="2022"/>
      <c r="F177" s="2023"/>
      <c r="G177" s="2023"/>
      <c r="H177" s="2023"/>
      <c r="I177" s="2023"/>
      <c r="J177" s="2056"/>
      <c r="K177" s="2060"/>
      <c r="L177" s="2060"/>
      <c r="M177" s="2060"/>
      <c r="N177" s="2060"/>
      <c r="O177" s="2060"/>
      <c r="P177" s="2060"/>
      <c r="Q177" s="2060"/>
      <c r="R177" s="2060"/>
      <c r="S177" s="2060"/>
      <c r="T177" s="2060"/>
      <c r="U177" s="2060"/>
    </row>
    <row r="178" spans="1:21" ht="15" customHeight="1">
      <c r="A178" s="2037"/>
      <c r="B178" s="2079"/>
      <c r="C178" s="2037"/>
      <c r="D178" s="2022"/>
      <c r="E178" s="2022"/>
      <c r="F178" s="2023"/>
      <c r="G178" s="2023"/>
      <c r="H178" s="2023"/>
      <c r="I178" s="2023"/>
      <c r="J178" s="2056"/>
      <c r="K178" s="2060"/>
      <c r="L178" s="2060"/>
      <c r="M178" s="2060"/>
      <c r="N178" s="2060"/>
      <c r="O178" s="2060"/>
      <c r="P178" s="2060"/>
      <c r="Q178" s="2060"/>
      <c r="R178" s="2060"/>
      <c r="S178" s="2060"/>
      <c r="T178" s="2060"/>
      <c r="U178" s="2060"/>
    </row>
    <row r="179" spans="1:21" ht="15" customHeight="1">
      <c r="A179" s="2037"/>
      <c r="B179" s="2079"/>
      <c r="C179" s="2037"/>
      <c r="D179" s="2022"/>
      <c r="E179" s="2022"/>
      <c r="F179" s="2023"/>
      <c r="G179" s="2023"/>
      <c r="H179" s="2023"/>
      <c r="I179" s="2023"/>
      <c r="J179" s="2056"/>
      <c r="K179" s="2060"/>
      <c r="L179" s="2060"/>
      <c r="M179" s="2060"/>
      <c r="N179" s="2060"/>
      <c r="O179" s="2060"/>
      <c r="P179" s="2060"/>
      <c r="Q179" s="2060"/>
      <c r="R179" s="2060"/>
      <c r="S179" s="2060"/>
      <c r="T179" s="2060"/>
      <c r="U179" s="2060"/>
    </row>
    <row r="180" spans="1:21" ht="15" customHeight="1">
      <c r="A180" s="2080"/>
      <c r="B180" s="2081"/>
      <c r="C180" s="2080"/>
      <c r="F180" s="2024"/>
      <c r="G180" s="2024"/>
      <c r="H180" s="2024"/>
      <c r="I180" s="2024"/>
      <c r="J180" s="2082"/>
      <c r="K180" s="2082"/>
      <c r="L180" s="2082"/>
      <c r="M180" s="2082"/>
      <c r="N180" s="2082"/>
      <c r="O180" s="2082"/>
      <c r="P180" s="2082"/>
      <c r="Q180" s="2082"/>
      <c r="R180" s="2082"/>
      <c r="S180" s="2082"/>
      <c r="T180" s="2082"/>
      <c r="U180" s="2082"/>
    </row>
    <row r="181" spans="1:21" ht="15" customHeight="1">
      <c r="A181" s="2080"/>
      <c r="B181" s="2081"/>
      <c r="C181" s="2080"/>
      <c r="F181" s="2024"/>
      <c r="G181" s="2024"/>
      <c r="H181" s="2024"/>
      <c r="I181" s="2024"/>
      <c r="J181" s="2082"/>
      <c r="K181" s="2082"/>
      <c r="L181" s="2082"/>
      <c r="M181" s="2082"/>
      <c r="N181" s="2082"/>
      <c r="O181" s="2082"/>
      <c r="P181" s="2082"/>
      <c r="Q181" s="2082"/>
      <c r="R181" s="2082"/>
      <c r="S181" s="2082"/>
      <c r="T181" s="2082"/>
      <c r="U181" s="2082"/>
    </row>
  </sheetData>
  <mergeCells count="1">
    <mergeCell ref="C162:E162"/>
  </mergeCells>
  <phoneticPr fontId="53" type="noConversion"/>
  <conditionalFormatting sqref="N14:N152">
    <cfRule type="dataBar" priority="1">
      <dataBar showValue="0">
        <cfvo type="percentile" val="10"/>
        <cfvo type="percentile" val="90"/>
        <color theme="6" tint="-0.249977111117893"/>
      </dataBar>
    </cfRule>
  </conditionalFormatting>
  <dataValidations count="2">
    <dataValidation allowBlank="1" sqref="D57"/>
    <dataValidation type="list" allowBlank="1" showInputMessage="1" showErrorMessage="1" sqref="J14:J152">
      <formula1>"Có"</formula1>
    </dataValidation>
  </dataValidations>
  <pageMargins left="0.82677165354330717" right="0.43307086614173229" top="0.39370078740157483" bottom="0.59055118110236227" header="0" footer="0.39370078740157483"/>
  <pageSetup paperSize="9" firstPageNumber="6" orientation="portrait" useFirstPageNumber="1" r:id="rId1"/>
  <headerFooter alignWithMargins="0">
    <oddFooter xml:space="preserve">&amp;C&amp;P </oddFooter>
  </headerFooter>
  <rowBreaks count="2" manualBreakCount="2">
    <brk id="84" max="7" man="1"/>
    <brk id="129" max="7" man="1"/>
  </rowBreaks>
</worksheet>
</file>

<file path=xl/worksheets/sheet4.xml><?xml version="1.0" encoding="utf-8"?>
<worksheet xmlns="http://schemas.openxmlformats.org/spreadsheetml/2006/main" xmlns:r="http://schemas.openxmlformats.org/officeDocument/2006/relationships">
  <sheetPr>
    <tabColor rgb="FFFF0000"/>
  </sheetPr>
  <dimension ref="A1:S74"/>
  <sheetViews>
    <sheetView tabSelected="1" topLeftCell="A46" workbookViewId="0">
      <selection activeCell="B67" sqref="B67"/>
    </sheetView>
  </sheetViews>
  <sheetFormatPr defaultRowHeight="13.5" customHeight="1" outlineLevelRow="2" outlineLevelCol="1"/>
  <cols>
    <col min="1" max="1" width="3.140625" style="1815" customWidth="1"/>
    <col min="2" max="2" width="21.85546875" style="1816" customWidth="1"/>
    <col min="3" max="3" width="0.5703125" style="1815" customWidth="1"/>
    <col min="4" max="4" width="3.42578125" style="1815" customWidth="1"/>
    <col min="5" max="5" width="7" style="1815" customWidth="1"/>
    <col min="6" max="6" width="18.42578125" style="1832" hidden="1" customWidth="1"/>
    <col min="7" max="7" width="16" style="1815" customWidth="1"/>
    <col min="8" max="8" width="0.42578125" style="1815" customWidth="1"/>
    <col min="9" max="9" width="16.28515625" style="1998" customWidth="1"/>
    <col min="10" max="10" width="15.140625" style="1817" hidden="1" customWidth="1"/>
    <col min="11" max="11" width="0.7109375" style="1817" customWidth="1"/>
    <col min="12" max="12" width="16" style="1818" customWidth="1"/>
    <col min="13" max="13" width="0.7109375" style="1818" customWidth="1"/>
    <col min="14" max="14" width="15.85546875" style="1984" customWidth="1"/>
    <col min="15" max="15" width="2.42578125" style="1815" hidden="1" customWidth="1" outlineLevel="1"/>
    <col min="16" max="16" width="3.85546875" style="1819" bestFit="1" customWidth="1" collapsed="1"/>
    <col min="17" max="17" width="19.42578125" style="1819" customWidth="1"/>
    <col min="18" max="18" width="14.28515625" style="1815" bestFit="1" customWidth="1"/>
    <col min="19" max="19" width="15" style="1815" bestFit="1" customWidth="1"/>
    <col min="20" max="20" width="9" style="1815" customWidth="1"/>
    <col min="21" max="16384" width="9.140625" style="1815"/>
  </cols>
  <sheetData>
    <row r="1" spans="1:19" s="1715" customFormat="1" ht="17.100000000000001" customHeight="1">
      <c r="A1" s="1709" t="s">
        <v>2965</v>
      </c>
      <c r="B1" s="1710"/>
      <c r="C1" s="1711"/>
      <c r="D1" s="1711"/>
      <c r="E1" s="1711"/>
      <c r="F1" s="1822"/>
      <c r="G1" s="1711"/>
      <c r="H1" s="1711"/>
      <c r="I1" s="1985"/>
      <c r="J1" s="1712"/>
      <c r="K1" s="1712"/>
      <c r="L1" s="1711"/>
      <c r="M1" s="1711"/>
      <c r="N1" s="1968"/>
      <c r="O1" s="1713"/>
      <c r="P1" s="1714"/>
      <c r="Q1" s="1714"/>
    </row>
    <row r="2" spans="1:19" s="1721" customFormat="1" ht="16.350000000000001" customHeight="1">
      <c r="A2" s="1716" t="s">
        <v>14386</v>
      </c>
      <c r="B2" s="1717"/>
      <c r="C2" s="1716"/>
      <c r="D2" s="1716"/>
      <c r="E2" s="1716"/>
      <c r="F2" s="1823"/>
      <c r="G2" s="1716"/>
      <c r="H2" s="1716"/>
      <c r="I2" s="1970"/>
      <c r="J2" s="1718"/>
      <c r="K2" s="1718"/>
      <c r="L2" s="1716"/>
      <c r="M2" s="1716"/>
      <c r="N2" s="1969"/>
      <c r="O2" s="1719"/>
      <c r="P2" s="1720"/>
      <c r="Q2" s="1720"/>
    </row>
    <row r="3" spans="1:19" s="1721" customFormat="1" ht="15" customHeight="1">
      <c r="A3" s="1716" t="s">
        <v>14385</v>
      </c>
      <c r="B3" s="1717"/>
      <c r="C3" s="1716"/>
      <c r="D3" s="1716"/>
      <c r="E3" s="1716"/>
      <c r="F3" s="1823"/>
      <c r="G3" s="1716"/>
      <c r="H3" s="1716"/>
      <c r="I3" s="1970"/>
      <c r="J3" s="1718"/>
      <c r="K3" s="1718"/>
      <c r="L3" s="1716"/>
      <c r="M3" s="1716"/>
      <c r="N3" s="1969"/>
      <c r="O3" s="1719"/>
      <c r="P3" s="1720"/>
      <c r="Q3" s="1720"/>
    </row>
    <row r="4" spans="1:19" s="1721" customFormat="1" ht="16.350000000000001" customHeight="1">
      <c r="A4" s="1716" t="s">
        <v>14402</v>
      </c>
      <c r="B4" s="1717"/>
      <c r="C4" s="1716"/>
      <c r="D4" s="1716"/>
      <c r="E4" s="1716"/>
      <c r="F4" s="1823"/>
      <c r="G4" s="1716"/>
      <c r="H4" s="1716"/>
      <c r="I4" s="1970"/>
      <c r="J4" s="1718"/>
      <c r="K4" s="1718"/>
      <c r="L4" s="1716"/>
      <c r="M4" s="1716"/>
      <c r="N4" s="1970"/>
      <c r="O4" s="1719"/>
      <c r="P4" s="1720"/>
      <c r="Q4" s="1720"/>
    </row>
    <row r="5" spans="1:19" s="1721" customFormat="1" ht="5.0999999999999996" customHeight="1" thickBot="1">
      <c r="A5" s="1722"/>
      <c r="B5" s="1723"/>
      <c r="C5" s="1724"/>
      <c r="D5" s="1724"/>
      <c r="E5" s="1724"/>
      <c r="F5" s="1824"/>
      <c r="G5" s="1724"/>
      <c r="H5" s="1724"/>
      <c r="I5" s="1971"/>
      <c r="J5" s="1718"/>
      <c r="K5" s="1718"/>
      <c r="L5" s="1724"/>
      <c r="M5" s="1724"/>
      <c r="N5" s="1971"/>
      <c r="O5" s="1719"/>
      <c r="P5" s="1720"/>
      <c r="Q5" s="1720"/>
    </row>
    <row r="6" spans="1:19" s="1732" customFormat="1" ht="11.25" customHeight="1">
      <c r="A6" s="1725"/>
      <c r="B6" s="1726"/>
      <c r="C6" s="1727"/>
      <c r="D6" s="1727"/>
      <c r="E6" s="1728"/>
      <c r="F6" s="1825"/>
      <c r="G6" s="1728"/>
      <c r="H6" s="1728"/>
      <c r="I6" s="1980"/>
      <c r="J6" s="1729"/>
      <c r="K6" s="1729"/>
      <c r="L6" s="1727"/>
      <c r="M6" s="1727"/>
      <c r="N6" s="1972"/>
      <c r="O6" s="1730"/>
      <c r="P6" s="1731"/>
      <c r="Q6" s="1731"/>
    </row>
    <row r="7" spans="1:19" s="1733" customFormat="1" ht="21.95" customHeight="1">
      <c r="A7" s="2099" t="s">
        <v>14390</v>
      </c>
      <c r="B7" s="2099"/>
      <c r="C7" s="2099"/>
      <c r="D7" s="2099"/>
      <c r="E7" s="2099"/>
      <c r="F7" s="2099"/>
      <c r="G7" s="2099"/>
      <c r="H7" s="2099"/>
      <c r="I7" s="2099"/>
      <c r="J7" s="2099"/>
      <c r="K7" s="2099"/>
      <c r="L7" s="2099"/>
      <c r="M7" s="2099"/>
      <c r="N7" s="2099"/>
      <c r="O7" s="1730"/>
      <c r="P7" s="1731"/>
      <c r="Q7" s="1731"/>
    </row>
    <row r="8" spans="1:19" s="1733" customFormat="1" ht="13.5" customHeight="1">
      <c r="A8" s="2100" t="s">
        <v>4687</v>
      </c>
      <c r="B8" s="2100"/>
      <c r="C8" s="2100"/>
      <c r="D8" s="2100"/>
      <c r="E8" s="2100"/>
      <c r="F8" s="2100"/>
      <c r="G8" s="2100"/>
      <c r="H8" s="2100"/>
      <c r="I8" s="2100"/>
      <c r="J8" s="2100"/>
      <c r="K8" s="2100"/>
      <c r="L8" s="2100"/>
      <c r="M8" s="2100"/>
      <c r="N8" s="2100"/>
      <c r="O8" s="1730"/>
      <c r="P8" s="1731"/>
      <c r="Q8" s="1731"/>
    </row>
    <row r="9" spans="1:19" s="1733" customFormat="1" ht="13.5" customHeight="1">
      <c r="A9" s="2097" t="s">
        <v>14402</v>
      </c>
      <c r="B9" s="2097"/>
      <c r="C9" s="2097"/>
      <c r="D9" s="2097"/>
      <c r="E9" s="2097"/>
      <c r="F9" s="2097"/>
      <c r="G9" s="2097"/>
      <c r="H9" s="2097"/>
      <c r="I9" s="2097"/>
      <c r="J9" s="2097"/>
      <c r="K9" s="2097"/>
      <c r="L9" s="2097"/>
      <c r="M9" s="2097"/>
      <c r="N9" s="2097"/>
      <c r="O9" s="1730"/>
      <c r="P9" s="1731"/>
      <c r="Q9" s="1731"/>
    </row>
    <row r="10" spans="1:19" s="1733" customFormat="1" ht="6" customHeight="1">
      <c r="A10" s="1734"/>
      <c r="B10" s="1735"/>
      <c r="C10" s="1734"/>
      <c r="D10" s="1734"/>
      <c r="E10" s="1736"/>
      <c r="F10" s="1826"/>
      <c r="G10" s="1736"/>
      <c r="H10" s="1736"/>
      <c r="I10" s="1986"/>
      <c r="J10" s="1737"/>
      <c r="K10" s="1737"/>
      <c r="L10" s="1734"/>
      <c r="M10" s="1734"/>
      <c r="N10" s="1973"/>
      <c r="O10" s="1730"/>
      <c r="P10" s="1731"/>
      <c r="Q10" s="1731"/>
    </row>
    <row r="11" spans="1:19" s="1732" customFormat="1" ht="11.25" customHeight="1">
      <c r="A11" s="1738"/>
      <c r="B11" s="1739"/>
      <c r="C11" s="1738"/>
      <c r="D11" s="1738"/>
      <c r="E11" s="1716"/>
      <c r="F11" s="1823"/>
      <c r="G11" s="1716"/>
      <c r="H11" s="1716"/>
      <c r="I11" s="1970"/>
      <c r="J11" s="1718"/>
      <c r="K11" s="1718"/>
      <c r="L11" s="2101"/>
      <c r="M11" s="2101"/>
      <c r="N11" s="1970" t="s">
        <v>10912</v>
      </c>
      <c r="O11" s="1730"/>
      <c r="P11" s="1731"/>
      <c r="Q11" s="1731"/>
    </row>
    <row r="12" spans="1:19" s="1732" customFormat="1" ht="16.5" customHeight="1">
      <c r="A12" s="1738"/>
      <c r="B12" s="1739"/>
      <c r="C12" s="1738"/>
      <c r="D12" s="2102" t="s">
        <v>6085</v>
      </c>
      <c r="E12" s="2103" t="s">
        <v>950</v>
      </c>
      <c r="F12" s="1827"/>
      <c r="G12" s="2095" t="s">
        <v>14387</v>
      </c>
      <c r="H12" s="2095"/>
      <c r="I12" s="2095"/>
      <c r="J12" s="1741"/>
      <c r="K12" s="1741"/>
      <c r="L12" s="2095" t="s">
        <v>6953</v>
      </c>
      <c r="M12" s="2095"/>
      <c r="N12" s="2095"/>
      <c r="O12" s="1730"/>
      <c r="P12" s="1731"/>
      <c r="Q12" s="1731"/>
    </row>
    <row r="13" spans="1:19" s="1751" customFormat="1" ht="24.75" customHeight="1">
      <c r="A13" s="1742" t="s">
        <v>12469</v>
      </c>
      <c r="B13" s="1743"/>
      <c r="C13" s="1744"/>
      <c r="D13" s="2102"/>
      <c r="E13" s="2103"/>
      <c r="F13" s="1827" t="s">
        <v>14392</v>
      </c>
      <c r="G13" s="1745" t="s">
        <v>5543</v>
      </c>
      <c r="H13" s="1746"/>
      <c r="I13" s="1974" t="s">
        <v>5544</v>
      </c>
      <c r="J13" s="1747"/>
      <c r="K13" s="1747"/>
      <c r="L13" s="1745" t="s">
        <v>5543</v>
      </c>
      <c r="M13" s="1746"/>
      <c r="N13" s="1974" t="s">
        <v>5544</v>
      </c>
      <c r="O13" s="1748" t="s">
        <v>5545</v>
      </c>
      <c r="P13" s="1749"/>
      <c r="Q13" s="1749"/>
      <c r="R13" s="1750"/>
    </row>
    <row r="14" spans="1:19" s="1732" customFormat="1" ht="15" customHeight="1">
      <c r="A14" s="1734"/>
      <c r="B14" s="1735"/>
      <c r="C14" s="1734"/>
      <c r="D14" s="1740"/>
      <c r="E14" s="1740"/>
      <c r="F14" s="1828"/>
      <c r="G14" s="1740"/>
      <c r="H14" s="1740"/>
      <c r="I14" s="1987"/>
      <c r="J14" s="1741"/>
      <c r="K14" s="1741"/>
      <c r="L14" s="1734"/>
      <c r="M14" s="1734"/>
      <c r="N14" s="1973"/>
      <c r="O14" s="1730"/>
      <c r="P14" s="1731"/>
      <c r="Q14" s="1731"/>
    </row>
    <row r="15" spans="1:19" s="1763" customFormat="1" ht="26.25" customHeight="1">
      <c r="A15" s="1752" t="s">
        <v>533</v>
      </c>
      <c r="B15" s="1753" t="s">
        <v>951</v>
      </c>
      <c r="C15" s="1754"/>
      <c r="D15" s="1755" t="s">
        <v>10488</v>
      </c>
      <c r="E15" s="1756" t="s">
        <v>5546</v>
      </c>
      <c r="F15" s="1758">
        <v>359126491096</v>
      </c>
      <c r="G15" s="1757">
        <v>84310770302</v>
      </c>
      <c r="H15" s="1756"/>
      <c r="I15" s="1988">
        <v>189871011573</v>
      </c>
      <c r="J15" s="1741">
        <v>57091639264</v>
      </c>
      <c r="K15" s="1741"/>
      <c r="L15" s="1957">
        <v>525581193066</v>
      </c>
      <c r="M15" s="1758"/>
      <c r="N15" s="1975">
        <v>251887841519</v>
      </c>
      <c r="O15" s="1759">
        <f>L15-N15</f>
        <v>273693351547</v>
      </c>
      <c r="P15" s="1760"/>
      <c r="Q15" s="1760"/>
      <c r="R15" s="1761"/>
      <c r="S15" s="1762"/>
    </row>
    <row r="16" spans="1:19" s="1763" customFormat="1" ht="6.95" customHeight="1">
      <c r="A16" s="1752"/>
      <c r="B16" s="1753"/>
      <c r="C16" s="1754"/>
      <c r="D16" s="1755"/>
      <c r="E16" s="1756"/>
      <c r="F16" s="1758">
        <v>0</v>
      </c>
      <c r="G16" s="1757"/>
      <c r="H16" s="1756"/>
      <c r="I16" s="1989"/>
      <c r="J16" s="1741"/>
      <c r="K16" s="1741"/>
      <c r="L16" s="1957"/>
      <c r="M16" s="1758"/>
      <c r="N16" s="1975"/>
      <c r="O16" s="1764"/>
      <c r="P16" s="1760"/>
      <c r="Q16" s="1760"/>
    </row>
    <row r="17" spans="1:19" s="1763" customFormat="1" ht="31.5" customHeight="1">
      <c r="A17" s="1752" t="s">
        <v>661</v>
      </c>
      <c r="B17" s="1753" t="s">
        <v>953</v>
      </c>
      <c r="C17" s="1754"/>
      <c r="D17" s="1755" t="s">
        <v>11379</v>
      </c>
      <c r="E17" s="1756"/>
      <c r="F17" s="1758">
        <v>0</v>
      </c>
      <c r="G17" s="1757">
        <v>0</v>
      </c>
      <c r="H17" s="1756"/>
      <c r="I17" s="1989"/>
      <c r="J17" s="1741">
        <v>0</v>
      </c>
      <c r="K17" s="1741"/>
      <c r="L17" s="1957">
        <v>0</v>
      </c>
      <c r="M17" s="1758"/>
      <c r="N17" s="1975">
        <v>0</v>
      </c>
      <c r="O17" s="1759">
        <f>L17-N17</f>
        <v>0</v>
      </c>
      <c r="P17" s="1760"/>
      <c r="Q17" s="1760"/>
    </row>
    <row r="18" spans="1:19" s="1763" customFormat="1" ht="6.95" customHeight="1">
      <c r="A18" s="1752"/>
      <c r="B18" s="1753"/>
      <c r="C18" s="1754"/>
      <c r="D18" s="1755"/>
      <c r="E18" s="1756"/>
      <c r="F18" s="1758">
        <v>0</v>
      </c>
      <c r="G18" s="1757"/>
      <c r="H18" s="1756"/>
      <c r="I18" s="1989"/>
      <c r="J18" s="1741"/>
      <c r="K18" s="1741"/>
      <c r="L18" s="1957"/>
      <c r="M18" s="1758"/>
      <c r="N18" s="1975"/>
      <c r="O18" s="1764"/>
      <c r="P18" s="1760"/>
      <c r="Q18" s="1760"/>
    </row>
    <row r="19" spans="1:19" s="1763" customFormat="1" ht="38.25" customHeight="1">
      <c r="A19" s="1752" t="s">
        <v>12490</v>
      </c>
      <c r="B19" s="1753" t="s">
        <v>12025</v>
      </c>
      <c r="C19" s="1754"/>
      <c r="D19" s="1756">
        <v>10</v>
      </c>
      <c r="E19" s="1756"/>
      <c r="F19" s="1757">
        <f>F15-F17</f>
        <v>359126491096</v>
      </c>
      <c r="G19" s="1757">
        <f>G15-G17</f>
        <v>84310770302</v>
      </c>
      <c r="H19" s="1757">
        <f t="shared" ref="H19:M19" si="0">H15-H17</f>
        <v>0</v>
      </c>
      <c r="I19" s="1988">
        <f t="shared" si="0"/>
        <v>189871011573</v>
      </c>
      <c r="J19" s="1757">
        <f t="shared" si="0"/>
        <v>57091639264</v>
      </c>
      <c r="K19" s="1757">
        <f t="shared" si="0"/>
        <v>0</v>
      </c>
      <c r="L19" s="1957">
        <v>525581193066</v>
      </c>
      <c r="M19" s="1757">
        <f t="shared" si="0"/>
        <v>0</v>
      </c>
      <c r="N19" s="1975">
        <v>251887841519</v>
      </c>
      <c r="O19" s="1759">
        <f>L19-N19</f>
        <v>273693351547</v>
      </c>
      <c r="P19" s="1760"/>
      <c r="Q19" s="1760"/>
    </row>
    <row r="20" spans="1:19" s="1763" customFormat="1" ht="15" customHeight="1">
      <c r="A20" s="1752"/>
      <c r="B20" s="1753"/>
      <c r="C20" s="1754"/>
      <c r="D20" s="1756"/>
      <c r="E20" s="1756"/>
      <c r="F20" s="1758">
        <v>0</v>
      </c>
      <c r="G20" s="1757"/>
      <c r="H20" s="1756"/>
      <c r="I20" s="1989"/>
      <c r="J20" s="1741"/>
      <c r="K20" s="1741"/>
      <c r="L20" s="1957"/>
      <c r="M20" s="1758"/>
      <c r="N20" s="1975"/>
      <c r="O20" s="1764"/>
      <c r="P20" s="1760"/>
      <c r="Q20" s="1760"/>
    </row>
    <row r="21" spans="1:19" s="1763" customFormat="1" ht="13.5" customHeight="1">
      <c r="A21" s="1752" t="s">
        <v>13294</v>
      </c>
      <c r="B21" s="1753" t="s">
        <v>12026</v>
      </c>
      <c r="C21" s="1754"/>
      <c r="D21" s="1756">
        <v>11</v>
      </c>
      <c r="E21" s="1756" t="s">
        <v>6792</v>
      </c>
      <c r="F21" s="1758">
        <v>332979327746</v>
      </c>
      <c r="G21" s="1757">
        <v>82543317607</v>
      </c>
      <c r="H21" s="1756"/>
      <c r="I21" s="1988">
        <v>170734677263</v>
      </c>
      <c r="J21" s="1741">
        <v>52301584155</v>
      </c>
      <c r="K21" s="1741"/>
      <c r="L21" s="1957">
        <v>491514739270</v>
      </c>
      <c r="M21" s="1758"/>
      <c r="N21" s="1975">
        <v>221990401908</v>
      </c>
      <c r="O21" s="1759">
        <f>L21-N21</f>
        <v>269524337362</v>
      </c>
      <c r="P21" s="1760"/>
      <c r="Q21" s="1760"/>
      <c r="R21" s="1765"/>
      <c r="S21" s="1765"/>
    </row>
    <row r="22" spans="1:19" s="1763" customFormat="1" ht="6.95" customHeight="1">
      <c r="A22" s="1752"/>
      <c r="B22" s="1753"/>
      <c r="C22" s="1754"/>
      <c r="D22" s="1756"/>
      <c r="E22" s="1756"/>
      <c r="F22" s="1758">
        <v>0</v>
      </c>
      <c r="G22" s="1757"/>
      <c r="H22" s="1756"/>
      <c r="I22" s="1989"/>
      <c r="J22" s="1741"/>
      <c r="K22" s="1741"/>
      <c r="L22" s="1957"/>
      <c r="M22" s="1758"/>
      <c r="N22" s="1975"/>
      <c r="O22" s="1764"/>
      <c r="P22" s="1760"/>
      <c r="Q22" s="1760"/>
    </row>
    <row r="23" spans="1:19" s="1763" customFormat="1" ht="28.5" customHeight="1">
      <c r="A23" s="1752" t="s">
        <v>13296</v>
      </c>
      <c r="B23" s="1753" t="s">
        <v>10329</v>
      </c>
      <c r="C23" s="1754"/>
      <c r="D23" s="1756">
        <v>20</v>
      </c>
      <c r="E23" s="1756"/>
      <c r="F23" s="1757">
        <f>F19-F21</f>
        <v>26147163350</v>
      </c>
      <c r="G23" s="1757">
        <f>G19-G21</f>
        <v>1767452695</v>
      </c>
      <c r="H23" s="1757">
        <f t="shared" ref="H23:M23" si="1">H19-H21</f>
        <v>0</v>
      </c>
      <c r="I23" s="1988">
        <f t="shared" si="1"/>
        <v>19136334310</v>
      </c>
      <c r="J23" s="1757">
        <f t="shared" si="1"/>
        <v>4790055109</v>
      </c>
      <c r="K23" s="1757">
        <f t="shared" si="1"/>
        <v>0</v>
      </c>
      <c r="L23" s="1957">
        <v>34066453796</v>
      </c>
      <c r="M23" s="1757">
        <f t="shared" si="1"/>
        <v>0</v>
      </c>
      <c r="N23" s="1975">
        <v>29897439611</v>
      </c>
      <c r="O23" s="1759">
        <f>L23-N23</f>
        <v>4169014185</v>
      </c>
      <c r="P23" s="1760"/>
      <c r="Q23" s="1760"/>
    </row>
    <row r="24" spans="1:19" s="1763" customFormat="1" ht="6.95" customHeight="1">
      <c r="A24" s="1752"/>
      <c r="B24" s="1753"/>
      <c r="C24" s="1754"/>
      <c r="D24" s="1756"/>
      <c r="E24" s="1756"/>
      <c r="F24" s="1758">
        <v>0</v>
      </c>
      <c r="G24" s="1757"/>
      <c r="H24" s="1756"/>
      <c r="I24" s="1989"/>
      <c r="J24" s="1741"/>
      <c r="K24" s="1741"/>
      <c r="L24" s="1957"/>
      <c r="M24" s="1758"/>
      <c r="N24" s="1975"/>
      <c r="O24" s="1764"/>
      <c r="P24" s="1760"/>
      <c r="Q24" s="1760"/>
    </row>
    <row r="25" spans="1:19" s="1763" customFormat="1" ht="31.5" customHeight="1">
      <c r="A25" s="1752" t="s">
        <v>13301</v>
      </c>
      <c r="B25" s="1753" t="s">
        <v>10330</v>
      </c>
      <c r="C25" s="1754"/>
      <c r="D25" s="1756">
        <v>21</v>
      </c>
      <c r="E25" s="1756" t="s">
        <v>6796</v>
      </c>
      <c r="F25" s="1758">
        <v>61579076</v>
      </c>
      <c r="G25" s="1757">
        <v>3037501566</v>
      </c>
      <c r="H25" s="1756"/>
      <c r="I25" s="1988">
        <v>1067571859</v>
      </c>
      <c r="J25" s="1741">
        <v>2598617222</v>
      </c>
      <c r="K25" s="1741"/>
      <c r="L25" s="1957">
        <v>3113690556</v>
      </c>
      <c r="M25" s="1758"/>
      <c r="N25" s="1975">
        <v>4185087046</v>
      </c>
      <c r="O25" s="1759">
        <f>L25-N25</f>
        <v>-1071396490</v>
      </c>
      <c r="P25" s="1760"/>
      <c r="Q25" s="1760"/>
    </row>
    <row r="26" spans="1:19" s="1763" customFormat="1" ht="6.95" customHeight="1">
      <c r="A26" s="1752"/>
      <c r="B26" s="1753"/>
      <c r="C26" s="1754"/>
      <c r="D26" s="1756"/>
      <c r="E26" s="1756"/>
      <c r="F26" s="1758">
        <v>0</v>
      </c>
      <c r="G26" s="1757"/>
      <c r="H26" s="1756"/>
      <c r="I26" s="1989"/>
      <c r="J26" s="1741"/>
      <c r="K26" s="1741"/>
      <c r="L26" s="1957"/>
      <c r="M26" s="1758"/>
      <c r="N26" s="1975"/>
      <c r="O26" s="1764"/>
      <c r="P26" s="1760"/>
      <c r="Q26" s="1760"/>
    </row>
    <row r="27" spans="1:19" s="1763" customFormat="1" ht="12.75" customHeight="1">
      <c r="A27" s="1752" t="s">
        <v>11924</v>
      </c>
      <c r="B27" s="1753" t="s">
        <v>10331</v>
      </c>
      <c r="C27" s="1754"/>
      <c r="D27" s="1756">
        <v>22</v>
      </c>
      <c r="E27" s="1756" t="s">
        <v>6791</v>
      </c>
      <c r="F27" s="1758">
        <v>11723981418</v>
      </c>
      <c r="G27" s="1757">
        <v>1005968511</v>
      </c>
      <c r="H27" s="1756"/>
      <c r="I27" s="1988">
        <v>1055613412</v>
      </c>
      <c r="J27" s="1741">
        <v>3341310208</v>
      </c>
      <c r="K27" s="1741"/>
      <c r="L27" s="1957">
        <v>13331283313</v>
      </c>
      <c r="M27" s="1758"/>
      <c r="N27" s="1975">
        <v>4123882485</v>
      </c>
      <c r="O27" s="1759">
        <f>L27-N27</f>
        <v>9207400828</v>
      </c>
      <c r="P27" s="1760"/>
      <c r="Q27" s="1760"/>
    </row>
    <row r="28" spans="1:19" s="1772" customFormat="1" ht="15" customHeight="1">
      <c r="A28" s="1766"/>
      <c r="B28" s="1767" t="s">
        <v>10332</v>
      </c>
      <c r="C28" s="1766"/>
      <c r="D28" s="1768">
        <v>23</v>
      </c>
      <c r="E28" s="1768"/>
      <c r="F28" s="1793">
        <v>1661645380</v>
      </c>
      <c r="G28" s="1769">
        <v>918297231</v>
      </c>
      <c r="H28" s="1768"/>
      <c r="I28" s="1990">
        <v>676486479</v>
      </c>
      <c r="J28" s="1770">
        <v>3324381960</v>
      </c>
      <c r="K28" s="1770"/>
      <c r="L28" s="1958">
        <v>3181275995</v>
      </c>
      <c r="M28" s="1758"/>
      <c r="N28" s="1966">
        <v>3744755552</v>
      </c>
      <c r="O28" s="1771">
        <f>L28-N28</f>
        <v>-563479557</v>
      </c>
      <c r="P28" s="1760"/>
      <c r="Q28" s="1760"/>
    </row>
    <row r="29" spans="1:19" s="1772" customFormat="1" ht="6.95" customHeight="1">
      <c r="A29" s="1766"/>
      <c r="B29" s="1767"/>
      <c r="C29" s="1766"/>
      <c r="D29" s="1768"/>
      <c r="E29" s="1768"/>
      <c r="F29" s="1758">
        <v>0</v>
      </c>
      <c r="G29" s="1757"/>
      <c r="H29" s="1768"/>
      <c r="I29" s="1991"/>
      <c r="J29" s="1770"/>
      <c r="K29" s="1770"/>
      <c r="L29" s="1957"/>
      <c r="M29" s="1758"/>
      <c r="N29" s="1975"/>
      <c r="O29" s="1773"/>
      <c r="P29" s="1760"/>
      <c r="Q29" s="1760"/>
    </row>
    <row r="30" spans="1:19" s="1763" customFormat="1" ht="12.75" customHeight="1">
      <c r="A30" s="1752" t="s">
        <v>7588</v>
      </c>
      <c r="B30" s="1753" t="s">
        <v>10333</v>
      </c>
      <c r="C30" s="1754"/>
      <c r="D30" s="1756">
        <v>24</v>
      </c>
      <c r="E30" s="1756" t="s">
        <v>6793</v>
      </c>
      <c r="F30" s="1758">
        <v>923216055</v>
      </c>
      <c r="G30" s="1757">
        <v>401998571</v>
      </c>
      <c r="H30" s="1756"/>
      <c r="I30" s="1988">
        <v>207720769</v>
      </c>
      <c r="J30" s="1741">
        <v>2412127750</v>
      </c>
      <c r="K30" s="1741"/>
      <c r="L30" s="1957">
        <v>1735381629</v>
      </c>
      <c r="M30" s="1758"/>
      <c r="N30" s="1975">
        <v>5040714124</v>
      </c>
      <c r="O30" s="1759" t="e">
        <f>L30-#REF!</f>
        <v>#REF!</v>
      </c>
      <c r="P30" s="1760"/>
      <c r="Q30" s="1760"/>
    </row>
    <row r="31" spans="1:19" s="1763" customFormat="1" ht="6.95" customHeight="1">
      <c r="A31" s="1752"/>
      <c r="B31" s="1753"/>
      <c r="C31" s="1754"/>
      <c r="D31" s="1756"/>
      <c r="E31" s="1756"/>
      <c r="F31" s="1758">
        <v>0</v>
      </c>
      <c r="G31" s="1757"/>
      <c r="H31" s="1756"/>
      <c r="I31" s="1989"/>
      <c r="J31" s="1741"/>
      <c r="K31" s="1741"/>
      <c r="L31" s="1957"/>
      <c r="M31" s="1758"/>
      <c r="N31" s="1975"/>
      <c r="O31" s="1764"/>
      <c r="P31" s="1760"/>
      <c r="Q31" s="1760"/>
    </row>
    <row r="32" spans="1:19" s="1763" customFormat="1" ht="28.5" customHeight="1">
      <c r="A32" s="1752" t="s">
        <v>12124</v>
      </c>
      <c r="B32" s="1753" t="s">
        <v>8748</v>
      </c>
      <c r="C32" s="1754"/>
      <c r="D32" s="1756">
        <v>25</v>
      </c>
      <c r="E32" s="1756" t="s">
        <v>6794</v>
      </c>
      <c r="F32" s="1758">
        <v>4198815661</v>
      </c>
      <c r="G32" s="1757">
        <v>1590912252</v>
      </c>
      <c r="H32" s="1756"/>
      <c r="I32" s="1988">
        <v>3430017999</v>
      </c>
      <c r="J32" s="1741">
        <v>1971075471</v>
      </c>
      <c r="K32" s="1741"/>
      <c r="L32" s="1957">
        <v>6651950136</v>
      </c>
      <c r="M32" s="1758"/>
      <c r="N32" s="1975">
        <v>5830158803</v>
      </c>
      <c r="O32" s="1759">
        <f>L32-N30</f>
        <v>1611236012</v>
      </c>
      <c r="P32" s="1760"/>
      <c r="Q32" s="1760"/>
    </row>
    <row r="33" spans="1:18" s="1763" customFormat="1" ht="6.95" customHeight="1">
      <c r="A33" s="1752"/>
      <c r="B33" s="1753"/>
      <c r="C33" s="1754"/>
      <c r="D33" s="1756"/>
      <c r="E33" s="1756"/>
      <c r="F33" s="1758">
        <v>0</v>
      </c>
      <c r="G33" s="1757"/>
      <c r="H33" s="1756"/>
      <c r="I33" s="1989"/>
      <c r="J33" s="1741"/>
      <c r="K33" s="1741"/>
      <c r="L33" s="1957"/>
      <c r="M33" s="1758"/>
      <c r="N33" s="1975"/>
      <c r="O33" s="1764"/>
      <c r="P33" s="1760"/>
      <c r="Q33" s="1760"/>
    </row>
    <row r="34" spans="1:18" s="1763" customFormat="1" ht="30.75" customHeight="1">
      <c r="A34" s="1752" t="s">
        <v>9019</v>
      </c>
      <c r="B34" s="1753" t="s">
        <v>13762</v>
      </c>
      <c r="C34" s="1754"/>
      <c r="D34" s="1756">
        <v>30</v>
      </c>
      <c r="E34" s="1756"/>
      <c r="F34" s="1757">
        <f>F23+F25-F27-F30-F32</f>
        <v>9362729292</v>
      </c>
      <c r="G34" s="1757">
        <f>G23+G25-G27-G30-G32</f>
        <v>1806074927</v>
      </c>
      <c r="H34" s="1757">
        <f t="shared" ref="H34:M34" si="2">H23+H25-H27-H30-H32</f>
        <v>0</v>
      </c>
      <c r="I34" s="1988">
        <f>+I23+I25-I27-I30-I32</f>
        <v>15510553989</v>
      </c>
      <c r="J34" s="1757">
        <f t="shared" si="2"/>
        <v>-335841098</v>
      </c>
      <c r="K34" s="1757">
        <f t="shared" si="2"/>
        <v>0</v>
      </c>
      <c r="L34" s="1957">
        <v>15461529274</v>
      </c>
      <c r="M34" s="1757">
        <f t="shared" si="2"/>
        <v>0</v>
      </c>
      <c r="N34" s="1975">
        <f>+N23+N25-N27-N30-N32</f>
        <v>19087771245</v>
      </c>
      <c r="O34" s="1759">
        <f>L34-N32</f>
        <v>9631370471</v>
      </c>
      <c r="P34" s="1760"/>
      <c r="Q34" s="1760"/>
    </row>
    <row r="35" spans="1:18" s="1763" customFormat="1" ht="6.95" customHeight="1">
      <c r="A35" s="1752"/>
      <c r="B35" s="1753"/>
      <c r="C35" s="1754"/>
      <c r="D35" s="1756"/>
      <c r="E35" s="1756"/>
      <c r="F35" s="1758">
        <v>0</v>
      </c>
      <c r="G35" s="1757"/>
      <c r="H35" s="1756"/>
      <c r="I35" s="1989"/>
      <c r="J35" s="1741"/>
      <c r="K35" s="1741"/>
      <c r="L35" s="1957"/>
      <c r="M35" s="1758"/>
      <c r="N35" s="1975"/>
      <c r="O35" s="1764"/>
      <c r="P35" s="1760"/>
      <c r="Q35" s="1760"/>
    </row>
    <row r="36" spans="1:18" s="1763" customFormat="1" ht="12.75" customHeight="1">
      <c r="A36" s="1752" t="s">
        <v>6105</v>
      </c>
      <c r="B36" s="1753" t="s">
        <v>12446</v>
      </c>
      <c r="C36" s="1754"/>
      <c r="D36" s="1756">
        <v>31</v>
      </c>
      <c r="E36" s="1756" t="s">
        <v>6795</v>
      </c>
      <c r="F36" s="1758">
        <v>4754250999</v>
      </c>
      <c r="G36" s="1757">
        <v>600110551</v>
      </c>
      <c r="H36" s="1756"/>
      <c r="I36" s="1988">
        <v>11693954530</v>
      </c>
      <c r="J36" s="1741">
        <v>878279319</v>
      </c>
      <c r="K36" s="1741"/>
      <c r="L36" s="1957">
        <v>5354361550</v>
      </c>
      <c r="M36" s="1758"/>
      <c r="N36" s="1975">
        <v>11718863706</v>
      </c>
      <c r="O36" s="1759">
        <f>L36-N34</f>
        <v>-13733409695</v>
      </c>
      <c r="P36" s="1760"/>
      <c r="Q36" s="1760"/>
    </row>
    <row r="37" spans="1:18" s="1763" customFormat="1" ht="6.95" customHeight="1">
      <c r="A37" s="1752"/>
      <c r="B37" s="1753"/>
      <c r="C37" s="1754"/>
      <c r="D37" s="1756"/>
      <c r="E37" s="1756"/>
      <c r="F37" s="1758">
        <v>0</v>
      </c>
      <c r="G37" s="1757"/>
      <c r="H37" s="1756"/>
      <c r="I37" s="1989"/>
      <c r="J37" s="1741"/>
      <c r="K37" s="1741"/>
      <c r="L37" s="1957"/>
      <c r="M37" s="1758"/>
      <c r="N37" s="1975"/>
      <c r="O37" s="1764"/>
      <c r="P37" s="1760"/>
      <c r="Q37" s="1760"/>
    </row>
    <row r="38" spans="1:18" s="1763" customFormat="1" ht="12.75" customHeight="1">
      <c r="A38" s="1752" t="s">
        <v>12447</v>
      </c>
      <c r="B38" s="1753" t="s">
        <v>12448</v>
      </c>
      <c r="C38" s="1754"/>
      <c r="D38" s="1756">
        <v>32</v>
      </c>
      <c r="E38" s="1756" t="s">
        <v>4690</v>
      </c>
      <c r="F38" s="1758">
        <v>9606900088</v>
      </c>
      <c r="G38" s="1757">
        <v>828182187</v>
      </c>
      <c r="H38" s="1756"/>
      <c r="I38" s="1988">
        <v>28858741092</v>
      </c>
      <c r="J38" s="1741">
        <v>187102723</v>
      </c>
      <c r="K38" s="1741"/>
      <c r="L38" s="1957">
        <v>10448352317</v>
      </c>
      <c r="M38" s="1758"/>
      <c r="N38" s="1975">
        <v>28903047599</v>
      </c>
      <c r="O38" s="1759">
        <f>L38-N36</f>
        <v>-1270511389</v>
      </c>
      <c r="P38" s="1760"/>
      <c r="Q38" s="1760"/>
    </row>
    <row r="39" spans="1:18" s="1763" customFormat="1" ht="6.95" customHeight="1">
      <c r="A39" s="1752"/>
      <c r="B39" s="1753"/>
      <c r="C39" s="1754"/>
      <c r="D39" s="1756"/>
      <c r="E39" s="1756"/>
      <c r="F39" s="1758">
        <v>0</v>
      </c>
      <c r="G39" s="1757"/>
      <c r="H39" s="1756"/>
      <c r="I39" s="1989"/>
      <c r="J39" s="1741"/>
      <c r="K39" s="1741"/>
      <c r="L39" s="1957"/>
      <c r="M39" s="1758"/>
      <c r="N39" s="1975"/>
      <c r="O39" s="1764"/>
      <c r="P39" s="1760"/>
      <c r="Q39" s="1760"/>
    </row>
    <row r="40" spans="1:18" s="1763" customFormat="1" ht="12.75" customHeight="1">
      <c r="A40" s="1752" t="s">
        <v>12449</v>
      </c>
      <c r="B40" s="1753" t="s">
        <v>10941</v>
      </c>
      <c r="C40" s="1754"/>
      <c r="D40" s="1756">
        <v>40</v>
      </c>
      <c r="E40" s="1756"/>
      <c r="F40" s="1757">
        <f>F36-F38</f>
        <v>-4852649089</v>
      </c>
      <c r="G40" s="1757">
        <f>G36-G38</f>
        <v>-228071636</v>
      </c>
      <c r="H40" s="1757">
        <f t="shared" ref="H40:M40" si="3">H36-H38</f>
        <v>0</v>
      </c>
      <c r="I40" s="1988">
        <f>I36-I38</f>
        <v>-17164786562</v>
      </c>
      <c r="J40" s="1757">
        <f t="shared" si="3"/>
        <v>691176596</v>
      </c>
      <c r="K40" s="1757">
        <f t="shared" si="3"/>
        <v>0</v>
      </c>
      <c r="L40" s="1957">
        <v>-5093990767</v>
      </c>
      <c r="M40" s="1757">
        <f t="shared" si="3"/>
        <v>0</v>
      </c>
      <c r="N40" s="1975">
        <f>+N36-N38</f>
        <v>-17184183893</v>
      </c>
      <c r="O40" s="1759">
        <f>L40-N38</f>
        <v>-33997038366</v>
      </c>
      <c r="P40" s="1760"/>
      <c r="Q40" s="1760"/>
    </row>
    <row r="41" spans="1:18" s="1763" customFormat="1" ht="6.95" customHeight="1" outlineLevel="1">
      <c r="A41" s="1752"/>
      <c r="B41" s="1753"/>
      <c r="C41" s="1754"/>
      <c r="D41" s="1756"/>
      <c r="E41" s="1756"/>
      <c r="F41" s="1758">
        <v>0</v>
      </c>
      <c r="G41" s="1757"/>
      <c r="H41" s="1756"/>
      <c r="I41" s="1989"/>
      <c r="J41" s="1741"/>
      <c r="K41" s="1741"/>
      <c r="L41" s="1957"/>
      <c r="M41" s="1758"/>
      <c r="N41" s="1975"/>
      <c r="O41" s="1764"/>
      <c r="P41" s="1760"/>
      <c r="Q41" s="1760"/>
    </row>
    <row r="42" spans="1:18" s="1763" customFormat="1" ht="42.75" customHeight="1" outlineLevel="1">
      <c r="A42" s="1752" t="s">
        <v>10942</v>
      </c>
      <c r="B42" s="1753" t="s">
        <v>3623</v>
      </c>
      <c r="C42" s="1754"/>
      <c r="D42" s="1756">
        <v>45</v>
      </c>
      <c r="E42" s="1756"/>
      <c r="F42" s="1758">
        <v>0</v>
      </c>
      <c r="G42" s="1757"/>
      <c r="H42" s="1756"/>
      <c r="I42" s="1989"/>
      <c r="J42" s="1741">
        <v>0</v>
      </c>
      <c r="K42" s="1741"/>
      <c r="L42" s="1959" t="s">
        <v>9131</v>
      </c>
      <c r="M42" s="1758"/>
      <c r="N42" s="1976" t="s">
        <v>9131</v>
      </c>
      <c r="O42" s="1759" t="e">
        <f>L42-N40</f>
        <v>#VALUE!</v>
      </c>
      <c r="P42" s="1760"/>
      <c r="Q42" s="1760"/>
    </row>
    <row r="43" spans="1:18" s="1763" customFormat="1" ht="6.95" customHeight="1">
      <c r="A43" s="1752"/>
      <c r="B43" s="1753"/>
      <c r="C43" s="1754"/>
      <c r="D43" s="1756"/>
      <c r="E43" s="1756"/>
      <c r="F43" s="1758">
        <v>0</v>
      </c>
      <c r="G43" s="1757"/>
      <c r="H43" s="1756"/>
      <c r="I43" s="1989"/>
      <c r="J43" s="1741"/>
      <c r="K43" s="1741"/>
      <c r="L43" s="1957"/>
      <c r="M43" s="1758"/>
      <c r="N43" s="1975"/>
      <c r="O43" s="1764"/>
      <c r="P43" s="1760"/>
      <c r="Q43" s="1760"/>
    </row>
    <row r="44" spans="1:18" s="1763" customFormat="1" ht="28.5" customHeight="1">
      <c r="A44" s="1752" t="s">
        <v>7765</v>
      </c>
      <c r="B44" s="1753" t="s">
        <v>7764</v>
      </c>
      <c r="C44" s="1754"/>
      <c r="D44" s="1756">
        <v>50</v>
      </c>
      <c r="E44" s="1756"/>
      <c r="F44" s="1757">
        <f>F34+F40</f>
        <v>4510080203</v>
      </c>
      <c r="G44" s="1757">
        <f>G34+G40</f>
        <v>1578003291</v>
      </c>
      <c r="H44" s="1757">
        <f t="shared" ref="H44:M44" si="4">H34+H40</f>
        <v>0</v>
      </c>
      <c r="I44" s="1988">
        <f>I34+I40</f>
        <v>-1654232573</v>
      </c>
      <c r="J44" s="1757">
        <f t="shared" si="4"/>
        <v>355335498</v>
      </c>
      <c r="K44" s="1757">
        <f t="shared" si="4"/>
        <v>0</v>
      </c>
      <c r="L44" s="1957">
        <v>10367538507</v>
      </c>
      <c r="M44" s="1757">
        <f t="shared" si="4"/>
        <v>0</v>
      </c>
      <c r="N44" s="1975">
        <f>+N40+N34</f>
        <v>1903587352</v>
      </c>
      <c r="O44" s="1759" t="e">
        <f>L44-N42</f>
        <v>#VALUE!</v>
      </c>
      <c r="P44" s="1760"/>
      <c r="Q44" s="1797"/>
      <c r="R44" s="1765"/>
    </row>
    <row r="45" spans="1:18" s="1763" customFormat="1" ht="6.95" customHeight="1">
      <c r="A45" s="1752"/>
      <c r="B45" s="1753"/>
      <c r="C45" s="1754"/>
      <c r="D45" s="1756"/>
      <c r="E45" s="1756"/>
      <c r="F45" s="1758">
        <v>0</v>
      </c>
      <c r="G45" s="1757"/>
      <c r="H45" s="1756"/>
      <c r="I45" s="1989"/>
      <c r="J45" s="1741"/>
      <c r="K45" s="1741"/>
      <c r="L45" s="1957"/>
      <c r="M45" s="1758"/>
      <c r="N45" s="1975"/>
      <c r="O45" s="1764"/>
      <c r="P45" s="1760"/>
      <c r="Q45" s="1760"/>
    </row>
    <row r="46" spans="1:18" s="1763" customFormat="1" ht="30" customHeight="1">
      <c r="A46" s="1752" t="s">
        <v>404</v>
      </c>
      <c r="B46" s="1753" t="s">
        <v>8169</v>
      </c>
      <c r="C46" s="1754"/>
      <c r="D46" s="1756">
        <v>51</v>
      </c>
      <c r="E46" s="1756" t="s">
        <v>14282</v>
      </c>
      <c r="F46" s="1758">
        <v>998132187</v>
      </c>
      <c r="G46" s="1757">
        <v>347160724</v>
      </c>
      <c r="H46" s="1756"/>
      <c r="I46" s="1988"/>
      <c r="J46" s="1741">
        <v>0</v>
      </c>
      <c r="K46" s="1741"/>
      <c r="L46" s="1957">
        <v>2313454215</v>
      </c>
      <c r="M46" s="1758"/>
      <c r="N46" s="1975">
        <v>36565227</v>
      </c>
      <c r="O46" s="1759">
        <f>L46-N44</f>
        <v>409866863</v>
      </c>
      <c r="P46" s="1760"/>
      <c r="Q46" s="1760"/>
      <c r="R46" s="1765"/>
    </row>
    <row r="47" spans="1:18" s="1763" customFormat="1" ht="6.95" customHeight="1">
      <c r="A47" s="1752"/>
      <c r="B47" s="1753"/>
      <c r="C47" s="1754"/>
      <c r="D47" s="1756"/>
      <c r="E47" s="1756"/>
      <c r="F47" s="1758">
        <v>0</v>
      </c>
      <c r="G47" s="1757"/>
      <c r="H47" s="1756"/>
      <c r="I47" s="1989"/>
      <c r="J47" s="1741"/>
      <c r="K47" s="1741"/>
      <c r="L47" s="1957"/>
      <c r="M47" s="1758"/>
      <c r="N47" s="1975"/>
      <c r="O47" s="1764"/>
      <c r="P47" s="1760"/>
      <c r="Q47" s="1760"/>
    </row>
    <row r="48" spans="1:18" s="1763" customFormat="1" ht="30" customHeight="1">
      <c r="A48" s="1752" t="s">
        <v>406</v>
      </c>
      <c r="B48" s="1753" t="s">
        <v>405</v>
      </c>
      <c r="C48" s="1754"/>
      <c r="D48" s="1756">
        <v>52</v>
      </c>
      <c r="E48" s="1756"/>
      <c r="F48" s="1758">
        <v>0</v>
      </c>
      <c r="G48" s="1757"/>
      <c r="H48" s="1756"/>
      <c r="I48" s="1989"/>
      <c r="J48" s="1741">
        <v>0</v>
      </c>
      <c r="K48" s="1741"/>
      <c r="L48" s="1957">
        <v>0</v>
      </c>
      <c r="M48" s="1758"/>
      <c r="N48" s="1975">
        <v>0</v>
      </c>
      <c r="O48" s="1759">
        <f>L48-N46</f>
        <v>-36565227</v>
      </c>
      <c r="P48" s="1760"/>
      <c r="Q48" s="1760"/>
    </row>
    <row r="49" spans="1:18" s="1763" customFormat="1" ht="6.95" customHeight="1">
      <c r="A49" s="1752"/>
      <c r="B49" s="1753"/>
      <c r="C49" s="1754"/>
      <c r="D49" s="1756"/>
      <c r="E49" s="1756"/>
      <c r="F49" s="1758"/>
      <c r="G49" s="1758"/>
      <c r="H49" s="1758"/>
      <c r="I49" s="1835"/>
      <c r="J49" s="1741"/>
      <c r="K49" s="1741"/>
      <c r="L49" s="1957"/>
      <c r="M49" s="1758"/>
      <c r="N49" s="1975"/>
      <c r="O49" s="1774"/>
      <c r="P49" s="1760"/>
      <c r="Q49" s="1760"/>
    </row>
    <row r="50" spans="1:18" s="1763" customFormat="1" ht="31.5" customHeight="1" thickBot="1">
      <c r="A50" s="1752" t="s">
        <v>408</v>
      </c>
      <c r="B50" s="1753" t="s">
        <v>407</v>
      </c>
      <c r="C50" s="1754"/>
      <c r="D50" s="1756">
        <v>60</v>
      </c>
      <c r="E50" s="1756"/>
      <c r="F50" s="1833">
        <f>F44-F46-F48</f>
        <v>3511948016</v>
      </c>
      <c r="G50" s="1833">
        <f>G44-G46-G48</f>
        <v>1230842567</v>
      </c>
      <c r="H50" s="1757">
        <f t="shared" ref="H50:M50" si="5">H44-H46-H48</f>
        <v>0</v>
      </c>
      <c r="I50" s="1992">
        <f t="shared" si="5"/>
        <v>-1654232573</v>
      </c>
      <c r="J50" s="1757">
        <f t="shared" si="5"/>
        <v>355335498</v>
      </c>
      <c r="K50" s="1757">
        <f t="shared" si="5"/>
        <v>0</v>
      </c>
      <c r="L50" s="1960">
        <v>8054084292</v>
      </c>
      <c r="M50" s="1757">
        <f t="shared" si="5"/>
        <v>0</v>
      </c>
      <c r="N50" s="1977">
        <f>+N44-N46</f>
        <v>1867022125</v>
      </c>
      <c r="O50" s="1775">
        <f>L50-N48</f>
        <v>8054084292</v>
      </c>
      <c r="P50" s="1760"/>
      <c r="Q50" s="1760"/>
    </row>
    <row r="51" spans="1:18" s="1763" customFormat="1" ht="6.95" customHeight="1" outlineLevel="1" thickTop="1">
      <c r="A51" s="1754"/>
      <c r="B51" s="1753"/>
      <c r="C51" s="1754"/>
      <c r="D51" s="1754"/>
      <c r="E51" s="1754"/>
      <c r="F51" s="1757"/>
      <c r="G51" s="1776"/>
      <c r="H51" s="1758"/>
      <c r="I51" s="1993"/>
      <c r="J51" s="1737"/>
      <c r="K51" s="1737"/>
      <c r="L51" s="1957"/>
      <c r="M51" s="1757"/>
      <c r="N51" s="1975"/>
      <c r="O51" s="1764"/>
      <c r="P51" s="1760"/>
      <c r="Q51" s="1760"/>
    </row>
    <row r="52" spans="1:18" s="1788" customFormat="1" ht="28.5" customHeight="1" outlineLevel="2">
      <c r="A52" s="1777" t="s">
        <v>6007</v>
      </c>
      <c r="B52" s="1778" t="s">
        <v>6005</v>
      </c>
      <c r="C52" s="1779"/>
      <c r="D52" s="1780">
        <v>61</v>
      </c>
      <c r="E52" s="1780"/>
      <c r="F52" s="1784">
        <v>-51942</v>
      </c>
      <c r="G52" s="1781">
        <f ca="1">WK!W305*20%</f>
        <v>-49882.400000000001</v>
      </c>
      <c r="H52" s="1782"/>
      <c r="I52" s="1781">
        <v>-1552938</v>
      </c>
      <c r="J52" s="1783">
        <v>-253409652.43906981</v>
      </c>
      <c r="K52" s="1820"/>
      <c r="L52" s="1961">
        <v>-102337</v>
      </c>
      <c r="M52" s="1784"/>
      <c r="N52" s="1978">
        <v>333703</v>
      </c>
      <c r="O52" s="1785" t="e">
        <f>#REF!-N50</f>
        <v>#REF!</v>
      </c>
      <c r="P52" s="1786"/>
      <c r="Q52" s="1791"/>
      <c r="R52" s="1787"/>
    </row>
    <row r="53" spans="1:18" s="1788" customFormat="1" ht="6.95" customHeight="1" outlineLevel="2">
      <c r="A53" s="1779"/>
      <c r="B53" s="1778"/>
      <c r="C53" s="1779"/>
      <c r="D53" s="1780"/>
      <c r="E53" s="1779"/>
      <c r="F53" s="1784"/>
      <c r="G53" s="1789"/>
      <c r="H53" s="1789"/>
      <c r="I53" s="1789"/>
      <c r="J53" s="1790"/>
      <c r="K53" s="1821"/>
      <c r="L53" s="1961"/>
      <c r="M53" s="1784"/>
      <c r="N53" s="1978"/>
      <c r="O53" s="1791"/>
      <c r="P53" s="1786"/>
      <c r="Q53" s="1786"/>
    </row>
    <row r="54" spans="1:18" s="1788" customFormat="1" ht="27" customHeight="1" outlineLevel="2">
      <c r="A54" s="1777" t="s">
        <v>6008</v>
      </c>
      <c r="B54" s="1778" t="s">
        <v>6006</v>
      </c>
      <c r="C54" s="1779"/>
      <c r="D54" s="1780">
        <v>62</v>
      </c>
      <c r="E54" s="1780"/>
      <c r="F54" s="1781">
        <f>F50-F52</f>
        <v>3511999958</v>
      </c>
      <c r="G54" s="1781">
        <f ca="1">G50-G52</f>
        <v>1230892449.4000001</v>
      </c>
      <c r="H54" s="1781">
        <f t="shared" ref="H54:M54" si="6">H50-H52</f>
        <v>0</v>
      </c>
      <c r="I54" s="1781">
        <f t="shared" si="6"/>
        <v>-1652679635</v>
      </c>
      <c r="J54" s="1781">
        <f t="shared" si="6"/>
        <v>608745150.43906975</v>
      </c>
      <c r="K54" s="1781">
        <f t="shared" si="6"/>
        <v>0</v>
      </c>
      <c r="L54" s="1961">
        <v>8054186629</v>
      </c>
      <c r="M54" s="1781">
        <f t="shared" si="6"/>
        <v>0</v>
      </c>
      <c r="N54" s="1978">
        <v>1866688422</v>
      </c>
      <c r="O54" s="1791"/>
      <c r="P54" s="1786"/>
      <c r="Q54" s="1786"/>
    </row>
    <row r="55" spans="1:18" s="1772" customFormat="1" ht="6.95" customHeight="1" outlineLevel="2">
      <c r="A55" s="1752"/>
      <c r="B55" s="1753"/>
      <c r="C55" s="1754"/>
      <c r="D55" s="1756"/>
      <c r="E55" s="1766"/>
      <c r="F55" s="1792"/>
      <c r="G55" s="1792"/>
      <c r="H55" s="1793"/>
      <c r="I55" s="1994"/>
      <c r="J55" s="1718"/>
      <c r="K55" s="1718"/>
      <c r="L55" s="1958"/>
      <c r="M55" s="1793"/>
      <c r="N55" s="1966"/>
      <c r="O55" s="1794"/>
      <c r="P55" s="1760"/>
      <c r="Q55" s="1760"/>
    </row>
    <row r="56" spans="1:18" s="1763" customFormat="1" ht="15" customHeight="1" outlineLevel="1" thickBot="1">
      <c r="A56" s="1752" t="s">
        <v>14388</v>
      </c>
      <c r="B56" s="1753" t="s">
        <v>409</v>
      </c>
      <c r="C56" s="1754"/>
      <c r="D56" s="1756">
        <v>70</v>
      </c>
      <c r="E56" s="1756" t="s">
        <v>11015</v>
      </c>
      <c r="F56" s="1795">
        <v>58</v>
      </c>
      <c r="G56" s="1795">
        <f ca="1">G54/'TM 6T'!B977</f>
        <v>20.409583496526164</v>
      </c>
      <c r="H56" s="1758"/>
      <c r="I56" s="1995">
        <v>-43</v>
      </c>
      <c r="J56" s="1741">
        <v>18</v>
      </c>
      <c r="K56" s="1741"/>
      <c r="L56" s="1967">
        <v>133.54579104434453</v>
      </c>
      <c r="M56" s="1758"/>
      <c r="N56" s="1979">
        <v>48</v>
      </c>
      <c r="O56" s="1796" t="e">
        <f>L52-#REF!</f>
        <v>#REF!</v>
      </c>
      <c r="P56" s="1760"/>
      <c r="Q56" s="1797"/>
    </row>
    <row r="57" spans="1:18" s="1763" customFormat="1" ht="8.25" customHeight="1" outlineLevel="1" thickTop="1">
      <c r="A57" s="1752"/>
      <c r="B57" s="1753"/>
      <c r="C57" s="1754"/>
      <c r="D57" s="1756"/>
      <c r="E57" s="1756"/>
      <c r="F57" s="1828"/>
      <c r="G57" s="1756"/>
      <c r="H57" s="1756"/>
      <c r="I57" s="1989"/>
      <c r="J57" s="1741"/>
      <c r="K57" s="1741"/>
      <c r="L57" s="1962"/>
      <c r="M57" s="1758"/>
      <c r="N57" s="1962"/>
      <c r="O57" s="1797"/>
      <c r="P57" s="1760"/>
      <c r="Q57" s="1797"/>
    </row>
    <row r="58" spans="1:18" s="1763" customFormat="1" ht="6.75" customHeight="1">
      <c r="A58" s="1752"/>
      <c r="B58" s="1753"/>
      <c r="C58" s="1754"/>
      <c r="D58" s="1756"/>
      <c r="E58" s="1756" t="s">
        <v>3411</v>
      </c>
      <c r="F58" s="1828"/>
      <c r="G58" s="1756"/>
      <c r="H58" s="1756"/>
      <c r="I58" s="1989"/>
      <c r="J58" s="1741"/>
      <c r="K58" s="1741"/>
      <c r="L58" s="1962"/>
      <c r="M58" s="1758"/>
      <c r="N58" s="1962"/>
      <c r="O58" s="1764"/>
      <c r="P58" s="1760"/>
      <c r="Q58" s="1760"/>
    </row>
    <row r="59" spans="1:18" s="1732" customFormat="1" ht="15" customHeight="1">
      <c r="A59" s="1716"/>
      <c r="B59" s="1717"/>
      <c r="C59" s="1716"/>
      <c r="D59" s="1716"/>
      <c r="E59" s="1716"/>
      <c r="F59" s="1823"/>
      <c r="G59" s="1716"/>
      <c r="H59" s="1716"/>
      <c r="I59" s="1970"/>
      <c r="J59" s="1718"/>
      <c r="K59" s="1718"/>
      <c r="L59" s="2104" t="s">
        <v>14491</v>
      </c>
      <c r="M59" s="2104"/>
      <c r="N59" s="2104"/>
      <c r="O59" s="1798"/>
      <c r="P59" s="1731"/>
      <c r="Q59" s="1731"/>
    </row>
    <row r="60" spans="1:18" s="1721" customFormat="1" ht="20.100000000000001" customHeight="1">
      <c r="A60" s="1725"/>
      <c r="B60" s="1799" t="s">
        <v>6949</v>
      </c>
      <c r="C60" s="1725"/>
      <c r="D60" s="2097" t="s">
        <v>14360</v>
      </c>
      <c r="E60" s="2097"/>
      <c r="F60" s="2097"/>
      <c r="G60" s="2097"/>
      <c r="H60" s="2097"/>
      <c r="I60" s="2097"/>
      <c r="J60" s="1800"/>
      <c r="K60" s="1800"/>
      <c r="L60" s="2096" t="s">
        <v>14401</v>
      </c>
      <c r="M60" s="2096"/>
      <c r="N60" s="2096"/>
      <c r="O60" s="1801"/>
      <c r="P60" s="1720"/>
      <c r="Q60" s="1720"/>
    </row>
    <row r="61" spans="1:18" s="1721" customFormat="1" ht="12" customHeight="1">
      <c r="A61" s="1728"/>
      <c r="B61" s="1802"/>
      <c r="C61" s="1728"/>
      <c r="D61" s="1728"/>
      <c r="E61" s="1728"/>
      <c r="F61" s="1825"/>
      <c r="G61" s="1728"/>
      <c r="H61" s="1728"/>
      <c r="I61" s="1980"/>
      <c r="J61" s="1729"/>
      <c r="K61" s="1729"/>
      <c r="L61" s="1963"/>
      <c r="M61" s="1728"/>
      <c r="N61" s="1964"/>
      <c r="O61" s="1719"/>
      <c r="P61" s="1720"/>
      <c r="Q61" s="1720"/>
    </row>
    <row r="62" spans="1:18" s="1721" customFormat="1" ht="12" customHeight="1">
      <c r="A62" s="1728"/>
      <c r="B62" s="1802"/>
      <c r="C62" s="1728"/>
      <c r="D62" s="1728"/>
      <c r="E62" s="1728"/>
      <c r="F62" s="1825"/>
      <c r="G62" s="1728"/>
      <c r="H62" s="1728"/>
      <c r="I62" s="1980"/>
      <c r="J62" s="1729"/>
      <c r="K62" s="1729"/>
      <c r="L62" s="1965"/>
      <c r="M62" s="1728"/>
      <c r="N62" s="1964"/>
      <c r="O62" s="1719"/>
      <c r="P62" s="1720"/>
      <c r="Q62" s="1720"/>
    </row>
    <row r="63" spans="1:18" s="1721" customFormat="1" ht="12" customHeight="1">
      <c r="A63" s="1728"/>
      <c r="B63" s="1802"/>
      <c r="C63" s="1728"/>
      <c r="D63" s="1728"/>
      <c r="E63" s="1728"/>
      <c r="F63" s="1825"/>
      <c r="G63" s="1728"/>
      <c r="H63" s="1728"/>
      <c r="I63" s="1980"/>
      <c r="J63" s="1729"/>
      <c r="K63" s="1729"/>
      <c r="L63" s="1728"/>
      <c r="M63" s="1728"/>
      <c r="N63" s="1980"/>
      <c r="O63" s="1719"/>
      <c r="P63" s="1720"/>
      <c r="Q63" s="1720"/>
    </row>
    <row r="64" spans="1:18" s="1721" customFormat="1" ht="12" customHeight="1">
      <c r="A64" s="1728"/>
      <c r="B64" s="1802"/>
      <c r="C64" s="1728"/>
      <c r="D64" s="1728"/>
      <c r="E64" s="1728"/>
      <c r="F64" s="1825"/>
      <c r="G64" s="1728"/>
      <c r="H64" s="1728"/>
      <c r="I64" s="1980"/>
      <c r="J64" s="1729"/>
      <c r="K64" s="1729"/>
      <c r="L64" s="1728"/>
      <c r="M64" s="1728"/>
      <c r="N64" s="1980"/>
      <c r="O64" s="1719"/>
      <c r="P64" s="1720"/>
      <c r="Q64" s="1720"/>
    </row>
    <row r="65" spans="1:17" s="1721" customFormat="1" ht="12" customHeight="1">
      <c r="A65" s="1728"/>
      <c r="B65" s="1802"/>
      <c r="C65" s="1728"/>
      <c r="D65" s="1728"/>
      <c r="E65" s="1728"/>
      <c r="F65" s="1825"/>
      <c r="G65" s="1728"/>
      <c r="H65" s="1728"/>
      <c r="I65" s="1980"/>
      <c r="J65" s="1729"/>
      <c r="K65" s="1729"/>
      <c r="L65" s="1803"/>
      <c r="M65" s="1728"/>
      <c r="N65" s="1980"/>
      <c r="O65" s="1719"/>
      <c r="P65" s="1720"/>
      <c r="Q65" s="1720"/>
    </row>
    <row r="66" spans="1:17" s="1721" customFormat="1" ht="15" customHeight="1">
      <c r="A66" s="1728"/>
      <c r="B66" s="1804"/>
      <c r="C66" s="1804"/>
      <c r="D66" s="1804"/>
      <c r="E66" s="1804"/>
      <c r="F66" s="1829"/>
      <c r="G66" s="2098"/>
      <c r="H66" s="2098"/>
      <c r="I66" s="2098"/>
      <c r="J66" s="1770"/>
      <c r="K66" s="1770"/>
      <c r="L66" s="1805"/>
      <c r="M66" s="1728"/>
      <c r="N66" s="1980"/>
      <c r="O66" s="1719"/>
      <c r="P66" s="1720"/>
      <c r="Q66" s="1720"/>
    </row>
    <row r="67" spans="1:17" s="1721" customFormat="1" ht="20.100000000000001" customHeight="1">
      <c r="A67" s="1806"/>
      <c r="B67" s="1807" t="s">
        <v>14496</v>
      </c>
      <c r="C67" s="1736" t="s">
        <v>14389</v>
      </c>
      <c r="D67" s="2097" t="s">
        <v>6951</v>
      </c>
      <c r="E67" s="2097"/>
      <c r="F67" s="2097"/>
      <c r="G67" s="2097"/>
      <c r="H67" s="2097"/>
      <c r="I67" s="2097"/>
      <c r="J67" s="1800"/>
      <c r="K67" s="1800"/>
      <c r="L67" s="1806" t="s">
        <v>6952</v>
      </c>
      <c r="M67" s="1806"/>
      <c r="N67" s="1981"/>
      <c r="O67" s="1808"/>
      <c r="P67" s="1720"/>
      <c r="Q67" s="1720"/>
    </row>
    <row r="68" spans="1:17" s="1772" customFormat="1" ht="15" customHeight="1">
      <c r="A68" s="1794"/>
      <c r="B68" s="1809"/>
      <c r="C68" s="1794"/>
      <c r="D68" s="1794"/>
      <c r="E68" s="1794"/>
      <c r="F68" s="1830"/>
      <c r="G68" s="1794"/>
      <c r="H68" s="1794"/>
      <c r="I68" s="1996"/>
      <c r="J68" s="1810"/>
      <c r="K68" s="1810"/>
      <c r="L68" s="1797"/>
      <c r="M68" s="1811"/>
      <c r="N68" s="1982"/>
      <c r="P68" s="1763"/>
      <c r="Q68" s="1763"/>
    </row>
    <row r="69" spans="1:17" s="1772" customFormat="1" ht="15" customHeight="1">
      <c r="B69" s="1812"/>
      <c r="F69" s="1831"/>
      <c r="I69" s="1997"/>
      <c r="J69" s="1813"/>
      <c r="K69" s="1813"/>
      <c r="L69" s="1814"/>
      <c r="M69" s="1814"/>
      <c r="N69" s="1983"/>
      <c r="P69" s="1763"/>
      <c r="Q69" s="1763"/>
    </row>
    <row r="70" spans="1:17" s="1772" customFormat="1" ht="15" customHeight="1">
      <c r="B70" s="1812"/>
      <c r="F70" s="1831"/>
      <c r="I70" s="1997"/>
      <c r="J70" s="1813"/>
      <c r="K70" s="1813"/>
      <c r="L70" s="1814"/>
      <c r="M70" s="1814"/>
      <c r="N70" s="1983"/>
      <c r="P70" s="1763"/>
      <c r="Q70" s="1763"/>
    </row>
    <row r="71" spans="1:17" s="1772" customFormat="1" ht="15" customHeight="1">
      <c r="B71" s="1812"/>
      <c r="F71" s="1831"/>
      <c r="I71" s="1997"/>
      <c r="J71" s="1813"/>
      <c r="K71" s="1813"/>
      <c r="L71" s="1814"/>
      <c r="M71" s="1814"/>
      <c r="N71" s="1983"/>
      <c r="P71" s="1763"/>
      <c r="Q71" s="1763"/>
    </row>
    <row r="72" spans="1:17" s="1772" customFormat="1" ht="15" customHeight="1">
      <c r="B72" s="1812"/>
      <c r="F72" s="1831"/>
      <c r="I72" s="1997"/>
      <c r="J72" s="1813"/>
      <c r="K72" s="1813"/>
      <c r="L72" s="1814"/>
      <c r="M72" s="1814"/>
      <c r="N72" s="1983"/>
      <c r="P72" s="1763"/>
      <c r="Q72" s="1763"/>
    </row>
    <row r="73" spans="1:17" s="1772" customFormat="1" ht="15" customHeight="1">
      <c r="B73" s="1812"/>
      <c r="F73" s="1831"/>
      <c r="I73" s="1997"/>
      <c r="J73" s="1813"/>
      <c r="K73" s="1813"/>
      <c r="L73" s="1814"/>
      <c r="M73" s="1814"/>
      <c r="N73" s="1983"/>
      <c r="P73" s="1763"/>
      <c r="Q73" s="1763"/>
    </row>
    <row r="74" spans="1:17" s="1772" customFormat="1" ht="15" customHeight="1">
      <c r="B74" s="1812"/>
      <c r="F74" s="1831"/>
      <c r="I74" s="1997"/>
      <c r="J74" s="1813"/>
      <c r="K74" s="1813"/>
      <c r="L74" s="1814"/>
      <c r="M74" s="1814"/>
      <c r="N74" s="1983"/>
      <c r="P74" s="1763"/>
      <c r="Q74" s="1763"/>
    </row>
  </sheetData>
  <mergeCells count="13">
    <mergeCell ref="E12:E13"/>
    <mergeCell ref="G12:I12"/>
    <mergeCell ref="L59:N59"/>
    <mergeCell ref="L12:N12"/>
    <mergeCell ref="L60:N60"/>
    <mergeCell ref="D60:I60"/>
    <mergeCell ref="G66:I66"/>
    <mergeCell ref="D67:I67"/>
    <mergeCell ref="A7:N7"/>
    <mergeCell ref="A8:N8"/>
    <mergeCell ref="A9:N9"/>
    <mergeCell ref="L11:M11"/>
    <mergeCell ref="D12:D13"/>
  </mergeCells>
  <dataValidations count="1">
    <dataValidation type="list" allowBlank="1" showInputMessage="1" showErrorMessage="1" sqref="P54:Q54 P52:Q52 P17:Q17 P19:Q19 P21:Q21 P23:Q23 P25:Q25 P27:Q28 P30:Q30 P32:Q32 P34:Q34 P36:Q36 P38:Q38 P40:Q40 P42:Q42 P44:Q44 P46:Q46 P48:Q48 P50:Q50 P56:Q57 P15:Q15">
      <formula1>bsxn</formula1>
    </dataValidation>
  </dataValidations>
  <pageMargins left="0.2" right="0.19" top="0.39370078740157499" bottom="0.33" header="0.16" footer="0.24"/>
  <pageSetup paperSize="9" firstPageNumber="10"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sheetPr>
    <tabColor rgb="FFC00000"/>
  </sheetPr>
  <dimension ref="A1:AF149"/>
  <sheetViews>
    <sheetView topLeftCell="A105" workbookViewId="0">
      <selection activeCell="I105" sqref="I1:O65536"/>
    </sheetView>
  </sheetViews>
  <sheetFormatPr defaultRowHeight="13.5"/>
  <cols>
    <col min="1" max="1" width="3.140625" style="1815" customWidth="1"/>
    <col min="2" max="2" width="26.28515625" style="1815" customWidth="1"/>
    <col min="3" max="3" width="19.85546875" style="1815" customWidth="1"/>
    <col min="4" max="4" width="5.5703125" style="1815" customWidth="1"/>
    <col min="5" max="5" width="6.28515625" style="1815" customWidth="1"/>
    <col min="6" max="6" width="16.28515625" style="1818" customWidth="1"/>
    <col min="7" max="7" width="0.85546875" style="1818" customWidth="1"/>
    <col min="8" max="8" width="16.7109375" style="1818" customWidth="1"/>
    <col min="9" max="9" width="1.28515625" style="1908" hidden="1" customWidth="1"/>
    <col min="10" max="10" width="16.5703125" style="1908" hidden="1" customWidth="1"/>
    <col min="11" max="11" width="19.42578125" style="1815" hidden="1" customWidth="1"/>
    <col min="12" max="12" width="2.42578125" style="1815" hidden="1" customWidth="1"/>
    <col min="13" max="13" width="17.85546875" style="1815" hidden="1" customWidth="1"/>
    <col min="14" max="14" width="0" style="1815" hidden="1" customWidth="1"/>
    <col min="15" max="15" width="23.5703125" style="1815" hidden="1" customWidth="1"/>
    <col min="16" max="16384" width="9.140625" style="1815"/>
  </cols>
  <sheetData>
    <row r="1" spans="1:14" s="1715" customFormat="1" ht="17.100000000000001" customHeight="1">
      <c r="A1" s="1836" t="str">
        <f>[77]Menu!B2</f>
        <v>CÔNG TY CỔ PHẦN TẬP ĐOÀN ĐẠI CHÂU</v>
      </c>
      <c r="B1" s="1837"/>
      <c r="C1" s="1837"/>
      <c r="D1" s="1837"/>
      <c r="E1" s="1837"/>
      <c r="F1" s="1837"/>
      <c r="G1" s="1837"/>
      <c r="H1" s="1838"/>
      <c r="I1" s="1714"/>
      <c r="J1" s="1714"/>
      <c r="N1" s="1715">
        <v>1</v>
      </c>
    </row>
    <row r="2" spans="1:14" s="1721" customFormat="1" ht="16.350000000000001" customHeight="1">
      <c r="A2" s="1738" t="str">
        <f>[77]Menu!B3</f>
        <v>Tổ 23, cụm 4, phường Nhật Tân, quận Tây Hồ, thành phố Hà Nội</v>
      </c>
      <c r="B2" s="1839"/>
      <c r="C2" s="1839"/>
      <c r="D2" s="1839"/>
      <c r="E2" s="1839"/>
      <c r="F2" s="1839"/>
      <c r="G2" s="1839"/>
      <c r="H2" s="1840"/>
      <c r="I2" s="1841"/>
      <c r="J2" s="1720"/>
      <c r="N2" s="1721">
        <v>1</v>
      </c>
    </row>
    <row r="3" spans="1:14" s="1721" customFormat="1" ht="15" customHeight="1">
      <c r="A3" s="1738" t="str">
        <f>[77]Menu!B4</f>
        <v>BÁO CÁO TÀI CHÍNH HỢP NHẤT</v>
      </c>
      <c r="B3" s="1839"/>
      <c r="C3" s="1839"/>
      <c r="D3" s="1839"/>
      <c r="E3" s="1839"/>
      <c r="F3" s="1839"/>
      <c r="G3" s="1839"/>
      <c r="H3" s="1840"/>
      <c r="I3" s="1841"/>
      <c r="J3" s="1720"/>
      <c r="N3" s="1721">
        <v>1</v>
      </c>
    </row>
    <row r="4" spans="1:14" s="1721" customFormat="1" ht="16.350000000000001" customHeight="1">
      <c r="A4" s="1738"/>
      <c r="B4" s="1839" t="str">
        <f>Menu!B5</f>
        <v>Quý IV của năm tài chính kết thúc ngày 31 tháng 12 năm 2015</v>
      </c>
      <c r="C4" s="1839"/>
      <c r="D4" s="1839"/>
      <c r="E4" s="1839"/>
      <c r="F4" s="1839"/>
      <c r="G4" s="1839"/>
      <c r="H4" s="1839"/>
      <c r="I4" s="1841"/>
      <c r="J4" s="1720"/>
      <c r="N4" s="1721">
        <v>1</v>
      </c>
    </row>
    <row r="5" spans="1:14" s="1721" customFormat="1" ht="5.0999999999999996" customHeight="1" thickBot="1">
      <c r="A5" s="1842"/>
      <c r="B5" s="1843"/>
      <c r="C5" s="1843"/>
      <c r="D5" s="1843"/>
      <c r="E5" s="1843"/>
      <c r="F5" s="1843"/>
      <c r="G5" s="1843"/>
      <c r="H5" s="1843"/>
      <c r="I5" s="1841"/>
      <c r="J5" s="1720"/>
      <c r="N5" s="1721">
        <v>1</v>
      </c>
    </row>
    <row r="6" spans="1:14" s="1732" customFormat="1" ht="15" customHeight="1">
      <c r="A6" s="1844"/>
      <c r="B6" s="1845"/>
      <c r="C6" s="1845"/>
      <c r="D6" s="1845"/>
      <c r="E6" s="1846"/>
      <c r="F6" s="1845"/>
      <c r="G6" s="1845"/>
      <c r="H6" s="1845"/>
      <c r="I6" s="1847"/>
      <c r="J6" s="1731"/>
      <c r="N6" s="1721">
        <v>1</v>
      </c>
    </row>
    <row r="7" spans="1:14" s="1733" customFormat="1" ht="21.95" customHeight="1">
      <c r="A7" s="2105" t="s">
        <v>14391</v>
      </c>
      <c r="B7" s="2105"/>
      <c r="C7" s="2105"/>
      <c r="D7" s="2105"/>
      <c r="E7" s="2105"/>
      <c r="F7" s="2105"/>
      <c r="G7" s="2105"/>
      <c r="H7" s="2105"/>
      <c r="I7" s="1731"/>
      <c r="J7" s="1847" t="s">
        <v>1686</v>
      </c>
      <c r="N7" s="1721">
        <v>1</v>
      </c>
    </row>
    <row r="8" spans="1:14" s="1733" customFormat="1" ht="14.25" customHeight="1">
      <c r="A8" s="2106" t="s">
        <v>4687</v>
      </c>
      <c r="B8" s="2106"/>
      <c r="C8" s="2106"/>
      <c r="D8" s="2106"/>
      <c r="E8" s="2106"/>
      <c r="F8" s="2106"/>
      <c r="G8" s="2106"/>
      <c r="H8" s="2106"/>
      <c r="I8" s="1731"/>
      <c r="J8" s="1847"/>
      <c r="N8" s="1721">
        <v>1</v>
      </c>
    </row>
    <row r="9" spans="1:14" s="1733" customFormat="1" ht="15" customHeight="1">
      <c r="A9" s="2107" t="s">
        <v>1362</v>
      </c>
      <c r="B9" s="2107"/>
      <c r="C9" s="2107"/>
      <c r="D9" s="2107"/>
      <c r="E9" s="2107"/>
      <c r="F9" s="2107"/>
      <c r="G9" s="2107"/>
      <c r="H9" s="2107"/>
      <c r="I9" s="1731"/>
      <c r="J9" s="1731"/>
      <c r="N9" s="1721">
        <v>1</v>
      </c>
    </row>
    <row r="10" spans="1:14" s="1733" customFormat="1" ht="15" customHeight="1">
      <c r="A10" s="2097" t="str">
        <f>Menu!B5</f>
        <v>Quý IV của năm tài chính kết thúc ngày 31 tháng 12 năm 2015</v>
      </c>
      <c r="B10" s="2097"/>
      <c r="C10" s="2097"/>
      <c r="D10" s="2097"/>
      <c r="E10" s="2097"/>
      <c r="F10" s="2097"/>
      <c r="G10" s="2097"/>
      <c r="H10" s="2097"/>
      <c r="I10" s="1731"/>
      <c r="J10" s="1731"/>
      <c r="N10" s="1721">
        <v>1</v>
      </c>
    </row>
    <row r="11" spans="1:14" s="1733" customFormat="1" ht="6" customHeight="1">
      <c r="A11" s="1849"/>
      <c r="B11" s="1849"/>
      <c r="C11" s="1849"/>
      <c r="D11" s="1849"/>
      <c r="E11" s="1850"/>
      <c r="F11" s="1849"/>
      <c r="G11" s="1849"/>
      <c r="H11" s="1849"/>
      <c r="I11" s="1731"/>
      <c r="J11" s="1731"/>
      <c r="N11" s="1721">
        <v>1</v>
      </c>
    </row>
    <row r="12" spans="1:14" s="1732" customFormat="1" ht="15" customHeight="1">
      <c r="A12" s="1851"/>
      <c r="B12" s="1851"/>
      <c r="C12" s="1851"/>
      <c r="D12" s="1851"/>
      <c r="E12" s="1839"/>
      <c r="F12" s="1852"/>
      <c r="G12" s="1851"/>
      <c r="H12" s="1852" t="s">
        <v>10912</v>
      </c>
      <c r="I12" s="1847"/>
      <c r="J12" s="1731"/>
      <c r="N12" s="1721">
        <v>1</v>
      </c>
    </row>
    <row r="13" spans="1:14" s="1732" customFormat="1" ht="12.75" customHeight="1">
      <c r="A13" s="1851"/>
      <c r="B13" s="1851"/>
      <c r="C13" s="1851"/>
      <c r="D13" s="1851"/>
      <c r="E13" s="1839"/>
      <c r="F13" s="2095" t="s">
        <v>6953</v>
      </c>
      <c r="G13" s="2095"/>
      <c r="H13" s="2095"/>
      <c r="I13" s="1847"/>
      <c r="J13" s="1731"/>
      <c r="N13" s="1721">
        <v>1</v>
      </c>
    </row>
    <row r="14" spans="1:14" s="1751" customFormat="1" ht="39.75" customHeight="1">
      <c r="A14" s="1853" t="s">
        <v>12469</v>
      </c>
      <c r="B14" s="1854"/>
      <c r="C14" s="1854"/>
      <c r="D14" s="1855" t="s">
        <v>6085</v>
      </c>
      <c r="E14" s="1856" t="s">
        <v>950</v>
      </c>
      <c r="F14" s="1857" t="s">
        <v>5543</v>
      </c>
      <c r="G14" s="1858"/>
      <c r="H14" s="1857" t="s">
        <v>5544</v>
      </c>
      <c r="I14" s="1859"/>
      <c r="J14" s="1749"/>
      <c r="K14" s="1860" t="s">
        <v>11645</v>
      </c>
      <c r="M14" s="1861" t="s">
        <v>6083</v>
      </c>
      <c r="N14" s="1721">
        <v>1</v>
      </c>
    </row>
    <row r="15" spans="1:14" s="1763" customFormat="1" ht="15" customHeight="1">
      <c r="A15" s="1849"/>
      <c r="B15" s="1849"/>
      <c r="C15" s="1849"/>
      <c r="D15" s="1862"/>
      <c r="E15" s="1848"/>
      <c r="F15" s="1863"/>
      <c r="G15" s="1863"/>
      <c r="H15" s="1863"/>
      <c r="I15" s="1797"/>
      <c r="J15" s="1760"/>
      <c r="N15" s="1721">
        <v>1</v>
      </c>
    </row>
    <row r="16" spans="1:14" s="1819" customFormat="1" ht="15" customHeight="1">
      <c r="A16" s="1864" t="s">
        <v>531</v>
      </c>
      <c r="B16" s="1864" t="s">
        <v>14100</v>
      </c>
      <c r="C16" s="1864"/>
      <c r="D16" s="1865"/>
      <c r="E16" s="1865"/>
      <c r="F16" s="1866"/>
      <c r="G16" s="1866"/>
      <c r="H16" s="1866"/>
      <c r="I16" s="1867"/>
      <c r="J16" s="1868"/>
      <c r="K16" s="1869"/>
      <c r="L16" s="1869"/>
      <c r="M16" s="1869"/>
      <c r="N16" s="1721">
        <v>1</v>
      </c>
    </row>
    <row r="17" spans="1:15" s="1819" customFormat="1" ht="12" customHeight="1">
      <c r="A17" s="1864"/>
      <c r="B17" s="1864"/>
      <c r="C17" s="1864"/>
      <c r="D17" s="1865"/>
      <c r="E17" s="1865"/>
      <c r="F17" s="1866"/>
      <c r="G17" s="1870"/>
      <c r="H17" s="1866"/>
      <c r="I17" s="1867"/>
      <c r="J17" s="1868"/>
      <c r="K17" s="1869"/>
      <c r="L17" s="1869"/>
      <c r="M17" s="1869"/>
      <c r="N17" s="1721">
        <v>1</v>
      </c>
    </row>
    <row r="18" spans="1:15" s="1881" customFormat="1" ht="15" customHeight="1">
      <c r="A18" s="1871" t="s">
        <v>533</v>
      </c>
      <c r="B18" s="1872" t="s">
        <v>1364</v>
      </c>
      <c r="C18" s="1872"/>
      <c r="D18" s="1873" t="s">
        <v>10488</v>
      </c>
      <c r="E18" s="1874"/>
      <c r="F18" s="1875">
        <v>10367528273</v>
      </c>
      <c r="G18" s="1876"/>
      <c r="H18" s="1875">
        <v>1903587352</v>
      </c>
      <c r="I18" s="1877"/>
      <c r="J18" s="1878">
        <f>F18-[77]PL!F44</f>
        <v>6886807088</v>
      </c>
      <c r="K18" s="1879" t="e">
        <f>CF1_NAMNAY</f>
        <v>#VALUE!</v>
      </c>
      <c r="L18" s="1880"/>
      <c r="M18" s="1879">
        <f>SUM(M19:M22)</f>
        <v>0</v>
      </c>
      <c r="N18" s="1721">
        <v>1</v>
      </c>
    </row>
    <row r="19" spans="1:15" s="1896" customFormat="1" ht="15" hidden="1" customHeight="1">
      <c r="A19" s="1882"/>
      <c r="B19" s="1883"/>
      <c r="C19" s="1883"/>
      <c r="D19" s="1884"/>
      <c r="E19" s="1885"/>
      <c r="F19" s="1886"/>
      <c r="G19" s="1887"/>
      <c r="H19" s="1888"/>
      <c r="I19" s="1889"/>
      <c r="J19" s="1890"/>
      <c r="K19" s="1891"/>
      <c r="L19" s="1892"/>
      <c r="M19" s="1893">
        <f>[77]PL!F52</f>
        <v>0</v>
      </c>
      <c r="N19" s="1894"/>
      <c r="O19" s="1895"/>
    </row>
    <row r="20" spans="1:15" s="1896" customFormat="1" ht="15" hidden="1" customHeight="1">
      <c r="A20" s="1882"/>
      <c r="B20" s="1883"/>
      <c r="C20" s="1883"/>
      <c r="D20" s="1884"/>
      <c r="E20" s="1885"/>
      <c r="F20" s="1886"/>
      <c r="G20" s="1887"/>
      <c r="H20" s="1888"/>
      <c r="I20" s="1889"/>
      <c r="J20" s="1890"/>
      <c r="K20" s="1891"/>
      <c r="L20" s="1892"/>
      <c r="M20" s="1893"/>
      <c r="N20" s="1894"/>
      <c r="O20" s="1895"/>
    </row>
    <row r="21" spans="1:15" s="1896" customFormat="1" ht="15" hidden="1" customHeight="1">
      <c r="A21" s="1882"/>
      <c r="B21" s="1883"/>
      <c r="C21" s="1883"/>
      <c r="D21" s="1884"/>
      <c r="E21" s="1885"/>
      <c r="F21" s="1886"/>
      <c r="G21" s="1887"/>
      <c r="H21" s="1888"/>
      <c r="I21" s="1889"/>
      <c r="J21" s="1890"/>
      <c r="K21" s="1891"/>
      <c r="L21" s="1892"/>
      <c r="M21" s="1893"/>
      <c r="N21" s="1894"/>
      <c r="O21" s="1895"/>
    </row>
    <row r="22" spans="1:15" s="1881" customFormat="1" ht="15" customHeight="1">
      <c r="A22" s="1871" t="s">
        <v>661</v>
      </c>
      <c r="B22" s="1872" t="s">
        <v>14101</v>
      </c>
      <c r="C22" s="1872"/>
      <c r="D22" s="1873"/>
      <c r="E22" s="1874"/>
      <c r="F22" s="1897"/>
      <c r="G22" s="1876"/>
      <c r="H22" s="1897"/>
      <c r="I22" s="1877"/>
      <c r="J22" s="1898"/>
      <c r="K22" s="1878"/>
      <c r="L22" s="1880"/>
      <c r="M22" s="1878"/>
      <c r="N22" s="1721">
        <v>1</v>
      </c>
    </row>
    <row r="23" spans="1:15" ht="15" customHeight="1">
      <c r="A23" s="1899" t="s">
        <v>9131</v>
      </c>
      <c r="B23" s="1899" t="s">
        <v>14492</v>
      </c>
      <c r="C23" s="1899"/>
      <c r="D23" s="1900" t="s">
        <v>11379</v>
      </c>
      <c r="E23" s="1901"/>
      <c r="F23" s="1902">
        <v>3208609231</v>
      </c>
      <c r="G23" s="1903"/>
      <c r="H23" s="1904">
        <v>3125019641</v>
      </c>
      <c r="I23" s="1905"/>
      <c r="J23" s="1906"/>
      <c r="K23" s="1907"/>
      <c r="L23" s="1880"/>
      <c r="M23" s="1907">
        <f>SUM(M24:M25)</f>
        <v>2481478801</v>
      </c>
      <c r="N23" s="1721">
        <v>1</v>
      </c>
    </row>
    <row r="24" spans="1:15" ht="15" hidden="1" customHeight="1">
      <c r="A24" s="1899"/>
      <c r="B24" s="1899"/>
      <c r="C24" s="1899"/>
      <c r="D24" s="1900"/>
      <c r="E24" s="1901"/>
      <c r="F24" s="1902"/>
      <c r="G24" s="1903"/>
      <c r="H24" s="1904"/>
      <c r="I24" s="1905"/>
      <c r="J24" s="1905"/>
      <c r="K24" s="1907"/>
      <c r="L24" s="1880"/>
      <c r="M24" s="1907">
        <f>-K23</f>
        <v>0</v>
      </c>
      <c r="N24" s="1721"/>
    </row>
    <row r="25" spans="1:15" ht="15" hidden="1" customHeight="1">
      <c r="A25" s="1899"/>
      <c r="B25" s="1899"/>
      <c r="C25" s="1899"/>
      <c r="D25" s="1900"/>
      <c r="E25" s="1901"/>
      <c r="F25" s="1902"/>
      <c r="G25" s="1903"/>
      <c r="H25" s="1904"/>
      <c r="I25" s="1905"/>
      <c r="J25" s="1905"/>
      <c r="K25" s="1907"/>
      <c r="L25" s="1880"/>
      <c r="M25" s="1907">
        <f>'[77]TM(TSCD)'!M20+'[77]TM(TSCD)'!M47</f>
        <v>2481478801</v>
      </c>
      <c r="N25" s="1721"/>
    </row>
    <row r="26" spans="1:15" ht="15" customHeight="1">
      <c r="A26" s="1899" t="s">
        <v>9131</v>
      </c>
      <c r="B26" s="1899" t="s">
        <v>13529</v>
      </c>
      <c r="C26" s="1899"/>
      <c r="D26" s="1900" t="s">
        <v>11873</v>
      </c>
      <c r="E26" s="1901"/>
      <c r="F26" s="1902">
        <v>-552977360</v>
      </c>
      <c r="G26" s="1903"/>
      <c r="H26" s="1904">
        <v>3016254890</v>
      </c>
      <c r="I26" s="1905"/>
      <c r="J26" s="1906"/>
      <c r="K26" s="1907" t="e">
        <f>CF1_NAMNAY</f>
        <v>#VALUE!</v>
      </c>
      <c r="L26" s="1880"/>
      <c r="M26" s="1907"/>
      <c r="N26" s="1721">
        <v>1</v>
      </c>
    </row>
    <row r="27" spans="1:15" ht="28.5" customHeight="1">
      <c r="A27" s="1899" t="s">
        <v>9131</v>
      </c>
      <c r="B27" s="2110" t="s">
        <v>14489</v>
      </c>
      <c r="C27" s="2110"/>
      <c r="D27" s="1900" t="s">
        <v>7877</v>
      </c>
      <c r="E27" s="1901"/>
      <c r="F27" s="1902">
        <v>-112892</v>
      </c>
      <c r="G27" s="1903"/>
      <c r="H27" s="1904">
        <v>102638775</v>
      </c>
      <c r="I27" s="1905"/>
      <c r="K27" s="1907" t="e">
        <f>CF1_NAMNAY</f>
        <v>#VALUE!</v>
      </c>
      <c r="L27" s="1880"/>
      <c r="M27" s="1907"/>
      <c r="N27" s="1721">
        <v>1</v>
      </c>
    </row>
    <row r="28" spans="1:15" ht="15" customHeight="1">
      <c r="A28" s="1899" t="s">
        <v>9131</v>
      </c>
      <c r="B28" s="1899" t="s">
        <v>10936</v>
      </c>
      <c r="C28" s="1899"/>
      <c r="D28" s="1900" t="s">
        <v>10937</v>
      </c>
      <c r="E28" s="1901"/>
      <c r="F28" s="1902">
        <v>11673695957</v>
      </c>
      <c r="G28" s="1903"/>
      <c r="H28" s="1904">
        <v>13019205801</v>
      </c>
      <c r="I28" s="1905"/>
      <c r="K28" s="1907" t="e">
        <f>CF1_NAMNAY</f>
        <v>#VALUE!</v>
      </c>
      <c r="L28" s="1880"/>
      <c r="M28" s="1907">
        <f>SUM(M29:M31)</f>
        <v>-2533417252</v>
      </c>
      <c r="N28" s="1721">
        <v>1</v>
      </c>
    </row>
    <row r="29" spans="1:15" s="1895" customFormat="1" ht="15" hidden="1" customHeight="1">
      <c r="A29" s="1909"/>
      <c r="B29" s="1909"/>
      <c r="C29" s="1909"/>
      <c r="D29" s="1910"/>
      <c r="E29" s="1911"/>
      <c r="F29" s="1912"/>
      <c r="G29" s="1913"/>
      <c r="H29" s="1914"/>
      <c r="I29" s="1915"/>
      <c r="J29" s="1916"/>
      <c r="K29" s="1893"/>
      <c r="L29" s="1892"/>
      <c r="M29" s="1893">
        <f>-[77]TM!B791-[77]TM!B792</f>
        <v>-2533417252</v>
      </c>
      <c r="N29" s="1894"/>
      <c r="O29" s="1895" t="s">
        <v>14334</v>
      </c>
    </row>
    <row r="30" spans="1:15" s="1895" customFormat="1" ht="15" hidden="1" customHeight="1">
      <c r="A30" s="1909"/>
      <c r="B30" s="1909"/>
      <c r="C30" s="1909"/>
      <c r="D30" s="1910"/>
      <c r="E30" s="1911"/>
      <c r="F30" s="1912"/>
      <c r="G30" s="1913"/>
      <c r="H30" s="1914"/>
      <c r="I30" s="1915"/>
      <c r="J30" s="1916"/>
      <c r="K30" s="1893"/>
      <c r="L30" s="1892"/>
      <c r="M30" s="1893"/>
      <c r="N30" s="1894"/>
    </row>
    <row r="31" spans="1:15" s="1895" customFormat="1" ht="15" hidden="1" customHeight="1">
      <c r="A31" s="1909"/>
      <c r="B31" s="1909"/>
      <c r="C31" s="1909"/>
      <c r="D31" s="1910"/>
      <c r="E31" s="1911"/>
      <c r="F31" s="1912"/>
      <c r="G31" s="1913"/>
      <c r="H31" s="1914"/>
      <c r="I31" s="1915"/>
      <c r="J31" s="1916"/>
      <c r="K31" s="1893"/>
      <c r="L31" s="1892"/>
      <c r="M31" s="1893"/>
      <c r="N31" s="1894"/>
    </row>
    <row r="32" spans="1:15" ht="15" customHeight="1">
      <c r="A32" s="1899" t="s">
        <v>9131</v>
      </c>
      <c r="B32" s="1899" t="s">
        <v>11151</v>
      </c>
      <c r="C32" s="1899"/>
      <c r="D32" s="1900" t="s">
        <v>11152</v>
      </c>
      <c r="E32" s="1901"/>
      <c r="F32" s="1902">
        <v>3181275995</v>
      </c>
      <c r="G32" s="1903"/>
      <c r="H32" s="1904">
        <v>3744755552</v>
      </c>
      <c r="I32" s="1905"/>
      <c r="J32" s="1905"/>
      <c r="K32" s="1907" t="e">
        <f>CF1_NAMNAY</f>
        <v>#VALUE!</v>
      </c>
      <c r="L32" s="1880"/>
      <c r="M32" s="1907">
        <f>SUM(M33:M37)</f>
        <v>4895004977</v>
      </c>
      <c r="N32" s="1721">
        <v>1</v>
      </c>
    </row>
    <row r="33" spans="1:15" s="1895" customFormat="1" ht="15" hidden="1" customHeight="1">
      <c r="A33" s="1899" t="s">
        <v>9131</v>
      </c>
      <c r="B33" s="1909"/>
      <c r="C33" s="1909"/>
      <c r="D33" s="1910"/>
      <c r="E33" s="1911"/>
      <c r="F33" s="1912"/>
      <c r="G33" s="1913"/>
      <c r="H33" s="1914"/>
      <c r="I33" s="1915"/>
      <c r="J33" s="1915"/>
      <c r="K33" s="1893"/>
      <c r="L33" s="1892"/>
      <c r="M33" s="1893">
        <v>4895004977</v>
      </c>
      <c r="N33" s="1894"/>
    </row>
    <row r="34" spans="1:15" s="1895" customFormat="1" ht="15" hidden="1" customHeight="1">
      <c r="A34" s="1899" t="s">
        <v>9131</v>
      </c>
      <c r="B34" s="1909"/>
      <c r="C34" s="1909"/>
      <c r="D34" s="1910"/>
      <c r="E34" s="1911"/>
      <c r="F34" s="1912"/>
      <c r="G34" s="1913"/>
      <c r="H34" s="1914"/>
      <c r="I34" s="1915"/>
      <c r="J34" s="1915"/>
      <c r="K34" s="1893"/>
      <c r="L34" s="1892"/>
      <c r="M34" s="1893"/>
      <c r="N34" s="1894"/>
    </row>
    <row r="35" spans="1:15" s="1895" customFormat="1" ht="15" hidden="1" customHeight="1">
      <c r="A35" s="1899" t="s">
        <v>9131</v>
      </c>
      <c r="B35" s="1909"/>
      <c r="C35" s="1909"/>
      <c r="D35" s="1910"/>
      <c r="E35" s="1911"/>
      <c r="F35" s="1912"/>
      <c r="G35" s="1913"/>
      <c r="H35" s="1914"/>
      <c r="I35" s="1915"/>
      <c r="J35" s="1915"/>
      <c r="K35" s="1893"/>
      <c r="L35" s="1892"/>
      <c r="M35" s="1893"/>
      <c r="N35" s="1894"/>
    </row>
    <row r="36" spans="1:15" s="1895" customFormat="1" ht="15" customHeight="1">
      <c r="A36" s="1899" t="s">
        <v>9131</v>
      </c>
      <c r="B36" s="1899" t="s">
        <v>14488</v>
      </c>
      <c r="C36" s="1909"/>
      <c r="D36" s="1910"/>
      <c r="E36" s="1911"/>
      <c r="F36" s="1902">
        <v>0</v>
      </c>
      <c r="G36" s="1903"/>
      <c r="H36" s="1904">
        <v>0</v>
      </c>
      <c r="I36" s="1915"/>
      <c r="J36" s="1915"/>
      <c r="K36" s="1893"/>
      <c r="L36" s="1892"/>
      <c r="M36" s="1893"/>
      <c r="N36" s="1894"/>
    </row>
    <row r="37" spans="1:15" s="1881" customFormat="1" ht="15" customHeight="1">
      <c r="A37" s="1871" t="s">
        <v>12490</v>
      </c>
      <c r="B37" s="1872" t="s">
        <v>9132</v>
      </c>
      <c r="C37" s="1872"/>
      <c r="D37" s="1873"/>
      <c r="E37" s="1874"/>
      <c r="F37" s="1897"/>
      <c r="G37" s="1876"/>
      <c r="H37" s="1897"/>
      <c r="I37" s="1877"/>
      <c r="J37" s="1898"/>
      <c r="K37" s="1878"/>
      <c r="L37" s="1880"/>
      <c r="M37" s="1878"/>
      <c r="N37" s="1721">
        <v>1</v>
      </c>
    </row>
    <row r="38" spans="1:15" s="1881" customFormat="1" ht="15" customHeight="1">
      <c r="A38" s="1871"/>
      <c r="B38" s="1872" t="s">
        <v>9133</v>
      </c>
      <c r="C38" s="1872"/>
      <c r="D38" s="1873" t="s">
        <v>9134</v>
      </c>
      <c r="E38" s="1874"/>
      <c r="F38" s="1875">
        <f>SUM(F18:F37)</f>
        <v>27878019204</v>
      </c>
      <c r="G38" s="1875">
        <f>SUM(G18:G37)</f>
        <v>0</v>
      </c>
      <c r="H38" s="1875">
        <f>SUM(H18:H37)</f>
        <v>24911462011</v>
      </c>
      <c r="I38" s="1877"/>
      <c r="J38" s="1898"/>
      <c r="K38" s="1879" t="e">
        <f>SUM(K18:K37)</f>
        <v>#VALUE!</v>
      </c>
      <c r="L38" s="1880"/>
      <c r="M38" s="1879" t="e">
        <f>F38-K38</f>
        <v>#VALUE!</v>
      </c>
      <c r="N38" s="1721">
        <v>1</v>
      </c>
    </row>
    <row r="39" spans="1:15" ht="15" customHeight="1">
      <c r="A39" s="1899" t="s">
        <v>9131</v>
      </c>
      <c r="B39" s="1899" t="s">
        <v>6012</v>
      </c>
      <c r="C39" s="1899"/>
      <c r="D39" s="1900" t="s">
        <v>11866</v>
      </c>
      <c r="E39" s="1901"/>
      <c r="F39" s="1902">
        <v>12424171620</v>
      </c>
      <c r="G39" s="1903"/>
      <c r="H39" s="1904">
        <v>-253414357792</v>
      </c>
      <c r="I39" s="1905"/>
      <c r="K39" s="1907" t="e">
        <f>CF1_NAMNAY</f>
        <v>#VALUE!</v>
      </c>
      <c r="L39" s="1880"/>
      <c r="M39" s="1907">
        <f>SUM(M40:M41)</f>
        <v>1083417252</v>
      </c>
      <c r="N39" s="1721">
        <v>1</v>
      </c>
    </row>
    <row r="40" spans="1:15" ht="15" hidden="1" customHeight="1">
      <c r="A40" s="1899"/>
      <c r="B40" s="1899"/>
      <c r="C40" s="1899"/>
      <c r="D40" s="1900"/>
      <c r="E40" s="1901"/>
      <c r="F40" s="1902"/>
      <c r="G40" s="1903"/>
      <c r="H40" s="1904"/>
      <c r="I40" s="1905"/>
      <c r="K40" s="1907"/>
      <c r="L40" s="1880"/>
      <c r="M40" s="1907">
        <f>-M29</f>
        <v>2533417252</v>
      </c>
      <c r="N40" s="1721"/>
    </row>
    <row r="41" spans="1:15" ht="15" hidden="1" customHeight="1">
      <c r="A41" s="1899"/>
      <c r="B41" s="1899"/>
      <c r="C41" s="1899"/>
      <c r="D41" s="1900"/>
      <c r="E41" s="1901"/>
      <c r="F41" s="1902"/>
      <c r="G41" s="1903"/>
      <c r="H41" s="1904"/>
      <c r="I41" s="1905"/>
      <c r="K41" s="1907"/>
      <c r="L41" s="1880"/>
      <c r="M41" s="1907">
        <f>-M90</f>
        <v>-1450000000</v>
      </c>
      <c r="N41" s="1721"/>
    </row>
    <row r="42" spans="1:15" ht="15" customHeight="1">
      <c r="A42" s="1899" t="s">
        <v>9131</v>
      </c>
      <c r="B42" s="1899" t="s">
        <v>2171</v>
      </c>
      <c r="C42" s="1899"/>
      <c r="D42" s="1900" t="s">
        <v>10973</v>
      </c>
      <c r="E42" s="1901"/>
      <c r="F42" s="1902">
        <v>-18398141555</v>
      </c>
      <c r="G42" s="1903"/>
      <c r="H42" s="1904">
        <v>-16510843341</v>
      </c>
      <c r="I42" s="1905"/>
      <c r="K42" s="1907" t="e">
        <f>CF1_NAMNAY</f>
        <v>#VALUE!</v>
      </c>
      <c r="L42" s="1880"/>
      <c r="M42" s="1907"/>
      <c r="N42" s="1721">
        <v>1</v>
      </c>
    </row>
    <row r="43" spans="1:15" ht="15" customHeight="1">
      <c r="A43" s="1899" t="s">
        <v>9131</v>
      </c>
      <c r="B43" s="1899" t="s">
        <v>2173</v>
      </c>
      <c r="C43" s="1899"/>
      <c r="D43" s="1900" t="s">
        <v>3234</v>
      </c>
      <c r="E43" s="1901"/>
      <c r="F43" s="1917">
        <v>-13015446459</v>
      </c>
      <c r="G43" s="1903"/>
      <c r="H43" s="1904">
        <v>22796267457</v>
      </c>
      <c r="I43" s="1905"/>
      <c r="K43" s="1907" t="e">
        <f>CF1_NAMNAY</f>
        <v>#VALUE!</v>
      </c>
      <c r="L43" s="1880"/>
      <c r="M43" s="1907" t="e">
        <f>SUM(M44:M50)</f>
        <v>#VALUE!</v>
      </c>
      <c r="N43" s="1721">
        <v>1</v>
      </c>
    </row>
    <row r="44" spans="1:15" s="1895" customFormat="1" ht="15" hidden="1" customHeight="1">
      <c r="A44" s="1909"/>
      <c r="B44" s="1909"/>
      <c r="C44" s="1909"/>
      <c r="D44" s="1910"/>
      <c r="E44" s="1911"/>
      <c r="F44" s="1912"/>
      <c r="G44" s="1913"/>
      <c r="H44" s="1914"/>
      <c r="I44" s="1915"/>
      <c r="J44" s="1916"/>
      <c r="K44" s="1893"/>
      <c r="L44" s="1892"/>
      <c r="M44" s="1893">
        <f>-M33</f>
        <v>-4895004977</v>
      </c>
      <c r="N44" s="1894"/>
      <c r="O44" s="1895" t="s">
        <v>14346</v>
      </c>
    </row>
    <row r="45" spans="1:15" s="1895" customFormat="1" ht="15" hidden="1" customHeight="1">
      <c r="A45" s="1909"/>
      <c r="B45" s="1909"/>
      <c r="C45" s="1909"/>
      <c r="D45" s="1910"/>
      <c r="E45" s="1911"/>
      <c r="F45" s="1912"/>
      <c r="G45" s="1913"/>
      <c r="H45" s="1914"/>
      <c r="I45" s="1915"/>
      <c r="J45" s="1916"/>
      <c r="K45" s="1893"/>
      <c r="L45" s="1892"/>
      <c r="M45" s="1893">
        <f>-M56</f>
        <v>4895004977</v>
      </c>
      <c r="N45" s="1894"/>
      <c r="O45" s="1895" t="s">
        <v>14395</v>
      </c>
    </row>
    <row r="46" spans="1:15" s="1895" customFormat="1" ht="15" hidden="1" customHeight="1">
      <c r="A46" s="1909"/>
      <c r="B46" s="1909"/>
      <c r="C46" s="1909"/>
      <c r="D46" s="1910"/>
      <c r="E46" s="1911"/>
      <c r="F46" s="1912"/>
      <c r="G46" s="1913"/>
      <c r="H46" s="1914"/>
      <c r="I46" s="1915"/>
      <c r="J46" s="1916"/>
      <c r="K46" s="1893"/>
      <c r="L46" s="1892"/>
      <c r="M46" s="1893">
        <f>-M60</f>
        <v>1006480853</v>
      </c>
      <c r="N46" s="1894"/>
      <c r="O46" s="1895" t="s">
        <v>14396</v>
      </c>
    </row>
    <row r="47" spans="1:15" s="1895" customFormat="1" ht="15" hidden="1" customHeight="1">
      <c r="A47" s="1909"/>
      <c r="B47" s="1909"/>
      <c r="C47" s="1909"/>
      <c r="D47" s="1910"/>
      <c r="E47" s="1911"/>
      <c r="F47" s="1912"/>
      <c r="G47" s="1913"/>
      <c r="H47" s="1914"/>
      <c r="I47" s="1915"/>
      <c r="J47" s="1916"/>
      <c r="K47" s="1893"/>
      <c r="L47" s="1892"/>
      <c r="M47" s="1893">
        <f>-M67</f>
        <v>0</v>
      </c>
      <c r="N47" s="1894"/>
    </row>
    <row r="48" spans="1:15" s="1895" customFormat="1" ht="15" hidden="1" customHeight="1">
      <c r="A48" s="1909"/>
      <c r="B48" s="1909"/>
      <c r="C48" s="1909"/>
      <c r="D48" s="1910"/>
      <c r="E48" s="1911"/>
      <c r="F48" s="1912"/>
      <c r="G48" s="1913"/>
      <c r="H48" s="1914"/>
      <c r="I48" s="1915"/>
      <c r="J48" s="1916"/>
      <c r="K48" s="1893"/>
      <c r="L48" s="1892"/>
      <c r="M48" s="1893" t="e">
        <f>-M85</f>
        <v>#VALUE!</v>
      </c>
      <c r="N48" s="1894"/>
    </row>
    <row r="49" spans="1:15" s="1895" customFormat="1" ht="15" hidden="1" customHeight="1">
      <c r="A49" s="1909"/>
      <c r="B49" s="1909"/>
      <c r="C49" s="1909"/>
      <c r="D49" s="1910"/>
      <c r="E49" s="1911"/>
      <c r="F49" s="1912"/>
      <c r="G49" s="1913"/>
      <c r="H49" s="1914"/>
      <c r="I49" s="1915"/>
      <c r="J49" s="1916"/>
      <c r="K49" s="1893"/>
      <c r="L49" s="1892"/>
      <c r="M49" s="1893">
        <f>-M19</f>
        <v>0</v>
      </c>
      <c r="N49" s="1894"/>
    </row>
    <row r="50" spans="1:15" s="1895" customFormat="1" ht="15" hidden="1" customHeight="1">
      <c r="A50" s="1909"/>
      <c r="B50" s="1909"/>
      <c r="C50" s="1909"/>
      <c r="D50" s="1910"/>
      <c r="E50" s="1911"/>
      <c r="F50" s="1912"/>
      <c r="G50" s="1913"/>
      <c r="H50" s="1914"/>
      <c r="I50" s="1915"/>
      <c r="J50" s="1916"/>
      <c r="K50" s="1893"/>
      <c r="L50" s="1892"/>
      <c r="M50" s="1893" t="e">
        <f>-M117-M121</f>
        <v>#VALUE!</v>
      </c>
      <c r="N50" s="1894"/>
    </row>
    <row r="51" spans="1:15" ht="15" customHeight="1">
      <c r="A51" s="1899" t="s">
        <v>9131</v>
      </c>
      <c r="B51" s="1899" t="s">
        <v>3497</v>
      </c>
      <c r="C51" s="1899"/>
      <c r="D51" s="1900" t="s">
        <v>3831</v>
      </c>
      <c r="E51" s="1901"/>
      <c r="F51" s="1902">
        <v>-109904165</v>
      </c>
      <c r="G51" s="1903"/>
      <c r="H51" s="1904">
        <v>31185445</v>
      </c>
      <c r="I51" s="1905"/>
      <c r="K51" s="1907" t="e">
        <f>CF1_NAMNAY</f>
        <v>#VALUE!</v>
      </c>
      <c r="L51" s="1880"/>
      <c r="M51" s="1907" t="e">
        <f>SUM(M52:M53)</f>
        <v>#VALUE!</v>
      </c>
      <c r="N51" s="1721">
        <v>1</v>
      </c>
    </row>
    <row r="52" spans="1:15" ht="15" hidden="1" customHeight="1">
      <c r="A52" s="1899" t="s">
        <v>9131</v>
      </c>
      <c r="B52" s="1899"/>
      <c r="C52" s="1899"/>
      <c r="D52" s="1900"/>
      <c r="E52" s="1901"/>
      <c r="F52" s="1902"/>
      <c r="G52" s="1903"/>
      <c r="H52" s="1904"/>
      <c r="I52" s="1905"/>
      <c r="K52" s="1907"/>
      <c r="L52" s="1880"/>
      <c r="M52" s="1907" t="e">
        <f>-M23-M78</f>
        <v>#VALUE!</v>
      </c>
      <c r="N52" s="1721"/>
    </row>
    <row r="53" spans="1:15" ht="15" hidden="1" customHeight="1">
      <c r="A53" s="1899" t="s">
        <v>9131</v>
      </c>
      <c r="B53" s="1899"/>
      <c r="C53" s="1899"/>
      <c r="D53" s="1900"/>
      <c r="E53" s="1901"/>
      <c r="F53" s="1902"/>
      <c r="G53" s="1903"/>
      <c r="H53" s="1904"/>
      <c r="I53" s="1905"/>
      <c r="K53" s="1907"/>
      <c r="L53" s="1880"/>
      <c r="M53" s="1907"/>
      <c r="N53" s="1721"/>
    </row>
    <row r="54" spans="1:15" ht="15" customHeight="1">
      <c r="A54" s="1899" t="s">
        <v>9131</v>
      </c>
      <c r="B54" s="1899" t="s">
        <v>14487</v>
      </c>
      <c r="C54" s="1899"/>
      <c r="D54" s="1900"/>
      <c r="E54" s="1901"/>
      <c r="F54" s="1902">
        <v>0</v>
      </c>
      <c r="G54" s="1903"/>
      <c r="H54" s="1904">
        <v>0</v>
      </c>
      <c r="I54" s="1905"/>
      <c r="K54" s="1907"/>
      <c r="L54" s="1880"/>
      <c r="M54" s="1907"/>
      <c r="N54" s="1721"/>
    </row>
    <row r="55" spans="1:15" ht="15" customHeight="1">
      <c r="A55" s="1899" t="s">
        <v>9131</v>
      </c>
      <c r="B55" s="1899" t="s">
        <v>11154</v>
      </c>
      <c r="C55" s="1899"/>
      <c r="D55" s="1900" t="s">
        <v>11156</v>
      </c>
      <c r="E55" s="1901"/>
      <c r="F55" s="1902">
        <v>-3162475561</v>
      </c>
      <c r="G55" s="1903"/>
      <c r="H55" s="1904">
        <v>-3799182384</v>
      </c>
      <c r="I55" s="1905"/>
      <c r="J55" s="1905"/>
      <c r="K55" s="1907" t="e">
        <f>CF1_NAMNAY</f>
        <v>#VALUE!</v>
      </c>
      <c r="L55" s="1880"/>
      <c r="M55" s="1907">
        <f>SUM(M56:M58)</f>
        <v>-4895004977</v>
      </c>
      <c r="N55" s="1721">
        <v>1</v>
      </c>
    </row>
    <row r="56" spans="1:15" s="1895" customFormat="1" ht="15" hidden="1" customHeight="1">
      <c r="A56" s="1909"/>
      <c r="B56" s="1909"/>
      <c r="C56" s="1909"/>
      <c r="D56" s="1910"/>
      <c r="E56" s="1911"/>
      <c r="F56" s="1912"/>
      <c r="G56" s="1913"/>
      <c r="H56" s="1914"/>
      <c r="I56" s="1915"/>
      <c r="J56" s="1915"/>
      <c r="K56" s="1893"/>
      <c r="L56" s="1892"/>
      <c r="M56" s="1893">
        <v>-4895004977</v>
      </c>
      <c r="N56" s="1894"/>
    </row>
    <row r="57" spans="1:15" s="1895" customFormat="1" ht="15" hidden="1" customHeight="1">
      <c r="A57" s="1909"/>
      <c r="B57" s="1909"/>
      <c r="C57" s="1909"/>
      <c r="D57" s="1910"/>
      <c r="E57" s="1911"/>
      <c r="F57" s="1912"/>
      <c r="G57" s="1913"/>
      <c r="H57" s="1914"/>
      <c r="I57" s="1915"/>
      <c r="J57" s="1915"/>
      <c r="K57" s="1893"/>
      <c r="L57" s="1892"/>
      <c r="M57" s="1893"/>
      <c r="N57" s="1894"/>
    </row>
    <row r="58" spans="1:15" s="1895" customFormat="1" ht="15" hidden="1" customHeight="1">
      <c r="A58" s="1909"/>
      <c r="B58" s="1909"/>
      <c r="C58" s="1909"/>
      <c r="D58" s="1910"/>
      <c r="E58" s="1911"/>
      <c r="F58" s="1912"/>
      <c r="G58" s="1913"/>
      <c r="H58" s="1914"/>
      <c r="I58" s="1915"/>
      <c r="J58" s="1915"/>
      <c r="K58" s="1893"/>
      <c r="L58" s="1892"/>
      <c r="M58" s="1893"/>
      <c r="N58" s="1894"/>
    </row>
    <row r="59" spans="1:15" ht="15" customHeight="1">
      <c r="A59" s="1899" t="s">
        <v>9131</v>
      </c>
      <c r="B59" s="1899" t="s">
        <v>3386</v>
      </c>
      <c r="C59" s="1899"/>
      <c r="D59" s="1900" t="s">
        <v>3388</v>
      </c>
      <c r="E59" s="1901"/>
      <c r="F59" s="1902">
        <v>-51284247</v>
      </c>
      <c r="G59" s="1903"/>
      <c r="H59" s="1904"/>
      <c r="I59" s="1905"/>
      <c r="J59" s="1905"/>
      <c r="K59" s="1907" t="e">
        <f>CF1_NAMNAY</f>
        <v>#VALUE!</v>
      </c>
      <c r="L59" s="1880"/>
      <c r="M59" s="1907">
        <f>SUM(M60:M61)</f>
        <v>-1006480853</v>
      </c>
      <c r="N59" s="1721">
        <v>1</v>
      </c>
    </row>
    <row r="60" spans="1:15" ht="15" hidden="1" customHeight="1">
      <c r="A60" s="1899"/>
      <c r="B60" s="1899"/>
      <c r="C60" s="1899"/>
      <c r="D60" s="1900"/>
      <c r="E60" s="1901"/>
      <c r="F60" s="1902"/>
      <c r="G60" s="1903"/>
      <c r="H60" s="1904"/>
      <c r="I60" s="1905"/>
      <c r="J60" s="1905"/>
      <c r="K60" s="1907"/>
      <c r="L60" s="1880"/>
      <c r="M60" s="1907">
        <v>-1006480853</v>
      </c>
      <c r="N60" s="1721"/>
    </row>
    <row r="61" spans="1:15" ht="15" hidden="1" customHeight="1">
      <c r="A61" s="1899"/>
      <c r="B61" s="1899"/>
      <c r="C61" s="1899"/>
      <c r="D61" s="1900"/>
      <c r="E61" s="1901"/>
      <c r="F61" s="1902"/>
      <c r="G61" s="1903"/>
      <c r="H61" s="1904"/>
      <c r="I61" s="1905"/>
      <c r="J61" s="1905"/>
      <c r="K61" s="1907"/>
      <c r="L61" s="1880"/>
      <c r="M61" s="1907"/>
      <c r="N61" s="1721"/>
    </row>
    <row r="62" spans="1:15" ht="15" customHeight="1">
      <c r="A62" s="1899" t="s">
        <v>9131</v>
      </c>
      <c r="B62" s="1899" t="s">
        <v>9135</v>
      </c>
      <c r="C62" s="1899"/>
      <c r="D62" s="1900" t="s">
        <v>3384</v>
      </c>
      <c r="E62" s="1901"/>
      <c r="F62" s="1902"/>
      <c r="G62" s="1903"/>
      <c r="H62" s="1904">
        <v>0</v>
      </c>
      <c r="I62" s="1905"/>
      <c r="J62" s="1905"/>
      <c r="K62" s="1907" t="e">
        <f>CF1_NAMNAY</f>
        <v>#VALUE!</v>
      </c>
      <c r="L62" s="1880"/>
      <c r="M62" s="1907">
        <f>SUM(M63:M65)</f>
        <v>0</v>
      </c>
      <c r="N62" s="1721">
        <v>1</v>
      </c>
    </row>
    <row r="63" spans="1:15" s="1895" customFormat="1" ht="15" hidden="1" customHeight="1">
      <c r="A63" s="1909"/>
      <c r="B63" s="1909"/>
      <c r="C63" s="1909"/>
      <c r="D63" s="1910"/>
      <c r="E63" s="1911"/>
      <c r="F63" s="1912"/>
      <c r="G63" s="1913"/>
      <c r="H63" s="1914"/>
      <c r="I63" s="1915"/>
      <c r="J63" s="1915"/>
      <c r="K63" s="1893"/>
      <c r="L63" s="1892"/>
      <c r="M63" s="1893"/>
      <c r="N63" s="1894"/>
      <c r="O63" s="1895" t="s">
        <v>14397</v>
      </c>
    </row>
    <row r="64" spans="1:15" s="1895" customFormat="1" ht="15" hidden="1" customHeight="1">
      <c r="A64" s="1909"/>
      <c r="B64" s="1909"/>
      <c r="C64" s="1909"/>
      <c r="D64" s="1910"/>
      <c r="E64" s="1911"/>
      <c r="F64" s="1912"/>
      <c r="G64" s="1913"/>
      <c r="H64" s="1914"/>
      <c r="I64" s="1915"/>
      <c r="J64" s="1915"/>
      <c r="K64" s="1893"/>
      <c r="L64" s="1892"/>
      <c r="M64" s="1893"/>
      <c r="N64" s="1894"/>
      <c r="O64" s="1895" t="s">
        <v>14398</v>
      </c>
    </row>
    <row r="65" spans="1:15" s="1895" customFormat="1" ht="15" hidden="1" customHeight="1">
      <c r="A65" s="1909"/>
      <c r="B65" s="1909"/>
      <c r="C65" s="1909"/>
      <c r="D65" s="1910"/>
      <c r="E65" s="1911"/>
      <c r="F65" s="1912"/>
      <c r="G65" s="1913"/>
      <c r="H65" s="1914"/>
      <c r="I65" s="1915"/>
      <c r="J65" s="1915"/>
      <c r="K65" s="1893"/>
      <c r="L65" s="1892"/>
      <c r="M65" s="1893"/>
      <c r="N65" s="1894"/>
    </row>
    <row r="66" spans="1:15" ht="15" customHeight="1">
      <c r="A66" s="1899" t="s">
        <v>9131</v>
      </c>
      <c r="B66" s="1899" t="s">
        <v>2865</v>
      </c>
      <c r="C66" s="1899"/>
      <c r="D66" s="1900" t="s">
        <v>1724</v>
      </c>
      <c r="E66" s="1901"/>
      <c r="F66" s="1902">
        <v>-107400000</v>
      </c>
      <c r="G66" s="1903"/>
      <c r="H66" s="1904">
        <v>-48300000</v>
      </c>
      <c r="I66" s="1905"/>
      <c r="J66" s="1905"/>
      <c r="K66" s="1907" t="e">
        <f>CF1_NAMNAY</f>
        <v>#VALUE!</v>
      </c>
      <c r="L66" s="1880"/>
      <c r="M66" s="1907">
        <f>SUM(M67:M69)</f>
        <v>0</v>
      </c>
      <c r="N66" s="1721">
        <v>1</v>
      </c>
    </row>
    <row r="67" spans="1:15" s="1895" customFormat="1" ht="15" hidden="1" customHeight="1">
      <c r="A67" s="1909"/>
      <c r="B67" s="1909"/>
      <c r="C67" s="1909"/>
      <c r="D67" s="1910"/>
      <c r="E67" s="1911"/>
      <c r="F67" s="1912"/>
      <c r="G67" s="1913"/>
      <c r="H67" s="1914"/>
      <c r="I67" s="1915"/>
      <c r="J67" s="1915"/>
      <c r="K67" s="1893"/>
      <c r="L67" s="1892"/>
      <c r="M67" s="1893">
        <f>-[77]PL!F52</f>
        <v>0</v>
      </c>
      <c r="N67" s="1894"/>
      <c r="O67" s="1895" t="s">
        <v>14399</v>
      </c>
    </row>
    <row r="68" spans="1:15" s="1895" customFormat="1" ht="15" hidden="1" customHeight="1">
      <c r="A68" s="1909"/>
      <c r="B68" s="1909"/>
      <c r="C68" s="1909"/>
      <c r="D68" s="1910"/>
      <c r="E68" s="1911"/>
      <c r="F68" s="1912"/>
      <c r="G68" s="1913"/>
      <c r="H68" s="1914"/>
      <c r="I68" s="1915"/>
      <c r="J68" s="1915"/>
      <c r="K68" s="1893"/>
      <c r="L68" s="1892"/>
      <c r="M68" s="1893">
        <f>-M64</f>
        <v>0</v>
      </c>
      <c r="N68" s="1894"/>
    </row>
    <row r="69" spans="1:15" s="1895" customFormat="1" ht="15" hidden="1" customHeight="1">
      <c r="A69" s="1909"/>
      <c r="B69" s="1909"/>
      <c r="C69" s="1909"/>
      <c r="D69" s="1910"/>
      <c r="E69" s="1911"/>
      <c r="F69" s="1912"/>
      <c r="G69" s="1913"/>
      <c r="H69" s="1914"/>
      <c r="I69" s="1915"/>
      <c r="J69" s="1915"/>
      <c r="K69" s="1893"/>
      <c r="L69" s="1892"/>
      <c r="M69" s="1893"/>
      <c r="N69" s="1894"/>
    </row>
    <row r="70" spans="1:15" s="1895" customFormat="1" ht="15" hidden="1" customHeight="1">
      <c r="A70" s="1909"/>
      <c r="B70" s="1909"/>
      <c r="C70" s="1909"/>
      <c r="D70" s="1910"/>
      <c r="E70" s="1911"/>
      <c r="F70" s="1912"/>
      <c r="G70" s="1913"/>
      <c r="H70" s="1914"/>
      <c r="I70" s="1915"/>
      <c r="J70" s="1915"/>
      <c r="K70" s="1893"/>
      <c r="L70" s="1892"/>
      <c r="M70" s="1893"/>
      <c r="N70" s="1894"/>
    </row>
    <row r="71" spans="1:15" ht="12" hidden="1" customHeight="1">
      <c r="A71" s="1899"/>
      <c r="B71" s="1899"/>
      <c r="C71" s="1899"/>
      <c r="D71" s="1900"/>
      <c r="E71" s="1901"/>
      <c r="F71" s="1918"/>
      <c r="G71" s="1903"/>
      <c r="H71" s="1918"/>
      <c r="I71" s="1905"/>
      <c r="K71" s="1919"/>
      <c r="L71" s="1880"/>
      <c r="M71" s="1919"/>
      <c r="N71" s="1721">
        <v>1</v>
      </c>
    </row>
    <row r="72" spans="1:15" s="1881" customFormat="1" ht="15" customHeight="1">
      <c r="A72" s="1872"/>
      <c r="B72" s="1872" t="s">
        <v>11669</v>
      </c>
      <c r="C72" s="1872"/>
      <c r="D72" s="1873" t="s">
        <v>11670</v>
      </c>
      <c r="E72" s="1874"/>
      <c r="F72" s="1920">
        <f>SUM(F37:F66)</f>
        <v>5457538837</v>
      </c>
      <c r="G72" s="1920">
        <f>SUM(G37:G66)</f>
        <v>0</v>
      </c>
      <c r="H72" s="1920">
        <f>SUM(H37:H66)</f>
        <v>-226033768604</v>
      </c>
      <c r="I72" s="1877"/>
      <c r="J72" s="1898"/>
      <c r="K72" s="1921" t="e">
        <f>SUM(K37:K66)</f>
        <v>#VALUE!</v>
      </c>
      <c r="L72" s="1880"/>
      <c r="M72" s="1921" t="e">
        <f>F72-K72</f>
        <v>#VALUE!</v>
      </c>
      <c r="N72" s="1721">
        <v>1</v>
      </c>
    </row>
    <row r="73" spans="1:15" s="1881" customFormat="1" ht="12" hidden="1" customHeight="1">
      <c r="A73" s="1872"/>
      <c r="B73" s="1872"/>
      <c r="C73" s="1872"/>
      <c r="D73" s="1874"/>
      <c r="E73" s="1874"/>
      <c r="F73" s="1922"/>
      <c r="G73" s="1923"/>
      <c r="H73" s="1922"/>
      <c r="I73" s="1877"/>
      <c r="J73" s="1898"/>
      <c r="K73" s="1878"/>
      <c r="L73" s="1880"/>
      <c r="M73" s="1878"/>
      <c r="N73" s="1721">
        <v>1</v>
      </c>
    </row>
    <row r="74" spans="1:15" s="1881" customFormat="1" ht="12" hidden="1" customHeight="1">
      <c r="A74" s="1872"/>
      <c r="B74" s="1872"/>
      <c r="C74" s="1872"/>
      <c r="D74" s="1874"/>
      <c r="E74" s="1874"/>
      <c r="F74" s="1922"/>
      <c r="G74" s="1923"/>
      <c r="H74" s="1922"/>
      <c r="I74" s="1877"/>
      <c r="J74" s="1898"/>
      <c r="K74" s="1878"/>
      <c r="L74" s="1880"/>
      <c r="M74" s="1878"/>
      <c r="N74" s="1721">
        <v>1</v>
      </c>
    </row>
    <row r="75" spans="1:15" s="1819" customFormat="1" ht="15" customHeight="1">
      <c r="A75" s="1864" t="s">
        <v>657</v>
      </c>
      <c r="B75" s="1864" t="s">
        <v>11671</v>
      </c>
      <c r="C75" s="1864"/>
      <c r="D75" s="1865"/>
      <c r="E75" s="1865"/>
      <c r="F75" s="1866"/>
      <c r="G75" s="1870"/>
      <c r="H75" s="1866"/>
      <c r="I75" s="1867"/>
      <c r="J75" s="1868"/>
      <c r="K75" s="1869"/>
      <c r="L75" s="1880"/>
      <c r="M75" s="1869"/>
      <c r="N75" s="1721">
        <v>1</v>
      </c>
    </row>
    <row r="76" spans="1:15" s="1819" customFormat="1" ht="12" customHeight="1">
      <c r="A76" s="1864"/>
      <c r="B76" s="1864"/>
      <c r="C76" s="1864"/>
      <c r="D76" s="1865"/>
      <c r="E76" s="1865"/>
      <c r="F76" s="1866"/>
      <c r="G76" s="1870"/>
      <c r="H76" s="1866"/>
      <c r="I76" s="1867"/>
      <c r="J76" s="1868"/>
      <c r="K76" s="1869"/>
      <c r="L76" s="1880"/>
      <c r="M76" s="1869"/>
      <c r="N76" s="1721">
        <v>1</v>
      </c>
    </row>
    <row r="77" spans="1:15" ht="15" customHeight="1">
      <c r="A77" s="1899" t="s">
        <v>533</v>
      </c>
      <c r="B77" s="1899" t="s">
        <v>11672</v>
      </c>
      <c r="C77" s="1899"/>
      <c r="D77" s="1901"/>
      <c r="E77" s="1901"/>
      <c r="F77" s="1904"/>
      <c r="G77" s="1903"/>
      <c r="H77" s="1904"/>
      <c r="I77" s="1905"/>
      <c r="K77" s="1906"/>
      <c r="L77" s="1880"/>
      <c r="M77" s="1906"/>
      <c r="N77" s="1721">
        <v>1</v>
      </c>
    </row>
    <row r="78" spans="1:15" ht="15" customHeight="1">
      <c r="A78" s="1899"/>
      <c r="B78" s="1899" t="s">
        <v>11673</v>
      </c>
      <c r="C78" s="1899"/>
      <c r="D78" s="1900" t="s">
        <v>3994</v>
      </c>
      <c r="E78" s="1901"/>
      <c r="F78" s="1902">
        <v>-3715000000</v>
      </c>
      <c r="G78" s="1903"/>
      <c r="H78" s="1904">
        <v>-7018698889</v>
      </c>
      <c r="I78" s="1905"/>
      <c r="J78" s="1905"/>
      <c r="K78" s="1907" t="e">
        <f>CF1_NAMNAY</f>
        <v>#VALUE!</v>
      </c>
      <c r="L78" s="1880"/>
      <c r="M78" s="1907" t="e">
        <f>SUM(M79:M80)</f>
        <v>#VALUE!</v>
      </c>
      <c r="N78" s="1721">
        <v>1</v>
      </c>
    </row>
    <row r="79" spans="1:15" ht="15" hidden="1" customHeight="1">
      <c r="A79" s="1899"/>
      <c r="B79" s="1899"/>
      <c r="C79" s="1899"/>
      <c r="D79" s="1900"/>
      <c r="E79" s="1901"/>
      <c r="F79" s="1902"/>
      <c r="G79" s="1903"/>
      <c r="H79" s="1904"/>
      <c r="I79" s="1905"/>
      <c r="J79" s="1905"/>
      <c r="K79" s="1907"/>
      <c r="L79" s="1880"/>
      <c r="M79" s="1907" t="e">
        <f>-K78</f>
        <v>#VALUE!</v>
      </c>
      <c r="N79" s="1721"/>
    </row>
    <row r="80" spans="1:15" ht="15" hidden="1" customHeight="1">
      <c r="A80" s="1899"/>
      <c r="B80" s="1899"/>
      <c r="C80" s="1899"/>
      <c r="D80" s="1900"/>
      <c r="E80" s="1901"/>
      <c r="F80" s="1902"/>
      <c r="G80" s="1903"/>
      <c r="H80" s="1904"/>
      <c r="I80" s="1905"/>
      <c r="J80" s="1905"/>
      <c r="K80" s="1907"/>
      <c r="L80" s="1880"/>
      <c r="M80" s="1907"/>
      <c r="N80" s="1721"/>
    </row>
    <row r="81" spans="1:15" ht="15" customHeight="1">
      <c r="A81" s="1899" t="s">
        <v>661</v>
      </c>
      <c r="B81" s="1899" t="s">
        <v>11674</v>
      </c>
      <c r="C81" s="1899"/>
      <c r="D81" s="1900"/>
      <c r="E81" s="1901"/>
      <c r="F81" s="1902"/>
      <c r="G81" s="1903"/>
      <c r="H81" s="1904"/>
      <c r="I81" s="1905"/>
      <c r="K81" s="1906"/>
      <c r="L81" s="1880"/>
      <c r="M81" s="1906"/>
      <c r="N81" s="1721">
        <v>1</v>
      </c>
    </row>
    <row r="82" spans="1:15" ht="15" customHeight="1">
      <c r="A82" s="1899"/>
      <c r="B82" s="1899" t="s">
        <v>11673</v>
      </c>
      <c r="C82" s="1899"/>
      <c r="D82" s="1900" t="s">
        <v>1329</v>
      </c>
      <c r="E82" s="1901"/>
      <c r="F82" s="1902">
        <v>5354250999</v>
      </c>
      <c r="G82" s="1903"/>
      <c r="H82" s="1904">
        <v>16364477927</v>
      </c>
      <c r="I82" s="1905"/>
      <c r="J82" s="1905"/>
      <c r="K82" s="1907" t="e">
        <f>CF1_NAMNAY</f>
        <v>#VALUE!</v>
      </c>
      <c r="L82" s="1880"/>
      <c r="M82" s="1907"/>
      <c r="N82" s="1721">
        <v>1</v>
      </c>
    </row>
    <row r="83" spans="1:15" ht="15" customHeight="1">
      <c r="A83" s="1899" t="s">
        <v>12490</v>
      </c>
      <c r="B83" s="1899" t="s">
        <v>11675</v>
      </c>
      <c r="C83" s="1899"/>
      <c r="D83" s="1900"/>
      <c r="E83" s="1901"/>
      <c r="F83" s="1902"/>
      <c r="G83" s="1903"/>
      <c r="H83" s="1904"/>
      <c r="I83" s="1905"/>
      <c r="K83" s="1906"/>
      <c r="L83" s="1880"/>
      <c r="M83" s="1906"/>
      <c r="N83" s="1721">
        <v>1</v>
      </c>
    </row>
    <row r="84" spans="1:15" ht="15" customHeight="1">
      <c r="A84" s="1899"/>
      <c r="B84" s="1899" t="s">
        <v>11676</v>
      </c>
      <c r="C84" s="1899"/>
      <c r="D84" s="1900" t="s">
        <v>11868</v>
      </c>
      <c r="E84" s="1901"/>
      <c r="F84" s="1902">
        <v>-3300000000</v>
      </c>
      <c r="G84" s="1903"/>
      <c r="H84" s="1904"/>
      <c r="I84" s="1905"/>
      <c r="J84" s="1905"/>
      <c r="K84" s="1907" t="e">
        <f>CF1_NAMNAY</f>
        <v>#VALUE!</v>
      </c>
      <c r="L84" s="1880"/>
      <c r="M84" s="1907" t="e">
        <f>SUM(M85:M86)</f>
        <v>#VALUE!</v>
      </c>
      <c r="N84" s="1721">
        <v>1</v>
      </c>
    </row>
    <row r="85" spans="1:15" ht="15" hidden="1" customHeight="1">
      <c r="A85" s="1899"/>
      <c r="B85" s="1899"/>
      <c r="C85" s="1899"/>
      <c r="D85" s="1900"/>
      <c r="E85" s="1901"/>
      <c r="F85" s="1902"/>
      <c r="G85" s="1903"/>
      <c r="H85" s="1904"/>
      <c r="I85" s="1905"/>
      <c r="J85" s="1905"/>
      <c r="K85" s="1907"/>
      <c r="L85" s="1880"/>
      <c r="M85" s="1907" t="e">
        <f>-K84</f>
        <v>#VALUE!</v>
      </c>
      <c r="N85" s="1721"/>
    </row>
    <row r="86" spans="1:15" ht="15" hidden="1" customHeight="1">
      <c r="A86" s="1899"/>
      <c r="B86" s="1899"/>
      <c r="C86" s="1899"/>
      <c r="D86" s="1900"/>
      <c r="E86" s="1901"/>
      <c r="F86" s="1902"/>
      <c r="G86" s="1903"/>
      <c r="H86" s="1904"/>
      <c r="I86" s="1905"/>
      <c r="J86" s="1905"/>
      <c r="K86" s="1907"/>
      <c r="L86" s="1880"/>
      <c r="M86" s="1907">
        <v>-30000000000</v>
      </c>
      <c r="N86" s="1721"/>
    </row>
    <row r="87" spans="1:15" ht="15" customHeight="1">
      <c r="A87" s="1899" t="s">
        <v>13294</v>
      </c>
      <c r="B87" s="1899" t="s">
        <v>9583</v>
      </c>
      <c r="C87" s="1899"/>
      <c r="D87" s="1900"/>
      <c r="E87" s="1901"/>
      <c r="F87" s="1902"/>
      <c r="G87" s="1903"/>
      <c r="H87" s="1904"/>
      <c r="I87" s="1905"/>
      <c r="K87" s="1906"/>
      <c r="L87" s="1880"/>
      <c r="M87" s="1906"/>
      <c r="N87" s="1721">
        <v>1</v>
      </c>
    </row>
    <row r="88" spans="1:15" ht="15" customHeight="1">
      <c r="A88" s="1899"/>
      <c r="B88" s="1899" t="s">
        <v>11676</v>
      </c>
      <c r="C88" s="1899"/>
      <c r="D88" s="1900" t="s">
        <v>13303</v>
      </c>
      <c r="E88" s="1901"/>
      <c r="F88" s="1902"/>
      <c r="G88" s="1903"/>
      <c r="H88" s="1904"/>
      <c r="I88" s="1905"/>
      <c r="J88" s="1905"/>
      <c r="K88" s="1907" t="e">
        <f>CF1_NAMNAY</f>
        <v>#VALUE!</v>
      </c>
      <c r="L88" s="1880"/>
      <c r="M88" s="1907">
        <f>SUM(M89:M90)</f>
        <v>31450000000</v>
      </c>
      <c r="N88" s="1721">
        <v>1</v>
      </c>
    </row>
    <row r="89" spans="1:15" ht="15" hidden="1" customHeight="1">
      <c r="A89" s="1899"/>
      <c r="B89" s="1899"/>
      <c r="C89" s="1899"/>
      <c r="D89" s="1900"/>
      <c r="E89" s="1901"/>
      <c r="F89" s="1902"/>
      <c r="G89" s="1903"/>
      <c r="H89" s="1904"/>
      <c r="I89" s="1905"/>
      <c r="J89" s="1905"/>
      <c r="K89" s="1907"/>
      <c r="L89" s="1880"/>
      <c r="M89" s="1907">
        <f>-M86</f>
        <v>30000000000</v>
      </c>
      <c r="N89" s="1721"/>
    </row>
    <row r="90" spans="1:15" ht="15" hidden="1" customHeight="1">
      <c r="A90" s="1899"/>
      <c r="B90" s="1899"/>
      <c r="C90" s="1899"/>
      <c r="D90" s="1900"/>
      <c r="E90" s="1901"/>
      <c r="F90" s="1902"/>
      <c r="G90" s="1903"/>
      <c r="H90" s="1904"/>
      <c r="I90" s="1905"/>
      <c r="J90" s="1905"/>
      <c r="K90" s="1907"/>
      <c r="L90" s="1880"/>
      <c r="M90" s="1907">
        <f>[77]TM!F24</f>
        <v>1450000000</v>
      </c>
      <c r="N90" s="1721"/>
    </row>
    <row r="91" spans="1:15" ht="15" customHeight="1">
      <c r="A91" s="1899" t="s">
        <v>13296</v>
      </c>
      <c r="B91" s="1899" t="s">
        <v>2200</v>
      </c>
      <c r="C91" s="1899"/>
      <c r="D91" s="1900" t="s">
        <v>6983</v>
      </c>
      <c r="E91" s="1901"/>
      <c r="F91" s="1902">
        <v>-50000000000</v>
      </c>
      <c r="G91" s="1903"/>
      <c r="H91" s="1904">
        <v>0</v>
      </c>
      <c r="I91" s="1905"/>
      <c r="J91" s="1905"/>
      <c r="K91" s="1907" t="e">
        <f>CF1_NAMNAY</f>
        <v>#VALUE!</v>
      </c>
      <c r="L91" s="1880"/>
      <c r="M91" s="1907" t="e">
        <f>SUM(M92:M94)</f>
        <v>#VALUE!</v>
      </c>
      <c r="N91" s="1721">
        <v>1</v>
      </c>
    </row>
    <row r="92" spans="1:15" s="1895" customFormat="1" ht="15" hidden="1" customHeight="1">
      <c r="A92" s="1909"/>
      <c r="B92" s="1909"/>
      <c r="C92" s="1909"/>
      <c r="D92" s="1910"/>
      <c r="E92" s="1911"/>
      <c r="F92" s="1912"/>
      <c r="G92" s="1913"/>
      <c r="H92" s="1914"/>
      <c r="I92" s="1915"/>
      <c r="J92" s="1915"/>
      <c r="K92" s="1893"/>
      <c r="L92" s="1892"/>
      <c r="M92" s="1893" t="e">
        <f>-K91</f>
        <v>#VALUE!</v>
      </c>
      <c r="N92" s="1894"/>
      <c r="O92" s="1924"/>
    </row>
    <row r="93" spans="1:15" s="1895" customFormat="1" ht="15" hidden="1" customHeight="1">
      <c r="A93" s="1909"/>
      <c r="B93" s="1909"/>
      <c r="C93" s="1909"/>
      <c r="D93" s="1910"/>
      <c r="E93" s="1911"/>
      <c r="F93" s="1912"/>
      <c r="G93" s="1913"/>
      <c r="H93" s="1914"/>
      <c r="I93" s="1915"/>
      <c r="J93" s="1915"/>
      <c r="K93" s="1893"/>
      <c r="L93" s="1892"/>
      <c r="M93" s="1893"/>
      <c r="N93" s="1894"/>
    </row>
    <row r="94" spans="1:15" s="1895" customFormat="1" ht="15" hidden="1" customHeight="1">
      <c r="A94" s="1909"/>
      <c r="B94" s="1909"/>
      <c r="C94" s="1909"/>
      <c r="D94" s="1910"/>
      <c r="E94" s="1911"/>
      <c r="F94" s="1912"/>
      <c r="G94" s="1913"/>
      <c r="H94" s="1914"/>
      <c r="I94" s="1915"/>
      <c r="J94" s="1915"/>
      <c r="K94" s="1893"/>
      <c r="L94" s="1892"/>
      <c r="M94" s="1893"/>
      <c r="N94" s="1894"/>
    </row>
    <row r="95" spans="1:15" ht="15" customHeight="1">
      <c r="A95" s="1899" t="s">
        <v>13301</v>
      </c>
      <c r="B95" s="1899" t="s">
        <v>2203</v>
      </c>
      <c r="C95" s="1899"/>
      <c r="D95" s="1900" t="s">
        <v>3104</v>
      </c>
      <c r="E95" s="1901"/>
      <c r="F95" s="1902">
        <v>40000000000</v>
      </c>
      <c r="G95" s="1903"/>
      <c r="H95" s="1904">
        <v>0</v>
      </c>
      <c r="I95" s="1905"/>
      <c r="J95" s="1905"/>
      <c r="K95" s="1907" t="e">
        <f>CF1_NAMNAY</f>
        <v>#VALUE!</v>
      </c>
      <c r="L95" s="1880"/>
      <c r="M95" s="1907" t="e">
        <f>SUM(M96:M97)</f>
        <v>#VALUE!</v>
      </c>
      <c r="N95" s="1721">
        <v>1</v>
      </c>
    </row>
    <row r="96" spans="1:15" ht="15" hidden="1" customHeight="1">
      <c r="A96" s="1899"/>
      <c r="B96" s="1899"/>
      <c r="C96" s="1899"/>
      <c r="D96" s="1900"/>
      <c r="E96" s="1901"/>
      <c r="F96" s="1902"/>
      <c r="G96" s="1903"/>
      <c r="H96" s="1904"/>
      <c r="I96" s="1905"/>
      <c r="J96" s="1905"/>
      <c r="K96" s="1907"/>
      <c r="L96" s="1880"/>
      <c r="M96" s="1907" t="e">
        <f>-M92</f>
        <v>#VALUE!</v>
      </c>
      <c r="N96" s="1721"/>
    </row>
    <row r="97" spans="1:32" ht="15" hidden="1" customHeight="1">
      <c r="A97" s="1899"/>
      <c r="B97" s="1899"/>
      <c r="C97" s="1899"/>
      <c r="D97" s="1900"/>
      <c r="E97" s="1901"/>
      <c r="F97" s="1902"/>
      <c r="G97" s="1903"/>
      <c r="H97" s="1904"/>
      <c r="I97" s="1905"/>
      <c r="J97" s="1905"/>
      <c r="K97" s="1907"/>
      <c r="L97" s="1880"/>
      <c r="M97" s="1907"/>
      <c r="N97" s="1721"/>
    </row>
    <row r="98" spans="1:32" ht="15" customHeight="1">
      <c r="A98" s="1899" t="s">
        <v>11924</v>
      </c>
      <c r="B98" s="1899" t="s">
        <v>11063</v>
      </c>
      <c r="C98" s="1899"/>
      <c r="D98" s="1900" t="s">
        <v>7451</v>
      </c>
      <c r="E98" s="1901"/>
      <c r="F98" s="1902">
        <v>72815927</v>
      </c>
      <c r="G98" s="1903"/>
      <c r="H98" s="1904">
        <v>5756133291</v>
      </c>
      <c r="I98" s="1905"/>
      <c r="J98" s="1905"/>
      <c r="K98" s="1907" t="e">
        <f>CF1_NAMNAY</f>
        <v>#VALUE!</v>
      </c>
      <c r="L98" s="1880"/>
      <c r="M98" s="1907">
        <f>SUM(M99:M101)</f>
        <v>0</v>
      </c>
      <c r="N98" s="1721">
        <v>1</v>
      </c>
    </row>
    <row r="99" spans="1:32" s="1895" customFormat="1" ht="15" hidden="1" customHeight="1">
      <c r="A99" s="1909"/>
      <c r="B99" s="1909"/>
      <c r="C99" s="1909"/>
      <c r="D99" s="1910"/>
      <c r="E99" s="1911"/>
      <c r="F99" s="1912"/>
      <c r="G99" s="1913"/>
      <c r="H99" s="1914"/>
      <c r="I99" s="1915"/>
      <c r="J99" s="1915"/>
      <c r="K99" s="1893"/>
      <c r="L99" s="1892"/>
      <c r="M99" s="1893"/>
      <c r="N99" s="1894"/>
      <c r="O99" s="1895" t="s">
        <v>14334</v>
      </c>
    </row>
    <row r="100" spans="1:32" s="1895" customFormat="1" ht="15" hidden="1" customHeight="1">
      <c r="A100" s="1909"/>
      <c r="B100" s="1909"/>
      <c r="C100" s="1909"/>
      <c r="D100" s="1910"/>
      <c r="E100" s="1911"/>
      <c r="F100" s="1912"/>
      <c r="G100" s="1913"/>
      <c r="H100" s="1914"/>
      <c r="I100" s="1915"/>
      <c r="J100" s="1915"/>
      <c r="K100" s="1893"/>
      <c r="L100" s="1892"/>
      <c r="M100" s="1893"/>
      <c r="N100" s="1894"/>
    </row>
    <row r="101" spans="1:32" s="1895" customFormat="1" ht="15" hidden="1" customHeight="1">
      <c r="A101" s="1909"/>
      <c r="B101" s="1909"/>
      <c r="C101" s="1909"/>
      <c r="D101" s="1910"/>
      <c r="E101" s="1911"/>
      <c r="F101" s="1912"/>
      <c r="G101" s="1913"/>
      <c r="H101" s="1914"/>
      <c r="I101" s="1915"/>
      <c r="J101" s="1915"/>
      <c r="K101" s="1893"/>
      <c r="L101" s="1892"/>
      <c r="M101" s="1893"/>
      <c r="N101" s="1894"/>
    </row>
    <row r="102" spans="1:32" ht="12" hidden="1" customHeight="1">
      <c r="A102" s="1899"/>
      <c r="B102" s="1899"/>
      <c r="C102" s="1899"/>
      <c r="D102" s="1900"/>
      <c r="E102" s="1901"/>
      <c r="F102" s="1918"/>
      <c r="G102" s="1903"/>
      <c r="H102" s="1918"/>
      <c r="I102" s="1905"/>
      <c r="K102" s="1919"/>
      <c r="L102" s="1880"/>
      <c r="M102" s="1919"/>
      <c r="N102" s="1721">
        <v>1</v>
      </c>
    </row>
    <row r="103" spans="1:32" s="1881" customFormat="1" ht="15" customHeight="1">
      <c r="A103" s="1872"/>
      <c r="B103" s="1872" t="s">
        <v>5229</v>
      </c>
      <c r="C103" s="1872"/>
      <c r="D103" s="1873" t="s">
        <v>5230</v>
      </c>
      <c r="E103" s="1874"/>
      <c r="F103" s="1920">
        <f>SUM(F77:F98)</f>
        <v>-11587933074</v>
      </c>
      <c r="G103" s="1920">
        <f>SUM(G77:G98)</f>
        <v>0</v>
      </c>
      <c r="H103" s="1920">
        <f>SUM(H77:H98)</f>
        <v>15101912329</v>
      </c>
      <c r="I103" s="1877"/>
      <c r="J103" s="1898"/>
      <c r="K103" s="1921" t="e">
        <f>SUM(K77:K98)</f>
        <v>#VALUE!</v>
      </c>
      <c r="L103" s="1880"/>
      <c r="M103" s="1921" t="e">
        <f>F103-K103</f>
        <v>#VALUE!</v>
      </c>
      <c r="N103" s="1721">
        <v>1</v>
      </c>
    </row>
    <row r="104" spans="1:32" s="1721" customFormat="1" ht="16.350000000000001" customHeight="1">
      <c r="A104" s="1738"/>
      <c r="B104" s="1839" t="str">
        <f>Menu!B7</f>
        <v>Quý IV của năm tài chính kết thúc ngày 31 tháng 12 năm 2015</v>
      </c>
      <c r="C104" s="1839"/>
      <c r="D104" s="1839"/>
      <c r="E104" s="1925"/>
      <c r="F104" s="1840"/>
      <c r="G104" s="1863"/>
      <c r="H104" s="1840"/>
      <c r="I104" s="1841"/>
      <c r="J104" s="1720"/>
      <c r="L104" s="1880"/>
      <c r="N104" s="1721">
        <v>1</v>
      </c>
    </row>
    <row r="105" spans="1:32" s="1934" customFormat="1" ht="16.350000000000001" customHeight="1">
      <c r="A105" s="1926" t="s">
        <v>14400</v>
      </c>
      <c r="B105" s="1927"/>
      <c r="C105" s="1927"/>
      <c r="D105" s="1928"/>
      <c r="E105" s="1929"/>
      <c r="F105" s="1930"/>
      <c r="G105" s="1931"/>
      <c r="H105" s="1930"/>
      <c r="I105" s="1932"/>
      <c r="J105" s="1933"/>
      <c r="L105" s="1880"/>
      <c r="N105" s="1721">
        <v>1</v>
      </c>
      <c r="AC105" s="1935"/>
      <c r="AD105" s="1935"/>
      <c r="AE105" s="1935"/>
      <c r="AF105" s="1935"/>
    </row>
    <row r="106" spans="1:32" s="1721" customFormat="1" ht="5.0999999999999996" customHeight="1" thickBot="1">
      <c r="A106" s="1936"/>
      <c r="B106" s="1937"/>
      <c r="C106" s="1937"/>
      <c r="D106" s="1937"/>
      <c r="E106" s="1937"/>
      <c r="F106" s="1938"/>
      <c r="G106" s="1938"/>
      <c r="H106" s="1938"/>
      <c r="I106" s="1841"/>
      <c r="J106" s="1720"/>
      <c r="L106" s="1880"/>
      <c r="N106" s="1721">
        <v>1</v>
      </c>
    </row>
    <row r="107" spans="1:32" s="1772" customFormat="1" ht="9.9499999999999993" customHeight="1">
      <c r="A107" s="1849"/>
      <c r="B107" s="1851"/>
      <c r="C107" s="1851"/>
      <c r="D107" s="1939"/>
      <c r="E107" s="1925"/>
      <c r="F107" s="1940"/>
      <c r="G107" s="1840"/>
      <c r="H107" s="1940"/>
      <c r="I107" s="1794"/>
      <c r="J107" s="1760"/>
      <c r="L107" s="1880"/>
      <c r="N107" s="1721">
        <v>1</v>
      </c>
    </row>
    <row r="108" spans="1:32" s="1772" customFormat="1" ht="18" customHeight="1">
      <c r="A108" s="1849"/>
      <c r="B108" s="1851"/>
      <c r="C108" s="1851"/>
      <c r="D108" s="2108" t="s">
        <v>6085</v>
      </c>
      <c r="E108" s="2109" t="s">
        <v>950</v>
      </c>
      <c r="F108" s="2095" t="s">
        <v>6953</v>
      </c>
      <c r="G108" s="2095"/>
      <c r="H108" s="2095"/>
      <c r="I108" s="1794"/>
      <c r="J108" s="1760"/>
      <c r="L108" s="1880"/>
      <c r="N108" s="1721">
        <v>1</v>
      </c>
    </row>
    <row r="109" spans="1:32" s="1751" customFormat="1" ht="20.25" customHeight="1">
      <c r="A109" s="1853" t="s">
        <v>12469</v>
      </c>
      <c r="B109" s="1854"/>
      <c r="C109" s="1854"/>
      <c r="D109" s="2108"/>
      <c r="E109" s="2109"/>
      <c r="F109" s="1857" t="s">
        <v>5543</v>
      </c>
      <c r="G109" s="1858"/>
      <c r="H109" s="1857" t="s">
        <v>5544</v>
      </c>
      <c r="I109" s="1859"/>
      <c r="J109" s="1749"/>
      <c r="K109" s="1860" t="s">
        <v>11645</v>
      </c>
      <c r="L109" s="1880"/>
      <c r="M109" s="1861" t="s">
        <v>6083</v>
      </c>
      <c r="N109" s="1721">
        <v>1</v>
      </c>
    </row>
    <row r="110" spans="1:32" s="1881" customFormat="1" ht="15" customHeight="1">
      <c r="A110" s="1864"/>
      <c r="B110" s="1864"/>
      <c r="C110" s="1864"/>
      <c r="D110" s="1901"/>
      <c r="E110" s="1901"/>
      <c r="F110" s="1904"/>
      <c r="G110" s="1876"/>
      <c r="H110" s="1904"/>
      <c r="I110" s="1877"/>
      <c r="J110" s="1898"/>
      <c r="K110" s="1906"/>
      <c r="L110" s="1880"/>
      <c r="M110" s="1906"/>
      <c r="N110" s="1721">
        <v>1</v>
      </c>
    </row>
    <row r="111" spans="1:32" s="1819" customFormat="1" ht="15" customHeight="1">
      <c r="A111" s="1864" t="s">
        <v>11874</v>
      </c>
      <c r="B111" s="1864" t="s">
        <v>5231</v>
      </c>
      <c r="C111" s="1864"/>
      <c r="D111" s="1865"/>
      <c r="E111" s="1865"/>
      <c r="F111" s="1866"/>
      <c r="G111" s="1870"/>
      <c r="H111" s="1866"/>
      <c r="I111" s="1867"/>
      <c r="J111" s="1868"/>
      <c r="K111" s="1869"/>
      <c r="L111" s="1880"/>
      <c r="M111" s="1869"/>
      <c r="N111" s="1721">
        <v>1</v>
      </c>
    </row>
    <row r="112" spans="1:32" s="1819" customFormat="1" ht="15" customHeight="1">
      <c r="A112" s="1864"/>
      <c r="B112" s="1864"/>
      <c r="C112" s="1864"/>
      <c r="D112" s="1865"/>
      <c r="E112" s="1865"/>
      <c r="F112" s="1866"/>
      <c r="G112" s="1870"/>
      <c r="H112" s="1866"/>
      <c r="I112" s="1867"/>
      <c r="J112" s="1868"/>
      <c r="K112" s="1869"/>
      <c r="L112" s="1880"/>
      <c r="M112" s="1869"/>
      <c r="N112" s="1721">
        <v>1</v>
      </c>
    </row>
    <row r="113" spans="1:14" s="1819" customFormat="1" ht="15" customHeight="1">
      <c r="A113" s="1941" t="s">
        <v>533</v>
      </c>
      <c r="B113" s="1899" t="s">
        <v>5232</v>
      </c>
      <c r="C113" s="1899"/>
      <c r="D113" s="1901"/>
      <c r="E113" s="1901"/>
      <c r="F113" s="1875"/>
      <c r="G113" s="1870"/>
      <c r="H113" s="1904"/>
      <c r="I113" s="1867"/>
      <c r="J113" s="1868"/>
      <c r="K113" s="1906"/>
      <c r="L113" s="1880"/>
      <c r="M113" s="1906"/>
      <c r="N113" s="1721">
        <v>1</v>
      </c>
    </row>
    <row r="114" spans="1:14" s="1819" customFormat="1" ht="15" customHeight="1">
      <c r="A114" s="1941"/>
      <c r="B114" s="1899" t="s">
        <v>5233</v>
      </c>
      <c r="C114" s="1899"/>
      <c r="D114" s="1900" t="s">
        <v>12753</v>
      </c>
      <c r="E114" s="1901"/>
      <c r="F114" s="1902"/>
      <c r="G114" s="1870"/>
      <c r="H114" s="1904">
        <v>228152000000</v>
      </c>
      <c r="I114" s="1867"/>
      <c r="J114" s="1905"/>
      <c r="K114" s="1907" t="e">
        <f>CF1_NAMNAY</f>
        <v>#VALUE!</v>
      </c>
      <c r="L114" s="1880"/>
      <c r="M114" s="1907"/>
      <c r="N114" s="1721">
        <v>1</v>
      </c>
    </row>
    <row r="115" spans="1:14" ht="15" customHeight="1">
      <c r="A115" s="1941" t="s">
        <v>661</v>
      </c>
      <c r="B115" s="1899" t="s">
        <v>5234</v>
      </c>
      <c r="C115" s="1899"/>
      <c r="D115" s="1900"/>
      <c r="E115" s="1901"/>
      <c r="F115" s="1902">
        <f>SUM(K115:M115)</f>
        <v>0</v>
      </c>
      <c r="G115" s="1903"/>
      <c r="H115" s="1904">
        <v>0</v>
      </c>
      <c r="I115" s="1905"/>
      <c r="K115" s="1906"/>
      <c r="L115" s="1880"/>
      <c r="M115" s="1906"/>
      <c r="N115" s="1721">
        <v>1</v>
      </c>
    </row>
    <row r="116" spans="1:14" ht="15" customHeight="1">
      <c r="A116" s="1941"/>
      <c r="B116" s="1899" t="s">
        <v>5235</v>
      </c>
      <c r="C116" s="1899"/>
      <c r="D116" s="1900" t="s">
        <v>7075</v>
      </c>
      <c r="E116" s="1901"/>
      <c r="F116" s="1902"/>
      <c r="G116" s="1903"/>
      <c r="H116" s="1904"/>
      <c r="I116" s="1905"/>
      <c r="J116" s="1905"/>
      <c r="K116" s="1907" t="e">
        <f>CF1_NAMNAY</f>
        <v>#VALUE!</v>
      </c>
      <c r="L116" s="1880"/>
      <c r="M116" s="1907"/>
      <c r="N116" s="1721">
        <v>1</v>
      </c>
    </row>
    <row r="117" spans="1:14" s="1819" customFormat="1" ht="15" customHeight="1">
      <c r="A117" s="1941" t="s">
        <v>12490</v>
      </c>
      <c r="B117" s="1899" t="s">
        <v>14493</v>
      </c>
      <c r="C117" s="1899"/>
      <c r="D117" s="1900" t="s">
        <v>3230</v>
      </c>
      <c r="E117" s="1901"/>
      <c r="F117" s="1902">
        <v>85530427525</v>
      </c>
      <c r="G117" s="1870"/>
      <c r="H117" s="1904">
        <v>90039088248</v>
      </c>
      <c r="I117" s="1867"/>
      <c r="J117" s="1905"/>
      <c r="K117" s="1907" t="e">
        <f>CF1_NAMNAY</f>
        <v>#VALUE!</v>
      </c>
      <c r="L117" s="1880"/>
      <c r="M117" s="1907" t="e">
        <f>SUM(M118:M120)</f>
        <v>#VALUE!</v>
      </c>
      <c r="N117" s="1721">
        <v>1</v>
      </c>
    </row>
    <row r="118" spans="1:14" s="1896" customFormat="1" ht="15" hidden="1" customHeight="1">
      <c r="A118" s="1942"/>
      <c r="B118" s="1909"/>
      <c r="C118" s="1909"/>
      <c r="D118" s="1910"/>
      <c r="E118" s="1911"/>
      <c r="F118" s="1912"/>
      <c r="G118" s="1887"/>
      <c r="H118" s="1914"/>
      <c r="I118" s="1889"/>
      <c r="J118" s="1915"/>
      <c r="K118" s="1893"/>
      <c r="L118" s="1892"/>
      <c r="M118" s="1893" t="e">
        <f>-K117</f>
        <v>#VALUE!</v>
      </c>
      <c r="N118" s="1894"/>
    </row>
    <row r="119" spans="1:14" s="1896" customFormat="1" ht="15" hidden="1" customHeight="1">
      <c r="A119" s="1942"/>
      <c r="B119" s="1909"/>
      <c r="C119" s="1909"/>
      <c r="D119" s="1910"/>
      <c r="E119" s="1911"/>
      <c r="F119" s="1912"/>
      <c r="G119" s="1887"/>
      <c r="H119" s="1914"/>
      <c r="I119" s="1889"/>
      <c r="J119" s="1915"/>
      <c r="K119" s="1893"/>
      <c r="L119" s="1892"/>
      <c r="M119" s="1893">
        <v>61330096458</v>
      </c>
      <c r="N119" s="1894"/>
    </row>
    <row r="120" spans="1:14" s="1896" customFormat="1" ht="15" hidden="1" customHeight="1">
      <c r="A120" s="1942"/>
      <c r="B120" s="1909"/>
      <c r="C120" s="1909"/>
      <c r="D120" s="1910"/>
      <c r="E120" s="1911"/>
      <c r="F120" s="1912"/>
      <c r="G120" s="1887"/>
      <c r="H120" s="1914"/>
      <c r="I120" s="1889"/>
      <c r="J120" s="1915"/>
      <c r="K120" s="1893"/>
      <c r="L120" s="1892"/>
      <c r="M120" s="1893"/>
      <c r="N120" s="1894"/>
    </row>
    <row r="121" spans="1:14" ht="15" customHeight="1">
      <c r="A121" s="1941" t="s">
        <v>13294</v>
      </c>
      <c r="B121" s="1899" t="s">
        <v>14494</v>
      </c>
      <c r="C121" s="1899"/>
      <c r="D121" s="1900" t="s">
        <v>8809</v>
      </c>
      <c r="E121" s="1901"/>
      <c r="F121" s="1902">
        <v>-89394282968</v>
      </c>
      <c r="G121" s="1903"/>
      <c r="H121" s="1904">
        <v>-104152404035</v>
      </c>
      <c r="I121" s="1905"/>
      <c r="J121" s="1905"/>
      <c r="K121" s="1907" t="e">
        <f>CF1_NAMNAY</f>
        <v>#VALUE!</v>
      </c>
      <c r="L121" s="1880"/>
      <c r="M121" s="1907">
        <f>SUM(M122:M124)</f>
        <v>-65033308953</v>
      </c>
      <c r="N121" s="1721">
        <v>1</v>
      </c>
    </row>
    <row r="122" spans="1:14" s="1895" customFormat="1" ht="15" hidden="1" customHeight="1">
      <c r="A122" s="1942"/>
      <c r="B122" s="1909"/>
      <c r="C122" s="1909"/>
      <c r="D122" s="1910"/>
      <c r="E122" s="1911"/>
      <c r="F122" s="1912"/>
      <c r="G122" s="1913"/>
      <c r="H122" s="1914"/>
      <c r="I122" s="1915"/>
      <c r="J122" s="1915"/>
      <c r="K122" s="1893"/>
      <c r="L122" s="1892"/>
      <c r="M122" s="1893">
        <v>-65033308953</v>
      </c>
      <c r="N122" s="1894"/>
    </row>
    <row r="123" spans="1:14" s="1895" customFormat="1" ht="15" hidden="1" customHeight="1">
      <c r="A123" s="1942"/>
      <c r="B123" s="1909"/>
      <c r="C123" s="1909"/>
      <c r="D123" s="1910"/>
      <c r="E123" s="1911"/>
      <c r="F123" s="1912"/>
      <c r="G123" s="1913"/>
      <c r="H123" s="1914"/>
      <c r="I123" s="1915"/>
      <c r="J123" s="1915"/>
      <c r="K123" s="1893"/>
      <c r="L123" s="1892"/>
      <c r="M123" s="1893"/>
      <c r="N123" s="1894"/>
    </row>
    <row r="124" spans="1:14" s="1895" customFormat="1" ht="15" hidden="1" customHeight="1">
      <c r="A124" s="1942"/>
      <c r="B124" s="1909"/>
      <c r="C124" s="1909"/>
      <c r="D124" s="1910"/>
      <c r="E124" s="1911"/>
      <c r="F124" s="1912"/>
      <c r="G124" s="1913"/>
      <c r="H124" s="1914"/>
      <c r="I124" s="1915"/>
      <c r="J124" s="1915"/>
      <c r="K124" s="1893"/>
      <c r="L124" s="1892"/>
      <c r="M124" s="1893"/>
      <c r="N124" s="1894"/>
    </row>
    <row r="125" spans="1:14" ht="15" customHeight="1">
      <c r="A125" s="1941" t="s">
        <v>13296</v>
      </c>
      <c r="B125" s="1899" t="s">
        <v>14495</v>
      </c>
      <c r="C125" s="1899"/>
      <c r="D125" s="1900" t="s">
        <v>11534</v>
      </c>
      <c r="E125" s="1901"/>
      <c r="F125" s="1902"/>
      <c r="G125" s="1903"/>
      <c r="H125" s="1904">
        <v>0</v>
      </c>
      <c r="I125" s="1905"/>
      <c r="J125" s="1905"/>
      <c r="K125" s="1907" t="e">
        <f>CF1_NAMNAY</f>
        <v>#VALUE!</v>
      </c>
      <c r="L125" s="1880"/>
      <c r="M125" s="1907"/>
      <c r="N125" s="1721">
        <v>1</v>
      </c>
    </row>
    <row r="126" spans="1:14" ht="15" customHeight="1">
      <c r="A126" s="1941" t="s">
        <v>13301</v>
      </c>
      <c r="B126" s="1899" t="s">
        <v>2636</v>
      </c>
      <c r="C126" s="1899"/>
      <c r="D126" s="1900" t="s">
        <v>2637</v>
      </c>
      <c r="E126" s="1901"/>
      <c r="F126" s="1902"/>
      <c r="G126" s="1903"/>
      <c r="H126" s="1904">
        <v>0</v>
      </c>
      <c r="I126" s="1905"/>
      <c r="J126" s="1905"/>
      <c r="K126" s="1907" t="e">
        <f>CF1_NAMNAY</f>
        <v>#VALUE!</v>
      </c>
      <c r="L126" s="1880"/>
      <c r="M126" s="1907"/>
      <c r="N126" s="1721">
        <v>1</v>
      </c>
    </row>
    <row r="127" spans="1:14" ht="15" customHeight="1">
      <c r="A127" s="1941"/>
      <c r="B127" s="1899"/>
      <c r="C127" s="1899"/>
      <c r="D127" s="1900"/>
      <c r="E127" s="1901"/>
      <c r="F127" s="1918"/>
      <c r="G127" s="1903"/>
      <c r="H127" s="1918"/>
      <c r="I127" s="1905"/>
      <c r="K127" s="1919"/>
      <c r="L127" s="1880"/>
      <c r="M127" s="1919"/>
      <c r="N127" s="1721">
        <v>1</v>
      </c>
    </row>
    <row r="128" spans="1:14" ht="15" customHeight="1">
      <c r="A128" s="1872"/>
      <c r="B128" s="1872" t="s">
        <v>5236</v>
      </c>
      <c r="C128" s="1872"/>
      <c r="D128" s="1873" t="s">
        <v>5237</v>
      </c>
      <c r="E128" s="1874"/>
      <c r="F128" s="1920">
        <f>SUM(F113:F126)</f>
        <v>-3863855443</v>
      </c>
      <c r="G128" s="1920">
        <f>SUM(G113:G126)</f>
        <v>0</v>
      </c>
      <c r="H128" s="1920">
        <f>SUM(H113:H126)</f>
        <v>214038684213</v>
      </c>
      <c r="I128" s="1905"/>
      <c r="K128" s="1921" t="e">
        <f>SUM(K113:K126)</f>
        <v>#VALUE!</v>
      </c>
      <c r="L128" s="1880"/>
      <c r="M128" s="1921" t="e">
        <f>F128-K128</f>
        <v>#VALUE!</v>
      </c>
      <c r="N128" s="1721">
        <v>1</v>
      </c>
    </row>
    <row r="129" spans="1:14" ht="15" customHeight="1">
      <c r="A129" s="1872"/>
      <c r="B129" s="1872"/>
      <c r="C129" s="1872"/>
      <c r="D129" s="1873"/>
      <c r="E129" s="1874"/>
      <c r="F129" s="1897"/>
      <c r="G129" s="1903"/>
      <c r="H129" s="1897"/>
      <c r="I129" s="1905"/>
      <c r="K129" s="1878"/>
      <c r="L129" s="1880"/>
      <c r="M129" s="1878"/>
      <c r="N129" s="1721">
        <v>1</v>
      </c>
    </row>
    <row r="130" spans="1:14" ht="15" customHeight="1">
      <c r="A130" s="1864"/>
      <c r="B130" s="1864" t="s">
        <v>14238</v>
      </c>
      <c r="C130" s="1864"/>
      <c r="D130" s="1943" t="s">
        <v>7258</v>
      </c>
      <c r="E130" s="1865"/>
      <c r="F130" s="1944">
        <f>F72+F103+F128</f>
        <v>-9994249680</v>
      </c>
      <c r="G130" s="1944">
        <f>G72+G103+G128</f>
        <v>0</v>
      </c>
      <c r="H130" s="1944">
        <f>H72+H103+H128</f>
        <v>3106827938</v>
      </c>
      <c r="I130" s="1905"/>
      <c r="K130" s="1945" t="e">
        <f>K72+K103+K128</f>
        <v>#VALUE!</v>
      </c>
      <c r="L130" s="1880"/>
      <c r="M130" s="1945" t="e">
        <f>F130-K130</f>
        <v>#VALUE!</v>
      </c>
      <c r="N130" s="1721">
        <v>1</v>
      </c>
    </row>
    <row r="131" spans="1:14" ht="15" customHeight="1">
      <c r="A131" s="1864"/>
      <c r="B131" s="1864"/>
      <c r="C131" s="1864"/>
      <c r="D131" s="1943"/>
      <c r="E131" s="1865"/>
      <c r="F131" s="1866"/>
      <c r="G131" s="1903"/>
      <c r="H131" s="1866"/>
      <c r="I131" s="1905"/>
      <c r="K131" s="1869"/>
      <c r="L131" s="1880"/>
      <c r="M131" s="1869"/>
      <c r="N131" s="1721">
        <v>1</v>
      </c>
    </row>
    <row r="132" spans="1:14" ht="15" customHeight="1">
      <c r="A132" s="1864"/>
      <c r="B132" s="1864" t="s">
        <v>14239</v>
      </c>
      <c r="C132" s="1864"/>
      <c r="D132" s="1943" t="s">
        <v>8535</v>
      </c>
      <c r="E132" s="1865"/>
      <c r="F132" s="1944">
        <v>12512503817</v>
      </c>
      <c r="G132" s="1903"/>
      <c r="H132" s="1866">
        <v>9401185570</v>
      </c>
      <c r="I132" s="1905"/>
      <c r="J132" s="1905"/>
      <c r="K132" s="1945">
        <f>[77]BS!H17</f>
        <v>9401185570</v>
      </c>
      <c r="L132" s="1880"/>
      <c r="M132" s="1945">
        <f>F132-K132</f>
        <v>3111318247</v>
      </c>
      <c r="N132" s="1721">
        <v>1</v>
      </c>
    </row>
    <row r="133" spans="1:14" ht="15" customHeight="1">
      <c r="A133" s="1864"/>
      <c r="B133" s="1864"/>
      <c r="C133" s="1864"/>
      <c r="D133" s="1943"/>
      <c r="E133" s="1865"/>
      <c r="F133" s="1866"/>
      <c r="G133" s="1903"/>
      <c r="H133" s="1866"/>
      <c r="I133" s="1905"/>
      <c r="K133" s="1869"/>
      <c r="L133" s="1880"/>
      <c r="M133" s="1869"/>
      <c r="N133" s="1721">
        <v>1</v>
      </c>
    </row>
    <row r="134" spans="1:14" ht="15" customHeight="1">
      <c r="A134" s="1899"/>
      <c r="B134" s="1899" t="s">
        <v>6009</v>
      </c>
      <c r="C134" s="1899"/>
      <c r="D134" s="1900" t="s">
        <v>10931</v>
      </c>
      <c r="E134" s="1901"/>
      <c r="F134" s="1902">
        <v>112892</v>
      </c>
      <c r="G134" s="1903"/>
      <c r="H134" s="1904">
        <v>4490309</v>
      </c>
      <c r="I134" s="1905"/>
      <c r="K134" s="1906"/>
      <c r="L134" s="1880"/>
      <c r="M134" s="1906"/>
      <c r="N134" s="1721">
        <v>1</v>
      </c>
    </row>
    <row r="135" spans="1:14" ht="15" customHeight="1">
      <c r="A135" s="1899"/>
      <c r="B135" s="1899"/>
      <c r="C135" s="1899"/>
      <c r="D135" s="1900"/>
      <c r="E135" s="1901"/>
      <c r="F135" s="1918"/>
      <c r="G135" s="1903"/>
      <c r="H135" s="1918"/>
      <c r="I135" s="1905"/>
      <c r="K135" s="1919"/>
      <c r="L135" s="1880"/>
      <c r="M135" s="1919"/>
      <c r="N135" s="1721">
        <v>1</v>
      </c>
    </row>
    <row r="136" spans="1:14" ht="15" customHeight="1" thickBot="1">
      <c r="A136" s="1864"/>
      <c r="B136" s="1864" t="s">
        <v>14240</v>
      </c>
      <c r="C136" s="1864"/>
      <c r="D136" s="1943" t="s">
        <v>8537</v>
      </c>
      <c r="E136" s="1865"/>
      <c r="F136" s="1946">
        <f>F130+F132+F134</f>
        <v>2518367029</v>
      </c>
      <c r="G136" s="1946">
        <f>G130+G132+G134</f>
        <v>0</v>
      </c>
      <c r="H136" s="1946">
        <f>H130+H132+H134</f>
        <v>12512503817</v>
      </c>
      <c r="I136" s="1905"/>
      <c r="K136" s="1947" t="e">
        <f>K130+K132+K134</f>
        <v>#VALUE!</v>
      </c>
      <c r="L136" s="1869"/>
      <c r="M136" s="1947" t="e">
        <f>F136-K136</f>
        <v>#VALUE!</v>
      </c>
      <c r="N136" s="1721">
        <v>1</v>
      </c>
    </row>
    <row r="137" spans="1:14" ht="15" customHeight="1" thickTop="1">
      <c r="A137" s="1864"/>
      <c r="B137" s="1864"/>
      <c r="C137" s="1864"/>
      <c r="D137" s="1864"/>
      <c r="E137" s="1864"/>
      <c r="F137" s="1948">
        <f>F136-CĐKT!F17</f>
        <v>0</v>
      </c>
      <c r="G137" s="1949"/>
      <c r="H137" s="1948"/>
      <c r="I137" s="1905"/>
      <c r="K137" s="1950" t="e">
        <f>K136-[77]BS!F17</f>
        <v>#VALUE!</v>
      </c>
      <c r="L137" s="1869"/>
      <c r="N137" s="1721">
        <v>1</v>
      </c>
    </row>
    <row r="138" spans="1:14" ht="15" customHeight="1">
      <c r="A138" s="1951"/>
      <c r="B138" s="1951"/>
      <c r="C138" s="1951"/>
      <c r="D138" s="1951"/>
      <c r="E138" s="1951"/>
      <c r="F138" s="1952"/>
      <c r="G138" s="1952"/>
      <c r="H138" s="1952"/>
      <c r="I138" s="1905"/>
      <c r="K138" s="1953"/>
      <c r="L138" s="1908"/>
      <c r="N138" s="1721">
        <v>1</v>
      </c>
    </row>
    <row r="139" spans="1:14" s="1732" customFormat="1" ht="15" customHeight="1">
      <c r="A139" s="1851"/>
      <c r="B139" s="1851"/>
      <c r="C139" s="1851"/>
      <c r="D139" s="1851"/>
      <c r="E139" s="1738"/>
      <c r="F139" s="1716" t="str">
        <f>Menu!B9</f>
        <v>Lập ngày 04 tháng 02 năm 2016</v>
      </c>
      <c r="G139" s="1845"/>
      <c r="H139" s="1845"/>
      <c r="I139" s="1954"/>
      <c r="J139" s="1731"/>
      <c r="N139" s="1721">
        <v>1</v>
      </c>
    </row>
    <row r="140" spans="1:14" s="1732" customFormat="1" ht="20.100000000000001" customHeight="1">
      <c r="A140" s="1725" t="str">
        <f>[77]Menu!A12</f>
        <v>Người lập biểu</v>
      </c>
      <c r="B140" s="1844"/>
      <c r="C140" s="1725" t="s">
        <v>14360</v>
      </c>
      <c r="D140" s="1845"/>
      <c r="E140" s="1955"/>
      <c r="F140" s="1725" t="str">
        <f>[77]Menu!A14</f>
        <v>Tổng Giám đốc</v>
      </c>
      <c r="G140" s="1845"/>
      <c r="H140" s="1844"/>
      <c r="I140" s="1731"/>
      <c r="J140" s="1731"/>
      <c r="N140" s="1721">
        <v>1</v>
      </c>
    </row>
    <row r="141" spans="1:14" s="1732" customFormat="1" ht="12" customHeight="1">
      <c r="A141" s="1845"/>
      <c r="B141" s="1845"/>
      <c r="C141" s="1845"/>
      <c r="D141" s="1845"/>
      <c r="E141" s="1846"/>
      <c r="F141" s="1845"/>
      <c r="G141" s="1845"/>
      <c r="H141" s="1845"/>
      <c r="I141" s="1847"/>
      <c r="J141" s="1731"/>
      <c r="N141" s="1721">
        <v>1</v>
      </c>
    </row>
    <row r="142" spans="1:14" s="1732" customFormat="1" ht="12" customHeight="1">
      <c r="A142" s="1845"/>
      <c r="B142" s="1845"/>
      <c r="C142" s="1845"/>
      <c r="D142" s="1845"/>
      <c r="E142" s="1846"/>
      <c r="F142" s="1845"/>
      <c r="G142" s="1845"/>
      <c r="H142" s="1845"/>
      <c r="I142" s="1847"/>
      <c r="J142" s="1731"/>
      <c r="N142" s="1721">
        <v>1</v>
      </c>
    </row>
    <row r="143" spans="1:14" s="1732" customFormat="1" ht="12" customHeight="1">
      <c r="A143" s="1845"/>
      <c r="B143" s="1845"/>
      <c r="C143" s="1845"/>
      <c r="D143" s="1845"/>
      <c r="E143" s="1846"/>
      <c r="F143" s="1845"/>
      <c r="G143" s="1845"/>
      <c r="H143" s="1845"/>
      <c r="I143" s="1847"/>
      <c r="J143" s="1731"/>
      <c r="N143" s="1721">
        <v>1</v>
      </c>
    </row>
    <row r="144" spans="1:14" s="1732" customFormat="1" ht="12" customHeight="1">
      <c r="A144" s="1845"/>
      <c r="B144" s="1845"/>
      <c r="C144" s="1845"/>
      <c r="D144" s="1845"/>
      <c r="E144" s="1846"/>
      <c r="F144" s="1845"/>
      <c r="G144" s="1845"/>
      <c r="H144" s="1845"/>
      <c r="I144" s="1847"/>
      <c r="J144" s="1731"/>
      <c r="N144" s="1721">
        <v>1</v>
      </c>
    </row>
    <row r="145" spans="1:14" s="1732" customFormat="1" ht="12" customHeight="1">
      <c r="A145" s="1845"/>
      <c r="B145" s="1845"/>
      <c r="C145" s="1845"/>
      <c r="D145" s="1845"/>
      <c r="E145" s="1846"/>
      <c r="F145" s="1845"/>
      <c r="G145" s="1845"/>
      <c r="H145" s="1845"/>
      <c r="I145" s="1847"/>
      <c r="J145" s="1731"/>
      <c r="N145" s="1721">
        <v>1</v>
      </c>
    </row>
    <row r="146" spans="1:14" s="1732" customFormat="1" ht="15" customHeight="1">
      <c r="A146" s="1845" t="s">
        <v>3246</v>
      </c>
      <c r="B146" s="1845"/>
      <c r="C146" s="1845" t="s">
        <v>3247</v>
      </c>
      <c r="D146" s="1845"/>
      <c r="E146" s="1846"/>
      <c r="F146" s="1845" t="s">
        <v>3246</v>
      </c>
      <c r="G146" s="1845"/>
      <c r="H146" s="1845"/>
      <c r="I146" s="1847"/>
      <c r="J146" s="1731"/>
      <c r="N146" s="1721">
        <v>1</v>
      </c>
    </row>
    <row r="147" spans="1:14" s="1732" customFormat="1" ht="20.100000000000001" customHeight="1">
      <c r="A147" s="1725"/>
      <c r="B147" s="1844" t="s">
        <v>14496</v>
      </c>
      <c r="C147" s="1725" t="s">
        <v>6951</v>
      </c>
      <c r="D147" s="1845"/>
      <c r="E147" s="1955"/>
      <c r="F147" s="1725" t="str">
        <f>[77]Menu!B14</f>
        <v>Đường Đức Hóa</v>
      </c>
      <c r="G147" s="1845"/>
      <c r="H147" s="1844"/>
      <c r="I147" s="1956"/>
      <c r="J147" s="1731"/>
      <c r="N147" s="1721">
        <v>1</v>
      </c>
    </row>
    <row r="148" spans="1:14">
      <c r="N148" s="1721">
        <v>1</v>
      </c>
    </row>
    <row r="149" spans="1:14">
      <c r="N149" s="1721">
        <v>1</v>
      </c>
    </row>
  </sheetData>
  <autoFilter ref="N14:N149"/>
  <mergeCells count="9">
    <mergeCell ref="A7:H7"/>
    <mergeCell ref="A8:H8"/>
    <mergeCell ref="A9:H9"/>
    <mergeCell ref="A10:H10"/>
    <mergeCell ref="F13:H13"/>
    <mergeCell ref="D108:D109"/>
    <mergeCell ref="E108:E109"/>
    <mergeCell ref="F108:H108"/>
    <mergeCell ref="B27:C27"/>
  </mergeCells>
  <conditionalFormatting sqref="J32:J36 J132 J62:J65 J82 J88:J90 J95:J101 J114 J117:J120 J24:J25">
    <cfRule type="expression" dxfId="5" priority="2" stopIfTrue="1">
      <formula>IF(OR($F24&lt;0,$H24&lt;0),TRUE,FALSE)</formula>
    </cfRule>
  </conditionalFormatting>
  <conditionalFormatting sqref="J55:J61 J66:J70 J78:J80 J84:J86 J91:J94 J116 J121:J126">
    <cfRule type="expression" dxfId="4" priority="1" stopIfTrue="1">
      <formula>IF(OR($F55&gt;0,$H55&gt;0),TRUE,FALSE)</formula>
    </cfRule>
  </conditionalFormatting>
  <pageMargins left="0.57999999999999996" right="0.28000000000000003" top="0.39370078740157499" bottom="0.6" header="0" footer="0.4"/>
  <pageSetup paperSize="9" firstPageNumber="11" orientation="portrait" useFirstPageNumber="1" r:id="rId1"/>
  <headerFooter alignWithMargins="0">
    <oddFooter>&amp;C&amp;P</oddFooter>
  </headerFooter>
  <rowBreaks count="1" manualBreakCount="1">
    <brk id="103" max="7" man="1"/>
  </rowBreaks>
  <legacyDrawing r:id="rId2"/>
</worksheet>
</file>

<file path=xl/worksheets/sheet6.xml><?xml version="1.0" encoding="utf-8"?>
<worksheet xmlns="http://schemas.openxmlformats.org/spreadsheetml/2006/main" xmlns:r="http://schemas.openxmlformats.org/officeDocument/2006/relationships">
  <sheetPr codeName="Sheet10">
    <tabColor indexed="17"/>
  </sheetPr>
  <dimension ref="A1:M95"/>
  <sheetViews>
    <sheetView topLeftCell="A13" workbookViewId="0">
      <selection activeCell="D38" sqref="D38"/>
    </sheetView>
  </sheetViews>
  <sheetFormatPr defaultRowHeight="13.5" customHeight="1" outlineLevelRow="2" outlineLevelCol="1"/>
  <cols>
    <col min="1" max="1" width="3.28515625" style="390" customWidth="1"/>
    <col min="2" max="2" width="24.5703125" style="390" customWidth="1"/>
    <col min="3" max="3" width="17.5703125" style="390" customWidth="1"/>
    <col min="4" max="4" width="5.5703125" style="390" customWidth="1"/>
    <col min="5" max="5" width="6.7109375" style="390" customWidth="1"/>
    <col min="6" max="6" width="16" style="391" customWidth="1"/>
    <col min="7" max="7" width="1.42578125" style="391" customWidth="1"/>
    <col min="8" max="8" width="16" style="391" customWidth="1"/>
    <col min="9" max="9" width="16.28515625" style="390" hidden="1" customWidth="1" outlineLevel="1"/>
    <col min="10" max="10" width="3.85546875" style="392" bestFit="1" customWidth="1" collapsed="1"/>
    <col min="11" max="11" width="9.140625" style="390"/>
    <col min="12" max="12" width="19.5703125" style="390" customWidth="1"/>
    <col min="13" max="13" width="9" style="390" customWidth="1"/>
    <col min="14" max="16384" width="9.140625" style="390"/>
  </cols>
  <sheetData>
    <row r="1" spans="1:13" s="328" customFormat="1" ht="17.100000000000001" customHeight="1">
      <c r="A1" s="473" t="str">
        <f>Menu!B2</f>
        <v>CÔNG TY CỔ PHẦN TẬP ĐOÀN ĐẠI CHÂU</v>
      </c>
      <c r="B1" s="474"/>
      <c r="C1" s="474"/>
      <c r="D1" s="474"/>
      <c r="E1" s="474"/>
      <c r="F1" s="474"/>
      <c r="G1" s="474"/>
      <c r="H1" s="1018"/>
      <c r="I1" s="326"/>
      <c r="J1" s="327"/>
    </row>
    <row r="2" spans="1:13" s="328" customFormat="1" ht="17.100000000000001" customHeight="1">
      <c r="A2" s="461" t="s">
        <v>716</v>
      </c>
      <c r="B2" s="474"/>
      <c r="C2" s="474"/>
      <c r="D2" s="474"/>
      <c r="E2" s="474"/>
      <c r="F2" s="474"/>
      <c r="G2" s="474"/>
      <c r="H2" s="475"/>
      <c r="I2" s="326"/>
      <c r="J2" s="327"/>
    </row>
    <row r="3" spans="1:13" s="333" customFormat="1" ht="15" customHeight="1">
      <c r="A3" s="461" t="str">
        <f>Menu!$B$4</f>
        <v>BÁO CÁO TÀI CHÍNH HỢP NHẤT</v>
      </c>
      <c r="B3" s="461"/>
      <c r="C3" s="461"/>
      <c r="D3" s="461"/>
      <c r="E3" s="461"/>
      <c r="F3" s="461"/>
      <c r="G3" s="461"/>
      <c r="H3" s="475"/>
      <c r="I3" s="331"/>
      <c r="J3" s="332"/>
    </row>
    <row r="4" spans="1:13" s="333" customFormat="1" ht="16.350000000000001" customHeight="1">
      <c r="A4" s="461" t="str">
        <f>Menu!$B$5</f>
        <v>Quý IV của năm tài chính kết thúc ngày 31 tháng 12 năm 2015</v>
      </c>
      <c r="B4" s="461"/>
      <c r="C4" s="461"/>
      <c r="D4" s="461"/>
      <c r="E4" s="461"/>
      <c r="F4" s="461"/>
      <c r="G4" s="461"/>
      <c r="H4" s="461"/>
      <c r="I4" s="331"/>
      <c r="J4" s="332"/>
    </row>
    <row r="5" spans="1:13" s="333" customFormat="1" ht="5.0999999999999996" customHeight="1" thickBot="1">
      <c r="A5" s="476"/>
      <c r="B5" s="462"/>
      <c r="C5" s="462"/>
      <c r="D5" s="462"/>
      <c r="E5" s="462"/>
      <c r="F5" s="462"/>
      <c r="G5" s="462"/>
      <c r="H5" s="462"/>
      <c r="I5" s="331"/>
      <c r="J5" s="332"/>
    </row>
    <row r="6" spans="1:13" s="341" customFormat="1" ht="15" customHeight="1">
      <c r="A6" s="431"/>
      <c r="B6" s="432"/>
      <c r="C6" s="432"/>
      <c r="D6" s="432"/>
      <c r="E6" s="477"/>
      <c r="F6" s="432"/>
      <c r="G6" s="432"/>
      <c r="H6" s="432"/>
      <c r="I6" s="339"/>
      <c r="J6" s="340"/>
    </row>
    <row r="7" spans="1:13" s="345" customFormat="1" ht="21.95" customHeight="1">
      <c r="A7" s="478" t="s">
        <v>14380</v>
      </c>
      <c r="B7" s="431"/>
      <c r="C7" s="431"/>
      <c r="D7" s="431"/>
      <c r="E7" s="424"/>
      <c r="F7" s="431"/>
      <c r="G7" s="431"/>
      <c r="H7" s="431"/>
      <c r="I7" s="344"/>
      <c r="J7" s="340"/>
    </row>
    <row r="8" spans="1:13" s="345" customFormat="1" ht="18.75">
      <c r="A8" s="478" t="s">
        <v>14381</v>
      </c>
      <c r="B8" s="431"/>
      <c r="C8" s="431"/>
      <c r="D8" s="431"/>
      <c r="E8" s="424"/>
      <c r="F8" s="431"/>
      <c r="G8" s="431"/>
      <c r="H8" s="431"/>
      <c r="I8" s="344"/>
      <c r="J8" s="340"/>
    </row>
    <row r="9" spans="1:13" s="345" customFormat="1" ht="15" customHeight="1">
      <c r="A9" s="424" t="str">
        <f>Menu!B7</f>
        <v>Quý IV của năm tài chính kết thúc ngày 31 tháng 12 năm 2015</v>
      </c>
      <c r="B9" s="431"/>
      <c r="C9" s="431"/>
      <c r="D9" s="431"/>
      <c r="E9" s="424"/>
      <c r="F9" s="431"/>
      <c r="G9" s="431"/>
      <c r="H9" s="431"/>
      <c r="I9" s="344"/>
      <c r="J9" s="340"/>
    </row>
    <row r="10" spans="1:13" s="345" customFormat="1" ht="6" customHeight="1">
      <c r="A10" s="479"/>
      <c r="B10" s="479"/>
      <c r="C10" s="479"/>
      <c r="D10" s="479"/>
      <c r="E10" s="480"/>
      <c r="F10" s="479"/>
      <c r="G10" s="479"/>
      <c r="H10" s="479"/>
      <c r="I10" s="344"/>
      <c r="J10" s="340"/>
    </row>
    <row r="11" spans="1:13" s="341" customFormat="1" ht="15" customHeight="1">
      <c r="A11" s="423"/>
      <c r="B11" s="423"/>
      <c r="C11" s="423"/>
      <c r="D11" s="423"/>
      <c r="E11" s="461"/>
      <c r="F11" s="423"/>
      <c r="G11" s="423"/>
      <c r="H11" s="475" t="str">
        <f>Menu!$B$8</f>
        <v>Đơn vị tính: VND</v>
      </c>
      <c r="I11" s="339"/>
      <c r="J11" s="340"/>
    </row>
    <row r="12" spans="1:13" s="341" customFormat="1" ht="15" customHeight="1">
      <c r="A12" s="423"/>
      <c r="B12" s="423"/>
      <c r="C12" s="423"/>
      <c r="D12" s="2115" t="s">
        <v>6085</v>
      </c>
      <c r="E12" s="2114" t="s">
        <v>4688</v>
      </c>
      <c r="F12" s="2111" t="s">
        <v>6953</v>
      </c>
      <c r="G12" s="2111"/>
      <c r="H12" s="2111"/>
      <c r="I12" s="339"/>
      <c r="J12" s="340"/>
    </row>
    <row r="13" spans="1:13" s="358" customFormat="1" ht="15" customHeight="1">
      <c r="A13" s="481" t="s">
        <v>12469</v>
      </c>
      <c r="B13" s="482"/>
      <c r="C13" s="482"/>
      <c r="D13" s="2115"/>
      <c r="E13" s="2114"/>
      <c r="F13" s="1030" t="s">
        <v>5543</v>
      </c>
      <c r="G13" s="483"/>
      <c r="H13" s="1030" t="s">
        <v>5544</v>
      </c>
      <c r="I13" s="355" t="s">
        <v>5545</v>
      </c>
      <c r="J13" s="356" t="s">
        <v>4023</v>
      </c>
      <c r="K13" s="357"/>
    </row>
    <row r="14" spans="1:13" s="341" customFormat="1" ht="15" customHeight="1">
      <c r="A14" s="479"/>
      <c r="B14" s="479"/>
      <c r="C14" s="479"/>
      <c r="D14" s="484"/>
      <c r="E14" s="484"/>
      <c r="F14" s="479"/>
      <c r="G14" s="479"/>
      <c r="H14" s="479"/>
      <c r="I14" s="344"/>
      <c r="J14" s="340"/>
    </row>
    <row r="15" spans="1:13" s="364" customFormat="1" ht="15" customHeight="1">
      <c r="A15" s="486" t="s">
        <v>533</v>
      </c>
      <c r="B15" s="467" t="s">
        <v>951</v>
      </c>
      <c r="C15" s="467"/>
      <c r="D15" s="487" t="s">
        <v>10488</v>
      </c>
      <c r="E15" s="464" t="s">
        <v>5546</v>
      </c>
      <c r="F15" s="457">
        <f ca="1">printlistnnpl</f>
        <v>82144731668</v>
      </c>
      <c r="G15" s="457"/>
      <c r="H15" s="457">
        <f ca="1">printlistntpl</f>
        <v>42635891646</v>
      </c>
      <c r="I15" s="459">
        <f ca="1">F15-H15</f>
        <v>39508840022</v>
      </c>
      <c r="J15" s="363" t="s">
        <v>2843</v>
      </c>
      <c r="K15" s="463"/>
      <c r="L15" s="380">
        <v>42635891646</v>
      </c>
      <c r="M15" s="893">
        <f ca="1">F15-L15</f>
        <v>39508840022</v>
      </c>
    </row>
    <row r="16" spans="1:13" s="364" customFormat="1" ht="6.95" customHeight="1">
      <c r="A16" s="486"/>
      <c r="B16" s="467"/>
      <c r="C16" s="467"/>
      <c r="D16" s="487"/>
      <c r="E16" s="464" t="str">
        <f>PLcountTM</f>
        <v/>
      </c>
      <c r="F16" s="457"/>
      <c r="G16" s="457"/>
      <c r="H16" s="457"/>
      <c r="I16" s="362"/>
      <c r="J16" s="363"/>
    </row>
    <row r="17" spans="1:13" s="364" customFormat="1" ht="15" customHeight="1">
      <c r="A17" s="486" t="s">
        <v>661</v>
      </c>
      <c r="B17" s="467" t="s">
        <v>953</v>
      </c>
      <c r="C17" s="467"/>
      <c r="D17" s="487" t="s">
        <v>11379</v>
      </c>
      <c r="E17" s="464"/>
      <c r="F17" s="457">
        <f ca="1">printlistnnpl</f>
        <v>0</v>
      </c>
      <c r="G17" s="457"/>
      <c r="H17" s="457">
        <f ca="1">printlistntpl</f>
        <v>0</v>
      </c>
      <c r="I17" s="459">
        <f ca="1">F17-H17</f>
        <v>0</v>
      </c>
      <c r="J17" s="363"/>
    </row>
    <row r="18" spans="1:13" s="364" customFormat="1" ht="6.95" customHeight="1">
      <c r="A18" s="486"/>
      <c r="B18" s="467"/>
      <c r="C18" s="467"/>
      <c r="D18" s="487"/>
      <c r="E18" s="464" t="str">
        <f>PLcountTM</f>
        <v/>
      </c>
      <c r="F18" s="457"/>
      <c r="G18" s="457"/>
      <c r="H18" s="457"/>
      <c r="I18" s="362"/>
      <c r="J18" s="363"/>
    </row>
    <row r="19" spans="1:13" s="364" customFormat="1" ht="15" customHeight="1">
      <c r="A19" s="486" t="s">
        <v>12490</v>
      </c>
      <c r="B19" s="467" t="s">
        <v>12025</v>
      </c>
      <c r="C19" s="467"/>
      <c r="D19" s="464">
        <v>10</v>
      </c>
      <c r="E19" s="464"/>
      <c r="F19" s="457">
        <f ca="1">printlistnnpl</f>
        <v>82144731668</v>
      </c>
      <c r="G19" s="457"/>
      <c r="H19" s="457">
        <f ca="1">printlistntpl</f>
        <v>42635891646</v>
      </c>
      <c r="I19" s="459">
        <f ca="1">F19-H19</f>
        <v>39508840022</v>
      </c>
      <c r="J19" s="363"/>
    </row>
    <row r="20" spans="1:13" s="364" customFormat="1" ht="6.95" customHeight="1">
      <c r="A20" s="486"/>
      <c r="B20" s="467"/>
      <c r="C20" s="467"/>
      <c r="D20" s="464"/>
      <c r="E20" s="464" t="str">
        <f>PLcountTM</f>
        <v/>
      </c>
      <c r="F20" s="457"/>
      <c r="G20" s="457"/>
      <c r="H20" s="457"/>
      <c r="I20" s="362"/>
      <c r="J20" s="363"/>
    </row>
    <row r="21" spans="1:13" s="364" customFormat="1" ht="15" customHeight="1">
      <c r="A21" s="486" t="s">
        <v>13294</v>
      </c>
      <c r="B21" s="467" t="s">
        <v>12026</v>
      </c>
      <c r="C21" s="467"/>
      <c r="D21" s="464">
        <v>11</v>
      </c>
      <c r="E21" s="464" t="s">
        <v>6792</v>
      </c>
      <c r="F21" s="457">
        <f ca="1">printlistnnpl</f>
        <v>75992093917</v>
      </c>
      <c r="G21" s="457"/>
      <c r="H21" s="457">
        <f ca="1">printlistntpl</f>
        <v>35161348883</v>
      </c>
      <c r="I21" s="459">
        <f ca="1">F21-H21</f>
        <v>40830745034</v>
      </c>
      <c r="J21" s="363" t="s">
        <v>2843</v>
      </c>
      <c r="L21" s="893">
        <v>35161348883</v>
      </c>
      <c r="M21" s="893">
        <f ca="1">F21-L21</f>
        <v>40830745034</v>
      </c>
    </row>
    <row r="22" spans="1:13" s="364" customFormat="1" ht="6.95" customHeight="1">
      <c r="A22" s="486"/>
      <c r="B22" s="467"/>
      <c r="C22" s="467"/>
      <c r="D22" s="464"/>
      <c r="E22" s="464" t="str">
        <f>PLcountTM</f>
        <v/>
      </c>
      <c r="F22" s="457"/>
      <c r="G22" s="457"/>
      <c r="H22" s="457"/>
      <c r="I22" s="362"/>
      <c r="J22" s="363"/>
    </row>
    <row r="23" spans="1:13" s="364" customFormat="1" ht="15" customHeight="1">
      <c r="A23" s="486" t="s">
        <v>13296</v>
      </c>
      <c r="B23" s="467" t="s">
        <v>10329</v>
      </c>
      <c r="C23" s="467"/>
      <c r="D23" s="464">
        <v>20</v>
      </c>
      <c r="E23" s="464" t="str">
        <f>PLcountTM</f>
        <v/>
      </c>
      <c r="F23" s="457">
        <f ca="1">printlistnnpl</f>
        <v>6152637751</v>
      </c>
      <c r="G23" s="457"/>
      <c r="H23" s="457">
        <f ca="1">printlistntpl</f>
        <v>7474542763</v>
      </c>
      <c r="I23" s="459">
        <f ca="1">F23-H23</f>
        <v>-1321905012</v>
      </c>
      <c r="J23" s="363"/>
    </row>
    <row r="24" spans="1:13" s="364" customFormat="1" ht="6.95" customHeight="1">
      <c r="A24" s="486"/>
      <c r="B24" s="467"/>
      <c r="C24" s="467"/>
      <c r="D24" s="464"/>
      <c r="E24" s="464" t="str">
        <f>PLcountTM</f>
        <v/>
      </c>
      <c r="F24" s="457"/>
      <c r="G24" s="457"/>
      <c r="H24" s="457"/>
      <c r="I24" s="362"/>
      <c r="J24" s="363"/>
    </row>
    <row r="25" spans="1:13" s="364" customFormat="1" ht="15" customHeight="1">
      <c r="A25" s="486" t="s">
        <v>13301</v>
      </c>
      <c r="B25" s="467" t="s">
        <v>10330</v>
      </c>
      <c r="C25" s="467"/>
      <c r="D25" s="464">
        <v>21</v>
      </c>
      <c r="E25" s="464" t="s">
        <v>6796</v>
      </c>
      <c r="F25" s="457">
        <f ca="1">printlistnnpl</f>
        <v>30164085</v>
      </c>
      <c r="G25" s="457"/>
      <c r="H25" s="457">
        <f ca="1">printlistntpl</f>
        <v>2072138638</v>
      </c>
      <c r="I25" s="459">
        <f ca="1">F25-H25</f>
        <v>-2041974553</v>
      </c>
      <c r="J25" s="363" t="s">
        <v>2843</v>
      </c>
      <c r="L25" s="364">
        <v>2072138638</v>
      </c>
      <c r="M25" s="893">
        <f ca="1">F25-L25</f>
        <v>-2041974553</v>
      </c>
    </row>
    <row r="26" spans="1:13" s="364" customFormat="1" ht="6.95" customHeight="1">
      <c r="A26" s="486"/>
      <c r="B26" s="467"/>
      <c r="C26" s="467"/>
      <c r="D26" s="464"/>
      <c r="E26" s="464" t="s">
        <v>3411</v>
      </c>
      <c r="F26" s="457"/>
      <c r="G26" s="457"/>
      <c r="H26" s="457"/>
      <c r="I26" s="362"/>
      <c r="J26" s="363"/>
    </row>
    <row r="27" spans="1:13" s="364" customFormat="1" ht="15" customHeight="1">
      <c r="A27" s="486" t="s">
        <v>11924</v>
      </c>
      <c r="B27" s="467" t="s">
        <v>10331</v>
      </c>
      <c r="C27" s="467"/>
      <c r="D27" s="464">
        <v>22</v>
      </c>
      <c r="E27" s="464" t="s">
        <v>6791</v>
      </c>
      <c r="F27" s="457">
        <f ca="1">printlistnnpl</f>
        <v>616877247</v>
      </c>
      <c r="G27" s="457"/>
      <c r="H27" s="457">
        <f ca="1">printlistntpl</f>
        <v>2229366265</v>
      </c>
      <c r="I27" s="459">
        <f ca="1">F27-H27</f>
        <v>-1612489018</v>
      </c>
      <c r="J27" s="363" t="s">
        <v>2843</v>
      </c>
      <c r="L27" s="364">
        <v>2229366265</v>
      </c>
      <c r="M27" s="893">
        <f ca="1">F27-L27</f>
        <v>-1612489018</v>
      </c>
    </row>
    <row r="28" spans="1:13" s="369" customFormat="1" ht="15" customHeight="1">
      <c r="A28" s="485"/>
      <c r="B28" s="485" t="s">
        <v>10332</v>
      </c>
      <c r="C28" s="485"/>
      <c r="D28" s="465">
        <v>23</v>
      </c>
      <c r="E28" s="465" t="s">
        <v>3411</v>
      </c>
      <c r="F28" s="458">
        <f ca="1">F27</f>
        <v>616877247</v>
      </c>
      <c r="G28" s="457"/>
      <c r="H28" s="458">
        <f>'TM 6T'!D906</f>
        <v>1986394954</v>
      </c>
      <c r="I28" s="460">
        <f ca="1">F28-H28</f>
        <v>-1369517707</v>
      </c>
      <c r="J28" s="363"/>
    </row>
    <row r="29" spans="1:13" s="369" customFormat="1" ht="6.95" customHeight="1">
      <c r="A29" s="485"/>
      <c r="B29" s="485"/>
      <c r="C29" s="485"/>
      <c r="D29" s="465"/>
      <c r="E29" s="465" t="s">
        <v>3411</v>
      </c>
      <c r="F29" s="458"/>
      <c r="G29" s="457"/>
      <c r="H29" s="458"/>
      <c r="I29" s="368"/>
      <c r="J29" s="363"/>
    </row>
    <row r="30" spans="1:13" s="364" customFormat="1" ht="15" customHeight="1">
      <c r="A30" s="486" t="s">
        <v>7588</v>
      </c>
      <c r="B30" s="467" t="s">
        <v>10333</v>
      </c>
      <c r="C30" s="467"/>
      <c r="D30" s="464">
        <v>24</v>
      </c>
      <c r="E30" s="464" t="s">
        <v>6793</v>
      </c>
      <c r="F30" s="457">
        <f ca="1">printlistnnpl</f>
        <v>410167003</v>
      </c>
      <c r="G30" s="457"/>
      <c r="H30" s="457">
        <f ca="1">printlistntpl</f>
        <v>3584700409</v>
      </c>
      <c r="I30" s="459">
        <f ca="1">F30-H30</f>
        <v>-3174533406</v>
      </c>
      <c r="J30" s="363" t="s">
        <v>2843</v>
      </c>
      <c r="L30" s="364">
        <v>3584700409</v>
      </c>
      <c r="M30" s="893">
        <f ca="1">F30-L30</f>
        <v>-3174533406</v>
      </c>
    </row>
    <row r="31" spans="1:13" s="364" customFormat="1" ht="6.95" customHeight="1">
      <c r="A31" s="486"/>
      <c r="B31" s="467"/>
      <c r="C31" s="467"/>
      <c r="D31" s="464"/>
      <c r="E31" s="464" t="s">
        <v>3411</v>
      </c>
      <c r="F31" s="457"/>
      <c r="G31" s="457"/>
      <c r="H31" s="457"/>
      <c r="I31" s="362"/>
      <c r="J31" s="363"/>
    </row>
    <row r="32" spans="1:13" s="364" customFormat="1" ht="15" customHeight="1">
      <c r="A32" s="486" t="s">
        <v>12124</v>
      </c>
      <c r="B32" s="467" t="s">
        <v>8748</v>
      </c>
      <c r="C32" s="467"/>
      <c r="D32" s="464">
        <v>25</v>
      </c>
      <c r="E32" s="464" t="s">
        <v>6794</v>
      </c>
      <c r="F32" s="457">
        <f ca="1">printlistnnpl</f>
        <v>862514833</v>
      </c>
      <c r="G32" s="457"/>
      <c r="H32" s="457">
        <f ca="1">printlistntpl</f>
        <v>1732905425</v>
      </c>
      <c r="I32" s="459">
        <f ca="1">F32-H32</f>
        <v>-870390592</v>
      </c>
      <c r="J32" s="363" t="s">
        <v>2843</v>
      </c>
      <c r="L32" s="364">
        <v>1730523425</v>
      </c>
      <c r="M32" s="893">
        <f ca="1">F32-L32</f>
        <v>-868008592</v>
      </c>
    </row>
    <row r="33" spans="1:13" s="364" customFormat="1" ht="6.95" customHeight="1">
      <c r="A33" s="486"/>
      <c r="B33" s="467"/>
      <c r="C33" s="467"/>
      <c r="D33" s="464"/>
      <c r="E33" s="464" t="s">
        <v>3411</v>
      </c>
      <c r="F33" s="457"/>
      <c r="G33" s="457"/>
      <c r="H33" s="457"/>
      <c r="I33" s="362"/>
      <c r="J33" s="363"/>
    </row>
    <row r="34" spans="1:13" s="364" customFormat="1" ht="15" customHeight="1">
      <c r="A34" s="486" t="s">
        <v>9019</v>
      </c>
      <c r="B34" s="467" t="s">
        <v>13762</v>
      </c>
      <c r="C34" s="467"/>
      <c r="D34" s="464">
        <v>30</v>
      </c>
      <c r="E34" s="464" t="s">
        <v>3411</v>
      </c>
      <c r="F34" s="457">
        <f ca="1">printlistnnpl</f>
        <v>4293242753</v>
      </c>
      <c r="G34" s="457"/>
      <c r="H34" s="457">
        <f ca="1">printlistntpl</f>
        <v>1999709302</v>
      </c>
      <c r="I34" s="459">
        <f ca="1">F34-H34</f>
        <v>2293533451</v>
      </c>
      <c r="J34" s="363"/>
    </row>
    <row r="35" spans="1:13" s="364" customFormat="1" ht="6.95" customHeight="1">
      <c r="A35" s="486"/>
      <c r="B35" s="467"/>
      <c r="C35" s="467"/>
      <c r="D35" s="464"/>
      <c r="E35" s="464" t="s">
        <v>3411</v>
      </c>
      <c r="F35" s="457"/>
      <c r="G35" s="457"/>
      <c r="H35" s="457"/>
      <c r="I35" s="362"/>
      <c r="J35" s="363"/>
    </row>
    <row r="36" spans="1:13" s="364" customFormat="1" ht="15" customHeight="1">
      <c r="A36" s="486" t="s">
        <v>6105</v>
      </c>
      <c r="B36" s="467" t="s">
        <v>12446</v>
      </c>
      <c r="C36" s="467"/>
      <c r="D36" s="464">
        <v>31</v>
      </c>
      <c r="E36" s="464" t="s">
        <v>6795</v>
      </c>
      <c r="F36" s="457">
        <f ca="1">printlistnnpl</f>
        <v>292600</v>
      </c>
      <c r="G36" s="457"/>
      <c r="H36" s="457">
        <f ca="1">printlistntpl</f>
        <v>12909176</v>
      </c>
      <c r="I36" s="459">
        <f ca="1">F36-H36</f>
        <v>-12616576</v>
      </c>
      <c r="J36" s="363" t="s">
        <v>2843</v>
      </c>
      <c r="L36" s="364">
        <v>12909176</v>
      </c>
      <c r="M36" s="893">
        <f ca="1">F36-L36</f>
        <v>-12616576</v>
      </c>
    </row>
    <row r="37" spans="1:13" s="364" customFormat="1" ht="6.95" customHeight="1">
      <c r="A37" s="486"/>
      <c r="B37" s="467"/>
      <c r="C37" s="467"/>
      <c r="D37" s="464"/>
      <c r="E37" s="464" t="s">
        <v>3411</v>
      </c>
      <c r="F37" s="457"/>
      <c r="G37" s="457"/>
      <c r="H37" s="457"/>
      <c r="I37" s="362"/>
      <c r="J37" s="363"/>
    </row>
    <row r="38" spans="1:13" s="364" customFormat="1" ht="15" customHeight="1">
      <c r="A38" s="486" t="s">
        <v>12447</v>
      </c>
      <c r="B38" s="467" t="s">
        <v>12448</v>
      </c>
      <c r="C38" s="467"/>
      <c r="D38" s="464">
        <v>32</v>
      </c>
      <c r="E38" s="464" t="s">
        <v>4690</v>
      </c>
      <c r="F38" s="457">
        <f ca="1">printlistnnpl</f>
        <v>13270042</v>
      </c>
      <c r="G38" s="457"/>
      <c r="H38" s="457">
        <f ca="1">printlistntpl</f>
        <v>43684930</v>
      </c>
      <c r="I38" s="459">
        <f ca="1">F38-H38</f>
        <v>-30414888</v>
      </c>
      <c r="J38" s="363" t="s">
        <v>2843</v>
      </c>
      <c r="L38" s="364">
        <v>43684930</v>
      </c>
      <c r="M38" s="893">
        <f ca="1">F38-L38</f>
        <v>-30414888</v>
      </c>
    </row>
    <row r="39" spans="1:13" s="364" customFormat="1" ht="6.95" customHeight="1">
      <c r="A39" s="486"/>
      <c r="B39" s="467"/>
      <c r="C39" s="467"/>
      <c r="D39" s="464"/>
      <c r="E39" s="464" t="s">
        <v>3411</v>
      </c>
      <c r="F39" s="457"/>
      <c r="G39" s="457"/>
      <c r="H39" s="457"/>
      <c r="I39" s="362"/>
      <c r="J39" s="363"/>
    </row>
    <row r="40" spans="1:13" s="364" customFormat="1" ht="15" customHeight="1">
      <c r="A40" s="486" t="s">
        <v>12449</v>
      </c>
      <c r="B40" s="467" t="s">
        <v>10941</v>
      </c>
      <c r="C40" s="467"/>
      <c r="D40" s="464">
        <v>40</v>
      </c>
      <c r="E40" s="464"/>
      <c r="F40" s="457">
        <f ca="1">printlistnnpl</f>
        <v>-12977442</v>
      </c>
      <c r="G40" s="457"/>
      <c r="H40" s="457">
        <f ca="1">printlistntpl</f>
        <v>-30775754</v>
      </c>
      <c r="I40" s="459">
        <f ca="1">F40-H40</f>
        <v>17798312</v>
      </c>
      <c r="J40" s="363"/>
    </row>
    <row r="41" spans="1:13" s="364" customFormat="1" ht="6.95" hidden="1" customHeight="1" outlineLevel="1">
      <c r="A41" s="486"/>
      <c r="B41" s="467"/>
      <c r="C41" s="467"/>
      <c r="D41" s="464"/>
      <c r="E41" s="464" t="s">
        <v>3411</v>
      </c>
      <c r="F41" s="457"/>
      <c r="G41" s="457"/>
      <c r="H41" s="457"/>
      <c r="I41" s="362"/>
      <c r="J41" s="363"/>
    </row>
    <row r="42" spans="1:13" s="364" customFormat="1" ht="15" hidden="1" customHeight="1" outlineLevel="1">
      <c r="A42" s="486" t="s">
        <v>10942</v>
      </c>
      <c r="B42" s="467" t="s">
        <v>3623</v>
      </c>
      <c r="C42" s="467"/>
      <c r="D42" s="464">
        <v>45</v>
      </c>
      <c r="E42" s="464" t="s">
        <v>3411</v>
      </c>
      <c r="F42" s="457">
        <f ca="1">printlistnnpl</f>
        <v>0</v>
      </c>
      <c r="G42" s="457"/>
      <c r="H42" s="457">
        <f ca="1">printlistntpl</f>
        <v>0</v>
      </c>
      <c r="I42" s="459">
        <f ca="1">F42-H42</f>
        <v>0</v>
      </c>
      <c r="J42" s="363"/>
    </row>
    <row r="43" spans="1:13" s="364" customFormat="1" ht="6.95" customHeight="1" collapsed="1">
      <c r="A43" s="486"/>
      <c r="B43" s="467"/>
      <c r="C43" s="467"/>
      <c r="D43" s="464"/>
      <c r="E43" s="464"/>
      <c r="F43" s="457"/>
      <c r="G43" s="457"/>
      <c r="H43" s="457"/>
      <c r="I43" s="362"/>
      <c r="J43" s="363"/>
      <c r="L43" s="1109"/>
    </row>
    <row r="44" spans="1:13" s="364" customFormat="1" ht="15" customHeight="1">
      <c r="A44" s="486" t="s">
        <v>10942</v>
      </c>
      <c r="B44" s="467" t="s">
        <v>7764</v>
      </c>
      <c r="C44" s="467"/>
      <c r="D44" s="464">
        <v>50</v>
      </c>
      <c r="E44" s="464" t="s">
        <v>3411</v>
      </c>
      <c r="F44" s="457">
        <f ca="1">printlistnnpl</f>
        <v>4280265311</v>
      </c>
      <c r="G44" s="457"/>
      <c r="H44" s="457">
        <f ca="1">printlistntpl</f>
        <v>1968933548</v>
      </c>
      <c r="I44" s="459">
        <f ca="1">F44-H44</f>
        <v>2311331763</v>
      </c>
      <c r="J44" s="363"/>
      <c r="L44" s="1109">
        <v>1971315548</v>
      </c>
      <c r="M44" s="893">
        <f ca="1">F44-L44</f>
        <v>2308949763</v>
      </c>
    </row>
    <row r="45" spans="1:13" s="364" customFormat="1" ht="6.95" customHeight="1" collapsed="1">
      <c r="A45" s="486"/>
      <c r="B45" s="467"/>
      <c r="C45" s="467"/>
      <c r="D45" s="464"/>
      <c r="E45" s="464" t="s">
        <v>3411</v>
      </c>
      <c r="F45" s="457"/>
      <c r="G45" s="457"/>
      <c r="H45" s="457"/>
      <c r="I45" s="362"/>
      <c r="J45" s="363"/>
      <c r="L45" s="1109"/>
    </row>
    <row r="46" spans="1:13" s="364" customFormat="1" ht="15" customHeight="1">
      <c r="A46" s="486" t="s">
        <v>7765</v>
      </c>
      <c r="B46" s="467" t="s">
        <v>8169</v>
      </c>
      <c r="C46" s="467"/>
      <c r="D46" s="464">
        <v>51</v>
      </c>
      <c r="E46" s="464" t="s">
        <v>14282</v>
      </c>
      <c r="F46" s="457"/>
      <c r="G46" s="457"/>
      <c r="H46" s="457">
        <f ca="1">printlistntpl</f>
        <v>0</v>
      </c>
      <c r="I46" s="459">
        <f ca="1">F46-H46</f>
        <v>0</v>
      </c>
      <c r="J46" s="363"/>
      <c r="L46" s="1109"/>
    </row>
    <row r="47" spans="1:13" s="364" customFormat="1" ht="6.95" customHeight="1">
      <c r="A47" s="486"/>
      <c r="B47" s="467"/>
      <c r="C47" s="467"/>
      <c r="D47" s="464"/>
      <c r="E47" s="464" t="s">
        <v>3411</v>
      </c>
      <c r="F47" s="457"/>
      <c r="G47" s="457"/>
      <c r="H47" s="457"/>
      <c r="I47" s="362"/>
      <c r="J47" s="363"/>
      <c r="L47" s="1109"/>
    </row>
    <row r="48" spans="1:13" s="364" customFormat="1" ht="15" customHeight="1">
      <c r="A48" s="486" t="s">
        <v>404</v>
      </c>
      <c r="B48" s="467" t="s">
        <v>405</v>
      </c>
      <c r="C48" s="467"/>
      <c r="D48" s="464">
        <v>52</v>
      </c>
      <c r="E48" s="464" t="s">
        <v>3411</v>
      </c>
      <c r="F48" s="457">
        <f ca="1">printlistnnpl</f>
        <v>0</v>
      </c>
      <c r="G48" s="457"/>
      <c r="H48" s="457">
        <f ca="1">printlistntpl</f>
        <v>0</v>
      </c>
      <c r="I48" s="459">
        <f ca="1">F48-H48</f>
        <v>0</v>
      </c>
      <c r="J48" s="363"/>
    </row>
    <row r="49" spans="1:12" s="364" customFormat="1" ht="6.95" customHeight="1">
      <c r="A49" s="486"/>
      <c r="B49" s="467"/>
      <c r="C49" s="467"/>
      <c r="D49" s="464"/>
      <c r="E49" s="464" t="str">
        <f>PLcountTM</f>
        <v/>
      </c>
      <c r="F49" s="457"/>
      <c r="G49" s="457"/>
      <c r="H49" s="457"/>
      <c r="I49" s="382"/>
      <c r="J49" s="363"/>
    </row>
    <row r="50" spans="1:12" s="364" customFormat="1" ht="15" customHeight="1" thickBot="1">
      <c r="A50" s="486" t="s">
        <v>406</v>
      </c>
      <c r="B50" s="467" t="s">
        <v>407</v>
      </c>
      <c r="C50" s="467"/>
      <c r="D50" s="464">
        <v>60</v>
      </c>
      <c r="E50" s="464" t="s">
        <v>11015</v>
      </c>
      <c r="F50" s="915">
        <f ca="1">printlistnnpl</f>
        <v>3332694666</v>
      </c>
      <c r="G50" s="457"/>
      <c r="H50" s="915">
        <f ca="1">printlistntpl</f>
        <v>1968933548</v>
      </c>
      <c r="I50" s="466">
        <f ca="1">F50-H50</f>
        <v>1363761118</v>
      </c>
      <c r="J50" s="363"/>
      <c r="L50" s="893"/>
    </row>
    <row r="51" spans="1:12" s="364" customFormat="1" ht="6.95" customHeight="1" outlineLevel="1" thickTop="1">
      <c r="A51" s="467"/>
      <c r="B51" s="467"/>
      <c r="C51" s="467"/>
      <c r="D51" s="467"/>
      <c r="E51" s="467" t="str">
        <f>PLcountTM</f>
        <v/>
      </c>
      <c r="F51" s="457"/>
      <c r="G51" s="457"/>
      <c r="H51" s="457"/>
      <c r="I51" s="362"/>
      <c r="J51" s="363"/>
    </row>
    <row r="52" spans="1:12" s="387" customFormat="1" ht="15" customHeight="1" outlineLevel="2">
      <c r="A52" s="488" t="s">
        <v>6007</v>
      </c>
      <c r="B52" s="470" t="s">
        <v>6005</v>
      </c>
      <c r="C52" s="470"/>
      <c r="D52" s="468">
        <v>61</v>
      </c>
      <c r="E52" s="468" t="str">
        <f>PLcountTM</f>
        <v/>
      </c>
      <c r="F52" s="916">
        <f ca="1">printlistnnpl</f>
        <v>-49882</v>
      </c>
      <c r="G52" s="916"/>
      <c r="H52" s="916">
        <f ca="1">printlistntpl</f>
        <v>-470729.39999999991</v>
      </c>
      <c r="I52" s="469">
        <f ca="1">F52-H52</f>
        <v>420847.39999999991</v>
      </c>
      <c r="J52" s="386"/>
    </row>
    <row r="53" spans="1:12" s="387" customFormat="1" ht="6.95" customHeight="1" outlineLevel="2">
      <c r="A53" s="470"/>
      <c r="B53" s="470"/>
      <c r="C53" s="470"/>
      <c r="D53" s="468"/>
      <c r="E53" s="470" t="str">
        <f>PLcountTM</f>
        <v/>
      </c>
      <c r="F53" s="916"/>
      <c r="G53" s="916"/>
      <c r="H53" s="916"/>
      <c r="I53" s="385"/>
      <c r="J53" s="386"/>
    </row>
    <row r="54" spans="1:12" s="387" customFormat="1" ht="15" customHeight="1" outlineLevel="2">
      <c r="A54" s="488" t="s">
        <v>6008</v>
      </c>
      <c r="B54" s="470" t="s">
        <v>6006</v>
      </c>
      <c r="C54" s="470"/>
      <c r="D54" s="468">
        <v>62</v>
      </c>
      <c r="E54" s="468"/>
      <c r="F54" s="916">
        <f ca="1">printlistnnpl</f>
        <v>3332744548</v>
      </c>
      <c r="G54" s="916"/>
      <c r="H54" s="916">
        <f ca="1">printlistntpl</f>
        <v>1969404277.4000001</v>
      </c>
      <c r="I54" s="385"/>
      <c r="J54" s="386" t="s">
        <v>2843</v>
      </c>
    </row>
    <row r="55" spans="1:12" s="369" customFormat="1" ht="6.95" customHeight="1" outlineLevel="2">
      <c r="A55" s="486"/>
      <c r="B55" s="467"/>
      <c r="C55" s="467"/>
      <c r="D55" s="464"/>
      <c r="E55" s="485"/>
      <c r="F55" s="458"/>
      <c r="G55" s="458"/>
      <c r="H55" s="458"/>
      <c r="I55" s="388"/>
      <c r="J55" s="363"/>
    </row>
    <row r="56" spans="1:12" s="364" customFormat="1" ht="15" customHeight="1" outlineLevel="1" thickBot="1">
      <c r="A56" s="486" t="s">
        <v>408</v>
      </c>
      <c r="B56" s="467" t="s">
        <v>409</v>
      </c>
      <c r="C56" s="467"/>
      <c r="D56" s="464">
        <v>70</v>
      </c>
      <c r="E56" s="464" t="s">
        <v>11015</v>
      </c>
      <c r="F56" s="917">
        <f ca="1">'TM 6T'!B978</f>
        <v>55.260659173069705</v>
      </c>
      <c r="G56" s="457"/>
      <c r="H56" s="917">
        <f ca="1">'TM 6T'!D978</f>
        <v>51.644841089224578</v>
      </c>
      <c r="I56" s="471">
        <f ca="1">F56-H56</f>
        <v>3.6158180838451273</v>
      </c>
      <c r="J56" s="363" t="s">
        <v>2843</v>
      </c>
    </row>
    <row r="57" spans="1:12" s="364" customFormat="1" ht="14.1" customHeight="1" outlineLevel="1" thickTop="1">
      <c r="A57" s="486"/>
      <c r="B57" s="467"/>
      <c r="C57" s="467"/>
      <c r="D57" s="464"/>
      <c r="E57" s="464"/>
      <c r="F57" s="457"/>
      <c r="G57" s="457"/>
      <c r="H57" s="457"/>
      <c r="I57" s="389"/>
      <c r="J57" s="363"/>
    </row>
    <row r="58" spans="1:12" s="364" customFormat="1" ht="14.1" customHeight="1">
      <c r="A58" s="486"/>
      <c r="B58" s="467"/>
      <c r="C58" s="467"/>
      <c r="D58" s="464"/>
      <c r="E58" s="464" t="str">
        <f>PLcountTM</f>
        <v/>
      </c>
      <c r="F58" s="457"/>
      <c r="G58" s="457"/>
      <c r="H58" s="457"/>
      <c r="I58" s="362"/>
      <c r="J58" s="363"/>
    </row>
    <row r="59" spans="1:12" s="341" customFormat="1" ht="15" customHeight="1">
      <c r="A59" s="461"/>
      <c r="B59" s="461"/>
      <c r="C59" s="461"/>
      <c r="D59" s="461"/>
      <c r="E59" s="461"/>
      <c r="F59" s="477" t="str">
        <f>Menu!$B$9</f>
        <v>Lập ngày 04 tháng 02 năm 2016</v>
      </c>
      <c r="G59" s="477"/>
      <c r="H59" s="477"/>
      <c r="I59" s="918"/>
      <c r="J59" s="340"/>
    </row>
    <row r="60" spans="1:12" s="333" customFormat="1" ht="20.100000000000001" customHeight="1">
      <c r="A60" s="2116" t="str">
        <f>Menu!$A$12</f>
        <v>Người lập biểu</v>
      </c>
      <c r="B60" s="2116"/>
      <c r="C60" s="2116" t="str">
        <f>Menu!A13</f>
        <v>Kế toán trưởng</v>
      </c>
      <c r="D60" s="2113"/>
      <c r="E60" s="2113"/>
      <c r="F60" s="431" t="str">
        <f>Menu!$A$14</f>
        <v>Tổng Giám đốc</v>
      </c>
      <c r="G60" s="477"/>
      <c r="H60" s="424"/>
      <c r="I60" s="374"/>
      <c r="J60" s="332"/>
    </row>
    <row r="61" spans="1:12" s="333" customFormat="1" ht="12" customHeight="1">
      <c r="A61" s="477"/>
      <c r="B61" s="477"/>
      <c r="C61" s="477"/>
      <c r="D61" s="477"/>
      <c r="E61" s="477"/>
      <c r="F61" s="477"/>
      <c r="G61" s="477"/>
      <c r="H61" s="477"/>
      <c r="I61" s="331"/>
      <c r="J61" s="332"/>
    </row>
    <row r="62" spans="1:12" s="333" customFormat="1" ht="12" customHeight="1">
      <c r="A62" s="477"/>
      <c r="B62" s="477"/>
      <c r="C62" s="477"/>
      <c r="D62" s="477"/>
      <c r="E62" s="477"/>
      <c r="F62" s="477"/>
      <c r="G62" s="477"/>
      <c r="H62" s="477"/>
      <c r="I62" s="331"/>
      <c r="J62" s="332"/>
    </row>
    <row r="63" spans="1:12" s="333" customFormat="1" ht="12" customHeight="1">
      <c r="A63" s="477"/>
      <c r="B63" s="477"/>
      <c r="C63" s="477"/>
      <c r="D63" s="477"/>
      <c r="E63" s="477"/>
      <c r="F63" s="477"/>
      <c r="G63" s="477"/>
      <c r="H63" s="477"/>
      <c r="I63" s="331"/>
      <c r="J63" s="332"/>
    </row>
    <row r="64" spans="1:12" s="333" customFormat="1" ht="12" customHeight="1">
      <c r="A64" s="477"/>
      <c r="B64" s="477"/>
      <c r="C64" s="477"/>
      <c r="D64" s="477"/>
      <c r="E64" s="477"/>
      <c r="F64" s="477"/>
      <c r="G64" s="477"/>
      <c r="H64" s="477"/>
      <c r="I64" s="331"/>
      <c r="J64" s="332"/>
    </row>
    <row r="65" spans="1:10" s="333" customFormat="1" ht="15" customHeight="1">
      <c r="A65" s="2112" t="s">
        <v>12574</v>
      </c>
      <c r="B65" s="2112"/>
      <c r="C65" s="2112" t="s">
        <v>3246</v>
      </c>
      <c r="D65" s="2112"/>
      <c r="E65" s="2112"/>
      <c r="F65" s="477" t="s">
        <v>3246</v>
      </c>
      <c r="G65" s="477"/>
      <c r="H65" s="477"/>
      <c r="I65" s="331"/>
      <c r="J65" s="332"/>
    </row>
    <row r="66" spans="1:10" s="333" customFormat="1" ht="20.100000000000001" customHeight="1">
      <c r="A66" s="2113" t="str">
        <f>Menu!$B$12</f>
        <v>Đường Lan Phương</v>
      </c>
      <c r="B66" s="2113"/>
      <c r="C66" s="2113" t="str">
        <f>Menu!B13</f>
        <v>Vương Thị Ánh Duyên</v>
      </c>
      <c r="D66" s="2113"/>
      <c r="E66" s="2113"/>
      <c r="F66" s="424" t="str">
        <f>Menu!$B$14</f>
        <v>Đường Đức Hóa</v>
      </c>
      <c r="G66" s="477"/>
      <c r="H66" s="424"/>
      <c r="I66" s="375"/>
      <c r="J66" s="332"/>
    </row>
    <row r="67" spans="1:10" s="369" customFormat="1" ht="15" customHeight="1">
      <c r="A67" s="388"/>
      <c r="B67" s="388"/>
      <c r="C67" s="388"/>
      <c r="D67" s="388"/>
      <c r="E67" s="388"/>
      <c r="F67" s="389"/>
      <c r="G67" s="919"/>
      <c r="H67" s="919"/>
      <c r="J67" s="364"/>
    </row>
    <row r="68" spans="1:10" s="369" customFormat="1" ht="15" customHeight="1">
      <c r="F68" s="377"/>
      <c r="G68" s="377"/>
      <c r="H68" s="377"/>
      <c r="J68" s="364"/>
    </row>
    <row r="69" spans="1:10" s="369" customFormat="1" ht="15" customHeight="1">
      <c r="F69" s="377"/>
      <c r="G69" s="377"/>
      <c r="H69" s="377"/>
      <c r="J69" s="364"/>
    </row>
    <row r="70" spans="1:10" s="369" customFormat="1" ht="15" customHeight="1">
      <c r="F70" s="377"/>
      <c r="G70" s="377"/>
      <c r="H70" s="377"/>
      <c r="J70" s="364"/>
    </row>
    <row r="71" spans="1:10" s="369" customFormat="1" ht="15" customHeight="1">
      <c r="F71" s="377"/>
      <c r="G71" s="377"/>
      <c r="H71" s="377"/>
      <c r="J71" s="364"/>
    </row>
    <row r="72" spans="1:10" s="369" customFormat="1" ht="15" customHeight="1">
      <c r="F72" s="377"/>
      <c r="G72" s="377"/>
      <c r="H72" s="377"/>
      <c r="J72" s="364"/>
    </row>
    <row r="73" spans="1:10" s="369" customFormat="1" ht="15" customHeight="1">
      <c r="F73" s="377"/>
      <c r="G73" s="377"/>
      <c r="H73" s="377"/>
      <c r="J73" s="364"/>
    </row>
    <row r="95" spans="6:6" ht="13.5" customHeight="1">
      <c r="F95" s="982" t="s">
        <v>2947</v>
      </c>
    </row>
  </sheetData>
  <mergeCells count="9">
    <mergeCell ref="F12:H12"/>
    <mergeCell ref="A65:B65"/>
    <mergeCell ref="A66:B66"/>
    <mergeCell ref="E12:E13"/>
    <mergeCell ref="D12:D13"/>
    <mergeCell ref="A60:B60"/>
    <mergeCell ref="C60:E60"/>
    <mergeCell ref="C65:E65"/>
    <mergeCell ref="C66:E66"/>
  </mergeCells>
  <phoneticPr fontId="53" type="noConversion"/>
  <dataValidations disablePrompts="1" count="1">
    <dataValidation type="list" allowBlank="1" showInputMessage="1" showErrorMessage="1" sqref="J54 J15 J56:J57 J50 J48 J46 J44 J42 J40 J38 J36 J34 J32 J30 J27:J28 J25 J23 J21 J19 J17 J52">
      <formula1>bsxn</formula1>
    </dataValidation>
  </dataValidations>
  <pageMargins left="0.82677165354330717" right="0.43307086614173229" top="0.39370078740157483" bottom="0.59055118110236227" header="0" footer="0.39370078740157483"/>
  <pageSetup paperSize="9" firstPageNumber="10" orientation="portrait" useFirstPageNumber="1"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sheetPr codeName="Sheet2" filterMode="1">
    <tabColor rgb="FFFF0000"/>
  </sheetPr>
  <dimension ref="A1:AF190"/>
  <sheetViews>
    <sheetView view="pageBreakPreview" topLeftCell="A19" zoomScaleSheetLayoutView="100" workbookViewId="0">
      <selection activeCell="C75" sqref="C75"/>
    </sheetView>
  </sheetViews>
  <sheetFormatPr defaultRowHeight="13.5"/>
  <cols>
    <col min="1" max="1" width="3.140625" style="390" customWidth="1"/>
    <col min="2" max="2" width="26.28515625" style="390" customWidth="1"/>
    <col min="3" max="3" width="19.85546875" style="390" customWidth="1"/>
    <col min="4" max="4" width="3.42578125" style="390" customWidth="1"/>
    <col min="5" max="5" width="6.85546875" style="390" customWidth="1"/>
    <col min="6" max="6" width="15.85546875" style="391" bestFit="1" customWidth="1"/>
    <col min="7" max="7" width="0.85546875" style="391" customWidth="1"/>
    <col min="8" max="8" width="15.85546875" style="391" bestFit="1" customWidth="1"/>
    <col min="9" max="9" width="1.28515625" style="415" customWidth="1"/>
    <col min="10" max="10" width="15.7109375" style="415" customWidth="1"/>
    <col min="11" max="11" width="19.42578125" style="390" customWidth="1"/>
    <col min="12" max="12" width="2.42578125" style="390" customWidth="1"/>
    <col min="13" max="13" width="17.85546875" style="390" customWidth="1"/>
    <col min="14" max="14" width="9.140625" style="390"/>
    <col min="15" max="15" width="16.7109375" style="390" customWidth="1"/>
    <col min="16" max="16" width="9.140625" style="390"/>
    <col min="17" max="17" width="11" style="390" bestFit="1" customWidth="1"/>
    <col min="18" max="16384" width="9.140625" style="390"/>
  </cols>
  <sheetData>
    <row r="1" spans="1:14" s="328" customFormat="1" ht="17.100000000000001" customHeight="1">
      <c r="A1" s="473" t="str">
        <f>Menu!B2</f>
        <v>CÔNG TY CỔ PHẦN TẬP ĐOÀN ĐẠI CHÂU</v>
      </c>
      <c r="B1" s="474"/>
      <c r="C1" s="474"/>
      <c r="D1" s="474"/>
      <c r="E1" s="474"/>
      <c r="F1" s="474"/>
      <c r="G1" s="474"/>
      <c r="H1" s="1018"/>
      <c r="I1" s="327"/>
      <c r="J1" s="327"/>
    </row>
    <row r="2" spans="1:14" s="328" customFormat="1" ht="17.100000000000001" customHeight="1">
      <c r="A2" s="461" t="s">
        <v>716</v>
      </c>
      <c r="B2" s="474"/>
      <c r="C2" s="474"/>
      <c r="D2" s="474"/>
      <c r="E2" s="474"/>
      <c r="F2" s="474"/>
      <c r="G2" s="474"/>
      <c r="H2" s="475"/>
      <c r="I2" s="327"/>
      <c r="J2" s="327"/>
    </row>
    <row r="3" spans="1:14" s="333" customFormat="1" ht="15.75" customHeight="1">
      <c r="A3" s="423" t="str">
        <f>Menu!B4</f>
        <v>BÁO CÁO TÀI CHÍNH HỢP NHẤT</v>
      </c>
      <c r="B3" s="329"/>
      <c r="C3" s="329"/>
      <c r="D3" s="329"/>
      <c r="E3" s="329"/>
      <c r="F3" s="329"/>
      <c r="G3" s="329"/>
      <c r="H3" s="330"/>
      <c r="I3" s="376"/>
      <c r="J3" s="332"/>
    </row>
    <row r="4" spans="1:14" s="333" customFormat="1" ht="17.25" customHeight="1">
      <c r="A4" s="423" t="str">
        <f>Menu!B5</f>
        <v>Quý IV của năm tài chính kết thúc ngày 31 tháng 12 năm 2015</v>
      </c>
      <c r="B4" s="329"/>
      <c r="C4" s="329"/>
      <c r="D4" s="329"/>
      <c r="E4" s="329"/>
      <c r="F4" s="329"/>
      <c r="G4" s="329"/>
      <c r="H4" s="329"/>
      <c r="I4" s="376"/>
      <c r="J4" s="332"/>
    </row>
    <row r="5" spans="1:14" s="333" customFormat="1" ht="1.5" customHeight="1" thickBot="1">
      <c r="A5" s="334"/>
      <c r="B5" s="335"/>
      <c r="C5" s="335"/>
      <c r="D5" s="335"/>
      <c r="E5" s="335"/>
      <c r="F5" s="335"/>
      <c r="G5" s="335"/>
      <c r="H5" s="335"/>
      <c r="I5" s="376"/>
      <c r="J5" s="332"/>
    </row>
    <row r="6" spans="1:14" s="341" customFormat="1" ht="15" customHeight="1">
      <c r="A6" s="336"/>
      <c r="B6" s="337"/>
      <c r="C6" s="337"/>
      <c r="D6" s="337"/>
      <c r="E6" s="338"/>
      <c r="F6" s="337"/>
      <c r="G6" s="337"/>
      <c r="H6" s="337"/>
      <c r="I6" s="393"/>
      <c r="J6" s="340"/>
    </row>
    <row r="7" spans="1:14" s="345" customFormat="1" ht="21.95" customHeight="1">
      <c r="A7" s="373" t="s">
        <v>14391</v>
      </c>
      <c r="B7" s="336"/>
      <c r="C7" s="336"/>
      <c r="D7" s="336"/>
      <c r="E7" s="343"/>
      <c r="F7" s="336"/>
      <c r="G7" s="336"/>
      <c r="H7" s="336"/>
      <c r="I7" s="340"/>
      <c r="J7" s="393" t="s">
        <v>1686</v>
      </c>
    </row>
    <row r="8" spans="1:14" s="345" customFormat="1" ht="14.25" hidden="1">
      <c r="A8" s="1029" t="s">
        <v>4687</v>
      </c>
      <c r="B8" s="431"/>
      <c r="C8" s="431"/>
      <c r="D8" s="431"/>
      <c r="E8" s="424"/>
      <c r="F8" s="431"/>
      <c r="G8" s="431"/>
      <c r="H8" s="431"/>
      <c r="I8" s="344"/>
      <c r="J8" s="340"/>
    </row>
    <row r="9" spans="1:14" s="345" customFormat="1" ht="15" customHeight="1">
      <c r="A9" s="343" t="s">
        <v>1362</v>
      </c>
      <c r="B9" s="336"/>
      <c r="C9" s="336"/>
      <c r="D9" s="336"/>
      <c r="E9" s="343"/>
      <c r="F9" s="336"/>
      <c r="G9" s="336"/>
      <c r="H9" s="336"/>
      <c r="I9" s="340"/>
      <c r="J9" s="340"/>
    </row>
    <row r="10" spans="1:14" s="345" customFormat="1" ht="15" customHeight="1">
      <c r="A10" s="424" t="str">
        <f>PL!A9</f>
        <v>Quý IV của năm tài chính kết thúc ngày 31 tháng 12 năm 2015</v>
      </c>
      <c r="B10" s="336"/>
      <c r="C10" s="336"/>
      <c r="D10" s="336"/>
      <c r="E10" s="343"/>
      <c r="F10" s="336"/>
      <c r="G10" s="336"/>
      <c r="H10" s="336"/>
      <c r="I10" s="340"/>
      <c r="J10" s="340"/>
    </row>
    <row r="11" spans="1:14" s="345" customFormat="1" ht="6" customHeight="1">
      <c r="A11" s="346"/>
      <c r="B11" s="346"/>
      <c r="C11" s="346"/>
      <c r="D11" s="346"/>
      <c r="E11" s="347"/>
      <c r="F11" s="346"/>
      <c r="G11" s="346"/>
      <c r="H11" s="346"/>
      <c r="I11" s="340"/>
      <c r="J11" s="340"/>
    </row>
    <row r="12" spans="1:14" s="341" customFormat="1" ht="15" customHeight="1">
      <c r="A12" s="348"/>
      <c r="B12" s="348"/>
      <c r="C12" s="348"/>
      <c r="D12" s="348"/>
      <c r="E12" s="329"/>
      <c r="F12" s="348"/>
      <c r="G12" s="348"/>
      <c r="H12" s="425" t="str">
        <f>Menu!B8</f>
        <v>Đơn vị tính: VND</v>
      </c>
      <c r="I12" s="393"/>
      <c r="J12" s="340"/>
    </row>
    <row r="13" spans="1:14" s="341" customFormat="1" ht="0.75" customHeight="1">
      <c r="A13" s="348"/>
      <c r="B13" s="348"/>
      <c r="C13" s="348"/>
      <c r="D13" s="348"/>
      <c r="E13" s="329"/>
      <c r="F13" s="969"/>
      <c r="G13" s="348"/>
      <c r="H13" s="425"/>
      <c r="I13" s="393"/>
      <c r="J13" s="340"/>
    </row>
    <row r="14" spans="1:14" s="341" customFormat="1" ht="15" customHeight="1">
      <c r="A14" s="348"/>
      <c r="B14" s="348"/>
      <c r="C14" s="348"/>
      <c r="D14" s="2119" t="s">
        <v>4689</v>
      </c>
      <c r="E14" s="2118" t="s">
        <v>4688</v>
      </c>
      <c r="F14" s="2111" t="s">
        <v>6953</v>
      </c>
      <c r="G14" s="2111"/>
      <c r="H14" s="2111"/>
      <c r="I14" s="393"/>
      <c r="J14" s="340"/>
    </row>
    <row r="15" spans="1:14" s="358" customFormat="1" ht="14.25" customHeight="1">
      <c r="A15" s="349" t="s">
        <v>12469</v>
      </c>
      <c r="B15" s="350"/>
      <c r="C15" s="350"/>
      <c r="D15" s="2119"/>
      <c r="E15" s="2118"/>
      <c r="F15" s="1030" t="str">
        <f>[3]Menu!$B$58</f>
        <v>Năm nay</v>
      </c>
      <c r="G15" s="483"/>
      <c r="H15" s="1030" t="str">
        <f>[3]Menu!$B$59</f>
        <v>Năm trước</v>
      </c>
      <c r="I15" s="394"/>
      <c r="J15" s="356"/>
      <c r="K15" s="395" t="s">
        <v>11645</v>
      </c>
      <c r="M15" s="396" t="s">
        <v>6083</v>
      </c>
      <c r="N15" s="358" t="s">
        <v>1429</v>
      </c>
    </row>
    <row r="16" spans="1:14" s="364" customFormat="1" ht="15" customHeight="1">
      <c r="A16" s="346"/>
      <c r="B16" s="346"/>
      <c r="C16" s="346"/>
      <c r="D16" s="359"/>
      <c r="E16" s="360"/>
      <c r="F16" s="910"/>
      <c r="G16" s="910"/>
      <c r="H16" s="910"/>
      <c r="I16" s="389"/>
      <c r="J16" s="363"/>
      <c r="N16" s="358" t="s">
        <v>1429</v>
      </c>
    </row>
    <row r="17" spans="1:14" s="392" customFormat="1" ht="15" customHeight="1">
      <c r="A17" s="397" t="s">
        <v>531</v>
      </c>
      <c r="B17" s="397" t="s">
        <v>14100</v>
      </c>
      <c r="C17" s="397"/>
      <c r="D17" s="398"/>
      <c r="E17" s="398"/>
      <c r="F17" s="901"/>
      <c r="G17" s="901"/>
      <c r="H17" s="901"/>
      <c r="I17" s="399"/>
      <c r="J17" s="400"/>
      <c r="K17" s="401"/>
      <c r="L17" s="401"/>
      <c r="M17" s="401"/>
      <c r="N17" s="358" t="s">
        <v>1429</v>
      </c>
    </row>
    <row r="18" spans="1:14" s="392" customFormat="1" ht="12" customHeight="1">
      <c r="A18" s="397"/>
      <c r="B18" s="397"/>
      <c r="C18" s="397"/>
      <c r="D18" s="398"/>
      <c r="E18" s="398"/>
      <c r="F18" s="901"/>
      <c r="G18" s="902"/>
      <c r="H18" s="901"/>
      <c r="I18" s="399"/>
      <c r="J18" s="400"/>
      <c r="K18" s="401"/>
      <c r="L18" s="401"/>
      <c r="M18" s="401"/>
      <c r="N18" s="358" t="s">
        <v>1429</v>
      </c>
    </row>
    <row r="19" spans="1:14" s="409" customFormat="1" ht="15" customHeight="1">
      <c r="A19" s="402" t="s">
        <v>533</v>
      </c>
      <c r="B19" s="403" t="s">
        <v>1364</v>
      </c>
      <c r="C19" s="403"/>
      <c r="D19" s="404" t="s">
        <v>10488</v>
      </c>
      <c r="E19" s="405"/>
      <c r="F19" s="875">
        <f ca="1">SUM(K19:M19)</f>
        <v>6833479083</v>
      </c>
      <c r="G19" s="903"/>
      <c r="H19" s="904">
        <v>1968961901</v>
      </c>
      <c r="I19" s="406"/>
      <c r="J19" s="408">
        <f ca="1">F19-PL!F44</f>
        <v>2553213772</v>
      </c>
      <c r="K19" s="426">
        <f ca="1">CF1_NAMNAY</f>
        <v>6833479083</v>
      </c>
      <c r="L19" s="408"/>
      <c r="M19" s="426">
        <f>SUM(M20:M22)</f>
        <v>0</v>
      </c>
      <c r="N19" s="358" t="s">
        <v>1429</v>
      </c>
    </row>
    <row r="20" spans="1:14" s="409" customFormat="1" ht="15" hidden="1" customHeight="1">
      <c r="A20" s="402"/>
      <c r="B20" s="403" t="s">
        <v>14347</v>
      </c>
      <c r="C20" s="403"/>
      <c r="D20" s="404"/>
      <c r="E20" s="405"/>
      <c r="F20" s="875"/>
      <c r="G20" s="903"/>
      <c r="H20" s="904"/>
      <c r="I20" s="406"/>
      <c r="J20" s="407"/>
      <c r="K20" s="426"/>
      <c r="L20" s="408"/>
      <c r="M20" s="426">
        <f>PL!F46</f>
        <v>0</v>
      </c>
      <c r="N20" s="358"/>
    </row>
    <row r="21" spans="1:14" s="409" customFormat="1" ht="15" hidden="1" customHeight="1">
      <c r="A21" s="402"/>
      <c r="B21" s="403"/>
      <c r="C21" s="403"/>
      <c r="D21" s="404"/>
      <c r="E21" s="405"/>
      <c r="F21" s="875"/>
      <c r="G21" s="903"/>
      <c r="H21" s="904"/>
      <c r="I21" s="406"/>
      <c r="J21" s="407"/>
      <c r="K21" s="426"/>
      <c r="L21" s="408"/>
      <c r="M21" s="426"/>
      <c r="N21" s="358"/>
    </row>
    <row r="22" spans="1:14" s="409" customFormat="1" ht="15" hidden="1" customHeight="1">
      <c r="A22" s="402"/>
      <c r="B22" s="403"/>
      <c r="C22" s="403"/>
      <c r="D22" s="404"/>
      <c r="E22" s="405"/>
      <c r="F22" s="875"/>
      <c r="G22" s="903"/>
      <c r="H22" s="904"/>
      <c r="I22" s="406"/>
      <c r="J22" s="407"/>
      <c r="K22" s="426"/>
      <c r="L22" s="408"/>
      <c r="M22" s="426"/>
      <c r="N22" s="358"/>
    </row>
    <row r="23" spans="1:14" s="409" customFormat="1" ht="15" customHeight="1">
      <c r="A23" s="402" t="s">
        <v>661</v>
      </c>
      <c r="B23" s="403" t="s">
        <v>14101</v>
      </c>
      <c r="C23" s="403"/>
      <c r="D23" s="404"/>
      <c r="E23" s="405"/>
      <c r="F23" s="904"/>
      <c r="G23" s="903"/>
      <c r="H23" s="904"/>
      <c r="I23" s="406"/>
      <c r="J23" s="407"/>
      <c r="K23" s="408"/>
      <c r="L23" s="408"/>
      <c r="M23" s="408"/>
      <c r="N23" s="358" t="s">
        <v>1429</v>
      </c>
    </row>
    <row r="24" spans="1:14" ht="15" customHeight="1">
      <c r="A24" s="410" t="s">
        <v>9131</v>
      </c>
      <c r="B24" s="410" t="s">
        <v>13514</v>
      </c>
      <c r="C24" s="410"/>
      <c r="D24" s="411" t="s">
        <v>11379</v>
      </c>
      <c r="E24" s="412"/>
      <c r="F24" s="1192">
        <f ca="1">SUM(K24:M24)</f>
        <v>2404050852</v>
      </c>
      <c r="G24" s="905"/>
      <c r="H24" s="1192">
        <v>1551440789</v>
      </c>
      <c r="I24" s="414"/>
      <c r="J24" s="408"/>
      <c r="K24" s="427">
        <f ca="1">CF1_NAMNAY</f>
        <v>2223916167</v>
      </c>
      <c r="L24" s="416"/>
      <c r="M24" s="426">
        <f>SUM(M25:M27)</f>
        <v>180134685</v>
      </c>
      <c r="N24" s="358" t="s">
        <v>1429</v>
      </c>
    </row>
    <row r="25" spans="1:14" ht="15" hidden="1" customHeight="1">
      <c r="A25" s="410"/>
      <c r="B25" s="410" t="s">
        <v>14338</v>
      </c>
      <c r="C25" s="410"/>
      <c r="D25" s="411"/>
      <c r="E25" s="412"/>
      <c r="F25" s="873"/>
      <c r="G25" s="905"/>
      <c r="H25" s="906"/>
      <c r="I25" s="414"/>
      <c r="J25" s="414"/>
      <c r="K25" s="427"/>
      <c r="L25" s="416"/>
      <c r="M25" s="1514">
        <f>-'TM(TSCD) '!M25</f>
        <v>180134685</v>
      </c>
      <c r="N25" s="358"/>
    </row>
    <row r="26" spans="1:14" ht="15" hidden="1" customHeight="1">
      <c r="A26" s="410"/>
      <c r="B26" s="410"/>
      <c r="C26" s="410"/>
      <c r="D26" s="411"/>
      <c r="E26" s="412"/>
      <c r="F26" s="873"/>
      <c r="G26" s="905"/>
      <c r="H26" s="906"/>
      <c r="I26" s="414"/>
      <c r="J26" s="414"/>
      <c r="K26" s="427"/>
      <c r="L26" s="416"/>
      <c r="M26" s="1514"/>
      <c r="N26" s="358"/>
    </row>
    <row r="27" spans="1:14" ht="15" hidden="1" customHeight="1">
      <c r="A27" s="410"/>
      <c r="B27" s="410"/>
      <c r="C27" s="410"/>
      <c r="D27" s="411"/>
      <c r="E27" s="412"/>
      <c r="F27" s="873"/>
      <c r="G27" s="905"/>
      <c r="H27" s="906"/>
      <c r="I27" s="414"/>
      <c r="J27" s="414"/>
      <c r="K27" s="427"/>
      <c r="L27" s="416"/>
      <c r="M27" s="427"/>
      <c r="N27" s="358"/>
    </row>
    <row r="28" spans="1:14" ht="15" customHeight="1">
      <c r="A28" s="410" t="s">
        <v>9131</v>
      </c>
      <c r="B28" s="410" t="s">
        <v>13529</v>
      </c>
      <c r="C28" s="410"/>
      <c r="D28" s="411" t="s">
        <v>11873</v>
      </c>
      <c r="E28" s="412"/>
      <c r="F28" s="1192">
        <f ca="1">SUM(K28:M28)</f>
        <v>-536765029</v>
      </c>
      <c r="G28" s="905"/>
      <c r="H28" s="906">
        <v>232651776</v>
      </c>
      <c r="I28" s="414"/>
      <c r="K28" s="427">
        <f ca="1">CF1_NAMNAY</f>
        <v>-536765029</v>
      </c>
      <c r="L28" s="416"/>
      <c r="M28" s="426">
        <f>SUM(M29:M31)</f>
        <v>0</v>
      </c>
      <c r="N28" s="358" t="s">
        <v>1429</v>
      </c>
    </row>
    <row r="29" spans="1:14" ht="15" hidden="1" customHeight="1">
      <c r="A29" s="410"/>
      <c r="B29" s="410"/>
      <c r="C29" s="410"/>
      <c r="D29" s="411"/>
      <c r="E29" s="412"/>
      <c r="F29" s="873"/>
      <c r="G29" s="905"/>
      <c r="H29" s="906"/>
      <c r="I29" s="414"/>
      <c r="K29" s="427"/>
      <c r="L29" s="416"/>
      <c r="M29" s="427"/>
      <c r="N29" s="358"/>
    </row>
    <row r="30" spans="1:14" ht="15" hidden="1" customHeight="1">
      <c r="A30" s="410"/>
      <c r="B30" s="410"/>
      <c r="C30" s="410"/>
      <c r="D30" s="411"/>
      <c r="E30" s="412"/>
      <c r="F30" s="873"/>
      <c r="G30" s="905"/>
      <c r="H30" s="906"/>
      <c r="I30" s="414"/>
      <c r="K30" s="427"/>
      <c r="L30" s="416"/>
      <c r="M30" s="427"/>
      <c r="N30" s="358"/>
    </row>
    <row r="31" spans="1:14" ht="15" hidden="1" customHeight="1">
      <c r="A31" s="410"/>
      <c r="B31" s="410"/>
      <c r="C31" s="410"/>
      <c r="D31" s="411"/>
      <c r="E31" s="412"/>
      <c r="F31" s="873"/>
      <c r="G31" s="905"/>
      <c r="H31" s="906"/>
      <c r="I31" s="414"/>
      <c r="K31" s="427"/>
      <c r="L31" s="416"/>
      <c r="M31" s="427"/>
      <c r="N31" s="358"/>
    </row>
    <row r="32" spans="1:14" ht="15" customHeight="1">
      <c r="A32" s="410" t="s">
        <v>9131</v>
      </c>
      <c r="B32" s="410" t="s">
        <v>7876</v>
      </c>
      <c r="C32" s="410"/>
      <c r="D32" s="411" t="s">
        <v>7877</v>
      </c>
      <c r="E32" s="412"/>
      <c r="F32" s="1192">
        <f>SUM(K32:M32)</f>
        <v>0</v>
      </c>
      <c r="G32" s="905"/>
      <c r="H32" s="906">
        <v>0</v>
      </c>
      <c r="I32" s="414"/>
      <c r="K32" s="427">
        <f>CF1_NAMNAY</f>
        <v>0</v>
      </c>
      <c r="L32" s="416"/>
      <c r="M32" s="426">
        <f>SUM(M33:M35)</f>
        <v>0</v>
      </c>
      <c r="N32" s="358" t="s">
        <v>1429</v>
      </c>
    </row>
    <row r="33" spans="1:15" ht="15" hidden="1" customHeight="1">
      <c r="A33" s="410"/>
      <c r="B33" s="410"/>
      <c r="C33" s="410"/>
      <c r="D33" s="411"/>
      <c r="E33" s="412"/>
      <c r="F33" s="873"/>
      <c r="G33" s="905"/>
      <c r="H33" s="906"/>
      <c r="I33" s="414"/>
      <c r="K33" s="427"/>
      <c r="L33" s="416"/>
      <c r="M33" s="427"/>
      <c r="N33" s="358"/>
    </row>
    <row r="34" spans="1:15" ht="15" hidden="1" customHeight="1">
      <c r="A34" s="410"/>
      <c r="B34" s="410"/>
      <c r="C34" s="410"/>
      <c r="D34" s="411"/>
      <c r="E34" s="412"/>
      <c r="F34" s="873"/>
      <c r="G34" s="905"/>
      <c r="H34" s="906"/>
      <c r="I34" s="414"/>
      <c r="K34" s="427"/>
      <c r="L34" s="416"/>
      <c r="M34" s="427"/>
      <c r="N34" s="358"/>
    </row>
    <row r="35" spans="1:15" ht="15" hidden="1" customHeight="1">
      <c r="A35" s="410"/>
      <c r="B35" s="410"/>
      <c r="C35" s="410"/>
      <c r="D35" s="411"/>
      <c r="E35" s="412"/>
      <c r="F35" s="873"/>
      <c r="G35" s="905"/>
      <c r="H35" s="906"/>
      <c r="I35" s="414"/>
      <c r="K35" s="427"/>
      <c r="L35" s="416"/>
      <c r="M35" s="427"/>
      <c r="N35" s="358"/>
    </row>
    <row r="36" spans="1:15" ht="15" customHeight="1">
      <c r="A36" s="410" t="s">
        <v>9131</v>
      </c>
      <c r="B36" s="410" t="s">
        <v>10936</v>
      </c>
      <c r="C36" s="410"/>
      <c r="D36" s="411" t="s">
        <v>10937</v>
      </c>
      <c r="E36" s="412"/>
      <c r="F36" s="1192">
        <f>SUM(K36:M36)</f>
        <v>14531887994</v>
      </c>
      <c r="G36" s="905"/>
      <c r="H36" s="906">
        <v>-2064422689</v>
      </c>
      <c r="I36" s="414"/>
      <c r="J36" s="416"/>
      <c r="K36" s="427">
        <f>CF1_NAMNAY</f>
        <v>0</v>
      </c>
      <c r="L36" s="416"/>
      <c r="M36" s="426">
        <f>SUM(M37:M40)</f>
        <v>14531887994</v>
      </c>
      <c r="N36" s="358" t="s">
        <v>1429</v>
      </c>
    </row>
    <row r="37" spans="1:15" ht="15" hidden="1" customHeight="1">
      <c r="A37" s="410"/>
      <c r="B37" s="410" t="s">
        <v>14334</v>
      </c>
      <c r="C37" s="410"/>
      <c r="D37" s="411"/>
      <c r="E37" s="412"/>
      <c r="F37" s="873"/>
      <c r="G37" s="905"/>
      <c r="H37" s="906"/>
      <c r="I37" s="414"/>
      <c r="K37" s="427"/>
      <c r="L37" s="416"/>
      <c r="M37" s="427">
        <f>-'TM 6T'!B897</f>
        <v>-38783500</v>
      </c>
      <c r="N37" s="358"/>
    </row>
    <row r="38" spans="1:15" ht="15" hidden="1" customHeight="1">
      <c r="A38" s="410"/>
      <c r="B38" s="410" t="s">
        <v>14335</v>
      </c>
      <c r="C38" s="410"/>
      <c r="D38" s="411"/>
      <c r="E38" s="412"/>
      <c r="F38" s="873"/>
      <c r="G38" s="905"/>
      <c r="H38" s="906"/>
      <c r="I38" s="414"/>
      <c r="K38" s="427"/>
      <c r="L38" s="416"/>
      <c r="M38" s="427">
        <v>-4754250999</v>
      </c>
      <c r="N38" s="358"/>
    </row>
    <row r="39" spans="1:15" ht="15" hidden="1" customHeight="1">
      <c r="A39" s="410"/>
      <c r="B39" s="410" t="s">
        <v>14337</v>
      </c>
      <c r="C39" s="410"/>
      <c r="D39" s="411"/>
      <c r="E39" s="412"/>
      <c r="F39" s="873"/>
      <c r="G39" s="905"/>
      <c r="H39" s="906"/>
      <c r="I39" s="414"/>
      <c r="K39" s="427"/>
      <c r="L39" s="416"/>
      <c r="M39" s="427">
        <f>'TM 6T'!B909</f>
        <v>10000000000</v>
      </c>
      <c r="N39" s="358"/>
    </row>
    <row r="40" spans="1:15" ht="15" hidden="1" customHeight="1">
      <c r="A40" s="410"/>
      <c r="B40" s="410" t="s">
        <v>14340</v>
      </c>
      <c r="C40" s="410"/>
      <c r="D40" s="411"/>
      <c r="E40" s="412"/>
      <c r="F40" s="873"/>
      <c r="G40" s="905"/>
      <c r="H40" s="906"/>
      <c r="I40" s="414"/>
      <c r="K40" s="427"/>
      <c r="L40" s="416"/>
      <c r="M40" s="427">
        <f>-(M25+M98)</f>
        <v>9324922493</v>
      </c>
      <c r="N40" s="358"/>
    </row>
    <row r="41" spans="1:15" ht="15" customHeight="1">
      <c r="A41" s="410" t="s">
        <v>9131</v>
      </c>
      <c r="B41" s="410" t="s">
        <v>11151</v>
      </c>
      <c r="C41" s="410"/>
      <c r="D41" s="411" t="s">
        <v>11152</v>
      </c>
      <c r="E41" s="412"/>
      <c r="F41" s="1192">
        <f>SUM(K41:M41)</f>
        <v>1661645380</v>
      </c>
      <c r="G41" s="905"/>
      <c r="H41" s="906">
        <v>1986394954</v>
      </c>
      <c r="I41" s="414"/>
      <c r="J41" s="416">
        <f ca="1">F41-PL!F28</f>
        <v>1044768133</v>
      </c>
      <c r="K41" s="427">
        <f>CF1_NAMNAY</f>
        <v>0</v>
      </c>
      <c r="L41" s="416"/>
      <c r="M41" s="426">
        <f>SUM(M42:M44)</f>
        <v>1661645380</v>
      </c>
      <c r="N41" s="358" t="s">
        <v>1429</v>
      </c>
    </row>
    <row r="42" spans="1:15" ht="15" hidden="1" customHeight="1">
      <c r="A42" s="410"/>
      <c r="B42" s="410"/>
      <c r="C42" s="410"/>
      <c r="D42" s="411"/>
      <c r="E42" s="412"/>
      <c r="F42" s="873"/>
      <c r="G42" s="905"/>
      <c r="H42" s="906"/>
      <c r="I42" s="414"/>
      <c r="J42" s="416"/>
      <c r="K42" s="427"/>
      <c r="L42" s="416"/>
      <c r="M42" s="427">
        <f>'TM 6T'!B906</f>
        <v>1661645380</v>
      </c>
      <c r="N42" s="358"/>
    </row>
    <row r="43" spans="1:15" ht="15" hidden="1" customHeight="1">
      <c r="A43" s="410"/>
      <c r="B43" s="410"/>
      <c r="C43" s="410"/>
      <c r="D43" s="411"/>
      <c r="E43" s="412"/>
      <c r="F43" s="873"/>
      <c r="G43" s="905"/>
      <c r="H43" s="906"/>
      <c r="I43" s="414"/>
      <c r="J43" s="414"/>
      <c r="K43" s="427"/>
      <c r="L43" s="416"/>
      <c r="M43" s="427"/>
      <c r="N43" s="358"/>
    </row>
    <row r="44" spans="1:15" ht="15" hidden="1" customHeight="1">
      <c r="A44" s="410"/>
      <c r="B44" s="410"/>
      <c r="C44" s="410"/>
      <c r="D44" s="411"/>
      <c r="E44" s="412"/>
      <c r="F44" s="873"/>
      <c r="G44" s="905"/>
      <c r="H44" s="906"/>
      <c r="I44" s="414"/>
      <c r="J44" s="414"/>
      <c r="K44" s="427"/>
      <c r="L44" s="416"/>
      <c r="M44" s="427"/>
      <c r="N44" s="358"/>
    </row>
    <row r="45" spans="1:15" s="409" customFormat="1" ht="15" customHeight="1">
      <c r="A45" s="402" t="s">
        <v>12490</v>
      </c>
      <c r="B45" s="403" t="s">
        <v>9132</v>
      </c>
      <c r="C45" s="403"/>
      <c r="D45" s="404"/>
      <c r="E45" s="405"/>
      <c r="F45" s="904"/>
      <c r="G45" s="903"/>
      <c r="H45" s="904"/>
      <c r="I45" s="406"/>
      <c r="J45" s="407"/>
      <c r="K45" s="408"/>
      <c r="L45" s="408"/>
      <c r="M45" s="408"/>
      <c r="N45" s="358" t="s">
        <v>1429</v>
      </c>
    </row>
    <row r="46" spans="1:15" s="409" customFormat="1" ht="15" customHeight="1">
      <c r="A46" s="402"/>
      <c r="B46" s="403" t="s">
        <v>9133</v>
      </c>
      <c r="C46" s="403"/>
      <c r="D46" s="404" t="s">
        <v>9134</v>
      </c>
      <c r="E46" s="405"/>
      <c r="F46" s="875">
        <f ca="1">SUM(F19:F45)</f>
        <v>24894298280</v>
      </c>
      <c r="G46" s="903"/>
      <c r="H46" s="875">
        <f>SUM(H19:H45)</f>
        <v>3675026731</v>
      </c>
      <c r="I46" s="406"/>
      <c r="J46" s="407"/>
      <c r="K46" s="426">
        <f ca="1">SUM(K19:K45)</f>
        <v>8520630221</v>
      </c>
      <c r="L46" s="408"/>
      <c r="M46" s="426">
        <f ca="1">F46-K46</f>
        <v>16373668059</v>
      </c>
      <c r="N46" s="358" t="s">
        <v>1429</v>
      </c>
    </row>
    <row r="47" spans="1:15" ht="15" customHeight="1">
      <c r="A47" s="410" t="s">
        <v>9131</v>
      </c>
      <c r="B47" s="410" t="s">
        <v>6012</v>
      </c>
      <c r="C47" s="410"/>
      <c r="D47" s="411" t="s">
        <v>11866</v>
      </c>
      <c r="E47" s="412"/>
      <c r="F47" s="1192">
        <f ca="1">SUM(K47:M47)</f>
        <v>-6749603442</v>
      </c>
      <c r="G47" s="905"/>
      <c r="H47" s="906">
        <v>-6284358841</v>
      </c>
      <c r="I47" s="414"/>
      <c r="K47" s="427">
        <f ca="1">CF1_NAMNAY</f>
        <v>-10758399896</v>
      </c>
      <c r="L47" s="416"/>
      <c r="M47" s="426">
        <f>SUM(M48:M52)</f>
        <v>4008796454</v>
      </c>
      <c r="N47" s="358" t="s">
        <v>1429</v>
      </c>
      <c r="O47" s="391"/>
    </row>
    <row r="48" spans="1:15" ht="15" hidden="1" customHeight="1">
      <c r="A48" s="410"/>
      <c r="B48" s="410" t="s">
        <v>14265</v>
      </c>
      <c r="C48" s="410"/>
      <c r="D48" s="411"/>
      <c r="E48" s="412"/>
      <c r="F48" s="873"/>
      <c r="G48" s="905"/>
      <c r="H48" s="906"/>
      <c r="I48" s="414"/>
      <c r="K48" s="427"/>
      <c r="L48" s="416"/>
      <c r="M48" s="427">
        <v>4008796454</v>
      </c>
      <c r="N48" s="358"/>
    </row>
    <row r="49" spans="1:15" ht="15" hidden="1" customHeight="1">
      <c r="A49" s="410"/>
      <c r="B49" s="410"/>
      <c r="C49" s="410"/>
      <c r="D49" s="411"/>
      <c r="E49" s="412"/>
      <c r="F49" s="873"/>
      <c r="G49" s="905"/>
      <c r="H49" s="906"/>
      <c r="I49" s="414"/>
      <c r="K49" s="427"/>
      <c r="L49" s="416"/>
      <c r="M49" s="427"/>
      <c r="N49" s="358"/>
    </row>
    <row r="50" spans="1:15" ht="15" hidden="1" customHeight="1">
      <c r="A50" s="410"/>
      <c r="B50" s="410"/>
      <c r="C50" s="410"/>
      <c r="D50" s="411"/>
      <c r="E50" s="412"/>
      <c r="F50" s="873"/>
      <c r="G50" s="905"/>
      <c r="H50" s="906"/>
      <c r="I50" s="414"/>
      <c r="K50" s="427"/>
      <c r="L50" s="416"/>
      <c r="M50" s="427"/>
      <c r="N50" s="358"/>
    </row>
    <row r="51" spans="1:15" ht="15" hidden="1" customHeight="1">
      <c r="A51" s="410"/>
      <c r="B51" s="410"/>
      <c r="C51" s="410"/>
      <c r="D51" s="411"/>
      <c r="E51" s="412"/>
      <c r="F51" s="873"/>
      <c r="G51" s="905"/>
      <c r="H51" s="906"/>
      <c r="I51" s="414"/>
      <c r="K51" s="427"/>
      <c r="L51" s="416"/>
      <c r="M51" s="427"/>
      <c r="N51" s="358"/>
    </row>
    <row r="52" spans="1:15" ht="15" hidden="1" customHeight="1">
      <c r="A52" s="410"/>
      <c r="B52" s="410"/>
      <c r="C52" s="410"/>
      <c r="D52" s="411"/>
      <c r="E52" s="412"/>
      <c r="F52" s="873"/>
      <c r="G52" s="905"/>
      <c r="H52" s="906"/>
      <c r="I52" s="414"/>
      <c r="K52" s="427"/>
      <c r="L52" s="416"/>
      <c r="M52" s="427"/>
      <c r="N52" s="358"/>
    </row>
    <row r="53" spans="1:15" ht="15" customHeight="1">
      <c r="A53" s="410" t="s">
        <v>9131</v>
      </c>
      <c r="B53" s="410" t="s">
        <v>2171</v>
      </c>
      <c r="C53" s="410"/>
      <c r="D53" s="411" t="s">
        <v>10973</v>
      </c>
      <c r="E53" s="412"/>
      <c r="F53" s="1192">
        <f ca="1">SUM(K53:M53)</f>
        <v>-16987267589</v>
      </c>
      <c r="G53" s="905"/>
      <c r="H53" s="906">
        <v>798904368</v>
      </c>
      <c r="I53" s="414"/>
      <c r="K53" s="427">
        <f ca="1">CF1_NAMNAY</f>
        <v>-16987267589</v>
      </c>
      <c r="L53" s="416"/>
      <c r="M53" s="426">
        <f>SUM(M54:M56)</f>
        <v>0</v>
      </c>
      <c r="N53" s="358" t="s">
        <v>1429</v>
      </c>
      <c r="O53" s="391"/>
    </row>
    <row r="54" spans="1:15" ht="15" hidden="1" customHeight="1">
      <c r="A54" s="410"/>
      <c r="B54" s="410"/>
      <c r="C54" s="410"/>
      <c r="D54" s="411"/>
      <c r="E54" s="412"/>
      <c r="F54" s="873"/>
      <c r="G54" s="905"/>
      <c r="H54" s="906"/>
      <c r="I54" s="414"/>
      <c r="K54" s="427"/>
      <c r="L54" s="416"/>
      <c r="M54" s="427"/>
      <c r="N54" s="358"/>
    </row>
    <row r="55" spans="1:15" ht="15" hidden="1" customHeight="1">
      <c r="A55" s="410"/>
      <c r="B55" s="410"/>
      <c r="C55" s="410"/>
      <c r="D55" s="411"/>
      <c r="E55" s="412"/>
      <c r="F55" s="873"/>
      <c r="G55" s="905"/>
      <c r="H55" s="906"/>
      <c r="I55" s="414"/>
      <c r="K55" s="427"/>
      <c r="L55" s="416"/>
      <c r="M55" s="427"/>
      <c r="N55" s="358"/>
    </row>
    <row r="56" spans="1:15" ht="15" hidden="1" customHeight="1">
      <c r="A56" s="410"/>
      <c r="B56" s="410"/>
      <c r="C56" s="410"/>
      <c r="D56" s="411"/>
      <c r="E56" s="412"/>
      <c r="F56" s="873"/>
      <c r="G56" s="905"/>
      <c r="H56" s="906"/>
      <c r="I56" s="414"/>
      <c r="K56" s="427"/>
      <c r="L56" s="416"/>
      <c r="M56" s="427"/>
      <c r="N56" s="358"/>
    </row>
    <row r="57" spans="1:15" ht="15" customHeight="1">
      <c r="A57" s="410" t="s">
        <v>9131</v>
      </c>
      <c r="B57" s="410" t="s">
        <v>2173</v>
      </c>
      <c r="C57" s="410"/>
      <c r="D57" s="411" t="s">
        <v>3234</v>
      </c>
      <c r="E57" s="412"/>
      <c r="F57" s="1192">
        <f ca="1">SUM(K57:M57)</f>
        <v>-45895047961</v>
      </c>
      <c r="G57" s="905"/>
      <c r="H57" s="906">
        <v>6957782379</v>
      </c>
      <c r="I57" s="414"/>
      <c r="K57" s="427">
        <f ca="1">CF1_NAMNAY</f>
        <v>2016671732</v>
      </c>
      <c r="L57" s="416"/>
      <c r="M57" s="426">
        <f>SUM(M58:M66)</f>
        <v>-47911719693</v>
      </c>
      <c r="N57" s="358" t="s">
        <v>1429</v>
      </c>
      <c r="O57" s="391"/>
    </row>
    <row r="58" spans="1:15" ht="15" hidden="1" customHeight="1">
      <c r="A58" s="410"/>
      <c r="B58" s="410" t="s">
        <v>14342</v>
      </c>
      <c r="C58" s="410"/>
      <c r="D58" s="411"/>
      <c r="E58" s="412"/>
      <c r="F58" s="873"/>
      <c r="G58" s="905"/>
      <c r="H58" s="906"/>
      <c r="I58" s="414"/>
      <c r="J58" s="416"/>
      <c r="K58" s="427"/>
      <c r="L58" s="416"/>
      <c r="M58" s="427">
        <f>-M76</f>
        <v>36565227</v>
      </c>
      <c r="N58" s="358"/>
    </row>
    <row r="59" spans="1:15" ht="15" hidden="1" customHeight="1">
      <c r="A59" s="410"/>
      <c r="B59" s="410" t="s">
        <v>14346</v>
      </c>
      <c r="C59" s="410"/>
      <c r="D59" s="411"/>
      <c r="E59" s="412"/>
      <c r="F59" s="873"/>
      <c r="G59" s="905"/>
      <c r="H59" s="906"/>
      <c r="I59" s="414"/>
      <c r="J59" s="416"/>
      <c r="K59" s="427"/>
      <c r="L59" s="416"/>
      <c r="M59" s="427">
        <f>-M42+-M72</f>
        <v>-10620958</v>
      </c>
      <c r="N59" s="358"/>
    </row>
    <row r="60" spans="1:15" ht="15" hidden="1" customHeight="1">
      <c r="A60" s="410"/>
      <c r="B60" s="410" t="s">
        <v>14348</v>
      </c>
      <c r="C60" s="410"/>
      <c r="D60" s="411"/>
      <c r="E60" s="412"/>
      <c r="F60" s="873"/>
      <c r="G60" s="905"/>
      <c r="H60" s="906"/>
      <c r="I60" s="414"/>
      <c r="J60" s="416"/>
      <c r="K60" s="427"/>
      <c r="L60" s="416"/>
      <c r="M60" s="427">
        <f>-M20</f>
        <v>0</v>
      </c>
      <c r="N60" s="358"/>
    </row>
    <row r="61" spans="1:15" ht="15" hidden="1" customHeight="1">
      <c r="A61" s="410"/>
      <c r="B61" s="410" t="s">
        <v>14326</v>
      </c>
      <c r="C61" s="410"/>
      <c r="D61" s="411"/>
      <c r="E61" s="412"/>
      <c r="F61" s="873"/>
      <c r="G61" s="905"/>
      <c r="H61" s="906"/>
      <c r="I61" s="414"/>
      <c r="J61" s="416"/>
      <c r="K61" s="427"/>
      <c r="L61" s="416"/>
      <c r="M61" s="427">
        <f>-M151</f>
        <v>62336038</v>
      </c>
      <c r="N61" s="358"/>
    </row>
    <row r="62" spans="1:15" ht="15" hidden="1" customHeight="1">
      <c r="A62" s="410"/>
      <c r="B62" s="410" t="s">
        <v>14362</v>
      </c>
      <c r="C62" s="410"/>
      <c r="D62" s="411"/>
      <c r="E62" s="412"/>
      <c r="F62" s="873"/>
      <c r="G62" s="905"/>
      <c r="H62" s="906"/>
      <c r="I62" s="414"/>
      <c r="J62" s="416"/>
      <c r="K62" s="427"/>
      <c r="L62" s="416"/>
      <c r="M62" s="427">
        <v>-48000000000</v>
      </c>
      <c r="N62" s="358"/>
    </row>
    <row r="63" spans="1:15" ht="15" hidden="1" customHeight="1">
      <c r="A63" s="410"/>
      <c r="B63" s="410"/>
      <c r="C63" s="410"/>
      <c r="D63" s="411"/>
      <c r="E63" s="412"/>
      <c r="F63" s="873"/>
      <c r="G63" s="905"/>
      <c r="H63" s="906"/>
      <c r="I63" s="414"/>
      <c r="J63" s="416"/>
      <c r="K63" s="427"/>
      <c r="L63" s="416"/>
      <c r="M63" s="427"/>
      <c r="N63" s="358"/>
    </row>
    <row r="64" spans="1:15" ht="15" hidden="1" customHeight="1">
      <c r="A64" s="410"/>
      <c r="B64" s="410"/>
      <c r="C64" s="410"/>
      <c r="D64" s="411"/>
      <c r="E64" s="412"/>
      <c r="F64" s="873"/>
      <c r="G64" s="905"/>
      <c r="H64" s="906"/>
      <c r="I64" s="414"/>
      <c r="J64" s="416"/>
      <c r="K64" s="427"/>
      <c r="L64" s="416"/>
      <c r="M64" s="427"/>
      <c r="N64" s="358"/>
    </row>
    <row r="65" spans="1:15" ht="15" hidden="1" customHeight="1">
      <c r="A65" s="410"/>
      <c r="B65" s="410"/>
      <c r="C65" s="410"/>
      <c r="D65" s="411"/>
      <c r="E65" s="412"/>
      <c r="F65" s="873"/>
      <c r="G65" s="905"/>
      <c r="H65" s="906"/>
      <c r="I65" s="414"/>
      <c r="J65" s="416"/>
      <c r="K65" s="427"/>
      <c r="L65" s="416"/>
      <c r="M65" s="427"/>
      <c r="N65" s="358"/>
    </row>
    <row r="66" spans="1:15" ht="15" hidden="1" customHeight="1">
      <c r="A66" s="410"/>
      <c r="B66" s="410"/>
      <c r="C66" s="410"/>
      <c r="D66" s="411"/>
      <c r="E66" s="412"/>
      <c r="F66" s="873"/>
      <c r="G66" s="905"/>
      <c r="H66" s="906"/>
      <c r="I66" s="414"/>
      <c r="J66" s="416"/>
      <c r="K66" s="427"/>
      <c r="L66" s="416"/>
      <c r="M66" s="427"/>
      <c r="N66" s="358"/>
    </row>
    <row r="67" spans="1:15" ht="15" customHeight="1">
      <c r="A67" s="410" t="s">
        <v>9131</v>
      </c>
      <c r="B67" s="410" t="s">
        <v>3497</v>
      </c>
      <c r="C67" s="410"/>
      <c r="D67" s="411" t="s">
        <v>3831</v>
      </c>
      <c r="E67" s="412"/>
      <c r="F67" s="1192">
        <f ca="1">SUM(K67:M67)</f>
        <v>-109904144</v>
      </c>
      <c r="G67" s="905"/>
      <c r="H67" s="906">
        <v>31185445</v>
      </c>
      <c r="I67" s="414"/>
      <c r="J67" s="416"/>
      <c r="K67" s="427">
        <f ca="1">CF1_NAMNAY</f>
        <v>-109904144</v>
      </c>
      <c r="L67" s="416"/>
      <c r="M67" s="426">
        <f>SUM(M68:M70)</f>
        <v>0</v>
      </c>
      <c r="N67" s="358" t="s">
        <v>1429</v>
      </c>
      <c r="O67" s="391"/>
    </row>
    <row r="68" spans="1:15" ht="15" hidden="1" customHeight="1">
      <c r="A68" s="410"/>
      <c r="B68" s="410"/>
      <c r="C68" s="410"/>
      <c r="D68" s="411"/>
      <c r="E68" s="412"/>
      <c r="F68" s="873"/>
      <c r="G68" s="905"/>
      <c r="H68" s="906"/>
      <c r="I68" s="414"/>
      <c r="J68" s="416"/>
      <c r="K68" s="427"/>
      <c r="L68" s="416"/>
      <c r="M68" s="1514"/>
      <c r="N68" s="358"/>
    </row>
    <row r="69" spans="1:15" ht="15" hidden="1" customHeight="1">
      <c r="A69" s="410"/>
      <c r="B69" s="410"/>
      <c r="C69" s="410"/>
      <c r="D69" s="411"/>
      <c r="E69" s="412"/>
      <c r="F69" s="873"/>
      <c r="G69" s="905"/>
      <c r="H69" s="906"/>
      <c r="I69" s="414"/>
      <c r="J69" s="416"/>
      <c r="K69" s="427"/>
      <c r="L69" s="416"/>
      <c r="M69" s="427"/>
      <c r="N69" s="358"/>
    </row>
    <row r="70" spans="1:15" ht="15" hidden="1" customHeight="1">
      <c r="A70" s="410"/>
      <c r="B70" s="410"/>
      <c r="C70" s="410"/>
      <c r="D70" s="411"/>
      <c r="E70" s="412"/>
      <c r="F70" s="873"/>
      <c r="G70" s="905"/>
      <c r="H70" s="906"/>
      <c r="I70" s="414"/>
      <c r="J70" s="416"/>
      <c r="K70" s="427"/>
      <c r="L70" s="416"/>
      <c r="M70" s="427"/>
      <c r="N70" s="358"/>
    </row>
    <row r="71" spans="1:15" ht="15" customHeight="1">
      <c r="A71" s="410" t="s">
        <v>9131</v>
      </c>
      <c r="B71" s="410" t="s">
        <v>11154</v>
      </c>
      <c r="C71" s="410"/>
      <c r="D71" s="411" t="s">
        <v>11156</v>
      </c>
      <c r="E71" s="412"/>
      <c r="F71" s="1192">
        <f>SUM(K71:M71)</f>
        <v>-1651024422</v>
      </c>
      <c r="G71" s="905"/>
      <c r="H71" s="906">
        <v>-2025646023</v>
      </c>
      <c r="I71" s="414"/>
      <c r="J71" s="416">
        <f>'TM 6T'!B906+CĐKT!H94-CĐKT!F94+F71</f>
        <v>14716362692</v>
      </c>
      <c r="K71" s="427">
        <f>CF1_NAMNAY</f>
        <v>0</v>
      </c>
      <c r="L71" s="416"/>
      <c r="M71" s="426">
        <f>SUM(M72:M74)</f>
        <v>-1651024422</v>
      </c>
      <c r="N71" s="358" t="s">
        <v>1429</v>
      </c>
    </row>
    <row r="72" spans="1:15" ht="15" hidden="1" customHeight="1">
      <c r="A72" s="410"/>
      <c r="B72" s="410"/>
      <c r="C72" s="410"/>
      <c r="D72" s="411"/>
      <c r="E72" s="412"/>
      <c r="F72" s="873"/>
      <c r="G72" s="905"/>
      <c r="H72" s="906"/>
      <c r="I72" s="414"/>
      <c r="J72" s="416"/>
      <c r="K72" s="427"/>
      <c r="L72" s="416"/>
      <c r="M72" s="427">
        <v>-1651024422</v>
      </c>
      <c r="N72" s="358"/>
    </row>
    <row r="73" spans="1:15" ht="15" hidden="1" customHeight="1">
      <c r="A73" s="410"/>
      <c r="B73" s="410"/>
      <c r="C73" s="410"/>
      <c r="D73" s="411"/>
      <c r="E73" s="412"/>
      <c r="F73" s="873"/>
      <c r="G73" s="905"/>
      <c r="H73" s="906"/>
      <c r="I73" s="414"/>
      <c r="J73" s="416"/>
      <c r="K73" s="427"/>
      <c r="L73" s="416"/>
      <c r="M73" s="427"/>
      <c r="N73" s="358"/>
    </row>
    <row r="74" spans="1:15" ht="15" hidden="1" customHeight="1">
      <c r="A74" s="410"/>
      <c r="B74" s="410"/>
      <c r="C74" s="410"/>
      <c r="D74" s="411"/>
      <c r="E74" s="412"/>
      <c r="F74" s="873"/>
      <c r="G74" s="905"/>
      <c r="H74" s="906"/>
      <c r="I74" s="414"/>
      <c r="J74" s="416"/>
      <c r="K74" s="427"/>
      <c r="L74" s="416"/>
      <c r="M74" s="427"/>
      <c r="N74" s="358"/>
    </row>
    <row r="75" spans="1:15" ht="15" customHeight="1">
      <c r="A75" s="410" t="s">
        <v>9131</v>
      </c>
      <c r="B75" s="410" t="s">
        <v>3386</v>
      </c>
      <c r="C75" s="410"/>
      <c r="D75" s="411" t="s">
        <v>3388</v>
      </c>
      <c r="E75" s="412"/>
      <c r="F75" s="1192">
        <f>SUM(K75:M75)</f>
        <v>-36565227</v>
      </c>
      <c r="G75" s="905"/>
      <c r="H75" s="906">
        <v>0</v>
      </c>
      <c r="I75" s="414"/>
      <c r="J75" s="416"/>
      <c r="K75" s="427">
        <f>CF1_NAMNAY</f>
        <v>0</v>
      </c>
      <c r="L75" s="416"/>
      <c r="M75" s="426">
        <f>SUM(M76:M78)</f>
        <v>-36565227</v>
      </c>
      <c r="N75" s="358" t="s">
        <v>1429</v>
      </c>
    </row>
    <row r="76" spans="1:15" ht="15" hidden="1" customHeight="1">
      <c r="A76" s="410"/>
      <c r="B76" s="410"/>
      <c r="C76" s="410"/>
      <c r="D76" s="411"/>
      <c r="E76" s="412"/>
      <c r="F76" s="873"/>
      <c r="G76" s="905"/>
      <c r="H76" s="906"/>
      <c r="I76" s="414"/>
      <c r="J76" s="416"/>
      <c r="K76" s="427"/>
      <c r="L76" s="416"/>
      <c r="M76" s="427">
        <v>-36565227</v>
      </c>
      <c r="N76" s="358"/>
    </row>
    <row r="77" spans="1:15" ht="15" hidden="1" customHeight="1">
      <c r="A77" s="410"/>
      <c r="B77" s="410"/>
      <c r="C77" s="410"/>
      <c r="D77" s="411"/>
      <c r="E77" s="412"/>
      <c r="F77" s="873"/>
      <c r="G77" s="905"/>
      <c r="H77" s="906"/>
      <c r="I77" s="414"/>
      <c r="J77" s="416"/>
      <c r="K77" s="427"/>
      <c r="L77" s="416"/>
      <c r="M77" s="427"/>
      <c r="N77" s="358"/>
    </row>
    <row r="78" spans="1:15" ht="15" hidden="1" customHeight="1">
      <c r="A78" s="410"/>
      <c r="B78" s="410"/>
      <c r="C78" s="410"/>
      <c r="D78" s="411"/>
      <c r="E78" s="412"/>
      <c r="F78" s="873"/>
      <c r="G78" s="905"/>
      <c r="H78" s="906"/>
      <c r="I78" s="414"/>
      <c r="J78" s="416"/>
      <c r="K78" s="427"/>
      <c r="L78" s="416"/>
      <c r="M78" s="427"/>
      <c r="N78" s="358"/>
    </row>
    <row r="79" spans="1:15" ht="15" customHeight="1">
      <c r="A79" s="410" t="s">
        <v>9131</v>
      </c>
      <c r="B79" s="410" t="s">
        <v>9135</v>
      </c>
      <c r="C79" s="410"/>
      <c r="D79" s="411" t="s">
        <v>3384</v>
      </c>
      <c r="E79" s="412"/>
      <c r="F79" s="1192">
        <f>SUM(K79:M79)</f>
        <v>0</v>
      </c>
      <c r="G79" s="905"/>
      <c r="H79" s="906">
        <v>0</v>
      </c>
      <c r="I79" s="414"/>
      <c r="J79" s="416"/>
      <c r="K79" s="427">
        <f>CF1_NAMNAY</f>
        <v>0</v>
      </c>
      <c r="L79" s="416"/>
      <c r="M79" s="426">
        <f>SUM(M80:M82)</f>
        <v>0</v>
      </c>
      <c r="N79" s="358" t="s">
        <v>1429</v>
      </c>
    </row>
    <row r="80" spans="1:15" ht="15" hidden="1" customHeight="1">
      <c r="A80" s="410"/>
      <c r="B80" s="410"/>
      <c r="C80" s="410"/>
      <c r="D80" s="411"/>
      <c r="E80" s="412"/>
      <c r="F80" s="873"/>
      <c r="G80" s="905"/>
      <c r="H80" s="906"/>
      <c r="I80" s="414"/>
      <c r="J80" s="416"/>
      <c r="K80" s="427"/>
      <c r="L80" s="416"/>
      <c r="M80" s="427"/>
      <c r="N80" s="358"/>
    </row>
    <row r="81" spans="1:15" ht="15" hidden="1" customHeight="1">
      <c r="A81" s="410"/>
      <c r="B81" s="410"/>
      <c r="C81" s="410"/>
      <c r="D81" s="411"/>
      <c r="E81" s="412"/>
      <c r="F81" s="873"/>
      <c r="G81" s="905"/>
      <c r="H81" s="906"/>
      <c r="I81" s="414"/>
      <c r="J81" s="416"/>
      <c r="K81" s="427"/>
      <c r="L81" s="416"/>
      <c r="M81" s="427"/>
      <c r="N81" s="358"/>
    </row>
    <row r="82" spans="1:15" ht="15" hidden="1" customHeight="1">
      <c r="A82" s="410"/>
      <c r="B82" s="410"/>
      <c r="C82" s="410"/>
      <c r="D82" s="411"/>
      <c r="E82" s="412"/>
      <c r="F82" s="873"/>
      <c r="G82" s="905"/>
      <c r="H82" s="906"/>
      <c r="I82" s="414"/>
      <c r="J82" s="416"/>
      <c r="K82" s="427"/>
      <c r="L82" s="416"/>
      <c r="M82" s="427"/>
      <c r="N82" s="358"/>
    </row>
    <row r="83" spans="1:15" ht="15" customHeight="1">
      <c r="A83" s="410" t="s">
        <v>9131</v>
      </c>
      <c r="B83" s="410" t="s">
        <v>2865</v>
      </c>
      <c r="C83" s="410"/>
      <c r="D83" s="411" t="s">
        <v>1724</v>
      </c>
      <c r="E83" s="412"/>
      <c r="F83" s="1192">
        <f ca="1">SUM(K83:M83)</f>
        <v>-1343774880</v>
      </c>
      <c r="G83" s="905"/>
      <c r="H83" s="1192">
        <v>-28700000</v>
      </c>
      <c r="I83" s="414"/>
      <c r="J83" s="416"/>
      <c r="K83" s="427">
        <f ca="1">CF1_NAMNAY</f>
        <v>-1343774880</v>
      </c>
      <c r="L83" s="416"/>
      <c r="M83" s="426">
        <f>SUM(M84:M90)</f>
        <v>0</v>
      </c>
      <c r="N83" s="358" t="s">
        <v>1429</v>
      </c>
    </row>
    <row r="84" spans="1:15" ht="15" hidden="1" customHeight="1">
      <c r="A84" s="410"/>
      <c r="B84" s="410"/>
      <c r="C84" s="410"/>
      <c r="D84" s="411"/>
      <c r="E84" s="412"/>
      <c r="F84" s="1192"/>
      <c r="G84" s="905"/>
      <c r="H84" s="906"/>
      <c r="I84" s="414"/>
      <c r="J84" s="416"/>
      <c r="K84" s="427"/>
      <c r="L84" s="416"/>
      <c r="M84" s="427"/>
      <c r="N84" s="358"/>
    </row>
    <row r="85" spans="1:15" ht="15" hidden="1" customHeight="1">
      <c r="A85" s="410"/>
      <c r="B85" s="410"/>
      <c r="C85" s="410"/>
      <c r="D85" s="411"/>
      <c r="E85" s="412"/>
      <c r="F85" s="873"/>
      <c r="G85" s="905"/>
      <c r="H85" s="906"/>
      <c r="I85" s="414"/>
      <c r="J85" s="416"/>
      <c r="K85" s="427"/>
      <c r="L85" s="416"/>
      <c r="M85" s="427"/>
      <c r="N85" s="358"/>
      <c r="O85" s="391"/>
    </row>
    <row r="86" spans="1:15" ht="15" hidden="1" customHeight="1">
      <c r="A86" s="410"/>
      <c r="B86" s="410"/>
      <c r="C86" s="410"/>
      <c r="D86" s="411"/>
      <c r="E86" s="412"/>
      <c r="F86" s="873"/>
      <c r="G86" s="905"/>
      <c r="H86" s="906"/>
      <c r="I86" s="414"/>
      <c r="J86" s="416"/>
      <c r="K86" s="427"/>
      <c r="L86" s="416"/>
      <c r="M86" s="427"/>
      <c r="N86" s="358"/>
      <c r="O86" s="391"/>
    </row>
    <row r="87" spans="1:15" ht="15" hidden="1" customHeight="1">
      <c r="A87" s="410"/>
      <c r="B87" s="410"/>
      <c r="C87" s="410"/>
      <c r="D87" s="411"/>
      <c r="E87" s="412"/>
      <c r="F87" s="873"/>
      <c r="G87" s="905"/>
      <c r="H87" s="906"/>
      <c r="I87" s="414"/>
      <c r="J87" s="416"/>
      <c r="K87" s="427"/>
      <c r="L87" s="416"/>
      <c r="M87" s="427"/>
      <c r="N87" s="358"/>
    </row>
    <row r="88" spans="1:15" ht="15" hidden="1" customHeight="1">
      <c r="A88" s="410"/>
      <c r="B88" s="410"/>
      <c r="C88" s="410"/>
      <c r="D88" s="411"/>
      <c r="E88" s="412"/>
      <c r="F88" s="873"/>
      <c r="G88" s="905"/>
      <c r="H88" s="906"/>
      <c r="I88" s="414"/>
      <c r="J88" s="416"/>
      <c r="K88" s="427"/>
      <c r="L88" s="416"/>
      <c r="M88" s="427"/>
      <c r="N88" s="358"/>
    </row>
    <row r="89" spans="1:15" ht="15" hidden="1" customHeight="1">
      <c r="A89" s="410"/>
      <c r="B89" s="410"/>
      <c r="C89" s="410"/>
      <c r="D89" s="411"/>
      <c r="E89" s="412"/>
      <c r="F89" s="873"/>
      <c r="G89" s="905"/>
      <c r="H89" s="906"/>
      <c r="I89" s="414"/>
      <c r="J89" s="416"/>
      <c r="K89" s="427"/>
      <c r="L89" s="416"/>
      <c r="M89" s="427"/>
      <c r="N89" s="358"/>
    </row>
    <row r="90" spans="1:15" ht="12" customHeight="1">
      <c r="A90" s="410"/>
      <c r="B90" s="410"/>
      <c r="C90" s="410"/>
      <c r="D90" s="411"/>
      <c r="E90" s="412"/>
      <c r="F90" s="907"/>
      <c r="G90" s="905"/>
      <c r="H90" s="907"/>
      <c r="I90" s="414"/>
      <c r="J90" s="416"/>
      <c r="K90" s="417"/>
      <c r="L90" s="416"/>
      <c r="M90" s="417"/>
      <c r="N90" s="358" t="s">
        <v>1429</v>
      </c>
    </row>
    <row r="91" spans="1:15" s="409" customFormat="1" ht="15" customHeight="1">
      <c r="A91" s="403"/>
      <c r="B91" s="403" t="s">
        <v>11669</v>
      </c>
      <c r="C91" s="403"/>
      <c r="D91" s="404" t="s">
        <v>11670</v>
      </c>
      <c r="E91" s="405"/>
      <c r="F91" s="908">
        <f ca="1">SUM(F45:F83)</f>
        <v>-47878889385</v>
      </c>
      <c r="G91" s="903"/>
      <c r="H91" s="908">
        <f>SUM(H45:H83)</f>
        <v>3124194059</v>
      </c>
      <c r="I91" s="406"/>
      <c r="J91" s="416"/>
      <c r="K91" s="428">
        <f ca="1">SUM(K45:K83)</f>
        <v>-18662044556</v>
      </c>
      <c r="L91" s="408"/>
      <c r="M91" s="428">
        <f ca="1">F91-K91</f>
        <v>-29216844829</v>
      </c>
      <c r="N91" s="358" t="s">
        <v>1429</v>
      </c>
    </row>
    <row r="92" spans="1:15" s="409" customFormat="1" ht="12" customHeight="1">
      <c r="A92" s="403"/>
      <c r="B92" s="403"/>
      <c r="C92" s="403"/>
      <c r="D92" s="405"/>
      <c r="E92" s="405"/>
      <c r="F92" s="911"/>
      <c r="G92" s="912"/>
      <c r="H92" s="911"/>
      <c r="I92" s="406"/>
      <c r="J92" s="416"/>
      <c r="K92" s="408"/>
      <c r="L92" s="408"/>
      <c r="M92" s="408"/>
      <c r="N92" s="358" t="s">
        <v>1429</v>
      </c>
    </row>
    <row r="93" spans="1:15" s="409" customFormat="1" ht="12" customHeight="1">
      <c r="A93" s="403"/>
      <c r="B93" s="403"/>
      <c r="C93" s="403"/>
      <c r="D93" s="405"/>
      <c r="E93" s="405"/>
      <c r="F93" s="911"/>
      <c r="G93" s="912"/>
      <c r="H93" s="911"/>
      <c r="I93" s="406"/>
      <c r="J93" s="416"/>
      <c r="K93" s="408"/>
      <c r="L93" s="408"/>
      <c r="M93" s="408"/>
      <c r="N93" s="358" t="s">
        <v>1429</v>
      </c>
    </row>
    <row r="94" spans="1:15" s="392" customFormat="1" ht="15" customHeight="1">
      <c r="A94" s="397" t="s">
        <v>657</v>
      </c>
      <c r="B94" s="397" t="s">
        <v>11671</v>
      </c>
      <c r="C94" s="397"/>
      <c r="D94" s="398"/>
      <c r="E94" s="398"/>
      <c r="F94" s="901"/>
      <c r="G94" s="902"/>
      <c r="H94" s="901"/>
      <c r="I94" s="399"/>
      <c r="J94" s="416"/>
      <c r="K94" s="401"/>
      <c r="L94" s="401"/>
      <c r="M94" s="401"/>
      <c r="N94" s="358" t="s">
        <v>1429</v>
      </c>
    </row>
    <row r="95" spans="1:15" s="392" customFormat="1" ht="12" customHeight="1">
      <c r="A95" s="397"/>
      <c r="B95" s="397"/>
      <c r="C95" s="397"/>
      <c r="D95" s="398"/>
      <c r="E95" s="398"/>
      <c r="F95" s="901"/>
      <c r="G95" s="902"/>
      <c r="H95" s="901"/>
      <c r="I95" s="399"/>
      <c r="J95" s="416"/>
      <c r="K95" s="401"/>
      <c r="L95" s="401"/>
      <c r="M95" s="401"/>
      <c r="N95" s="358" t="s">
        <v>1429</v>
      </c>
    </row>
    <row r="96" spans="1:15" ht="15" customHeight="1">
      <c r="A96" s="410" t="s">
        <v>533</v>
      </c>
      <c r="B96" s="410" t="s">
        <v>11672</v>
      </c>
      <c r="C96" s="410"/>
      <c r="D96" s="412"/>
      <c r="E96" s="412"/>
      <c r="F96" s="906"/>
      <c r="G96" s="905"/>
      <c r="H96" s="906"/>
      <c r="I96" s="414"/>
      <c r="J96" s="416"/>
      <c r="K96" s="416"/>
      <c r="L96" s="416"/>
      <c r="M96" s="416"/>
      <c r="N96" s="358" t="s">
        <v>1429</v>
      </c>
    </row>
    <row r="97" spans="1:14" ht="15" customHeight="1">
      <c r="A97" s="410"/>
      <c r="B97" s="410" t="s">
        <v>11673</v>
      </c>
      <c r="C97" s="410"/>
      <c r="D97" s="411" t="s">
        <v>3994</v>
      </c>
      <c r="E97" s="412"/>
      <c r="F97" s="1192">
        <f ca="1">SUM(K97:M97)</f>
        <v>-1424545455</v>
      </c>
      <c r="G97" s="905"/>
      <c r="H97" s="906">
        <v>-6518698889</v>
      </c>
      <c r="I97" s="414"/>
      <c r="J97" s="416"/>
      <c r="K97" s="427">
        <f ca="1">CF1_NAMNAY</f>
        <v>8080511723</v>
      </c>
      <c r="L97" s="416"/>
      <c r="M97" s="426">
        <f>SUM(M98:M100)</f>
        <v>-9505057178</v>
      </c>
      <c r="N97" s="358" t="s">
        <v>1429</v>
      </c>
    </row>
    <row r="98" spans="1:14" ht="15" hidden="1" customHeight="1">
      <c r="A98" s="410"/>
      <c r="B98" s="410" t="s">
        <v>14339</v>
      </c>
      <c r="C98" s="410"/>
      <c r="D98" s="411"/>
      <c r="E98" s="412"/>
      <c r="F98" s="873"/>
      <c r="G98" s="905"/>
      <c r="H98" s="906"/>
      <c r="I98" s="414"/>
      <c r="J98" s="416"/>
      <c r="K98" s="427"/>
      <c r="L98" s="416"/>
      <c r="M98" s="427">
        <f>'TM(TSCD) '!M14</f>
        <v>-9505057178</v>
      </c>
      <c r="N98" s="358"/>
    </row>
    <row r="99" spans="1:14" ht="15" hidden="1" customHeight="1">
      <c r="A99" s="410"/>
      <c r="B99" s="410" t="s">
        <v>14341</v>
      </c>
      <c r="C99" s="410"/>
      <c r="D99" s="411"/>
      <c r="E99" s="412"/>
      <c r="F99" s="873"/>
      <c r="G99" s="905"/>
      <c r="H99" s="906"/>
      <c r="I99" s="414"/>
      <c r="J99" s="416"/>
      <c r="K99" s="427"/>
      <c r="L99" s="416"/>
      <c r="M99" s="427"/>
      <c r="N99" s="358"/>
    </row>
    <row r="100" spans="1:14" ht="15" hidden="1" customHeight="1">
      <c r="A100" s="410"/>
      <c r="B100" s="410"/>
      <c r="C100" s="410"/>
      <c r="D100" s="411"/>
      <c r="E100" s="412"/>
      <c r="F100" s="873"/>
      <c r="G100" s="905"/>
      <c r="H100" s="906"/>
      <c r="I100" s="414"/>
      <c r="J100" s="416"/>
      <c r="K100" s="427"/>
      <c r="L100" s="416"/>
      <c r="M100" s="427"/>
      <c r="N100" s="358"/>
    </row>
    <row r="101" spans="1:14" ht="15" customHeight="1">
      <c r="A101" s="410" t="s">
        <v>661</v>
      </c>
      <c r="B101" s="410" t="s">
        <v>11674</v>
      </c>
      <c r="C101" s="410"/>
      <c r="D101" s="411"/>
      <c r="E101" s="412"/>
      <c r="F101" s="906"/>
      <c r="G101" s="905"/>
      <c r="H101" s="906"/>
      <c r="I101" s="414"/>
      <c r="J101" s="416"/>
      <c r="K101" s="416"/>
      <c r="L101" s="416"/>
      <c r="M101" s="416"/>
      <c r="N101" s="358" t="s">
        <v>1429</v>
      </c>
    </row>
    <row r="102" spans="1:14" ht="15" customHeight="1">
      <c r="A102" s="410"/>
      <c r="B102" s="410" t="s">
        <v>11673</v>
      </c>
      <c r="C102" s="410"/>
      <c r="D102" s="411" t="s">
        <v>1329</v>
      </c>
      <c r="E102" s="412"/>
      <c r="F102" s="1192">
        <f>SUM(K102:M102)</f>
        <v>745454545</v>
      </c>
      <c r="G102" s="905"/>
      <c r="H102" s="906">
        <v>6030488400</v>
      </c>
      <c r="I102" s="414"/>
      <c r="J102" s="416"/>
      <c r="K102" s="427">
        <f>CF1_NAMNAY</f>
        <v>0</v>
      </c>
      <c r="L102" s="416"/>
      <c r="M102" s="426">
        <f>SUM(M103:M105)</f>
        <v>745454545</v>
      </c>
      <c r="N102" s="358" t="s">
        <v>1429</v>
      </c>
    </row>
    <row r="103" spans="1:14" ht="15" hidden="1" customHeight="1">
      <c r="A103" s="410"/>
      <c r="B103" s="410" t="s">
        <v>14336</v>
      </c>
      <c r="C103" s="410"/>
      <c r="D103" s="411"/>
      <c r="E103" s="412"/>
      <c r="F103" s="873"/>
      <c r="G103" s="905"/>
      <c r="H103" s="906"/>
      <c r="I103" s="414"/>
      <c r="J103" s="416"/>
      <c r="K103" s="427"/>
      <c r="L103" s="416"/>
      <c r="M103" s="427">
        <v>745454545</v>
      </c>
      <c r="N103" s="358"/>
    </row>
    <row r="104" spans="1:14" ht="15" hidden="1" customHeight="1">
      <c r="A104" s="410"/>
      <c r="B104" s="410"/>
      <c r="C104" s="410"/>
      <c r="D104" s="411"/>
      <c r="E104" s="412"/>
      <c r="F104" s="873"/>
      <c r="G104" s="905"/>
      <c r="H104" s="906"/>
      <c r="I104" s="414"/>
      <c r="J104" s="416"/>
      <c r="K104" s="427"/>
      <c r="L104" s="416"/>
      <c r="M104" s="427"/>
      <c r="N104" s="358"/>
    </row>
    <row r="105" spans="1:14" ht="15" hidden="1" customHeight="1">
      <c r="A105" s="410"/>
      <c r="B105" s="410"/>
      <c r="C105" s="410"/>
      <c r="D105" s="411"/>
      <c r="E105" s="412"/>
      <c r="F105" s="873"/>
      <c r="G105" s="905"/>
      <c r="H105" s="906"/>
      <c r="I105" s="414"/>
      <c r="J105" s="416"/>
      <c r="K105" s="427"/>
      <c r="L105" s="416"/>
      <c r="M105" s="427"/>
      <c r="N105" s="358"/>
    </row>
    <row r="106" spans="1:14" ht="15" customHeight="1">
      <c r="A106" s="410" t="s">
        <v>12490</v>
      </c>
      <c r="B106" s="410" t="s">
        <v>11675</v>
      </c>
      <c r="C106" s="410"/>
      <c r="D106" s="411"/>
      <c r="E106" s="412"/>
      <c r="F106" s="906"/>
      <c r="G106" s="905"/>
      <c r="H106" s="906"/>
      <c r="I106" s="414"/>
      <c r="J106" s="416"/>
      <c r="K106" s="416"/>
      <c r="L106" s="416"/>
      <c r="M106" s="416"/>
      <c r="N106" s="358" t="s">
        <v>1429</v>
      </c>
    </row>
    <row r="107" spans="1:14" ht="15" customHeight="1">
      <c r="A107" s="410"/>
      <c r="B107" s="410" t="s">
        <v>11676</v>
      </c>
      <c r="C107" s="410"/>
      <c r="D107" s="411" t="s">
        <v>11868</v>
      </c>
      <c r="E107" s="412"/>
      <c r="F107" s="1192">
        <f ca="1">SUM(K107:M107)</f>
        <v>0</v>
      </c>
      <c r="G107" s="905"/>
      <c r="H107" s="906">
        <v>0</v>
      </c>
      <c r="I107" s="414"/>
      <c r="J107" s="416"/>
      <c r="K107" s="427">
        <f ca="1">CF1_NAMNAY</f>
        <v>0</v>
      </c>
      <c r="L107" s="416"/>
      <c r="M107" s="426">
        <f>SUM(M108:M110)</f>
        <v>0</v>
      </c>
      <c r="N107" s="358" t="s">
        <v>1429</v>
      </c>
    </row>
    <row r="108" spans="1:14" ht="15" hidden="1" customHeight="1">
      <c r="A108" s="410"/>
      <c r="B108" s="410"/>
      <c r="C108" s="410"/>
      <c r="D108" s="411"/>
      <c r="E108" s="412"/>
      <c r="F108" s="873"/>
      <c r="G108" s="905"/>
      <c r="H108" s="906"/>
      <c r="I108" s="414"/>
      <c r="J108" s="416"/>
      <c r="K108" s="427"/>
      <c r="L108" s="416"/>
      <c r="M108" s="1514"/>
      <c r="N108" s="358"/>
    </row>
    <row r="109" spans="1:14" ht="15" hidden="1" customHeight="1">
      <c r="A109" s="410"/>
      <c r="B109" s="410"/>
      <c r="C109" s="410"/>
      <c r="D109" s="411"/>
      <c r="E109" s="412"/>
      <c r="F109" s="873"/>
      <c r="G109" s="905"/>
      <c r="H109" s="906"/>
      <c r="I109" s="414"/>
      <c r="J109" s="416"/>
      <c r="K109" s="427"/>
      <c r="L109" s="416"/>
      <c r="M109" s="427"/>
      <c r="N109" s="358"/>
    </row>
    <row r="110" spans="1:14" ht="15" hidden="1" customHeight="1">
      <c r="A110" s="410"/>
      <c r="B110" s="410"/>
      <c r="C110" s="410"/>
      <c r="D110" s="411"/>
      <c r="E110" s="412"/>
      <c r="F110" s="873"/>
      <c r="G110" s="905"/>
      <c r="H110" s="906"/>
      <c r="I110" s="414"/>
      <c r="J110" s="416"/>
      <c r="K110" s="427"/>
      <c r="L110" s="416"/>
      <c r="M110" s="427"/>
      <c r="N110" s="358"/>
    </row>
    <row r="111" spans="1:14" ht="15" customHeight="1">
      <c r="A111" s="410" t="s">
        <v>13294</v>
      </c>
      <c r="B111" s="410" t="s">
        <v>9583</v>
      </c>
      <c r="C111" s="410"/>
      <c r="D111" s="411"/>
      <c r="E111" s="412"/>
      <c r="F111" s="906"/>
      <c r="G111" s="905"/>
      <c r="H111" s="906"/>
      <c r="I111" s="414"/>
      <c r="J111" s="416"/>
      <c r="K111" s="416"/>
      <c r="L111" s="416"/>
      <c r="M111" s="416"/>
      <c r="N111" s="358" t="s">
        <v>1429</v>
      </c>
    </row>
    <row r="112" spans="1:14" ht="15" customHeight="1">
      <c r="A112" s="410"/>
      <c r="B112" s="410" t="s">
        <v>11676</v>
      </c>
      <c r="C112" s="410"/>
      <c r="D112" s="411" t="s">
        <v>13303</v>
      </c>
      <c r="E112" s="412"/>
      <c r="F112" s="1192">
        <f>SUM(K112:M112)</f>
        <v>40000000000</v>
      </c>
      <c r="G112" s="905"/>
      <c r="H112" s="906">
        <v>0</v>
      </c>
      <c r="I112" s="414"/>
      <c r="J112" s="416"/>
      <c r="K112" s="427">
        <f>CF1_NAMNAY</f>
        <v>0</v>
      </c>
      <c r="L112" s="416"/>
      <c r="M112" s="426">
        <f>SUM(M113:M115)</f>
        <v>40000000000</v>
      </c>
      <c r="N112" s="358" t="s">
        <v>1429</v>
      </c>
    </row>
    <row r="113" spans="1:14" ht="15" hidden="1" customHeight="1">
      <c r="A113" s="410"/>
      <c r="B113" s="410" t="s">
        <v>14343</v>
      </c>
      <c r="C113" s="410"/>
      <c r="D113" s="411"/>
      <c r="E113" s="412"/>
      <c r="F113" s="873"/>
      <c r="G113" s="905"/>
      <c r="H113" s="906"/>
      <c r="I113" s="414"/>
      <c r="J113" s="416"/>
      <c r="K113" s="427"/>
      <c r="L113" s="416"/>
      <c r="M113" s="427">
        <v>40000000000</v>
      </c>
      <c r="N113" s="358"/>
    </row>
    <row r="114" spans="1:14" ht="15" hidden="1" customHeight="1">
      <c r="A114" s="410"/>
      <c r="B114" s="410"/>
      <c r="C114" s="410"/>
      <c r="D114" s="411"/>
      <c r="E114" s="412"/>
      <c r="F114" s="873"/>
      <c r="G114" s="905"/>
      <c r="H114" s="906"/>
      <c r="I114" s="414"/>
      <c r="J114" s="416"/>
      <c r="K114" s="427"/>
      <c r="L114" s="416"/>
      <c r="M114" s="427"/>
      <c r="N114" s="358"/>
    </row>
    <row r="115" spans="1:14" ht="15" hidden="1" customHeight="1">
      <c r="A115" s="410"/>
      <c r="B115" s="410"/>
      <c r="C115" s="410"/>
      <c r="D115" s="411"/>
      <c r="E115" s="412"/>
      <c r="F115" s="873"/>
      <c r="G115" s="905"/>
      <c r="H115" s="906"/>
      <c r="I115" s="414"/>
      <c r="J115" s="416"/>
      <c r="K115" s="427"/>
      <c r="L115" s="416"/>
      <c r="M115" s="427"/>
      <c r="N115" s="358"/>
    </row>
    <row r="116" spans="1:14" ht="15" customHeight="1">
      <c r="A116" s="410" t="s">
        <v>13296</v>
      </c>
      <c r="B116" s="410" t="s">
        <v>2200</v>
      </c>
      <c r="C116" s="410"/>
      <c r="D116" s="411" t="s">
        <v>6983</v>
      </c>
      <c r="E116" s="412"/>
      <c r="F116" s="1192">
        <f ca="1">SUM(K116:M116)</f>
        <v>2734301669</v>
      </c>
      <c r="G116" s="905"/>
      <c r="H116" s="906">
        <v>0</v>
      </c>
      <c r="I116" s="414"/>
      <c r="J116" s="416"/>
      <c r="K116" s="427">
        <f ca="1">CF1_NAMNAY</f>
        <v>4734301669</v>
      </c>
      <c r="L116" s="416"/>
      <c r="M116" s="426">
        <f>SUM(M117:M119)</f>
        <v>-2000000000</v>
      </c>
      <c r="N116" s="358" t="s">
        <v>1429</v>
      </c>
    </row>
    <row r="117" spans="1:14" ht="15" hidden="1" customHeight="1">
      <c r="A117" s="410"/>
      <c r="B117" s="410" t="s">
        <v>14344</v>
      </c>
      <c r="C117" s="410"/>
      <c r="D117" s="411"/>
      <c r="E117" s="412"/>
      <c r="F117" s="873"/>
      <c r="G117" s="905"/>
      <c r="H117" s="906"/>
      <c r="I117" s="414"/>
      <c r="J117" s="416"/>
      <c r="K117" s="427"/>
      <c r="L117" s="416"/>
      <c r="M117" s="1514">
        <v>-2000000000</v>
      </c>
      <c r="N117" s="358"/>
    </row>
    <row r="118" spans="1:14" ht="15" hidden="1" customHeight="1">
      <c r="A118" s="410"/>
      <c r="B118" s="410"/>
      <c r="C118" s="410"/>
      <c r="D118" s="411"/>
      <c r="E118" s="412"/>
      <c r="F118" s="873"/>
      <c r="G118" s="905"/>
      <c r="H118" s="906"/>
      <c r="I118" s="414"/>
      <c r="J118" s="416"/>
      <c r="K118" s="427"/>
      <c r="L118" s="416"/>
      <c r="M118" s="427"/>
      <c r="N118" s="358"/>
    </row>
    <row r="119" spans="1:14" ht="15" hidden="1" customHeight="1">
      <c r="A119" s="410"/>
      <c r="B119" s="410"/>
      <c r="C119" s="410"/>
      <c r="D119" s="411"/>
      <c r="E119" s="412"/>
      <c r="F119" s="873"/>
      <c r="G119" s="905"/>
      <c r="H119" s="906">
        <v>0</v>
      </c>
      <c r="I119" s="414"/>
      <c r="J119" s="416"/>
      <c r="K119" s="427"/>
      <c r="L119" s="416"/>
      <c r="M119" s="427"/>
      <c r="N119" s="358"/>
    </row>
    <row r="120" spans="1:14" ht="15" customHeight="1">
      <c r="A120" s="410" t="s">
        <v>13301</v>
      </c>
      <c r="B120" s="410" t="s">
        <v>2203</v>
      </c>
      <c r="C120" s="410"/>
      <c r="D120" s="411" t="s">
        <v>3104</v>
      </c>
      <c r="E120" s="412"/>
      <c r="F120" s="1192">
        <f>SUM(K120:M120)</f>
        <v>0</v>
      </c>
      <c r="G120" s="905"/>
      <c r="H120" s="906">
        <v>0</v>
      </c>
      <c r="I120" s="414"/>
      <c r="J120" s="416"/>
      <c r="K120" s="427">
        <f>CF1_NAMNAY</f>
        <v>0</v>
      </c>
      <c r="L120" s="416"/>
      <c r="M120" s="426">
        <f>SUM(M121:M123)</f>
        <v>0</v>
      </c>
      <c r="N120" s="358" t="s">
        <v>1429</v>
      </c>
    </row>
    <row r="121" spans="1:14" ht="15" hidden="1" customHeight="1">
      <c r="A121" s="410"/>
      <c r="B121" s="410"/>
      <c r="C121" s="410"/>
      <c r="D121" s="411"/>
      <c r="E121" s="412"/>
      <c r="F121" s="873"/>
      <c r="G121" s="905"/>
      <c r="H121" s="906"/>
      <c r="I121" s="414"/>
      <c r="J121" s="416"/>
      <c r="K121" s="427"/>
      <c r="L121" s="416"/>
      <c r="M121" s="427"/>
      <c r="N121" s="358"/>
    </row>
    <row r="122" spans="1:14" ht="15" hidden="1" customHeight="1">
      <c r="A122" s="410"/>
      <c r="B122" s="410"/>
      <c r="C122" s="410"/>
      <c r="D122" s="411"/>
      <c r="E122" s="412"/>
      <c r="F122" s="873"/>
      <c r="G122" s="905"/>
      <c r="H122" s="906"/>
      <c r="I122" s="414"/>
      <c r="J122" s="416"/>
      <c r="K122" s="427"/>
      <c r="L122" s="416"/>
      <c r="M122" s="427"/>
      <c r="N122" s="358"/>
    </row>
    <row r="123" spans="1:14" ht="15" hidden="1" customHeight="1">
      <c r="A123" s="410"/>
      <c r="B123" s="410"/>
      <c r="C123" s="410"/>
      <c r="D123" s="411"/>
      <c r="E123" s="412"/>
      <c r="F123" s="873"/>
      <c r="G123" s="905"/>
      <c r="H123" s="906"/>
      <c r="I123" s="414"/>
      <c r="J123" s="416"/>
      <c r="K123" s="427"/>
      <c r="L123" s="416"/>
      <c r="M123" s="427"/>
      <c r="N123" s="358"/>
    </row>
    <row r="124" spans="1:14" ht="15" customHeight="1">
      <c r="A124" s="410" t="s">
        <v>11924</v>
      </c>
      <c r="B124" s="410" t="s">
        <v>11063</v>
      </c>
      <c r="C124" s="410"/>
      <c r="D124" s="411" t="s">
        <v>7451</v>
      </c>
      <c r="E124" s="412"/>
      <c r="F124" s="1192">
        <f>SUM(K124:M124)</f>
        <v>38783500</v>
      </c>
      <c r="G124" s="905"/>
      <c r="H124" s="1192">
        <v>2055422689</v>
      </c>
      <c r="I124" s="414"/>
      <c r="J124" s="416"/>
      <c r="K124" s="427">
        <f>CF1_NAMNAY</f>
        <v>0</v>
      </c>
      <c r="L124" s="416"/>
      <c r="M124" s="426">
        <f>SUM(M125:M127)</f>
        <v>38783500</v>
      </c>
      <c r="N124" s="358" t="s">
        <v>1429</v>
      </c>
    </row>
    <row r="125" spans="1:14" ht="15" hidden="1" customHeight="1">
      <c r="A125" s="410"/>
      <c r="B125" s="410" t="s">
        <v>14334</v>
      </c>
      <c r="C125" s="410"/>
      <c r="D125" s="411"/>
      <c r="E125" s="412"/>
      <c r="F125" s="873"/>
      <c r="G125" s="905"/>
      <c r="H125" s="906"/>
      <c r="I125" s="414"/>
      <c r="J125" s="416"/>
      <c r="K125" s="427"/>
      <c r="L125" s="416"/>
      <c r="M125" s="427">
        <f>-M37</f>
        <v>38783500</v>
      </c>
      <c r="N125" s="358"/>
    </row>
    <row r="126" spans="1:14" ht="15" hidden="1" customHeight="1">
      <c r="A126" s="410"/>
      <c r="B126" s="410"/>
      <c r="C126" s="410"/>
      <c r="D126" s="411"/>
      <c r="E126" s="412"/>
      <c r="F126" s="873"/>
      <c r="G126" s="905"/>
      <c r="H126" s="906"/>
      <c r="I126" s="414"/>
      <c r="J126" s="416"/>
      <c r="K126" s="427"/>
      <c r="L126" s="416"/>
      <c r="M126" s="427"/>
      <c r="N126" s="358"/>
    </row>
    <row r="127" spans="1:14" ht="15" hidden="1" customHeight="1">
      <c r="A127" s="410"/>
      <c r="B127" s="410"/>
      <c r="C127" s="410"/>
      <c r="D127" s="411"/>
      <c r="E127" s="412"/>
      <c r="F127" s="873"/>
      <c r="G127" s="905"/>
      <c r="H127" s="906"/>
      <c r="I127" s="414"/>
      <c r="J127" s="416"/>
      <c r="K127" s="427"/>
      <c r="L127" s="416"/>
      <c r="M127" s="427"/>
      <c r="N127" s="358"/>
    </row>
    <row r="128" spans="1:14" ht="12" customHeight="1">
      <c r="A128" s="410"/>
      <c r="B128" s="410"/>
      <c r="C128" s="410"/>
      <c r="D128" s="411"/>
      <c r="E128" s="412"/>
      <c r="F128" s="907"/>
      <c r="G128" s="905"/>
      <c r="H128" s="907"/>
      <c r="I128" s="414"/>
      <c r="J128" s="416"/>
      <c r="K128" s="417"/>
      <c r="L128" s="416"/>
      <c r="M128" s="417"/>
      <c r="N128" s="358" t="s">
        <v>1429</v>
      </c>
    </row>
    <row r="129" spans="1:32" s="409" customFormat="1" ht="15" customHeight="1">
      <c r="A129" s="403"/>
      <c r="B129" s="403" t="s">
        <v>5229</v>
      </c>
      <c r="C129" s="403"/>
      <c r="D129" s="404" t="s">
        <v>5230</v>
      </c>
      <c r="E129" s="405"/>
      <c r="F129" s="908">
        <f ca="1">SUM(F96:F124)</f>
        <v>42093994259</v>
      </c>
      <c r="G129" s="903"/>
      <c r="H129" s="908">
        <f>SUM(H96:H124)</f>
        <v>1567212200</v>
      </c>
      <c r="I129" s="406"/>
      <c r="J129" s="416"/>
      <c r="K129" s="428">
        <f ca="1">SUM(K96:K124)</f>
        <v>12814813392</v>
      </c>
      <c r="L129" s="408"/>
      <c r="M129" s="428">
        <f ca="1">F129-K129</f>
        <v>29279180867</v>
      </c>
      <c r="N129" s="358" t="s">
        <v>1429</v>
      </c>
    </row>
    <row r="130" spans="1:32" s="333" customFormat="1" ht="16.350000000000001" customHeight="1">
      <c r="A130" s="423" t="str">
        <f>Menu!B5</f>
        <v>Quý IV của năm tài chính kết thúc ngày 31 tháng 12 năm 2015</v>
      </c>
      <c r="B130" s="329"/>
      <c r="C130" s="329"/>
      <c r="D130" s="329"/>
      <c r="E130" s="366"/>
      <c r="F130" s="330"/>
      <c r="G130" s="910"/>
      <c r="H130" s="330"/>
      <c r="I130" s="376"/>
      <c r="J130" s="416"/>
      <c r="N130" s="358" t="s">
        <v>1429</v>
      </c>
    </row>
    <row r="131" spans="1:32" s="280" customFormat="1" ht="16.350000000000001" customHeight="1">
      <c r="A131" s="266" t="s">
        <v>14394</v>
      </c>
      <c r="B131" s="249"/>
      <c r="C131" s="249"/>
      <c r="D131" s="276"/>
      <c r="E131" s="277"/>
      <c r="F131" s="278"/>
      <c r="G131" s="250"/>
      <c r="H131" s="278"/>
      <c r="I131" s="472"/>
      <c r="J131" s="416"/>
      <c r="N131" s="358" t="s">
        <v>1429</v>
      </c>
      <c r="AC131" s="66"/>
      <c r="AD131" s="66"/>
      <c r="AE131" s="66"/>
      <c r="AF131" s="66"/>
    </row>
    <row r="132" spans="1:32" s="333" customFormat="1" ht="5.0999999999999996" customHeight="1" thickBot="1">
      <c r="A132" s="370"/>
      <c r="B132" s="371"/>
      <c r="C132" s="371"/>
      <c r="D132" s="371"/>
      <c r="E132" s="371"/>
      <c r="F132" s="913"/>
      <c r="G132" s="913"/>
      <c r="H132" s="913"/>
      <c r="I132" s="376"/>
      <c r="J132" s="416"/>
      <c r="N132" s="358" t="s">
        <v>1429</v>
      </c>
    </row>
    <row r="133" spans="1:32" s="369" customFormat="1" ht="9.9499999999999993" customHeight="1">
      <c r="A133" s="346"/>
      <c r="B133" s="348"/>
      <c r="C133" s="348"/>
      <c r="D133" s="365"/>
      <c r="E133" s="366"/>
      <c r="F133" s="914"/>
      <c r="G133" s="330"/>
      <c r="H133" s="914"/>
      <c r="I133" s="388"/>
      <c r="J133" s="416"/>
      <c r="N133" s="358" t="s">
        <v>1429</v>
      </c>
    </row>
    <row r="134" spans="1:32" s="369" customFormat="1" ht="18" customHeight="1">
      <c r="A134" s="346"/>
      <c r="B134" s="348"/>
      <c r="C134" s="348"/>
      <c r="D134" s="2119" t="s">
        <v>4689</v>
      </c>
      <c r="E134" s="2118" t="s">
        <v>4688</v>
      </c>
      <c r="F134" s="2111" t="s">
        <v>6953</v>
      </c>
      <c r="G134" s="2111"/>
      <c r="H134" s="2111"/>
      <c r="I134" s="388"/>
      <c r="J134" s="416"/>
      <c r="N134" s="358" t="s">
        <v>1429</v>
      </c>
    </row>
    <row r="135" spans="1:32" s="358" customFormat="1" ht="14.25" customHeight="1">
      <c r="A135" s="349" t="s">
        <v>12469</v>
      </c>
      <c r="B135" s="350"/>
      <c r="C135" s="350"/>
      <c r="D135" s="2119"/>
      <c r="E135" s="2118"/>
      <c r="F135" s="353" t="s">
        <v>5543</v>
      </c>
      <c r="G135" s="354"/>
      <c r="H135" s="353" t="s">
        <v>5544</v>
      </c>
      <c r="I135" s="394"/>
      <c r="J135" s="416"/>
      <c r="K135" s="395" t="s">
        <v>11645</v>
      </c>
      <c r="M135" s="396" t="s">
        <v>6083</v>
      </c>
      <c r="N135" s="358" t="s">
        <v>1429</v>
      </c>
    </row>
    <row r="136" spans="1:32" s="409" customFormat="1" ht="15" customHeight="1">
      <c r="A136" s="397"/>
      <c r="B136" s="397"/>
      <c r="C136" s="397"/>
      <c r="D136" s="412"/>
      <c r="E136" s="412"/>
      <c r="F136" s="906"/>
      <c r="G136" s="903"/>
      <c r="H136" s="906"/>
      <c r="I136" s="406"/>
      <c r="J136" s="416"/>
      <c r="K136" s="416"/>
      <c r="L136" s="416"/>
      <c r="M136" s="416"/>
      <c r="N136" s="358" t="s">
        <v>1429</v>
      </c>
    </row>
    <row r="137" spans="1:32" s="392" customFormat="1" ht="15" customHeight="1">
      <c r="A137" s="397" t="s">
        <v>11874</v>
      </c>
      <c r="B137" s="397" t="s">
        <v>5231</v>
      </c>
      <c r="C137" s="397"/>
      <c r="D137" s="398"/>
      <c r="E137" s="398"/>
      <c r="F137" s="901"/>
      <c r="G137" s="902"/>
      <c r="H137" s="901"/>
      <c r="I137" s="399"/>
      <c r="J137" s="416"/>
      <c r="K137" s="401"/>
      <c r="L137" s="401"/>
      <c r="M137" s="401"/>
      <c r="N137" s="358" t="s">
        <v>1429</v>
      </c>
    </row>
    <row r="138" spans="1:32" s="392" customFormat="1" ht="15" customHeight="1">
      <c r="A138" s="397"/>
      <c r="B138" s="397"/>
      <c r="C138" s="397"/>
      <c r="D138" s="398"/>
      <c r="E138" s="398"/>
      <c r="F138" s="901"/>
      <c r="G138" s="902"/>
      <c r="H138" s="901"/>
      <c r="I138" s="399"/>
      <c r="J138" s="416"/>
      <c r="K138" s="401"/>
      <c r="L138" s="401"/>
      <c r="M138" s="401"/>
      <c r="N138" s="358" t="s">
        <v>1429</v>
      </c>
    </row>
    <row r="139" spans="1:32" s="392" customFormat="1" ht="15" customHeight="1">
      <c r="A139" s="418" t="s">
        <v>533</v>
      </c>
      <c r="B139" s="410" t="s">
        <v>5232</v>
      </c>
      <c r="C139" s="410"/>
      <c r="D139" s="412"/>
      <c r="E139" s="412"/>
      <c r="F139" s="906"/>
      <c r="G139" s="902"/>
      <c r="H139" s="906"/>
      <c r="I139" s="399"/>
      <c r="J139" s="416"/>
      <c r="K139" s="416"/>
      <c r="L139" s="416"/>
      <c r="M139" s="416"/>
      <c r="N139" s="358" t="s">
        <v>1429</v>
      </c>
    </row>
    <row r="140" spans="1:32" s="392" customFormat="1" ht="15" customHeight="1">
      <c r="A140" s="418"/>
      <c r="B140" s="410" t="s">
        <v>5233</v>
      </c>
      <c r="C140" s="410"/>
      <c r="D140" s="411" t="s">
        <v>12753</v>
      </c>
      <c r="E140" s="412"/>
      <c r="F140" s="1192">
        <f ca="1">SUM(K140:M140)</f>
        <v>0</v>
      </c>
      <c r="G140" s="902"/>
      <c r="H140" s="906">
        <v>8121880000</v>
      </c>
      <c r="I140" s="399"/>
      <c r="J140" s="416">
        <f ca="1">F140-'TM(NV)'!C23-'TM(NV)'!E25</f>
        <v>0</v>
      </c>
      <c r="K140" s="427">
        <f ca="1">CF1_NAMNAY</f>
        <v>0</v>
      </c>
      <c r="L140" s="416"/>
      <c r="M140" s="426">
        <f>SUM(M141:M143)</f>
        <v>0</v>
      </c>
      <c r="N140" s="358" t="s">
        <v>1429</v>
      </c>
    </row>
    <row r="141" spans="1:32" s="392" customFormat="1" ht="15" hidden="1" customHeight="1">
      <c r="A141" s="418"/>
      <c r="B141" s="410"/>
      <c r="C141" s="410"/>
      <c r="D141" s="411"/>
      <c r="E141" s="412"/>
      <c r="F141" s="873"/>
      <c r="G141" s="902"/>
      <c r="H141" s="906"/>
      <c r="I141" s="399"/>
      <c r="J141" s="416"/>
      <c r="K141" s="427"/>
      <c r="L141" s="416"/>
      <c r="M141" s="427"/>
      <c r="N141" s="358"/>
    </row>
    <row r="142" spans="1:32" s="392" customFormat="1" ht="15" hidden="1" customHeight="1">
      <c r="A142" s="418"/>
      <c r="B142" s="410"/>
      <c r="C142" s="410"/>
      <c r="D142" s="411"/>
      <c r="E142" s="412"/>
      <c r="F142" s="873"/>
      <c r="G142" s="902"/>
      <c r="H142" s="906"/>
      <c r="I142" s="399"/>
      <c r="J142" s="416"/>
      <c r="K142" s="427"/>
      <c r="L142" s="416"/>
      <c r="M142" s="427"/>
      <c r="N142" s="358"/>
    </row>
    <row r="143" spans="1:32" s="392" customFormat="1" ht="15" hidden="1" customHeight="1">
      <c r="A143" s="418"/>
      <c r="B143" s="410"/>
      <c r="C143" s="410"/>
      <c r="D143" s="411"/>
      <c r="E143" s="412"/>
      <c r="F143" s="873"/>
      <c r="G143" s="902"/>
      <c r="H143" s="906"/>
      <c r="I143" s="399"/>
      <c r="J143" s="416"/>
      <c r="K143" s="427"/>
      <c r="L143" s="416"/>
      <c r="M143" s="427"/>
      <c r="N143" s="358"/>
    </row>
    <row r="144" spans="1:32" ht="15" customHeight="1">
      <c r="A144" s="418" t="s">
        <v>661</v>
      </c>
      <c r="B144" s="410" t="s">
        <v>5234</v>
      </c>
      <c r="C144" s="410"/>
      <c r="D144" s="411"/>
      <c r="E144" s="412"/>
      <c r="F144" s="906"/>
      <c r="G144" s="905"/>
      <c r="H144" s="906"/>
      <c r="I144" s="414"/>
      <c r="J144" s="416"/>
      <c r="K144" s="416"/>
      <c r="L144" s="416"/>
      <c r="M144" s="416"/>
      <c r="N144" s="358" t="s">
        <v>1429</v>
      </c>
    </row>
    <row r="145" spans="1:15" ht="15" customHeight="1">
      <c r="A145" s="418"/>
      <c r="B145" s="410" t="s">
        <v>5235</v>
      </c>
      <c r="C145" s="410"/>
      <c r="D145" s="411" t="s">
        <v>7075</v>
      </c>
      <c r="E145" s="412"/>
      <c r="F145" s="1192">
        <f ca="1">SUM(K145:M145)</f>
        <v>0</v>
      </c>
      <c r="G145" s="905"/>
      <c r="H145" s="906">
        <v>0</v>
      </c>
      <c r="I145" s="414"/>
      <c r="J145" s="416"/>
      <c r="K145" s="427">
        <f ca="1">CF1_NAMNAY</f>
        <v>0</v>
      </c>
      <c r="L145" s="416"/>
      <c r="M145" s="426">
        <f>SUM(M146:M148)</f>
        <v>0</v>
      </c>
      <c r="N145" s="358" t="s">
        <v>1429</v>
      </c>
    </row>
    <row r="146" spans="1:15" ht="15" hidden="1" customHeight="1">
      <c r="A146" s="418"/>
      <c r="B146" s="410"/>
      <c r="C146" s="410"/>
      <c r="D146" s="411"/>
      <c r="E146" s="412"/>
      <c r="F146" s="873"/>
      <c r="G146" s="905"/>
      <c r="H146" s="906"/>
      <c r="I146" s="414"/>
      <c r="J146" s="416"/>
      <c r="K146" s="427"/>
      <c r="L146" s="416"/>
      <c r="M146" s="427"/>
      <c r="N146" s="358"/>
      <c r="O146" s="427"/>
    </row>
    <row r="147" spans="1:15" ht="15" hidden="1" customHeight="1">
      <c r="A147" s="418"/>
      <c r="B147" s="410"/>
      <c r="C147" s="410"/>
      <c r="D147" s="411"/>
      <c r="E147" s="412"/>
      <c r="F147" s="873"/>
      <c r="G147" s="905"/>
      <c r="H147" s="906"/>
      <c r="I147" s="414"/>
      <c r="J147" s="416"/>
      <c r="K147" s="427"/>
      <c r="L147" s="416"/>
      <c r="M147" s="427"/>
      <c r="N147" s="358"/>
    </row>
    <row r="148" spans="1:15" ht="15" hidden="1" customHeight="1">
      <c r="A148" s="418"/>
      <c r="B148" s="410"/>
      <c r="C148" s="410"/>
      <c r="D148" s="411"/>
      <c r="E148" s="412"/>
      <c r="F148" s="873"/>
      <c r="G148" s="905"/>
      <c r="H148" s="906"/>
      <c r="I148" s="414"/>
      <c r="J148" s="416"/>
      <c r="K148" s="427"/>
      <c r="L148" s="416"/>
      <c r="M148" s="427"/>
      <c r="N148" s="358"/>
    </row>
    <row r="149" spans="1:15" s="392" customFormat="1" ht="15" customHeight="1">
      <c r="A149" s="418" t="s">
        <v>12490</v>
      </c>
      <c r="B149" s="410" t="s">
        <v>8806</v>
      </c>
      <c r="C149" s="410"/>
      <c r="D149" s="411" t="s">
        <v>3230</v>
      </c>
      <c r="E149" s="412"/>
      <c r="F149" s="1192">
        <f ca="1">SUM(K149:M149)</f>
        <v>43393768132</v>
      </c>
      <c r="G149" s="902"/>
      <c r="H149" s="906">
        <v>49205278303</v>
      </c>
      <c r="I149" s="399"/>
      <c r="J149" s="416"/>
      <c r="K149" s="427">
        <f ca="1">CF1_NAMNAY</f>
        <v>-3980331665</v>
      </c>
      <c r="L149" s="416"/>
      <c r="M149" s="426">
        <f>SUM(M150:M152)</f>
        <v>47374099797</v>
      </c>
      <c r="N149" s="358" t="s">
        <v>1429</v>
      </c>
    </row>
    <row r="150" spans="1:15" s="392" customFormat="1" ht="15" hidden="1" customHeight="1">
      <c r="A150" s="418"/>
      <c r="B150" s="410" t="s">
        <v>14345</v>
      </c>
      <c r="C150" s="410"/>
      <c r="D150" s="411"/>
      <c r="E150" s="412"/>
      <c r="F150" s="873"/>
      <c r="G150" s="902"/>
      <c r="H150" s="906"/>
      <c r="I150" s="399"/>
      <c r="J150" s="416"/>
      <c r="K150" s="427"/>
      <c r="L150" s="416"/>
      <c r="M150" s="427">
        <f>-M154</f>
        <v>47436435835</v>
      </c>
      <c r="N150" s="358"/>
    </row>
    <row r="151" spans="1:15" s="392" customFormat="1" ht="15" hidden="1" customHeight="1">
      <c r="A151" s="418"/>
      <c r="B151" s="410" t="s">
        <v>14279</v>
      </c>
      <c r="C151" s="410"/>
      <c r="D151" s="411"/>
      <c r="E151" s="412"/>
      <c r="F151" s="873"/>
      <c r="G151" s="902"/>
      <c r="H151" s="906"/>
      <c r="I151" s="399"/>
      <c r="J151" s="416"/>
      <c r="K151" s="427"/>
      <c r="L151" s="416"/>
      <c r="M151" s="427">
        <f>-'TM 6T'!F699</f>
        <v>-62336038</v>
      </c>
      <c r="N151" s="358"/>
    </row>
    <row r="152" spans="1:15" s="392" customFormat="1" ht="15" hidden="1" customHeight="1">
      <c r="A152" s="418"/>
      <c r="B152" s="410"/>
      <c r="C152" s="410"/>
      <c r="D152" s="411"/>
      <c r="E152" s="412"/>
      <c r="F152" s="873"/>
      <c r="G152" s="902"/>
      <c r="H152" s="906"/>
      <c r="I152" s="399"/>
      <c r="J152" s="416"/>
      <c r="K152" s="427"/>
      <c r="L152" s="416"/>
      <c r="M152" s="427"/>
      <c r="N152" s="358"/>
    </row>
    <row r="153" spans="1:15" ht="15" customHeight="1">
      <c r="A153" s="418" t="s">
        <v>13294</v>
      </c>
      <c r="B153" s="410" t="s">
        <v>8808</v>
      </c>
      <c r="C153" s="410"/>
      <c r="D153" s="411" t="s">
        <v>8809</v>
      </c>
      <c r="E153" s="412"/>
      <c r="F153" s="1192">
        <f>SUM(K153:M153)</f>
        <v>-47436435835</v>
      </c>
      <c r="G153" s="905"/>
      <c r="H153" s="906">
        <v>-63598756943</v>
      </c>
      <c r="I153" s="414"/>
      <c r="J153" s="416"/>
      <c r="K153" s="427">
        <f>CF1_NAMNAY</f>
        <v>0</v>
      </c>
      <c r="L153" s="416"/>
      <c r="M153" s="426">
        <f>SUM(M154:M156)</f>
        <v>-47436435835</v>
      </c>
      <c r="N153" s="358" t="s">
        <v>1429</v>
      </c>
    </row>
    <row r="154" spans="1:15" ht="15" hidden="1" customHeight="1">
      <c r="A154" s="418"/>
      <c r="B154" s="410"/>
      <c r="C154" s="410"/>
      <c r="D154" s="411"/>
      <c r="E154" s="412"/>
      <c r="F154" s="873"/>
      <c r="G154" s="905"/>
      <c r="H154" s="906"/>
      <c r="I154" s="414"/>
      <c r="J154" s="416"/>
      <c r="K154" s="427"/>
      <c r="L154" s="416"/>
      <c r="M154" s="427">
        <f>-'TM 6T'!H699-'TM 6T'!J478</f>
        <v>-47436435835</v>
      </c>
      <c r="N154" s="358"/>
    </row>
    <row r="155" spans="1:15" ht="15" hidden="1" customHeight="1">
      <c r="A155" s="418"/>
      <c r="B155" s="410"/>
      <c r="C155" s="410"/>
      <c r="D155" s="411"/>
      <c r="E155" s="412"/>
      <c r="F155" s="873"/>
      <c r="G155" s="905"/>
      <c r="H155" s="906"/>
      <c r="I155" s="414"/>
      <c r="J155" s="416"/>
      <c r="K155" s="427"/>
      <c r="L155" s="416"/>
      <c r="M155" s="427"/>
      <c r="N155" s="358"/>
    </row>
    <row r="156" spans="1:15" ht="15" hidden="1" customHeight="1">
      <c r="A156" s="418"/>
      <c r="B156" s="410"/>
      <c r="C156" s="410"/>
      <c r="D156" s="411"/>
      <c r="E156" s="412"/>
      <c r="F156" s="873"/>
      <c r="G156" s="905"/>
      <c r="H156" s="906"/>
      <c r="I156" s="414"/>
      <c r="J156" s="416"/>
      <c r="K156" s="427"/>
      <c r="L156" s="416"/>
      <c r="M156" s="427"/>
      <c r="N156" s="358"/>
    </row>
    <row r="157" spans="1:15" ht="15" hidden="1" customHeight="1">
      <c r="A157" s="418"/>
      <c r="B157" s="410"/>
      <c r="C157" s="410"/>
      <c r="D157" s="411"/>
      <c r="E157" s="412"/>
      <c r="F157" s="873"/>
      <c r="G157" s="905"/>
      <c r="H157" s="906"/>
      <c r="I157" s="414"/>
      <c r="J157" s="416"/>
      <c r="K157" s="427"/>
      <c r="L157" s="416"/>
      <c r="M157" s="427"/>
      <c r="N157" s="358"/>
    </row>
    <row r="158" spans="1:15" ht="15" customHeight="1">
      <c r="A158" s="418" t="s">
        <v>13296</v>
      </c>
      <c r="B158" s="410" t="s">
        <v>11533</v>
      </c>
      <c r="C158" s="410"/>
      <c r="D158" s="411" t="s">
        <v>11534</v>
      </c>
      <c r="E158" s="412"/>
      <c r="F158" s="1192">
        <f>SUM(K158:M158)</f>
        <v>0</v>
      </c>
      <c r="G158" s="905"/>
      <c r="H158" s="906">
        <v>0</v>
      </c>
      <c r="I158" s="414"/>
      <c r="J158" s="416"/>
      <c r="K158" s="427">
        <f>CF1_NAMNAY</f>
        <v>0</v>
      </c>
      <c r="L158" s="416"/>
      <c r="M158" s="426">
        <f>SUM(M159:M161)</f>
        <v>0</v>
      </c>
      <c r="N158" s="358" t="s">
        <v>1429</v>
      </c>
    </row>
    <row r="159" spans="1:15" ht="15" hidden="1" customHeight="1">
      <c r="A159" s="418"/>
      <c r="B159" s="410"/>
      <c r="C159" s="410"/>
      <c r="D159" s="411"/>
      <c r="E159" s="412"/>
      <c r="F159" s="873"/>
      <c r="G159" s="905"/>
      <c r="H159" s="906"/>
      <c r="I159" s="414"/>
      <c r="J159" s="416"/>
      <c r="K159" s="427"/>
      <c r="L159" s="416"/>
      <c r="M159" s="427"/>
      <c r="N159" s="358"/>
    </row>
    <row r="160" spans="1:15" ht="15" hidden="1" customHeight="1">
      <c r="A160" s="418"/>
      <c r="B160" s="410"/>
      <c r="C160" s="410"/>
      <c r="D160" s="411"/>
      <c r="E160" s="412"/>
      <c r="F160" s="873"/>
      <c r="G160" s="905"/>
      <c r="H160" s="906"/>
      <c r="I160" s="414"/>
      <c r="J160" s="416"/>
      <c r="K160" s="427"/>
      <c r="L160" s="416"/>
      <c r="M160" s="427"/>
      <c r="N160" s="358"/>
    </row>
    <row r="161" spans="1:14" ht="15" hidden="1" customHeight="1">
      <c r="A161" s="418"/>
      <c r="B161" s="410"/>
      <c r="C161" s="410"/>
      <c r="D161" s="411"/>
      <c r="E161" s="412"/>
      <c r="F161" s="873"/>
      <c r="G161" s="905"/>
      <c r="H161" s="906"/>
      <c r="I161" s="414"/>
      <c r="J161" s="416"/>
      <c r="K161" s="427"/>
      <c r="L161" s="416"/>
      <c r="M161" s="427"/>
      <c r="N161" s="358"/>
    </row>
    <row r="162" spans="1:14" ht="15" customHeight="1">
      <c r="A162" s="418" t="s">
        <v>13301</v>
      </c>
      <c r="B162" s="410" t="s">
        <v>2636</v>
      </c>
      <c r="C162" s="410"/>
      <c r="D162" s="411" t="s">
        <v>2637</v>
      </c>
      <c r="E162" s="412"/>
      <c r="F162" s="1192">
        <f>SUM(K162:M162)</f>
        <v>0</v>
      </c>
      <c r="G162" s="905"/>
      <c r="H162" s="906">
        <v>0</v>
      </c>
      <c r="I162" s="414"/>
      <c r="J162" s="416"/>
      <c r="K162" s="427">
        <f>CF1_NAMNAY</f>
        <v>0</v>
      </c>
      <c r="L162" s="416"/>
      <c r="M162" s="426">
        <f>SUM(M163:M165)</f>
        <v>0</v>
      </c>
      <c r="N162" s="358" t="s">
        <v>1429</v>
      </c>
    </row>
    <row r="163" spans="1:14" ht="15" hidden="1" customHeight="1">
      <c r="A163" s="418"/>
      <c r="B163" s="410"/>
      <c r="C163" s="410"/>
      <c r="D163" s="411"/>
      <c r="E163" s="412"/>
      <c r="F163" s="873"/>
      <c r="G163" s="905"/>
      <c r="H163" s="906"/>
      <c r="I163" s="414"/>
      <c r="J163" s="416"/>
      <c r="K163" s="427"/>
      <c r="L163" s="416"/>
      <c r="M163" s="427"/>
      <c r="N163" s="358"/>
    </row>
    <row r="164" spans="1:14" ht="15" hidden="1" customHeight="1">
      <c r="A164" s="418"/>
      <c r="B164" s="410"/>
      <c r="C164" s="410"/>
      <c r="D164" s="411"/>
      <c r="E164" s="412"/>
      <c r="F164" s="873"/>
      <c r="G164" s="905"/>
      <c r="H164" s="906"/>
      <c r="I164" s="414"/>
      <c r="J164" s="416"/>
      <c r="K164" s="427"/>
      <c r="L164" s="416"/>
      <c r="M164" s="427"/>
      <c r="N164" s="358"/>
    </row>
    <row r="165" spans="1:14" ht="15" hidden="1" customHeight="1">
      <c r="A165" s="418"/>
      <c r="B165" s="410"/>
      <c r="C165" s="410"/>
      <c r="D165" s="411"/>
      <c r="E165" s="412"/>
      <c r="F165" s="873"/>
      <c r="G165" s="905"/>
      <c r="H165" s="906"/>
      <c r="I165" s="414"/>
      <c r="J165" s="416"/>
      <c r="K165" s="427"/>
      <c r="L165" s="416"/>
      <c r="M165" s="427"/>
      <c r="N165" s="358"/>
    </row>
    <row r="166" spans="1:14" ht="15" customHeight="1">
      <c r="A166" s="418"/>
      <c r="B166" s="410"/>
      <c r="C166" s="410"/>
      <c r="D166" s="411"/>
      <c r="E166" s="412"/>
      <c r="F166" s="907"/>
      <c r="G166" s="905"/>
      <c r="H166" s="907"/>
      <c r="I166" s="414"/>
      <c r="J166" s="416"/>
      <c r="K166" s="417"/>
      <c r="L166" s="416"/>
      <c r="M166" s="417"/>
      <c r="N166" s="358" t="s">
        <v>1429</v>
      </c>
    </row>
    <row r="167" spans="1:14" ht="15" customHeight="1">
      <c r="A167" s="403"/>
      <c r="B167" s="403" t="s">
        <v>5236</v>
      </c>
      <c r="C167" s="403"/>
      <c r="D167" s="404" t="s">
        <v>5237</v>
      </c>
      <c r="E167" s="405"/>
      <c r="F167" s="908">
        <f ca="1">SUM(F139:F162)</f>
        <v>-4042667703</v>
      </c>
      <c r="G167" s="905"/>
      <c r="H167" s="908">
        <f>SUM(H139:H162)</f>
        <v>-6271598640</v>
      </c>
      <c r="I167" s="414"/>
      <c r="J167" s="416"/>
      <c r="K167" s="428">
        <f ca="1">SUM(K139:K162)</f>
        <v>-3980331665</v>
      </c>
      <c r="L167" s="408"/>
      <c r="M167" s="428">
        <f ca="1">F167-K167</f>
        <v>-62336038</v>
      </c>
      <c r="N167" s="358" t="s">
        <v>1429</v>
      </c>
    </row>
    <row r="168" spans="1:14" ht="15" customHeight="1">
      <c r="A168" s="403"/>
      <c r="B168" s="403"/>
      <c r="C168" s="403"/>
      <c r="D168" s="404"/>
      <c r="E168" s="405"/>
      <c r="F168" s="904"/>
      <c r="G168" s="905"/>
      <c r="H168" s="904"/>
      <c r="I168" s="414"/>
      <c r="J168" s="416"/>
      <c r="K168" s="408"/>
      <c r="L168" s="408"/>
      <c r="M168" s="408"/>
      <c r="N168" s="358" t="s">
        <v>1429</v>
      </c>
    </row>
    <row r="169" spans="1:14" ht="15" customHeight="1">
      <c r="A169" s="397"/>
      <c r="B169" s="397" t="s">
        <v>14238</v>
      </c>
      <c r="C169" s="397"/>
      <c r="D169" s="419" t="s">
        <v>7258</v>
      </c>
      <c r="E169" s="398"/>
      <c r="F169" s="872">
        <f ca="1">F91+F129+F167</f>
        <v>-9827562829</v>
      </c>
      <c r="G169" s="905"/>
      <c r="H169" s="872">
        <f>H91+H129+H167</f>
        <v>-1580192381</v>
      </c>
      <c r="I169" s="414"/>
      <c r="J169" s="416"/>
      <c r="K169" s="429">
        <f ca="1">K91+K129+K167</f>
        <v>-9827562829</v>
      </c>
      <c r="L169" s="401"/>
      <c r="M169" s="429">
        <f ca="1">F169-K169</f>
        <v>0</v>
      </c>
      <c r="N169" s="358" t="s">
        <v>1429</v>
      </c>
    </row>
    <row r="170" spans="1:14" ht="15" customHeight="1">
      <c r="A170" s="397"/>
      <c r="B170" s="397"/>
      <c r="C170" s="397"/>
      <c r="D170" s="419"/>
      <c r="E170" s="398"/>
      <c r="F170" s="901"/>
      <c r="G170" s="905"/>
      <c r="H170" s="901"/>
      <c r="I170" s="414"/>
      <c r="J170" s="416"/>
      <c r="K170" s="401"/>
      <c r="L170" s="401"/>
      <c r="M170" s="401"/>
      <c r="N170" s="358" t="s">
        <v>1429</v>
      </c>
    </row>
    <row r="171" spans="1:14" ht="15" customHeight="1">
      <c r="A171" s="397"/>
      <c r="B171" s="397" t="s">
        <v>14239</v>
      </c>
      <c r="C171" s="397"/>
      <c r="D171" s="419" t="s">
        <v>8535</v>
      </c>
      <c r="E171" s="398"/>
      <c r="F171" s="872">
        <f>CĐKT!H17</f>
        <v>12512503817</v>
      </c>
      <c r="G171" s="905"/>
      <c r="H171" s="901">
        <v>9401185570</v>
      </c>
      <c r="I171" s="414"/>
      <c r="J171" s="416"/>
      <c r="K171" s="429">
        <f>CĐKT!H17</f>
        <v>12512503817</v>
      </c>
      <c r="L171" s="401"/>
      <c r="M171" s="429">
        <f>F171-K171</f>
        <v>0</v>
      </c>
      <c r="N171" s="358" t="s">
        <v>1429</v>
      </c>
    </row>
    <row r="172" spans="1:14" ht="15" customHeight="1">
      <c r="A172" s="397"/>
      <c r="B172" s="397"/>
      <c r="C172" s="397"/>
      <c r="D172" s="419"/>
      <c r="E172" s="398"/>
      <c r="F172" s="901"/>
      <c r="G172" s="905"/>
      <c r="H172" s="901"/>
      <c r="I172" s="414"/>
      <c r="J172" s="416"/>
      <c r="K172" s="401"/>
      <c r="L172" s="401"/>
      <c r="M172" s="401"/>
      <c r="N172" s="358" t="s">
        <v>1429</v>
      </c>
    </row>
    <row r="173" spans="1:14" ht="15" customHeight="1">
      <c r="A173" s="410"/>
      <c r="B173" s="410" t="s">
        <v>6009</v>
      </c>
      <c r="C173" s="410"/>
      <c r="D173" s="411" t="s">
        <v>10931</v>
      </c>
      <c r="E173" s="412"/>
      <c r="F173" s="1192">
        <f>SUM(K173:M173)</f>
        <v>0</v>
      </c>
      <c r="G173" s="905"/>
      <c r="H173" s="906">
        <v>0</v>
      </c>
      <c r="I173" s="414"/>
      <c r="J173" s="416"/>
      <c r="K173" s="416"/>
      <c r="L173" s="416"/>
      <c r="M173" s="416">
        <f>-WK!R275</f>
        <v>0</v>
      </c>
      <c r="N173" s="358" t="s">
        <v>1429</v>
      </c>
    </row>
    <row r="174" spans="1:14" ht="15" customHeight="1">
      <c r="A174" s="410"/>
      <c r="B174" s="410"/>
      <c r="C174" s="410"/>
      <c r="D174" s="411"/>
      <c r="E174" s="412"/>
      <c r="F174" s="907"/>
      <c r="G174" s="905"/>
      <c r="H174" s="907"/>
      <c r="I174" s="414"/>
      <c r="J174" s="416"/>
      <c r="K174" s="417"/>
      <c r="L174" s="416"/>
      <c r="M174" s="417"/>
      <c r="N174" s="358" t="s">
        <v>1429</v>
      </c>
    </row>
    <row r="175" spans="1:14" ht="15" customHeight="1" thickBot="1">
      <c r="A175" s="397"/>
      <c r="B175" s="397" t="s">
        <v>14240</v>
      </c>
      <c r="C175" s="397"/>
      <c r="D175" s="419" t="s">
        <v>8537</v>
      </c>
      <c r="E175" s="398"/>
      <c r="F175" s="874">
        <f ca="1">F169+F171+F173</f>
        <v>2684940988</v>
      </c>
      <c r="G175" s="905"/>
      <c r="H175" s="874">
        <f>H169+H171+H173</f>
        <v>7820993189</v>
      </c>
      <c r="I175" s="414"/>
      <c r="J175" s="416"/>
      <c r="K175" s="430">
        <f ca="1">K169+K171+K173</f>
        <v>2684940988</v>
      </c>
      <c r="L175" s="401"/>
      <c r="M175" s="430">
        <f ca="1">F175-K175</f>
        <v>0</v>
      </c>
      <c r="N175" s="358" t="s">
        <v>1429</v>
      </c>
    </row>
    <row r="176" spans="1:14" ht="15" customHeight="1" thickTop="1">
      <c r="A176" s="397"/>
      <c r="B176" s="397"/>
      <c r="C176" s="397"/>
      <c r="D176" s="397"/>
      <c r="E176" s="397"/>
      <c r="F176" s="1666">
        <f ca="1">F175-CĐKT!F17</f>
        <v>166573959</v>
      </c>
      <c r="G176" s="1613"/>
      <c r="H176" s="1612"/>
      <c r="I176" s="414"/>
      <c r="J176" s="416"/>
      <c r="K176" s="748">
        <f ca="1">K175-CĐKT!F17</f>
        <v>166573959</v>
      </c>
      <c r="L176" s="401"/>
      <c r="N176" s="358" t="s">
        <v>1429</v>
      </c>
    </row>
    <row r="177" spans="1:14" ht="15" customHeight="1">
      <c r="A177" s="420"/>
      <c r="B177" s="420"/>
      <c r="C177" s="420"/>
      <c r="D177" s="420"/>
      <c r="E177" s="420"/>
      <c r="F177" s="413"/>
      <c r="G177" s="413"/>
      <c r="H177" s="413"/>
      <c r="I177" s="414"/>
      <c r="J177" s="416"/>
      <c r="L177" s="415"/>
      <c r="N177" s="358" t="s">
        <v>1429</v>
      </c>
    </row>
    <row r="178" spans="1:14" s="341" customFormat="1" ht="15" customHeight="1">
      <c r="A178" s="348"/>
      <c r="B178" s="348"/>
      <c r="C178" s="348"/>
      <c r="D178" s="348"/>
      <c r="E178" s="329"/>
      <c r="F178" s="432" t="str">
        <f>Menu!B9</f>
        <v>Lập ngày 04 tháng 02 năm 2016</v>
      </c>
      <c r="G178" s="337"/>
      <c r="H178" s="337"/>
      <c r="I178" s="421"/>
      <c r="J178" s="416"/>
      <c r="N178" s="358" t="s">
        <v>1429</v>
      </c>
    </row>
    <row r="179" spans="1:14" s="341" customFormat="1" ht="20.100000000000001" customHeight="1">
      <c r="A179" s="2116" t="str">
        <f>Menu!A12</f>
        <v>Người lập biểu</v>
      </c>
      <c r="B179" s="2116"/>
      <c r="C179" s="2116" t="s">
        <v>14360</v>
      </c>
      <c r="D179" s="2116"/>
      <c r="E179" s="2116"/>
      <c r="F179" s="431" t="str">
        <f>Menu!A14</f>
        <v>Tổng Giám đốc</v>
      </c>
      <c r="G179" s="337"/>
      <c r="H179" s="336"/>
      <c r="I179" s="340"/>
      <c r="J179" s="416"/>
      <c r="N179" s="358" t="s">
        <v>1429</v>
      </c>
    </row>
    <row r="180" spans="1:14" s="341" customFormat="1" ht="12" customHeight="1">
      <c r="A180" s="337"/>
      <c r="B180" s="337"/>
      <c r="C180" s="477"/>
      <c r="D180" s="477"/>
      <c r="E180" s="477"/>
      <c r="F180" s="337"/>
      <c r="G180" s="337"/>
      <c r="H180" s="337"/>
      <c r="I180" s="393"/>
      <c r="J180" s="416"/>
      <c r="N180" s="358" t="s">
        <v>1429</v>
      </c>
    </row>
    <row r="181" spans="1:14" s="341" customFormat="1" ht="12" customHeight="1">
      <c r="A181" s="337"/>
      <c r="B181" s="337"/>
      <c r="C181" s="477"/>
      <c r="D181" s="477"/>
      <c r="E181" s="477"/>
      <c r="F181" s="337"/>
      <c r="G181" s="337"/>
      <c r="H181" s="337"/>
      <c r="I181" s="393"/>
      <c r="J181" s="416"/>
      <c r="N181" s="358" t="s">
        <v>1429</v>
      </c>
    </row>
    <row r="182" spans="1:14" s="341" customFormat="1" ht="12" customHeight="1">
      <c r="A182" s="337"/>
      <c r="B182" s="337"/>
      <c r="C182" s="477"/>
      <c r="D182" s="477"/>
      <c r="E182" s="477"/>
      <c r="F182" s="337"/>
      <c r="G182" s="337"/>
      <c r="H182" s="337"/>
      <c r="I182" s="393"/>
      <c r="J182" s="416"/>
      <c r="N182" s="358" t="s">
        <v>1429</v>
      </c>
    </row>
    <row r="183" spans="1:14" s="341" customFormat="1" ht="12" customHeight="1">
      <c r="A183" s="337"/>
      <c r="B183" s="337"/>
      <c r="C183" s="477"/>
      <c r="D183" s="477"/>
      <c r="E183" s="477"/>
      <c r="F183" s="337"/>
      <c r="G183" s="337"/>
      <c r="H183" s="337"/>
      <c r="I183" s="393"/>
      <c r="J183" s="416"/>
      <c r="N183" s="358" t="s">
        <v>1429</v>
      </c>
    </row>
    <row r="184" spans="1:14" s="341" customFormat="1" ht="12" customHeight="1">
      <c r="A184" s="337"/>
      <c r="B184" s="337"/>
      <c r="C184" s="477"/>
      <c r="D184" s="477"/>
      <c r="E184" s="477"/>
      <c r="F184" s="337"/>
      <c r="G184" s="337"/>
      <c r="H184" s="337"/>
      <c r="I184" s="393"/>
      <c r="J184" s="416"/>
      <c r="N184" s="358" t="s">
        <v>1429</v>
      </c>
    </row>
    <row r="185" spans="1:14" s="341" customFormat="1" ht="15" customHeight="1">
      <c r="A185" s="2117" t="s">
        <v>3247</v>
      </c>
      <c r="B185" s="2117"/>
      <c r="C185" s="2112" t="s">
        <v>3246</v>
      </c>
      <c r="D185" s="2112"/>
      <c r="E185" s="2112"/>
      <c r="F185" s="337" t="s">
        <v>3246</v>
      </c>
      <c r="G185" s="337"/>
      <c r="H185" s="337"/>
      <c r="I185" s="393"/>
      <c r="J185" s="416"/>
      <c r="N185" s="358" t="s">
        <v>1429</v>
      </c>
    </row>
    <row r="186" spans="1:14" s="341" customFormat="1" ht="20.100000000000001" customHeight="1">
      <c r="A186" s="2116" t="str">
        <f>Menu!B12</f>
        <v>Đường Lan Phương</v>
      </c>
      <c r="B186" s="2116"/>
      <c r="C186" s="2113" t="str">
        <f>Menu!B13</f>
        <v>Vương Thị Ánh Duyên</v>
      </c>
      <c r="D186" s="2113"/>
      <c r="E186" s="2113"/>
      <c r="F186" s="431" t="str">
        <f>Menu!B14</f>
        <v>Đường Đức Hóa</v>
      </c>
      <c r="G186" s="337"/>
      <c r="H186" s="336"/>
      <c r="I186" s="422"/>
      <c r="J186" s="416"/>
      <c r="N186" s="358" t="s">
        <v>1429</v>
      </c>
    </row>
    <row r="187" spans="1:14">
      <c r="J187" s="416"/>
    </row>
    <row r="188" spans="1:14">
      <c r="J188" s="416"/>
    </row>
    <row r="190" spans="1:14">
      <c r="F190" s="982"/>
    </row>
  </sheetData>
  <autoFilter ref="N15:N186">
    <filterColumn colId="0">
      <customFilters and="1">
        <customFilter operator="notEqual" val=" "/>
      </customFilters>
    </filterColumn>
  </autoFilter>
  <mergeCells count="12">
    <mergeCell ref="A186:B186"/>
    <mergeCell ref="E14:E15"/>
    <mergeCell ref="D14:D15"/>
    <mergeCell ref="C179:E179"/>
    <mergeCell ref="C185:E185"/>
    <mergeCell ref="C186:E186"/>
    <mergeCell ref="A179:B179"/>
    <mergeCell ref="A185:B185"/>
    <mergeCell ref="F14:H14"/>
    <mergeCell ref="F134:H134"/>
    <mergeCell ref="E134:E135"/>
    <mergeCell ref="D134:D135"/>
  </mergeCells>
  <phoneticPr fontId="53" type="noConversion"/>
  <conditionalFormatting sqref="J43:J44 J25:J27">
    <cfRule type="expression" dxfId="3" priority="1" stopIfTrue="1">
      <formula>IF(OR($F25&lt;0,$H25&lt;0),TRUE,FALSE)</formula>
    </cfRule>
  </conditionalFormatting>
  <pageMargins left="0.6692913385826772" right="0.27559055118110237" top="0.39370078740157483" bottom="0.59055118110236227" header="0" footer="0.35433070866141736"/>
  <pageSetup paperSize="9" firstPageNumber="11" orientation="portrait" useFirstPageNumber="1" r:id="rId1"/>
  <headerFooter alignWithMargins="0">
    <oddFooter>&amp;C&amp;P</oddFooter>
  </headerFooter>
  <rowBreaks count="1" manualBreakCount="1">
    <brk id="129" max="7" man="1"/>
  </rowBreaks>
  <legacyDrawing r:id="rId2"/>
</worksheet>
</file>

<file path=xl/worksheets/sheet8.xml><?xml version="1.0" encoding="utf-8"?>
<worksheet xmlns="http://schemas.openxmlformats.org/spreadsheetml/2006/main" xmlns:r="http://schemas.openxmlformats.org/officeDocument/2006/relationships">
  <sheetPr codeName="Sheet4" filterMode="1">
    <tabColor indexed="17"/>
  </sheetPr>
  <dimension ref="A1:AK372"/>
  <sheetViews>
    <sheetView topLeftCell="B250" zoomScale="85" zoomScaleNormal="85" zoomScaleSheetLayoutView="85" workbookViewId="0">
      <selection activeCell="G304" sqref="G304"/>
    </sheetView>
  </sheetViews>
  <sheetFormatPr defaultRowHeight="12.75" outlineLevelCol="1"/>
  <cols>
    <col min="1" max="1" width="3.85546875" style="22" customWidth="1"/>
    <col min="2" max="2" width="39.85546875" style="22" customWidth="1"/>
    <col min="3" max="3" width="4.140625" style="22" bestFit="1" customWidth="1"/>
    <col min="4" max="4" width="8" style="22" customWidth="1"/>
    <col min="5" max="6" width="18" style="66" hidden="1" customWidth="1" outlineLevel="1"/>
    <col min="7" max="7" width="18" style="66" customWidth="1" collapsed="1"/>
    <col min="8" max="8" width="18.7109375" style="66" hidden="1" customWidth="1" outlineLevel="1"/>
    <col min="9" max="9" width="18.5703125" style="66" hidden="1" customWidth="1" outlineLevel="1"/>
    <col min="10" max="10" width="17.7109375" style="66" customWidth="1" collapsed="1"/>
    <col min="11" max="11" width="7" style="103" customWidth="1"/>
    <col min="12" max="12" width="4.140625" style="59" hidden="1" customWidth="1" outlineLevel="1"/>
    <col min="13" max="13" width="5.5703125" style="66" hidden="1" customWidth="1" outlineLevel="1"/>
    <col min="14" max="14" width="5.7109375" style="66" hidden="1" customWidth="1" outlineLevel="1"/>
    <col min="15" max="15" width="5.140625" style="66" hidden="1" customWidth="1" outlineLevel="1"/>
    <col min="16" max="16" width="7.42578125" style="66" hidden="1" customWidth="1" outlineLevel="1"/>
    <col min="17" max="17" width="1.42578125" style="66" customWidth="1" collapsed="1"/>
    <col min="18" max="18" width="18.42578125" style="66" customWidth="1"/>
    <col min="19" max="20" width="18" style="66" customWidth="1"/>
    <col min="21" max="21" width="16.28515625" style="66" bestFit="1" customWidth="1"/>
    <col min="22" max="22" width="21.7109375" style="66" customWidth="1"/>
    <col min="23" max="23" width="15.28515625" style="66" customWidth="1"/>
    <col min="24" max="24" width="17.7109375" style="66" customWidth="1"/>
    <col min="25" max="25" width="14.28515625" style="66" bestFit="1" customWidth="1"/>
    <col min="26" max="26" width="21.7109375" style="66" customWidth="1"/>
    <col min="27" max="27" width="20.28515625" style="66" bestFit="1" customWidth="1"/>
    <col min="28" max="28" width="11.85546875" style="66" bestFit="1" customWidth="1"/>
    <col min="29" max="29" width="14.28515625" style="66" bestFit="1" customWidth="1"/>
    <col min="30" max="30" width="16" style="59" bestFit="1" customWidth="1" outlineLevel="1"/>
    <col min="31" max="31" width="4.85546875" style="59" customWidth="1" outlineLevel="1"/>
    <col min="32" max="34" width="9.140625" style="59"/>
    <col min="35" max="35" width="18" style="66" customWidth="1" outlineLevel="1" collapsed="1"/>
    <col min="36" max="36" width="1.85546875" style="55" customWidth="1" outlineLevel="1"/>
    <col min="37" max="37" width="18" style="66" customWidth="1" outlineLevel="1" collapsed="1"/>
    <col min="38" max="16384" width="9.140625" style="59"/>
  </cols>
  <sheetData>
    <row r="1" spans="1:37" s="14" customFormat="1">
      <c r="A1" s="14" t="str">
        <f>Menu!B2</f>
        <v>CÔNG TY CỔ PHẦN TẬP ĐOÀN ĐẠI CHÂU</v>
      </c>
      <c r="H1" s="15"/>
      <c r="I1" s="15"/>
      <c r="J1" s="15"/>
      <c r="K1" s="505"/>
      <c r="L1" s="16"/>
      <c r="M1" s="18"/>
      <c r="N1" s="16"/>
      <c r="O1" s="25" t="s">
        <v>6077</v>
      </c>
      <c r="P1" s="25" t="s">
        <v>6078</v>
      </c>
      <c r="Q1" s="506"/>
      <c r="R1" s="18" t="s">
        <v>2965</v>
      </c>
      <c r="S1" s="19"/>
      <c r="T1" s="18"/>
      <c r="U1" s="20"/>
      <c r="V1" s="21" t="s">
        <v>3010</v>
      </c>
      <c r="W1" s="19"/>
      <c r="X1" s="21"/>
      <c r="Y1" s="20"/>
      <c r="Z1" s="21" t="s">
        <v>3010</v>
      </c>
      <c r="AA1" s="19"/>
      <c r="AB1" s="21"/>
      <c r="AC1" s="20"/>
      <c r="AD1" s="18"/>
      <c r="AE1" s="18" t="s">
        <v>7447</v>
      </c>
      <c r="AF1" s="18"/>
      <c r="AG1" s="18"/>
      <c r="AH1" s="18"/>
      <c r="AI1" s="18"/>
      <c r="AJ1" s="21"/>
      <c r="AK1" s="18"/>
    </row>
    <row r="2" spans="1:37" s="22" customFormat="1">
      <c r="A2" s="22" t="str">
        <f>Menu!B3</f>
        <v>Địa chỉ: Tổ 23, cụm 4, phường Nhật Tân, quận Tây Hồ, thành phố Hà Nội</v>
      </c>
      <c r="H2" s="23"/>
      <c r="I2" s="23"/>
      <c r="J2" s="23"/>
      <c r="K2" s="68"/>
      <c r="L2" s="25"/>
      <c r="M2" s="25"/>
      <c r="N2" s="25"/>
      <c r="O2" s="25" t="s">
        <v>6077</v>
      </c>
      <c r="P2" s="25" t="s">
        <v>6078</v>
      </c>
      <c r="Q2" s="491"/>
      <c r="R2" s="25" t="s">
        <v>3542</v>
      </c>
      <c r="S2" s="28"/>
      <c r="T2" s="25"/>
      <c r="U2" s="29"/>
      <c r="V2" s="30" t="s">
        <v>8255</v>
      </c>
      <c r="W2" s="28"/>
      <c r="X2" s="30"/>
      <c r="Y2" s="29"/>
      <c r="Z2" s="30" t="s">
        <v>8255</v>
      </c>
      <c r="AA2" s="28"/>
      <c r="AB2" s="30"/>
      <c r="AC2" s="29"/>
      <c r="AD2" s="25"/>
      <c r="AE2" s="25"/>
      <c r="AF2" s="25"/>
      <c r="AG2" s="25"/>
      <c r="AH2" s="25"/>
      <c r="AI2" s="25"/>
      <c r="AJ2" s="30"/>
      <c r="AK2" s="25"/>
    </row>
    <row r="3" spans="1:37" s="22" customFormat="1">
      <c r="A3" s="22" t="str">
        <f>Menu!B4</f>
        <v>BÁO CÁO TÀI CHÍNH HỢP NHẤT</v>
      </c>
      <c r="H3" s="23"/>
      <c r="I3" s="23"/>
      <c r="J3" s="23"/>
      <c r="K3" s="68"/>
      <c r="L3" s="25"/>
      <c r="M3" s="25"/>
      <c r="N3" s="25"/>
      <c r="O3" s="25" t="s">
        <v>6077</v>
      </c>
      <c r="P3" s="25" t="s">
        <v>6078</v>
      </c>
      <c r="Q3" s="491"/>
      <c r="R3" s="25" t="s">
        <v>2966</v>
      </c>
      <c r="S3" s="28"/>
      <c r="T3" s="25"/>
      <c r="U3" s="29"/>
      <c r="V3" s="30" t="s">
        <v>2635</v>
      </c>
      <c r="W3" s="28"/>
      <c r="X3" s="30"/>
      <c r="Y3" s="29"/>
      <c r="Z3" s="30" t="s">
        <v>2635</v>
      </c>
      <c r="AA3" s="28"/>
      <c r="AB3" s="30"/>
      <c r="AC3" s="29"/>
      <c r="AD3" s="25"/>
      <c r="AE3" s="25"/>
      <c r="AF3" s="25"/>
      <c r="AG3" s="25"/>
      <c r="AH3" s="25"/>
      <c r="AI3" s="25"/>
      <c r="AJ3" s="30"/>
      <c r="AK3" s="25"/>
    </row>
    <row r="4" spans="1:37" s="22" customFormat="1">
      <c r="A4" s="31" t="str">
        <f>Menu!B5</f>
        <v>Quý IV của năm tài chính kết thúc ngày 31 tháng 12 năm 2015</v>
      </c>
      <c r="B4" s="31"/>
      <c r="C4" s="31"/>
      <c r="D4" s="31"/>
      <c r="E4" s="31"/>
      <c r="F4" s="31"/>
      <c r="G4" s="31"/>
      <c r="H4" s="31"/>
      <c r="I4" s="31"/>
      <c r="J4" s="31"/>
      <c r="K4" s="68"/>
      <c r="L4" s="25"/>
      <c r="M4" s="25"/>
      <c r="N4" s="25"/>
      <c r="O4" s="25" t="s">
        <v>6077</v>
      </c>
      <c r="P4" s="25" t="s">
        <v>6078</v>
      </c>
      <c r="Q4" s="491"/>
      <c r="R4" s="30" t="s">
        <v>2967</v>
      </c>
      <c r="S4" s="30"/>
      <c r="T4" s="30"/>
      <c r="U4" s="32"/>
      <c r="V4" s="30" t="e">
        <f>Menu!#REF!</f>
        <v>#REF!</v>
      </c>
      <c r="W4" s="30"/>
      <c r="X4" s="30"/>
      <c r="Y4" s="32"/>
      <c r="Z4" s="30" t="str">
        <f>Menu!B5</f>
        <v>Quý IV của năm tài chính kết thúc ngày 31 tháng 12 năm 2015</v>
      </c>
      <c r="AA4" s="30"/>
      <c r="AB4" s="30"/>
      <c r="AC4" s="32"/>
      <c r="AD4" s="25"/>
      <c r="AE4" s="25"/>
      <c r="AF4" s="25"/>
      <c r="AG4" s="25"/>
      <c r="AH4" s="25"/>
      <c r="AI4" s="30"/>
      <c r="AJ4" s="30"/>
      <c r="AK4" s="30"/>
    </row>
    <row r="5" spans="1:37" s="22" customFormat="1" ht="13.5" thickBot="1">
      <c r="A5" s="33"/>
      <c r="B5" s="33"/>
      <c r="C5" s="33"/>
      <c r="D5" s="33"/>
      <c r="E5" s="33"/>
      <c r="F5" s="33"/>
      <c r="G5" s="33"/>
      <c r="H5" s="33"/>
      <c r="I5" s="33"/>
      <c r="J5" s="33"/>
      <c r="K5" s="68"/>
      <c r="L5" s="25"/>
      <c r="M5" s="25"/>
      <c r="N5" s="25"/>
      <c r="O5" s="25" t="s">
        <v>6077</v>
      </c>
      <c r="P5" s="25" t="s">
        <v>6078</v>
      </c>
      <c r="Q5" s="491"/>
      <c r="R5" s="34"/>
      <c r="S5" s="34"/>
      <c r="T5" s="34"/>
      <c r="U5" s="35"/>
      <c r="V5" s="34"/>
      <c r="W5" s="34"/>
      <c r="X5" s="34"/>
      <c r="Y5" s="35"/>
      <c r="Z5" s="34"/>
      <c r="AA5" s="34"/>
      <c r="AB5" s="34"/>
      <c r="AC5" s="35"/>
      <c r="AD5" s="25"/>
      <c r="AE5" s="25"/>
      <c r="AF5" s="25"/>
      <c r="AG5" s="25"/>
      <c r="AH5" s="25"/>
      <c r="AI5" s="34"/>
      <c r="AJ5" s="30"/>
      <c r="AK5" s="34"/>
    </row>
    <row r="6" spans="1:37" s="22" customFormat="1">
      <c r="A6" s="67"/>
      <c r="B6" s="93"/>
      <c r="C6" s="93"/>
      <c r="D6" s="93"/>
      <c r="E6" s="93"/>
      <c r="F6" s="93"/>
      <c r="G6" s="93"/>
      <c r="H6" s="93"/>
      <c r="I6" s="93"/>
      <c r="J6" s="93"/>
      <c r="K6" s="68"/>
      <c r="L6" s="25"/>
      <c r="M6" s="25"/>
      <c r="N6" s="25"/>
      <c r="O6" s="25" t="s">
        <v>6077</v>
      </c>
      <c r="P6" s="25" t="s">
        <v>6078</v>
      </c>
      <c r="Q6" s="491"/>
      <c r="R6" s="94"/>
      <c r="S6" s="94"/>
      <c r="T6" s="94"/>
      <c r="U6" s="493"/>
      <c r="V6" s="95"/>
      <c r="W6" s="94"/>
      <c r="X6" s="95"/>
      <c r="Y6" s="493"/>
      <c r="Z6" s="95"/>
      <c r="AA6" s="94"/>
      <c r="AB6" s="95"/>
      <c r="AC6" s="493"/>
      <c r="AD6" s="25"/>
      <c r="AE6" s="25"/>
      <c r="AF6" s="25"/>
      <c r="AG6" s="25"/>
      <c r="AH6" s="25"/>
      <c r="AI6" s="94"/>
      <c r="AJ6" s="95"/>
      <c r="AK6" s="94"/>
    </row>
    <row r="7" spans="1:37" s="490" customFormat="1">
      <c r="A7" s="67" t="str">
        <f>CĐKT!A7</f>
        <v>BẢNG CÂN ĐỐI KẾ TOÁN</v>
      </c>
      <c r="B7" s="67"/>
      <c r="C7" s="67"/>
      <c r="D7" s="67"/>
      <c r="E7" s="67"/>
      <c r="F7" s="67"/>
      <c r="G7" s="67"/>
      <c r="H7" s="67"/>
      <c r="I7" s="67"/>
      <c r="J7" s="67"/>
      <c r="K7" s="68"/>
      <c r="L7" s="25"/>
      <c r="M7" s="492"/>
      <c r="N7" s="492"/>
      <c r="O7" s="25" t="s">
        <v>6077</v>
      </c>
      <c r="P7" s="25" t="s">
        <v>6078</v>
      </c>
      <c r="Q7" s="507"/>
      <c r="R7" s="494" t="s">
        <v>6954</v>
      </c>
      <c r="S7" s="495"/>
      <c r="T7" s="496"/>
      <c r="U7" s="497"/>
      <c r="V7" s="498" t="s">
        <v>14365</v>
      </c>
      <c r="W7" s="495"/>
      <c r="X7" s="498"/>
      <c r="Y7" s="497"/>
      <c r="Z7" s="498" t="s">
        <v>6081</v>
      </c>
      <c r="AA7" s="495"/>
      <c r="AB7" s="498"/>
      <c r="AC7" s="497"/>
      <c r="AD7" s="492"/>
      <c r="AE7" s="492"/>
      <c r="AF7" s="492"/>
      <c r="AG7" s="492"/>
      <c r="AH7" s="492"/>
      <c r="AI7" s="508" t="s">
        <v>6082</v>
      </c>
      <c r="AJ7" s="508"/>
      <c r="AK7" s="508"/>
    </row>
    <row r="8" spans="1:37" s="490" customFormat="1">
      <c r="A8" s="67">
        <f>CĐKT!A9</f>
        <v>0</v>
      </c>
      <c r="B8" s="67"/>
      <c r="C8" s="67"/>
      <c r="D8" s="67"/>
      <c r="E8" s="67"/>
      <c r="F8" s="67"/>
      <c r="G8" s="67"/>
      <c r="H8" s="67"/>
      <c r="I8" s="67"/>
      <c r="J8" s="67"/>
      <c r="K8" s="68"/>
      <c r="L8" s="25"/>
      <c r="M8" s="492"/>
      <c r="N8" s="492"/>
      <c r="O8" s="25" t="s">
        <v>6077</v>
      </c>
      <c r="P8" s="25" t="s">
        <v>6078</v>
      </c>
      <c r="Q8" s="507"/>
      <c r="R8" s="43"/>
      <c r="S8" s="499"/>
      <c r="T8" s="499"/>
      <c r="U8" s="500"/>
      <c r="V8" s="43"/>
      <c r="W8" s="499"/>
      <c r="X8" s="501"/>
      <c r="Y8" s="500"/>
      <c r="Z8" s="43"/>
      <c r="AA8" s="499"/>
      <c r="AB8" s="501"/>
      <c r="AC8" s="500"/>
      <c r="AD8" s="492"/>
      <c r="AE8" s="492"/>
      <c r="AF8" s="492"/>
      <c r="AG8" s="492"/>
      <c r="AH8" s="492"/>
      <c r="AI8" s="499"/>
      <c r="AJ8" s="501"/>
      <c r="AK8" s="499"/>
    </row>
    <row r="9" spans="1:37" s="490" customFormat="1">
      <c r="J9" s="22">
        <f>CĐKT!H11</f>
        <v>0</v>
      </c>
      <c r="K9" s="68"/>
      <c r="L9" s="25"/>
      <c r="M9" s="492"/>
      <c r="N9" s="492"/>
      <c r="O9" s="25" t="s">
        <v>6077</v>
      </c>
      <c r="P9" s="25" t="s">
        <v>6078</v>
      </c>
      <c r="Q9" s="507"/>
      <c r="R9" s="492"/>
      <c r="S9" s="492"/>
      <c r="T9" s="492"/>
      <c r="U9" s="502"/>
      <c r="V9" s="43"/>
      <c r="W9" s="492"/>
      <c r="X9" s="43"/>
      <c r="Y9" s="502"/>
      <c r="Z9" s="43"/>
      <c r="AA9" s="492"/>
      <c r="AB9" s="43"/>
      <c r="AC9" s="502"/>
      <c r="AD9" s="492"/>
      <c r="AE9" s="492"/>
      <c r="AF9" s="492"/>
      <c r="AG9" s="492"/>
      <c r="AH9" s="492"/>
      <c r="AI9" s="492"/>
      <c r="AJ9" s="43"/>
      <c r="AK9" s="492"/>
    </row>
    <row r="10" spans="1:37" s="22" customFormat="1">
      <c r="H10" s="23"/>
      <c r="I10" s="23"/>
      <c r="J10" s="23"/>
      <c r="K10" s="68"/>
      <c r="L10" s="25"/>
      <c r="M10" s="25"/>
      <c r="N10" s="25"/>
      <c r="O10" s="25" t="s">
        <v>6077</v>
      </c>
      <c r="P10" s="25" t="s">
        <v>6078</v>
      </c>
      <c r="Q10" s="491"/>
      <c r="R10" s="25"/>
      <c r="S10" s="25"/>
      <c r="T10" s="25"/>
      <c r="U10" s="29"/>
      <c r="V10" s="43"/>
      <c r="W10" s="28"/>
      <c r="X10" s="30"/>
      <c r="Y10" s="29"/>
      <c r="Z10" s="43"/>
      <c r="AA10" s="28"/>
      <c r="AB10" s="30"/>
      <c r="AC10" s="29"/>
      <c r="AD10" s="25"/>
      <c r="AE10" s="25"/>
      <c r="AF10" s="25"/>
      <c r="AG10" s="25"/>
      <c r="AH10" s="25"/>
      <c r="AI10" s="25"/>
      <c r="AJ10" s="30"/>
      <c r="AK10" s="25"/>
    </row>
    <row r="11" spans="1:37" s="22" customFormat="1">
      <c r="G11" s="490"/>
      <c r="H11" s="490"/>
      <c r="I11" s="490"/>
      <c r="J11" s="490"/>
      <c r="K11" s="68"/>
      <c r="L11" s="25"/>
      <c r="M11" s="25"/>
      <c r="N11" s="25"/>
      <c r="O11" s="25" t="s">
        <v>6077</v>
      </c>
      <c r="P11" s="25" t="s">
        <v>6078</v>
      </c>
      <c r="Q11" s="491"/>
      <c r="R11" s="25"/>
      <c r="S11" s="25"/>
      <c r="T11" s="25"/>
      <c r="U11" s="502"/>
      <c r="V11" s="25"/>
      <c r="W11" s="25"/>
      <c r="X11" s="25"/>
      <c r="Y11" s="502"/>
      <c r="Z11" s="25"/>
      <c r="AA11" s="25"/>
      <c r="AB11" s="25"/>
      <c r="AC11" s="502"/>
      <c r="AD11" s="25"/>
      <c r="AE11" s="25"/>
      <c r="AF11" s="25"/>
      <c r="AG11" s="25"/>
      <c r="AH11" s="25"/>
      <c r="AI11" s="492"/>
      <c r="AJ11" s="43"/>
      <c r="AK11" s="492"/>
    </row>
    <row r="12" spans="1:37" s="60" customFormat="1" ht="25.5">
      <c r="A12" s="512" t="s">
        <v>12469</v>
      </c>
      <c r="B12" s="513"/>
      <c r="C12" s="61" t="s">
        <v>6085</v>
      </c>
      <c r="D12" s="61" t="s">
        <v>6086</v>
      </c>
      <c r="E12" s="514" t="str">
        <f>"Số cuối năm
(Số đơn vị)"</f>
        <v>Số cuối năm
(Số đơn vị)</v>
      </c>
      <c r="F12" s="514" t="str">
        <f>"Điều chỉnh
 phân loại"</f>
        <v>Điều chỉnh
 phân loại</v>
      </c>
      <c r="G12" s="514" t="str">
        <f>"Số cuối năm
(Số kiểm toán)"</f>
        <v>Số cuối năm
(Số kiểm toán)</v>
      </c>
      <c r="H12" s="514" t="str">
        <f>"Số đầu năm 
(Số đơn vị)"</f>
        <v>Số đầu năm 
(Số đơn vị)</v>
      </c>
      <c r="I12" s="514" t="str">
        <f>"Điều chỉnh
 phân loại"</f>
        <v>Điều chỉnh
 phân loại</v>
      </c>
      <c r="J12" s="514" t="str">
        <f>"Số đầu năm 
(Số kiểm toán)"</f>
        <v>Số đầu năm 
(Số kiểm toán)</v>
      </c>
      <c r="K12" s="511" t="s">
        <v>523</v>
      </c>
      <c r="L12" s="509"/>
      <c r="M12" s="511" t="s">
        <v>6085</v>
      </c>
      <c r="N12" s="515" t="s">
        <v>524</v>
      </c>
      <c r="O12" s="509" t="s">
        <v>6077</v>
      </c>
      <c r="P12" s="509" t="s">
        <v>6078</v>
      </c>
      <c r="Q12" s="516"/>
      <c r="R12" s="503" t="str">
        <f>"Số cuối năm
(Số đơn vị)"</f>
        <v>Số cuối năm
(Số đơn vị)</v>
      </c>
      <c r="S12" s="503" t="str">
        <f>"Số cuối năm
(Số kiểm toán)"</f>
        <v>Số cuối năm
(Số kiểm toán)</v>
      </c>
      <c r="T12" s="503" t="str">
        <f>"Số đầu năm 
(Số đơn vị)"</f>
        <v>Số đầu năm 
(Số đơn vị)</v>
      </c>
      <c r="U12" s="504" t="str">
        <f>"Số đầu năm 
(Số kiểm toán)"</f>
        <v>Số đầu năm 
(Số kiểm toán)</v>
      </c>
      <c r="V12" s="503" t="str">
        <f>"Số cuối năm
(Số đơn vị)"</f>
        <v>Số cuối năm
(Số đơn vị)</v>
      </c>
      <c r="W12" s="503" t="str">
        <f>"Số cuối năm
(Số kiểm toán)"</f>
        <v>Số cuối năm
(Số kiểm toán)</v>
      </c>
      <c r="X12" s="503" t="str">
        <f>"Số đầu năm 
(Số đơn vị)"</f>
        <v>Số đầu năm 
(Số đơn vị)</v>
      </c>
      <c r="Y12" s="504" t="str">
        <f>"Số đầu năm 
(Số kiểm toán)"</f>
        <v>Số đầu năm 
(Số kiểm toán)</v>
      </c>
      <c r="Z12" s="503" t="str">
        <f>"Số cuối năm
(Số đơn vị)"</f>
        <v>Số cuối năm
(Số đơn vị)</v>
      </c>
      <c r="AA12" s="503" t="str">
        <f>"Số cuối năm
(Số kiểm toán)"</f>
        <v>Số cuối năm
(Số kiểm toán)</v>
      </c>
      <c r="AB12" s="503" t="str">
        <f>"Số đầu năm 
(Số đơn vị)"</f>
        <v>Số đầu năm 
(Số đơn vị)</v>
      </c>
      <c r="AC12" s="504" t="str">
        <f>"Số đầu năm 
(Số kiểm toán)"</f>
        <v>Số đầu năm 
(Số kiểm toán)</v>
      </c>
      <c r="AD12" s="503" t="s">
        <v>525</v>
      </c>
      <c r="AE12" s="509" t="s">
        <v>526</v>
      </c>
      <c r="AF12" s="68"/>
      <c r="AG12" s="68"/>
      <c r="AH12" s="68"/>
      <c r="AI12" s="503" t="s">
        <v>527</v>
      </c>
      <c r="AJ12" s="517"/>
      <c r="AK12" s="503" t="s">
        <v>528</v>
      </c>
    </row>
    <row r="13" spans="1:37" s="52" customFormat="1">
      <c r="A13" s="512" t="s">
        <v>6084</v>
      </c>
      <c r="B13" s="512"/>
      <c r="C13" s="47"/>
      <c r="D13" s="47"/>
      <c r="E13" s="48"/>
      <c r="F13" s="48"/>
      <c r="G13" s="48"/>
      <c r="H13" s="48"/>
      <c r="I13" s="48"/>
      <c r="J13" s="48"/>
      <c r="K13" s="24"/>
      <c r="L13" s="17"/>
      <c r="M13" s="40"/>
      <c r="N13" s="17"/>
      <c r="O13" s="17" t="s">
        <v>6077</v>
      </c>
      <c r="P13" s="17" t="s">
        <v>6078</v>
      </c>
      <c r="Q13" s="42"/>
      <c r="R13" s="49"/>
      <c r="S13" s="49"/>
      <c r="T13" s="49"/>
      <c r="U13" s="50"/>
      <c r="V13" s="49"/>
      <c r="W13" s="49"/>
      <c r="X13" s="49"/>
      <c r="Y13" s="50"/>
      <c r="Z13" s="49"/>
      <c r="AA13" s="49"/>
      <c r="AB13" s="49"/>
      <c r="AC13" s="50"/>
      <c r="AD13" s="49"/>
      <c r="AE13" s="41"/>
      <c r="AF13" s="51"/>
      <c r="AG13" s="51"/>
      <c r="AH13" s="51"/>
      <c r="AI13" s="49"/>
      <c r="AJ13" s="49"/>
      <c r="AK13" s="49"/>
    </row>
    <row r="14" spans="1:37" s="52" customFormat="1">
      <c r="A14" s="518" t="s">
        <v>529</v>
      </c>
      <c r="B14" s="518" t="s">
        <v>530</v>
      </c>
      <c r="C14" s="47">
        <v>100</v>
      </c>
      <c r="D14" s="47"/>
      <c r="E14" s="49">
        <f t="shared" ref="E14:J14" si="0">E15+E21+E30+E41+E53</f>
        <v>659879988441</v>
      </c>
      <c r="F14" s="49">
        <f t="shared" ca="1" si="0"/>
        <v>-90000000000</v>
      </c>
      <c r="G14" s="49">
        <f t="shared" ca="1" si="0"/>
        <v>569879988441</v>
      </c>
      <c r="H14" s="49">
        <f t="shared" si="0"/>
        <v>551645015642</v>
      </c>
      <c r="I14" s="49">
        <f t="shared" ca="1" si="0"/>
        <v>0</v>
      </c>
      <c r="J14" s="49">
        <f t="shared" ca="1" si="0"/>
        <v>551645015642</v>
      </c>
      <c r="K14" s="24"/>
      <c r="L14" s="17"/>
      <c r="M14" s="40"/>
      <c r="N14" s="17">
        <f>Countct</f>
        <v>1</v>
      </c>
      <c r="O14" s="17" t="s">
        <v>6077</v>
      </c>
      <c r="P14" s="17"/>
      <c r="Q14" s="42"/>
      <c r="R14" s="49">
        <f>R15+R21+R30+R41+R53</f>
        <v>564150134517</v>
      </c>
      <c r="S14" s="49">
        <f t="shared" ref="S14:AC14" ca="1" si="1">S15+S21+S30+S41+S53</f>
        <v>564150134517</v>
      </c>
      <c r="T14" s="49">
        <f t="shared" si="1"/>
        <v>551645015642</v>
      </c>
      <c r="U14" s="50">
        <f ca="1">U15+U21+U30+U41+U53</f>
        <v>551645015642</v>
      </c>
      <c r="V14" s="49">
        <f>V15+V21+V30+V41+V53</f>
        <v>95729853924</v>
      </c>
      <c r="W14" s="49">
        <f ca="1">W15+W21+W30+W41+W53</f>
        <v>95729853924</v>
      </c>
      <c r="X14" s="49">
        <f>X15+X21+X30+X41+X53</f>
        <v>0</v>
      </c>
      <c r="Y14" s="50">
        <f ca="1">Y15+Y21+Y30+Y41+Y53</f>
        <v>0</v>
      </c>
      <c r="Z14" s="49">
        <f t="shared" si="1"/>
        <v>0</v>
      </c>
      <c r="AA14" s="49">
        <f t="shared" ca="1" si="1"/>
        <v>-90000000000</v>
      </c>
      <c r="AB14" s="49">
        <f t="shared" si="1"/>
        <v>0</v>
      </c>
      <c r="AC14" s="50">
        <f t="shared" ca="1" si="1"/>
        <v>0</v>
      </c>
      <c r="AD14" s="49">
        <f t="shared" ref="AD14:AD45" ca="1" si="2">J14-G14</f>
        <v>-18234972799</v>
      </c>
      <c r="AE14" s="46"/>
      <c r="AF14" s="40"/>
      <c r="AG14" s="51"/>
      <c r="AH14" s="51"/>
      <c r="AI14" s="49">
        <f t="shared" ref="AI14:AI45" ca="1" si="3">G14-AA14</f>
        <v>659879988441</v>
      </c>
      <c r="AJ14" s="49"/>
      <c r="AK14" s="49">
        <f t="shared" ref="AK14:AK45" ca="1" si="4">J14-AC14</f>
        <v>551645015642</v>
      </c>
    </row>
    <row r="15" spans="1:37" s="52" customFormat="1">
      <c r="A15" s="518" t="s">
        <v>531</v>
      </c>
      <c r="B15" s="518" t="s">
        <v>532</v>
      </c>
      <c r="C15" s="47">
        <v>110</v>
      </c>
      <c r="D15" s="47"/>
      <c r="E15" s="49">
        <f t="shared" ref="E15:J15" si="5">E16+E20</f>
        <v>3762950317</v>
      </c>
      <c r="F15" s="49">
        <f t="shared" ca="1" si="5"/>
        <v>0</v>
      </c>
      <c r="G15" s="49">
        <f t="shared" ca="1" si="5"/>
        <v>3762950317</v>
      </c>
      <c r="H15" s="49">
        <f t="shared" si="5"/>
        <v>12476108363</v>
      </c>
      <c r="I15" s="49">
        <f t="shared" ca="1" si="5"/>
        <v>0</v>
      </c>
      <c r="J15" s="49">
        <f t="shared" ca="1" si="5"/>
        <v>12476108363</v>
      </c>
      <c r="K15" s="24"/>
      <c r="L15" s="17"/>
      <c r="M15" s="26"/>
      <c r="N15" s="17">
        <f t="shared" ref="N15:N66" si="6">Countct</f>
        <v>2</v>
      </c>
      <c r="O15" s="17" t="s">
        <v>6077</v>
      </c>
      <c r="P15" s="17"/>
      <c r="Q15" s="27"/>
      <c r="R15" s="49">
        <f>R16+R20</f>
        <v>3726814575</v>
      </c>
      <c r="S15" s="49">
        <f t="shared" ref="S15:AC15" ca="1" si="7">S16+S20</f>
        <v>3726814575</v>
      </c>
      <c r="T15" s="49">
        <f t="shared" si="7"/>
        <v>12476108363</v>
      </c>
      <c r="U15" s="50">
        <f t="shared" ca="1" si="7"/>
        <v>12476108363</v>
      </c>
      <c r="V15" s="49">
        <f>V16+V20</f>
        <v>36135742</v>
      </c>
      <c r="W15" s="49">
        <f ca="1">W16+W20</f>
        <v>36135742</v>
      </c>
      <c r="X15" s="49">
        <f>X16+X20</f>
        <v>0</v>
      </c>
      <c r="Y15" s="50">
        <f ca="1">Y16+Y20</f>
        <v>0</v>
      </c>
      <c r="Z15" s="49">
        <f t="shared" si="7"/>
        <v>0</v>
      </c>
      <c r="AA15" s="49">
        <f t="shared" ca="1" si="7"/>
        <v>0</v>
      </c>
      <c r="AB15" s="49">
        <f t="shared" si="7"/>
        <v>0</v>
      </c>
      <c r="AC15" s="50">
        <f t="shared" ca="1" si="7"/>
        <v>0</v>
      </c>
      <c r="AD15" s="49">
        <f t="shared" ca="1" si="2"/>
        <v>8713158046</v>
      </c>
      <c r="AE15" s="46"/>
      <c r="AF15" s="40"/>
      <c r="AG15" s="51"/>
      <c r="AH15" s="51"/>
      <c r="AI15" s="49">
        <f t="shared" ca="1" si="3"/>
        <v>3762950317</v>
      </c>
      <c r="AJ15" s="49"/>
      <c r="AK15" s="49">
        <f t="shared" ca="1" si="4"/>
        <v>12476108363</v>
      </c>
    </row>
    <row r="16" spans="1:37">
      <c r="A16" s="519" t="s">
        <v>533</v>
      </c>
      <c r="B16" s="22" t="s">
        <v>534</v>
      </c>
      <c r="C16" s="53">
        <v>111</v>
      </c>
      <c r="D16" s="53"/>
      <c r="E16" s="56">
        <f t="shared" ref="E16:J16" si="8">Acdkt</f>
        <v>3762950317</v>
      </c>
      <c r="F16" s="56">
        <f t="shared" ca="1" si="8"/>
        <v>0</v>
      </c>
      <c r="G16" s="56">
        <f t="shared" ca="1" si="8"/>
        <v>3762950317</v>
      </c>
      <c r="H16" s="56">
        <f t="shared" si="8"/>
        <v>12476108363</v>
      </c>
      <c r="I16" s="56">
        <f t="shared" ca="1" si="8"/>
        <v>0</v>
      </c>
      <c r="J16" s="56">
        <f t="shared" ca="1" si="8"/>
        <v>12476108363</v>
      </c>
      <c r="K16" s="24"/>
      <c r="L16" s="17"/>
      <c r="M16" s="26"/>
      <c r="N16" s="17">
        <f t="shared" si="6"/>
        <v>3</v>
      </c>
      <c r="O16" s="17" t="s">
        <v>6077</v>
      </c>
      <c r="P16" s="17"/>
      <c r="Q16" s="27"/>
      <c r="R16" s="56">
        <f>Acdkt</f>
        <v>3726814575</v>
      </c>
      <c r="S16" s="56">
        <f t="shared" ref="S16:AC16" ca="1" si="9">Acdkt</f>
        <v>3726814575</v>
      </c>
      <c r="T16" s="56">
        <f>Acdkt</f>
        <v>12476108363</v>
      </c>
      <c r="U16" s="554">
        <f t="shared" ca="1" si="9"/>
        <v>12476108363</v>
      </c>
      <c r="V16" s="56">
        <f t="shared" si="9"/>
        <v>36135742</v>
      </c>
      <c r="W16" s="56">
        <f t="shared" ca="1" si="9"/>
        <v>36135742</v>
      </c>
      <c r="X16" s="56">
        <f t="shared" si="9"/>
        <v>0</v>
      </c>
      <c r="Y16" s="554">
        <f t="shared" ca="1" si="9"/>
        <v>0</v>
      </c>
      <c r="Z16" s="56">
        <f t="shared" si="9"/>
        <v>0</v>
      </c>
      <c r="AA16" s="56">
        <f t="shared" ca="1" si="9"/>
        <v>0</v>
      </c>
      <c r="AB16" s="56">
        <f t="shared" si="9"/>
        <v>0</v>
      </c>
      <c r="AC16" s="554">
        <f t="shared" ca="1" si="9"/>
        <v>0</v>
      </c>
      <c r="AD16" s="54">
        <f t="shared" ca="1" si="2"/>
        <v>8713158046</v>
      </c>
      <c r="AE16" s="46"/>
      <c r="AF16" s="40"/>
      <c r="AG16" s="17"/>
      <c r="AH16" s="17"/>
      <c r="AI16" s="54">
        <f t="shared" ca="1" si="3"/>
        <v>3762950317</v>
      </c>
      <c r="AJ16" s="54"/>
      <c r="AK16" s="54">
        <f t="shared" ca="1" si="4"/>
        <v>12476108363</v>
      </c>
    </row>
    <row r="17" spans="1:37">
      <c r="A17" s="519"/>
      <c r="B17" s="519" t="s">
        <v>658</v>
      </c>
      <c r="C17" s="53"/>
      <c r="D17" s="53"/>
      <c r="E17" s="54">
        <f>THCK1</f>
        <v>3138410903</v>
      </c>
      <c r="F17" s="54">
        <f ca="1">THCK2</f>
        <v>0</v>
      </c>
      <c r="G17" s="54">
        <f ca="1">THCK</f>
        <v>3138410903</v>
      </c>
      <c r="H17" s="54">
        <f>THDK1</f>
        <v>12476108363</v>
      </c>
      <c r="I17" s="54">
        <f ca="1">THDK2</f>
        <v>0</v>
      </c>
      <c r="J17" s="54">
        <f ca="1">THDK</f>
        <v>12476108363</v>
      </c>
      <c r="K17" s="24">
        <v>111</v>
      </c>
      <c r="L17" s="25" t="s">
        <v>2841</v>
      </c>
      <c r="M17" s="26">
        <v>111</v>
      </c>
      <c r="N17" s="17">
        <f t="shared" si="6"/>
        <v>4</v>
      </c>
      <c r="O17" s="17"/>
      <c r="P17" s="17" t="s">
        <v>6078</v>
      </c>
      <c r="Q17" s="27"/>
      <c r="R17" s="547">
        <v>3107717904</v>
      </c>
      <c r="S17" s="54">
        <f ca="1">pajetsck+R17</f>
        <v>3107717904</v>
      </c>
      <c r="T17" s="547">
        <v>12476108363</v>
      </c>
      <c r="U17" s="57">
        <f ca="1">pajetsdk+T17</f>
        <v>12476108363</v>
      </c>
      <c r="V17" s="894">
        <v>30692999</v>
      </c>
      <c r="W17" s="54">
        <f ca="1">pajetsck+V17</f>
        <v>30692999</v>
      </c>
      <c r="X17" s="547"/>
      <c r="Y17" s="57">
        <f ca="1">pajetsdk+X17</f>
        <v>0</v>
      </c>
      <c r="Z17" s="894"/>
      <c r="AA17" s="54">
        <f ca="1">pajetsck+Z17</f>
        <v>0</v>
      </c>
      <c r="AB17" s="547"/>
      <c r="AC17" s="57">
        <f ca="1">pajetsdk+AB17</f>
        <v>0</v>
      </c>
      <c r="AD17" s="54">
        <f t="shared" ca="1" si="2"/>
        <v>9337697460</v>
      </c>
      <c r="AE17" s="46"/>
      <c r="AF17" s="40"/>
      <c r="AG17" s="17"/>
      <c r="AH17" s="17"/>
      <c r="AI17" s="54">
        <f t="shared" ca="1" si="3"/>
        <v>3138410903</v>
      </c>
      <c r="AJ17" s="54"/>
      <c r="AK17" s="54">
        <f t="shared" ca="1" si="4"/>
        <v>12476108363</v>
      </c>
    </row>
    <row r="18" spans="1:37">
      <c r="A18" s="519"/>
      <c r="B18" s="519" t="s">
        <v>659</v>
      </c>
      <c r="C18" s="53"/>
      <c r="D18" s="53"/>
      <c r="E18" s="54">
        <f>THCK1</f>
        <v>624539414</v>
      </c>
      <c r="F18" s="54">
        <f ca="1">THCK2</f>
        <v>0</v>
      </c>
      <c r="G18" s="54">
        <f ca="1">THCK</f>
        <v>624539414</v>
      </c>
      <c r="H18" s="54">
        <f>THDK1</f>
        <v>0</v>
      </c>
      <c r="I18" s="54">
        <f ca="1">THDK2</f>
        <v>0</v>
      </c>
      <c r="J18" s="54">
        <f ca="1">THDK</f>
        <v>0</v>
      </c>
      <c r="K18" s="24">
        <v>112</v>
      </c>
      <c r="L18" s="25" t="s">
        <v>2841</v>
      </c>
      <c r="M18" s="26">
        <v>111</v>
      </c>
      <c r="N18" s="17">
        <f t="shared" si="6"/>
        <v>5</v>
      </c>
      <c r="O18" s="17"/>
      <c r="P18" s="17" t="s">
        <v>6078</v>
      </c>
      <c r="Q18" s="27"/>
      <c r="R18" s="547">
        <v>619096671</v>
      </c>
      <c r="S18" s="54">
        <f ca="1">pajetsck+R18</f>
        <v>619096671</v>
      </c>
      <c r="T18" s="549"/>
      <c r="U18" s="57">
        <f ca="1">pajetsdk+T18</f>
        <v>0</v>
      </c>
      <c r="V18" s="895">
        <v>5442743</v>
      </c>
      <c r="W18" s="54">
        <f ca="1">pajetsck+V18</f>
        <v>5442743</v>
      </c>
      <c r="X18" s="549"/>
      <c r="Y18" s="57">
        <f ca="1">pajetsdk+X18</f>
        <v>0</v>
      </c>
      <c r="Z18" s="895"/>
      <c r="AA18" s="54">
        <f ca="1">pajetsck+Z18</f>
        <v>0</v>
      </c>
      <c r="AB18" s="549"/>
      <c r="AC18" s="57">
        <f ca="1">pajetsdk+AB18</f>
        <v>0</v>
      </c>
      <c r="AD18" s="54">
        <f t="shared" ca="1" si="2"/>
        <v>-624539414</v>
      </c>
      <c r="AE18" s="46"/>
      <c r="AF18" s="40"/>
      <c r="AG18" s="17"/>
      <c r="AH18" s="17"/>
      <c r="AI18" s="54">
        <f t="shared" ca="1" si="3"/>
        <v>624539414</v>
      </c>
      <c r="AJ18" s="54"/>
      <c r="AK18" s="54">
        <f t="shared" ca="1" si="4"/>
        <v>0</v>
      </c>
    </row>
    <row r="19" spans="1:37">
      <c r="A19" s="519"/>
      <c r="B19" s="519" t="s">
        <v>660</v>
      </c>
      <c r="C19" s="53"/>
      <c r="D19" s="53"/>
      <c r="E19" s="54">
        <f>THCK1</f>
        <v>0</v>
      </c>
      <c r="F19" s="54">
        <f ca="1">THCK2</f>
        <v>0</v>
      </c>
      <c r="G19" s="54">
        <f ca="1">THCK</f>
        <v>0</v>
      </c>
      <c r="H19" s="54">
        <f>THDK1</f>
        <v>0</v>
      </c>
      <c r="I19" s="54">
        <f ca="1">THDK2</f>
        <v>0</v>
      </c>
      <c r="J19" s="54">
        <f ca="1">THDK</f>
        <v>0</v>
      </c>
      <c r="K19" s="24">
        <v>113</v>
      </c>
      <c r="L19" s="25" t="s">
        <v>2841</v>
      </c>
      <c r="M19" s="26">
        <v>111</v>
      </c>
      <c r="N19" s="17">
        <f t="shared" si="6"/>
        <v>6</v>
      </c>
      <c r="O19" s="17"/>
      <c r="P19" s="17" t="s">
        <v>6078</v>
      </c>
      <c r="Q19" s="27"/>
      <c r="R19" s="548"/>
      <c r="S19" s="54">
        <f ca="1">pajetsck+R19</f>
        <v>0</v>
      </c>
      <c r="T19" s="548"/>
      <c r="U19" s="57">
        <f ca="1">pajetsdk+T19</f>
        <v>0</v>
      </c>
      <c r="V19" s="896"/>
      <c r="W19" s="54">
        <f ca="1">pajetsck+V19</f>
        <v>0</v>
      </c>
      <c r="X19" s="548"/>
      <c r="Y19" s="57">
        <f ca="1">pajetsdk+X19</f>
        <v>0</v>
      </c>
      <c r="Z19" s="896"/>
      <c r="AA19" s="54">
        <f ca="1">pajetsck+Z19</f>
        <v>0</v>
      </c>
      <c r="AB19" s="548"/>
      <c r="AC19" s="57">
        <f ca="1">pajetsdk+AB19</f>
        <v>0</v>
      </c>
      <c r="AD19" s="54">
        <f t="shared" ca="1" si="2"/>
        <v>0</v>
      </c>
      <c r="AE19" s="46"/>
      <c r="AF19" s="40"/>
      <c r="AG19" s="17"/>
      <c r="AH19" s="17"/>
      <c r="AI19" s="54">
        <f t="shared" ca="1" si="3"/>
        <v>0</v>
      </c>
      <c r="AJ19" s="54"/>
      <c r="AK19" s="54">
        <f t="shared" ca="1" si="4"/>
        <v>0</v>
      </c>
    </row>
    <row r="20" spans="1:37">
      <c r="A20" s="519" t="s">
        <v>661</v>
      </c>
      <c r="B20" s="22" t="s">
        <v>656</v>
      </c>
      <c r="C20" s="53">
        <v>112</v>
      </c>
      <c r="D20" s="53"/>
      <c r="E20" s="54">
        <f>THCK1</f>
        <v>0</v>
      </c>
      <c r="F20" s="54">
        <f ca="1">THCK2</f>
        <v>0</v>
      </c>
      <c r="G20" s="54">
        <f ca="1">THCK</f>
        <v>0</v>
      </c>
      <c r="H20" s="54">
        <f>THDK1</f>
        <v>0</v>
      </c>
      <c r="I20" s="54">
        <f ca="1">THDK2</f>
        <v>0</v>
      </c>
      <c r="J20" s="54">
        <f ca="1">THDK</f>
        <v>0</v>
      </c>
      <c r="K20" s="24" t="s">
        <v>2844</v>
      </c>
      <c r="L20" s="25" t="s">
        <v>2841</v>
      </c>
      <c r="M20" s="26">
        <v>112</v>
      </c>
      <c r="N20" s="17">
        <f t="shared" si="6"/>
        <v>7</v>
      </c>
      <c r="O20" s="17" t="s">
        <v>6077</v>
      </c>
      <c r="P20" s="17" t="s">
        <v>6078</v>
      </c>
      <c r="Q20" s="27"/>
      <c r="R20" s="546"/>
      <c r="S20" s="54">
        <f ca="1">pajetsck+R20</f>
        <v>0</v>
      </c>
      <c r="T20" s="546"/>
      <c r="U20" s="57">
        <f ca="1">pajetsdk+T20</f>
        <v>0</v>
      </c>
      <c r="V20" s="897"/>
      <c r="W20" s="54">
        <f ca="1">pajetsck+V20</f>
        <v>0</v>
      </c>
      <c r="X20" s="546"/>
      <c r="Y20" s="57">
        <f ca="1">pajetsdk+X20</f>
        <v>0</v>
      </c>
      <c r="Z20" s="897"/>
      <c r="AA20" s="54">
        <f ca="1">pajetsck+Z20</f>
        <v>0</v>
      </c>
      <c r="AB20" s="546"/>
      <c r="AC20" s="57">
        <f ca="1">pajetsdk+AB20</f>
        <v>0</v>
      </c>
      <c r="AD20" s="54">
        <f t="shared" ca="1" si="2"/>
        <v>0</v>
      </c>
      <c r="AE20" s="46"/>
      <c r="AF20" s="40"/>
      <c r="AG20" s="17"/>
      <c r="AH20" s="17"/>
      <c r="AI20" s="54">
        <f t="shared" ca="1" si="3"/>
        <v>0</v>
      </c>
      <c r="AJ20" s="54"/>
      <c r="AK20" s="54">
        <f t="shared" ca="1" si="4"/>
        <v>0</v>
      </c>
    </row>
    <row r="21" spans="1:37" s="52" customFormat="1">
      <c r="A21" s="518" t="s">
        <v>657</v>
      </c>
      <c r="B21" s="518" t="s">
        <v>10531</v>
      </c>
      <c r="C21" s="47">
        <v>120</v>
      </c>
      <c r="D21" s="53"/>
      <c r="E21" s="49">
        <f t="shared" ref="E21:J21" si="10">E22+E29</f>
        <v>38480000000</v>
      </c>
      <c r="F21" s="49">
        <f t="shared" ca="1" si="10"/>
        <v>0</v>
      </c>
      <c r="G21" s="49">
        <f t="shared" ca="1" si="10"/>
        <v>38480000000</v>
      </c>
      <c r="H21" s="49">
        <f t="shared" si="10"/>
        <v>38480000000</v>
      </c>
      <c r="I21" s="49">
        <f t="shared" ca="1" si="10"/>
        <v>0</v>
      </c>
      <c r="J21" s="49">
        <f t="shared" ca="1" si="10"/>
        <v>38480000000</v>
      </c>
      <c r="K21" s="24"/>
      <c r="L21" s="25"/>
      <c r="M21" s="26"/>
      <c r="N21" s="17">
        <f t="shared" si="6"/>
        <v>8</v>
      </c>
      <c r="O21" s="17" t="s">
        <v>6077</v>
      </c>
      <c r="P21" s="17"/>
      <c r="Q21" s="27"/>
      <c r="R21" s="49">
        <f>R22+R29</f>
        <v>38480000000</v>
      </c>
      <c r="S21" s="49">
        <f t="shared" ref="S21:AC21" ca="1" si="11">S22+S29</f>
        <v>38480000000</v>
      </c>
      <c r="T21" s="49">
        <f t="shared" si="11"/>
        <v>38480000000</v>
      </c>
      <c r="U21" s="50">
        <f t="shared" ca="1" si="11"/>
        <v>38480000000</v>
      </c>
      <c r="V21" s="49">
        <f>V22+V29</f>
        <v>0</v>
      </c>
      <c r="W21" s="49">
        <f ca="1">W22+W29</f>
        <v>0</v>
      </c>
      <c r="X21" s="49">
        <f>X22+X29</f>
        <v>0</v>
      </c>
      <c r="Y21" s="50">
        <f ca="1">Y22+Y29</f>
        <v>0</v>
      </c>
      <c r="Z21" s="49">
        <f t="shared" si="11"/>
        <v>0</v>
      </c>
      <c r="AA21" s="49">
        <f t="shared" ca="1" si="11"/>
        <v>0</v>
      </c>
      <c r="AB21" s="49">
        <f t="shared" si="11"/>
        <v>0</v>
      </c>
      <c r="AC21" s="50">
        <f t="shared" ca="1" si="11"/>
        <v>0</v>
      </c>
      <c r="AD21" s="49">
        <f t="shared" ca="1" si="2"/>
        <v>0</v>
      </c>
      <c r="AE21" s="46"/>
      <c r="AF21" s="40"/>
      <c r="AG21" s="51"/>
      <c r="AH21" s="51"/>
      <c r="AI21" s="49">
        <f t="shared" ca="1" si="3"/>
        <v>38480000000</v>
      </c>
      <c r="AJ21" s="49"/>
      <c r="AK21" s="49">
        <f t="shared" ca="1" si="4"/>
        <v>38480000000</v>
      </c>
    </row>
    <row r="22" spans="1:37">
      <c r="A22" s="519" t="s">
        <v>533</v>
      </c>
      <c r="B22" s="22" t="s">
        <v>10532</v>
      </c>
      <c r="C22" s="53">
        <v>121</v>
      </c>
      <c r="D22" s="53"/>
      <c r="E22" s="56">
        <f t="shared" ref="E22:J22" si="12">Acdkt</f>
        <v>38480000000</v>
      </c>
      <c r="F22" s="56">
        <f t="shared" ca="1" si="12"/>
        <v>0</v>
      </c>
      <c r="G22" s="56">
        <f t="shared" ca="1" si="12"/>
        <v>38480000000</v>
      </c>
      <c r="H22" s="56">
        <f t="shared" si="12"/>
        <v>38480000000</v>
      </c>
      <c r="I22" s="56">
        <f t="shared" ca="1" si="12"/>
        <v>0</v>
      </c>
      <c r="J22" s="56">
        <f t="shared" ca="1" si="12"/>
        <v>38480000000</v>
      </c>
      <c r="K22" s="24"/>
      <c r="L22" s="25"/>
      <c r="M22" s="26"/>
      <c r="N22" s="17">
        <f t="shared" si="6"/>
        <v>9</v>
      </c>
      <c r="O22" s="17" t="s">
        <v>6077</v>
      </c>
      <c r="P22" s="17"/>
      <c r="Q22" s="27"/>
      <c r="R22" s="56">
        <f>Acdkt</f>
        <v>38480000000</v>
      </c>
      <c r="S22" s="56">
        <f t="shared" ref="S22:AC22" ca="1" si="13">Acdkt</f>
        <v>38480000000</v>
      </c>
      <c r="T22" s="56">
        <f>Acdkt</f>
        <v>38480000000</v>
      </c>
      <c r="U22" s="554">
        <f t="shared" ca="1" si="13"/>
        <v>38480000000</v>
      </c>
      <c r="V22" s="56">
        <f t="shared" si="13"/>
        <v>0</v>
      </c>
      <c r="W22" s="56">
        <f t="shared" ca="1" si="13"/>
        <v>0</v>
      </c>
      <c r="X22" s="56">
        <f t="shared" si="13"/>
        <v>0</v>
      </c>
      <c r="Y22" s="554">
        <f t="shared" ca="1" si="13"/>
        <v>0</v>
      </c>
      <c r="Z22" s="56">
        <f t="shared" si="13"/>
        <v>0</v>
      </c>
      <c r="AA22" s="56">
        <f t="shared" ca="1" si="13"/>
        <v>0</v>
      </c>
      <c r="AB22" s="56">
        <f t="shared" si="13"/>
        <v>0</v>
      </c>
      <c r="AC22" s="554">
        <f t="shared" ca="1" si="13"/>
        <v>0</v>
      </c>
      <c r="AD22" s="54">
        <f t="shared" ca="1" si="2"/>
        <v>0</v>
      </c>
      <c r="AE22" s="46"/>
      <c r="AF22" s="40"/>
      <c r="AG22" s="17"/>
      <c r="AH22" s="17"/>
      <c r="AI22" s="54">
        <f t="shared" ca="1" si="3"/>
        <v>38480000000</v>
      </c>
      <c r="AJ22" s="54"/>
      <c r="AK22" s="54">
        <f t="shared" ca="1" si="4"/>
        <v>38480000000</v>
      </c>
    </row>
    <row r="23" spans="1:37">
      <c r="A23" s="519"/>
      <c r="B23" s="519" t="s">
        <v>11864</v>
      </c>
      <c r="C23" s="53"/>
      <c r="D23" s="53"/>
      <c r="E23" s="54">
        <f t="shared" ref="E23:J23" si="14">E24+E25</f>
        <v>0</v>
      </c>
      <c r="F23" s="54">
        <f t="shared" ca="1" si="14"/>
        <v>0</v>
      </c>
      <c r="G23" s="54">
        <f t="shared" ca="1" si="14"/>
        <v>0</v>
      </c>
      <c r="H23" s="54">
        <f t="shared" si="14"/>
        <v>0</v>
      </c>
      <c r="I23" s="54">
        <f t="shared" ca="1" si="14"/>
        <v>0</v>
      </c>
      <c r="J23" s="54">
        <f t="shared" ca="1" si="14"/>
        <v>0</v>
      </c>
      <c r="K23" s="24"/>
      <c r="L23" s="25"/>
      <c r="M23" s="26"/>
      <c r="N23" s="17">
        <f t="shared" si="6"/>
        <v>10</v>
      </c>
      <c r="O23" s="17"/>
      <c r="P23" s="17"/>
      <c r="Q23" s="27"/>
      <c r="R23" s="54">
        <f>R24+R25</f>
        <v>0</v>
      </c>
      <c r="S23" s="54">
        <f t="shared" ref="S23:AC23" ca="1" si="15">S24+S25</f>
        <v>0</v>
      </c>
      <c r="T23" s="54">
        <f t="shared" si="15"/>
        <v>0</v>
      </c>
      <c r="U23" s="57">
        <f t="shared" ca="1" si="15"/>
        <v>0</v>
      </c>
      <c r="V23" s="54">
        <f>V24+V25</f>
        <v>0</v>
      </c>
      <c r="W23" s="54">
        <f ca="1">W24+W25</f>
        <v>0</v>
      </c>
      <c r="X23" s="54">
        <f>X24+X25</f>
        <v>0</v>
      </c>
      <c r="Y23" s="57">
        <f ca="1">Y24+Y25</f>
        <v>0</v>
      </c>
      <c r="Z23" s="54">
        <f t="shared" si="15"/>
        <v>0</v>
      </c>
      <c r="AA23" s="54">
        <f t="shared" ca="1" si="15"/>
        <v>0</v>
      </c>
      <c r="AB23" s="54">
        <f t="shared" si="15"/>
        <v>0</v>
      </c>
      <c r="AC23" s="57">
        <f t="shared" ca="1" si="15"/>
        <v>0</v>
      </c>
      <c r="AD23" s="54">
        <f t="shared" ca="1" si="2"/>
        <v>0</v>
      </c>
      <c r="AE23" s="46"/>
      <c r="AF23" s="40"/>
      <c r="AG23" s="17"/>
      <c r="AH23" s="17"/>
      <c r="AI23" s="54">
        <f t="shared" ca="1" si="3"/>
        <v>0</v>
      </c>
      <c r="AJ23" s="54"/>
      <c r="AK23" s="54">
        <f t="shared" ca="1" si="4"/>
        <v>0</v>
      </c>
    </row>
    <row r="24" spans="1:37">
      <c r="A24" s="519"/>
      <c r="B24" s="22" t="s">
        <v>11865</v>
      </c>
      <c r="C24" s="53"/>
      <c r="D24" s="53"/>
      <c r="E24" s="54">
        <f t="shared" ref="E24:E29" si="16">THCK1</f>
        <v>0</v>
      </c>
      <c r="F24" s="54">
        <f t="shared" ref="F24:F29" ca="1" si="17">THCK2</f>
        <v>0</v>
      </c>
      <c r="G24" s="54">
        <f t="shared" ref="G24:G29" ca="1" si="18">THCK</f>
        <v>0</v>
      </c>
      <c r="H24" s="54">
        <f t="shared" ref="H24:H29" si="19">THDK1</f>
        <v>0</v>
      </c>
      <c r="I24" s="54">
        <f t="shared" ref="I24:I29" ca="1" si="20">THDK2</f>
        <v>0</v>
      </c>
      <c r="J24" s="54">
        <f ca="1">THDK</f>
        <v>0</v>
      </c>
      <c r="K24" s="24">
        <v>1211</v>
      </c>
      <c r="L24" s="25" t="s">
        <v>2845</v>
      </c>
      <c r="M24" s="26">
        <v>121</v>
      </c>
      <c r="N24" s="17">
        <f t="shared" si="6"/>
        <v>11</v>
      </c>
      <c r="O24" s="17"/>
      <c r="P24" s="17" t="s">
        <v>6078</v>
      </c>
      <c r="Q24" s="27"/>
      <c r="R24" s="547"/>
      <c r="S24" s="54">
        <f ca="1">pajetsck+R24</f>
        <v>0</v>
      </c>
      <c r="T24" s="547"/>
      <c r="U24" s="57">
        <f ca="1">pajetsdk+T24</f>
        <v>0</v>
      </c>
      <c r="V24" s="894"/>
      <c r="W24" s="54">
        <f ca="1">pajetsck+V24</f>
        <v>0</v>
      </c>
      <c r="X24" s="547"/>
      <c r="Y24" s="57">
        <f ca="1">pajetsdk+X24</f>
        <v>0</v>
      </c>
      <c r="Z24" s="894"/>
      <c r="AA24" s="54">
        <f ca="1">pajetsck+Z24</f>
        <v>0</v>
      </c>
      <c r="AB24" s="547"/>
      <c r="AC24" s="57">
        <f ca="1">pajetsdk+AB24</f>
        <v>0</v>
      </c>
      <c r="AD24" s="54">
        <f t="shared" ca="1" si="2"/>
        <v>0</v>
      </c>
      <c r="AE24" s="46" t="s">
        <v>11866</v>
      </c>
      <c r="AF24" s="40"/>
      <c r="AG24" s="17"/>
      <c r="AH24" s="17"/>
      <c r="AI24" s="54">
        <f t="shared" ca="1" si="3"/>
        <v>0</v>
      </c>
      <c r="AJ24" s="54"/>
      <c r="AK24" s="54">
        <f t="shared" ca="1" si="4"/>
        <v>0</v>
      </c>
    </row>
    <row r="25" spans="1:37">
      <c r="A25" s="519"/>
      <c r="B25" s="22" t="s">
        <v>11867</v>
      </c>
      <c r="C25" s="53"/>
      <c r="D25" s="53"/>
      <c r="E25" s="54">
        <f t="shared" si="16"/>
        <v>0</v>
      </c>
      <c r="F25" s="54">
        <f t="shared" ca="1" si="17"/>
        <v>0</v>
      </c>
      <c r="G25" s="54">
        <f t="shared" ca="1" si="18"/>
        <v>0</v>
      </c>
      <c r="H25" s="54">
        <f t="shared" si="19"/>
        <v>0</v>
      </c>
      <c r="I25" s="54">
        <f t="shared" ca="1" si="20"/>
        <v>0</v>
      </c>
      <c r="J25" s="54">
        <f ca="1">THDK</f>
        <v>0</v>
      </c>
      <c r="K25" s="24">
        <v>1212</v>
      </c>
      <c r="L25" s="25" t="s">
        <v>2845</v>
      </c>
      <c r="M25" s="26">
        <v>121</v>
      </c>
      <c r="N25" s="17">
        <f t="shared" si="6"/>
        <v>12</v>
      </c>
      <c r="O25" s="17"/>
      <c r="P25" s="17" t="s">
        <v>6078</v>
      </c>
      <c r="Q25" s="27"/>
      <c r="R25" s="549"/>
      <c r="S25" s="54">
        <f ca="1">pajetsck+R25</f>
        <v>0</v>
      </c>
      <c r="T25" s="549"/>
      <c r="U25" s="57">
        <f ca="1">pajetsdk+T25</f>
        <v>0</v>
      </c>
      <c r="V25" s="895"/>
      <c r="W25" s="54">
        <f ca="1">pajetsck+V25</f>
        <v>0</v>
      </c>
      <c r="X25" s="549"/>
      <c r="Y25" s="57">
        <f ca="1">pajetsdk+X25</f>
        <v>0</v>
      </c>
      <c r="Z25" s="895"/>
      <c r="AA25" s="54">
        <f ca="1">pajetsck+Z25</f>
        <v>0</v>
      </c>
      <c r="AB25" s="549"/>
      <c r="AC25" s="57">
        <f ca="1">pajetsdk+AB25</f>
        <v>0</v>
      </c>
      <c r="AD25" s="54">
        <f t="shared" ca="1" si="2"/>
        <v>0</v>
      </c>
      <c r="AE25" s="46" t="s">
        <v>11868</v>
      </c>
      <c r="AF25" s="40"/>
      <c r="AG25" s="17"/>
      <c r="AH25" s="17"/>
      <c r="AI25" s="54">
        <f t="shared" ca="1" si="3"/>
        <v>0</v>
      </c>
      <c r="AJ25" s="54"/>
      <c r="AK25" s="54">
        <f t="shared" ca="1" si="4"/>
        <v>0</v>
      </c>
    </row>
    <row r="26" spans="1:37">
      <c r="A26" s="519"/>
      <c r="B26" s="519" t="s">
        <v>11869</v>
      </c>
      <c r="C26" s="53"/>
      <c r="D26" s="53"/>
      <c r="E26" s="54">
        <f t="shared" ref="E26:J26" si="21">E27+E28</f>
        <v>38480000000</v>
      </c>
      <c r="F26" s="54">
        <f t="shared" ca="1" si="21"/>
        <v>0</v>
      </c>
      <c r="G26" s="54">
        <f t="shared" ca="1" si="21"/>
        <v>38480000000</v>
      </c>
      <c r="H26" s="54">
        <f t="shared" si="21"/>
        <v>38480000000</v>
      </c>
      <c r="I26" s="54">
        <f t="shared" ca="1" si="21"/>
        <v>0</v>
      </c>
      <c r="J26" s="54">
        <f t="shared" ca="1" si="21"/>
        <v>38480000000</v>
      </c>
      <c r="K26" s="24"/>
      <c r="L26" s="25"/>
      <c r="M26" s="26"/>
      <c r="N26" s="17">
        <f t="shared" si="6"/>
        <v>13</v>
      </c>
      <c r="O26" s="17"/>
      <c r="P26" s="17"/>
      <c r="Q26" s="27"/>
      <c r="R26" s="54">
        <f>R27+R28</f>
        <v>38480000000</v>
      </c>
      <c r="S26" s="54">
        <f t="shared" ref="S26:AC26" ca="1" si="22">S27+S28</f>
        <v>38480000000</v>
      </c>
      <c r="T26" s="54">
        <f t="shared" si="22"/>
        <v>38480000000</v>
      </c>
      <c r="U26" s="57">
        <f t="shared" ca="1" si="22"/>
        <v>38480000000</v>
      </c>
      <c r="V26" s="54">
        <f>V27+V28</f>
        <v>0</v>
      </c>
      <c r="W26" s="54">
        <f ca="1">W27+W28</f>
        <v>0</v>
      </c>
      <c r="X26" s="54">
        <f>X27+X28</f>
        <v>0</v>
      </c>
      <c r="Y26" s="57">
        <f ca="1">Y27+Y28</f>
        <v>0</v>
      </c>
      <c r="Z26" s="54">
        <f t="shared" si="22"/>
        <v>0</v>
      </c>
      <c r="AA26" s="54">
        <f t="shared" ca="1" si="22"/>
        <v>0</v>
      </c>
      <c r="AB26" s="54">
        <f t="shared" si="22"/>
        <v>0</v>
      </c>
      <c r="AC26" s="57">
        <f t="shared" ca="1" si="22"/>
        <v>0</v>
      </c>
      <c r="AD26" s="54">
        <f t="shared" ca="1" si="2"/>
        <v>0</v>
      </c>
      <c r="AE26" s="46"/>
      <c r="AF26" s="40"/>
      <c r="AG26" s="17"/>
      <c r="AH26" s="17"/>
      <c r="AI26" s="54">
        <f t="shared" ca="1" si="3"/>
        <v>38480000000</v>
      </c>
      <c r="AJ26" s="54"/>
      <c r="AK26" s="54">
        <f t="shared" ca="1" si="4"/>
        <v>38480000000</v>
      </c>
    </row>
    <row r="27" spans="1:37">
      <c r="A27" s="519"/>
      <c r="B27" s="22" t="s">
        <v>11870</v>
      </c>
      <c r="C27" s="53"/>
      <c r="D27" s="53"/>
      <c r="E27" s="54">
        <f t="shared" si="16"/>
        <v>0</v>
      </c>
      <c r="F27" s="54">
        <f t="shared" ca="1" si="17"/>
        <v>0</v>
      </c>
      <c r="G27" s="54">
        <f t="shared" ca="1" si="18"/>
        <v>0</v>
      </c>
      <c r="H27" s="54">
        <f t="shared" si="19"/>
        <v>0</v>
      </c>
      <c r="I27" s="54">
        <f t="shared" ca="1" si="20"/>
        <v>0</v>
      </c>
      <c r="J27" s="54">
        <f ca="1">THDK</f>
        <v>0</v>
      </c>
      <c r="K27" s="24">
        <v>1281</v>
      </c>
      <c r="L27" s="25" t="s">
        <v>2845</v>
      </c>
      <c r="M27" s="26">
        <v>121</v>
      </c>
      <c r="N27" s="17">
        <f t="shared" si="6"/>
        <v>14</v>
      </c>
      <c r="O27" s="17"/>
      <c r="P27" s="17" t="s">
        <v>6078</v>
      </c>
      <c r="Q27" s="27"/>
      <c r="R27" s="547"/>
      <c r="S27" s="54">
        <f ca="1">pajetsck+R27</f>
        <v>0</v>
      </c>
      <c r="T27" s="547"/>
      <c r="U27" s="57">
        <f ca="1">pajetsdk+T27</f>
        <v>0</v>
      </c>
      <c r="V27" s="894"/>
      <c r="W27" s="54">
        <f ca="1">pajetsck+V27</f>
        <v>0</v>
      </c>
      <c r="X27" s="547"/>
      <c r="Y27" s="57">
        <f ca="1">pajetsdk+X27</f>
        <v>0</v>
      </c>
      <c r="Z27" s="894"/>
      <c r="AA27" s="54">
        <f ca="1">pajetsck+Z27</f>
        <v>0</v>
      </c>
      <c r="AB27" s="547"/>
      <c r="AC27" s="57">
        <f ca="1">pajetsdk+AB27</f>
        <v>0</v>
      </c>
      <c r="AD27" s="54">
        <f t="shared" ca="1" si="2"/>
        <v>0</v>
      </c>
      <c r="AE27" s="46" t="s">
        <v>11868</v>
      </c>
      <c r="AF27" s="40"/>
      <c r="AG27" s="17"/>
      <c r="AH27" s="17"/>
      <c r="AI27" s="54">
        <f t="shared" ca="1" si="3"/>
        <v>0</v>
      </c>
      <c r="AJ27" s="54"/>
      <c r="AK27" s="54">
        <f t="shared" ca="1" si="4"/>
        <v>0</v>
      </c>
    </row>
    <row r="28" spans="1:37">
      <c r="A28" s="519"/>
      <c r="B28" s="22" t="s">
        <v>11871</v>
      </c>
      <c r="C28" s="53"/>
      <c r="D28" s="53"/>
      <c r="E28" s="54">
        <f t="shared" si="16"/>
        <v>38480000000</v>
      </c>
      <c r="F28" s="54">
        <f t="shared" ca="1" si="17"/>
        <v>0</v>
      </c>
      <c r="G28" s="54">
        <f t="shared" ca="1" si="18"/>
        <v>38480000000</v>
      </c>
      <c r="H28" s="54">
        <f t="shared" si="19"/>
        <v>38480000000</v>
      </c>
      <c r="I28" s="54">
        <f t="shared" ca="1" si="20"/>
        <v>0</v>
      </c>
      <c r="J28" s="54">
        <f ca="1">THDK</f>
        <v>38480000000</v>
      </c>
      <c r="K28" s="24">
        <v>1288</v>
      </c>
      <c r="L28" s="25" t="s">
        <v>2845</v>
      </c>
      <c r="M28" s="26">
        <v>121</v>
      </c>
      <c r="N28" s="17">
        <f t="shared" si="6"/>
        <v>15</v>
      </c>
      <c r="O28" s="17"/>
      <c r="P28" s="17" t="s">
        <v>6078</v>
      </c>
      <c r="Q28" s="27"/>
      <c r="R28" s="549">
        <v>38480000000</v>
      </c>
      <c r="S28" s="54">
        <f ca="1">pajetsck+R28</f>
        <v>38480000000</v>
      </c>
      <c r="T28" s="549">
        <v>38480000000</v>
      </c>
      <c r="U28" s="57">
        <f ca="1">pajetsdk+T28</f>
        <v>38480000000</v>
      </c>
      <c r="V28" s="895"/>
      <c r="W28" s="54">
        <f ca="1">pajetsck+V28</f>
        <v>0</v>
      </c>
      <c r="X28" s="549"/>
      <c r="Y28" s="57">
        <f ca="1">pajetsdk+X28</f>
        <v>0</v>
      </c>
      <c r="Z28" s="895"/>
      <c r="AA28" s="54">
        <f ca="1">pajetsck+Z28</f>
        <v>0</v>
      </c>
      <c r="AB28" s="549"/>
      <c r="AC28" s="57">
        <f ca="1">pajetsdk+AB28</f>
        <v>0</v>
      </c>
      <c r="AD28" s="54">
        <f t="shared" ca="1" si="2"/>
        <v>0</v>
      </c>
      <c r="AE28" s="46" t="s">
        <v>11868</v>
      </c>
      <c r="AF28" s="40"/>
      <c r="AG28" s="17"/>
      <c r="AH28" s="17"/>
      <c r="AI28" s="54">
        <f t="shared" ca="1" si="3"/>
        <v>38480000000</v>
      </c>
      <c r="AJ28" s="54"/>
      <c r="AK28" s="54">
        <f t="shared" ca="1" si="4"/>
        <v>38480000000</v>
      </c>
    </row>
    <row r="29" spans="1:37">
      <c r="A29" s="519"/>
      <c r="B29" s="22" t="s">
        <v>11872</v>
      </c>
      <c r="C29" s="53">
        <v>129</v>
      </c>
      <c r="D29" s="53"/>
      <c r="E29" s="54">
        <f t="shared" si="16"/>
        <v>0</v>
      </c>
      <c r="F29" s="54">
        <f t="shared" ca="1" si="17"/>
        <v>0</v>
      </c>
      <c r="G29" s="54">
        <f t="shared" ca="1" si="18"/>
        <v>0</v>
      </c>
      <c r="H29" s="54">
        <f t="shared" si="19"/>
        <v>0</v>
      </c>
      <c r="I29" s="54">
        <f t="shared" ca="1" si="20"/>
        <v>0</v>
      </c>
      <c r="J29" s="54">
        <f ca="1">THDK</f>
        <v>0</v>
      </c>
      <c r="K29" s="24">
        <v>129</v>
      </c>
      <c r="L29" s="25" t="s">
        <v>2845</v>
      </c>
      <c r="M29" s="26">
        <v>129</v>
      </c>
      <c r="N29" s="17">
        <f t="shared" si="6"/>
        <v>16</v>
      </c>
      <c r="O29" s="17" t="s">
        <v>6077</v>
      </c>
      <c r="P29" s="17" t="s">
        <v>6078</v>
      </c>
      <c r="Q29" s="27"/>
      <c r="R29" s="547"/>
      <c r="S29" s="54">
        <f ca="1">pajetsck+R29</f>
        <v>0</v>
      </c>
      <c r="T29" s="547"/>
      <c r="U29" s="57">
        <f ca="1">pajetsdk+T29</f>
        <v>0</v>
      </c>
      <c r="V29" s="894"/>
      <c r="W29" s="54">
        <f ca="1">pajetsck+V29</f>
        <v>0</v>
      </c>
      <c r="X29" s="547"/>
      <c r="Y29" s="57">
        <f ca="1">pajetsdk+X29</f>
        <v>0</v>
      </c>
      <c r="Z29" s="894"/>
      <c r="AA29" s="54">
        <f ca="1">pajetsck+Z29</f>
        <v>0</v>
      </c>
      <c r="AB29" s="547"/>
      <c r="AC29" s="57">
        <f ca="1">pajetsdk+AB29</f>
        <v>0</v>
      </c>
      <c r="AD29" s="54">
        <f t="shared" ca="1" si="2"/>
        <v>0</v>
      </c>
      <c r="AE29" s="46" t="s">
        <v>11873</v>
      </c>
      <c r="AF29" s="40"/>
      <c r="AG29" s="17"/>
      <c r="AH29" s="17"/>
      <c r="AI29" s="54">
        <f t="shared" ca="1" si="3"/>
        <v>0</v>
      </c>
      <c r="AJ29" s="54"/>
      <c r="AK29" s="54">
        <f t="shared" ca="1" si="4"/>
        <v>0</v>
      </c>
    </row>
    <row r="30" spans="1:37" s="52" customFormat="1">
      <c r="A30" s="518" t="s">
        <v>11874</v>
      </c>
      <c r="B30" s="518" t="s">
        <v>12487</v>
      </c>
      <c r="C30" s="47">
        <v>130</v>
      </c>
      <c r="D30" s="53"/>
      <c r="E30" s="49">
        <f t="shared" ref="E30:J30" si="23">E31+E32+E33+E34+E35+E40</f>
        <v>147260489454</v>
      </c>
      <c r="F30" s="49">
        <f t="shared" ca="1" si="23"/>
        <v>-90000000000</v>
      </c>
      <c r="G30" s="49">
        <f t="shared" ca="1" si="23"/>
        <v>57260489454</v>
      </c>
      <c r="H30" s="49">
        <f t="shared" si="23"/>
        <v>176851977027</v>
      </c>
      <c r="I30" s="49">
        <f t="shared" ca="1" si="23"/>
        <v>0</v>
      </c>
      <c r="J30" s="49">
        <f t="shared" ca="1" si="23"/>
        <v>176851977027</v>
      </c>
      <c r="K30" s="24"/>
      <c r="L30" s="25"/>
      <c r="M30" s="40"/>
      <c r="N30" s="17">
        <f t="shared" si="6"/>
        <v>17</v>
      </c>
      <c r="O30" s="17" t="s">
        <v>6077</v>
      </c>
      <c r="P30" s="17"/>
      <c r="Q30" s="42"/>
      <c r="R30" s="49">
        <f>R31+R32+R33+R34+R35+R40</f>
        <v>141553589454</v>
      </c>
      <c r="S30" s="49">
        <f t="shared" ref="S30:AC30" ca="1" si="24">S31+S32+S33+S34+S35+S40</f>
        <v>141553589454</v>
      </c>
      <c r="T30" s="49">
        <f t="shared" si="24"/>
        <v>176851977027</v>
      </c>
      <c r="U30" s="50">
        <f t="shared" ca="1" si="24"/>
        <v>176851977027</v>
      </c>
      <c r="V30" s="49">
        <f>V31+V32+V33+V34+V35+V40</f>
        <v>5706900000</v>
      </c>
      <c r="W30" s="49">
        <f ca="1">W31+W32+W33+W34+W35+W40</f>
        <v>5706900000</v>
      </c>
      <c r="X30" s="49">
        <f>X31+X32+X33+X34+X35+X40</f>
        <v>0</v>
      </c>
      <c r="Y30" s="50">
        <f ca="1">Y31+Y32+Y33+Y34+Y35+Y40</f>
        <v>0</v>
      </c>
      <c r="Z30" s="49">
        <f t="shared" si="24"/>
        <v>0</v>
      </c>
      <c r="AA30" s="49">
        <f t="shared" ca="1" si="24"/>
        <v>-90000000000</v>
      </c>
      <c r="AB30" s="49">
        <f t="shared" si="24"/>
        <v>0</v>
      </c>
      <c r="AC30" s="50">
        <f t="shared" ca="1" si="24"/>
        <v>0</v>
      </c>
      <c r="AD30" s="49">
        <f t="shared" ca="1" si="2"/>
        <v>119591487573</v>
      </c>
      <c r="AE30" s="46"/>
      <c r="AF30" s="40"/>
      <c r="AG30" s="51"/>
      <c r="AH30" s="51"/>
      <c r="AI30" s="49">
        <f t="shared" ca="1" si="3"/>
        <v>147260489454</v>
      </c>
      <c r="AJ30" s="49"/>
      <c r="AK30" s="49">
        <f t="shared" ca="1" si="4"/>
        <v>176851977027</v>
      </c>
    </row>
    <row r="31" spans="1:37">
      <c r="A31" s="519" t="s">
        <v>533</v>
      </c>
      <c r="B31" s="22" t="s">
        <v>12488</v>
      </c>
      <c r="C31" s="53">
        <v>131</v>
      </c>
      <c r="D31" s="53"/>
      <c r="E31" s="54">
        <f t="shared" ref="E31:E40" si="25">THCK1</f>
        <v>29353589769</v>
      </c>
      <c r="F31" s="54">
        <f t="shared" ref="F31:F40" ca="1" si="26">THCK2</f>
        <v>0</v>
      </c>
      <c r="G31" s="54">
        <f t="shared" ref="G31:G40" ca="1" si="27">THCK</f>
        <v>29353589769</v>
      </c>
      <c r="H31" s="54">
        <f t="shared" ref="H31:H40" si="28">THDK1</f>
        <v>33566978335</v>
      </c>
      <c r="I31" s="54">
        <f t="shared" ref="I31:I40" ca="1" si="29">THDK2</f>
        <v>0</v>
      </c>
      <c r="J31" s="54">
        <f t="shared" ref="J31:J40" ca="1" si="30">THDK</f>
        <v>33566978335</v>
      </c>
      <c r="K31" s="24">
        <v>131</v>
      </c>
      <c r="L31" s="25" t="s">
        <v>2846</v>
      </c>
      <c r="M31" s="26">
        <v>131</v>
      </c>
      <c r="N31" s="17">
        <f t="shared" si="6"/>
        <v>18</v>
      </c>
      <c r="O31" s="17" t="s">
        <v>6077</v>
      </c>
      <c r="P31" s="17" t="s">
        <v>6078</v>
      </c>
      <c r="Q31" s="27"/>
      <c r="R31" s="547">
        <v>29353589769</v>
      </c>
      <c r="S31" s="54">
        <f ca="1">pajetsck+R31</f>
        <v>29353589769</v>
      </c>
      <c r="T31" s="547">
        <v>33566978335</v>
      </c>
      <c r="U31" s="57">
        <f ca="1">pajetsdk+T31</f>
        <v>33566978335</v>
      </c>
      <c r="V31" s="894"/>
      <c r="W31" s="54">
        <f ca="1">pajetsck+V31</f>
        <v>0</v>
      </c>
      <c r="X31" s="547"/>
      <c r="Y31" s="57">
        <f ca="1">pajetsdk+X31</f>
        <v>0</v>
      </c>
      <c r="Z31" s="894"/>
      <c r="AA31" s="54">
        <f ca="1">pajetsck+Z31</f>
        <v>0</v>
      </c>
      <c r="AB31" s="547"/>
      <c r="AC31" s="57">
        <f ca="1">pajetsdk+AB31</f>
        <v>0</v>
      </c>
      <c r="AD31" s="54">
        <f t="shared" ca="1" si="2"/>
        <v>4213388566</v>
      </c>
      <c r="AE31" s="46" t="s">
        <v>11866</v>
      </c>
      <c r="AF31" s="40"/>
      <c r="AG31" s="17"/>
      <c r="AH31" s="17"/>
      <c r="AI31" s="54">
        <f t="shared" ca="1" si="3"/>
        <v>29353589769</v>
      </c>
      <c r="AJ31" s="54"/>
      <c r="AK31" s="54">
        <f t="shared" ca="1" si="4"/>
        <v>33566978335</v>
      </c>
    </row>
    <row r="32" spans="1:37">
      <c r="A32" s="519" t="s">
        <v>661</v>
      </c>
      <c r="B32" s="22" t="s">
        <v>12489</v>
      </c>
      <c r="C32" s="53">
        <v>132</v>
      </c>
      <c r="D32" s="53"/>
      <c r="E32" s="54">
        <f t="shared" si="25"/>
        <v>114004940422</v>
      </c>
      <c r="F32" s="54">
        <f t="shared" ca="1" si="26"/>
        <v>-90000000000</v>
      </c>
      <c r="G32" s="54">
        <f t="shared" ca="1" si="27"/>
        <v>24004940422</v>
      </c>
      <c r="H32" s="54">
        <f t="shared" si="28"/>
        <v>144292402789</v>
      </c>
      <c r="I32" s="54">
        <f t="shared" ca="1" si="29"/>
        <v>0</v>
      </c>
      <c r="J32" s="54">
        <f t="shared" ca="1" si="30"/>
        <v>144292402789</v>
      </c>
      <c r="K32" s="24" t="s">
        <v>2847</v>
      </c>
      <c r="L32" s="25" t="s">
        <v>2848</v>
      </c>
      <c r="M32" s="26">
        <v>132</v>
      </c>
      <c r="N32" s="17">
        <f t="shared" si="6"/>
        <v>19</v>
      </c>
      <c r="O32" s="17" t="s">
        <v>6077</v>
      </c>
      <c r="P32" s="17" t="s">
        <v>6078</v>
      </c>
      <c r="Q32" s="27"/>
      <c r="R32" s="547">
        <v>114004940422</v>
      </c>
      <c r="S32" s="54">
        <f ca="1">pajetsck+R32</f>
        <v>114004940422</v>
      </c>
      <c r="T32" s="1834">
        <v>144292402789</v>
      </c>
      <c r="U32" s="57">
        <f ca="1">pajetsdk+T32</f>
        <v>144292402789</v>
      </c>
      <c r="V32" s="894"/>
      <c r="W32" s="54">
        <f ca="1">pajetsck+V32</f>
        <v>0</v>
      </c>
      <c r="X32" s="547"/>
      <c r="Y32" s="57">
        <f ca="1">pajetsdk+X32</f>
        <v>0</v>
      </c>
      <c r="Z32" s="894"/>
      <c r="AA32" s="54">
        <f ca="1">pajetsck+Z32</f>
        <v>-90000000000</v>
      </c>
      <c r="AB32" s="547"/>
      <c r="AC32" s="57">
        <f ca="1">pajetsdk+AB32</f>
        <v>0</v>
      </c>
      <c r="AD32" s="54">
        <f t="shared" ca="1" si="2"/>
        <v>120287462367</v>
      </c>
      <c r="AE32" s="46" t="s">
        <v>11866</v>
      </c>
      <c r="AF32" s="40"/>
      <c r="AG32" s="17"/>
      <c r="AH32" s="17"/>
      <c r="AI32" s="54">
        <f t="shared" ca="1" si="3"/>
        <v>114004940422</v>
      </c>
      <c r="AJ32" s="54"/>
      <c r="AK32" s="54">
        <f t="shared" ca="1" si="4"/>
        <v>144292402789</v>
      </c>
    </row>
    <row r="33" spans="1:37">
      <c r="A33" s="519" t="s">
        <v>12490</v>
      </c>
      <c r="B33" s="22" t="s">
        <v>13293</v>
      </c>
      <c r="C33" s="53">
        <v>133</v>
      </c>
      <c r="D33" s="53"/>
      <c r="E33" s="54">
        <f t="shared" si="25"/>
        <v>0</v>
      </c>
      <c r="F33" s="54">
        <f t="shared" ca="1" si="26"/>
        <v>0</v>
      </c>
      <c r="G33" s="54">
        <f t="shared" ca="1" si="27"/>
        <v>0</v>
      </c>
      <c r="H33" s="54">
        <f t="shared" si="28"/>
        <v>0</v>
      </c>
      <c r="I33" s="54">
        <f t="shared" ca="1" si="29"/>
        <v>0</v>
      </c>
      <c r="J33" s="54">
        <f t="shared" ca="1" si="30"/>
        <v>0</v>
      </c>
      <c r="K33" s="24">
        <v>1368</v>
      </c>
      <c r="L33" s="25" t="s">
        <v>2849</v>
      </c>
      <c r="M33" s="26">
        <v>133</v>
      </c>
      <c r="N33" s="17">
        <f t="shared" si="6"/>
        <v>20</v>
      </c>
      <c r="O33" s="17" t="s">
        <v>6077</v>
      </c>
      <c r="P33" s="17" t="s">
        <v>6078</v>
      </c>
      <c r="Q33" s="27"/>
      <c r="R33" s="547"/>
      <c r="S33" s="54">
        <f ca="1">pajetsck+R33</f>
        <v>0</v>
      </c>
      <c r="T33" s="547"/>
      <c r="U33" s="57">
        <f ca="1">pajetsdk+T33</f>
        <v>0</v>
      </c>
      <c r="V33" s="894"/>
      <c r="W33" s="54">
        <f ca="1">pajetsck+V33</f>
        <v>0</v>
      </c>
      <c r="X33" s="547"/>
      <c r="Y33" s="57">
        <f ca="1">pajetsdk+X33</f>
        <v>0</v>
      </c>
      <c r="Z33" s="894"/>
      <c r="AA33" s="54">
        <f ca="1">pajetsck+Z33</f>
        <v>0</v>
      </c>
      <c r="AB33" s="547"/>
      <c r="AC33" s="57">
        <f ca="1">pajetsdk+AB33</f>
        <v>0</v>
      </c>
      <c r="AD33" s="54">
        <f t="shared" ca="1" si="2"/>
        <v>0</v>
      </c>
      <c r="AE33" s="46" t="s">
        <v>11866</v>
      </c>
      <c r="AF33" s="40"/>
      <c r="AG33" s="17"/>
      <c r="AH33" s="17"/>
      <c r="AI33" s="54">
        <f t="shared" ca="1" si="3"/>
        <v>0</v>
      </c>
      <c r="AJ33" s="54"/>
      <c r="AK33" s="54">
        <f t="shared" ca="1" si="4"/>
        <v>0</v>
      </c>
    </row>
    <row r="34" spans="1:37">
      <c r="A34" s="519" t="s">
        <v>13294</v>
      </c>
      <c r="B34" s="22" t="s">
        <v>13295</v>
      </c>
      <c r="C34" s="53">
        <v>134</v>
      </c>
      <c r="D34" s="53"/>
      <c r="E34" s="54">
        <f t="shared" si="25"/>
        <v>0</v>
      </c>
      <c r="F34" s="54">
        <f t="shared" ca="1" si="26"/>
        <v>0</v>
      </c>
      <c r="G34" s="54">
        <f t="shared" ca="1" si="27"/>
        <v>0</v>
      </c>
      <c r="H34" s="54">
        <f t="shared" si="28"/>
        <v>0</v>
      </c>
      <c r="I34" s="54">
        <f t="shared" ca="1" si="29"/>
        <v>0</v>
      </c>
      <c r="J34" s="54">
        <f t="shared" ca="1" si="30"/>
        <v>0</v>
      </c>
      <c r="K34" s="24" t="s">
        <v>2850</v>
      </c>
      <c r="L34" s="25" t="s">
        <v>2846</v>
      </c>
      <c r="M34" s="26">
        <v>134</v>
      </c>
      <c r="N34" s="17">
        <f t="shared" si="6"/>
        <v>21</v>
      </c>
      <c r="O34" s="17" t="s">
        <v>6077</v>
      </c>
      <c r="P34" s="17" t="s">
        <v>6078</v>
      </c>
      <c r="Q34" s="27"/>
      <c r="R34" s="547"/>
      <c r="S34" s="54">
        <f ca="1">pajetsck+R34</f>
        <v>0</v>
      </c>
      <c r="T34" s="547"/>
      <c r="U34" s="57">
        <f ca="1">pajetsdk+T34</f>
        <v>0</v>
      </c>
      <c r="V34" s="894"/>
      <c r="W34" s="54">
        <f ca="1">pajetsck+V34</f>
        <v>0</v>
      </c>
      <c r="X34" s="547"/>
      <c r="Y34" s="57">
        <f ca="1">pajetsdk+X34</f>
        <v>0</v>
      </c>
      <c r="Z34" s="894"/>
      <c r="AA34" s="54">
        <f ca="1">pajetsck+Z34</f>
        <v>0</v>
      </c>
      <c r="AB34" s="547"/>
      <c r="AC34" s="57">
        <f ca="1">pajetsdk+AB34</f>
        <v>0</v>
      </c>
      <c r="AD34" s="54">
        <f t="shared" ca="1" si="2"/>
        <v>0</v>
      </c>
      <c r="AE34" s="46" t="s">
        <v>11866</v>
      </c>
      <c r="AF34" s="40"/>
      <c r="AG34" s="17"/>
      <c r="AH34" s="17"/>
      <c r="AI34" s="54">
        <f t="shared" ca="1" si="3"/>
        <v>0</v>
      </c>
      <c r="AJ34" s="54"/>
      <c r="AK34" s="54">
        <f t="shared" ca="1" si="4"/>
        <v>0</v>
      </c>
    </row>
    <row r="35" spans="1:37">
      <c r="A35" s="519" t="s">
        <v>13296</v>
      </c>
      <c r="B35" s="22" t="s">
        <v>13297</v>
      </c>
      <c r="C35" s="53" t="s">
        <v>13298</v>
      </c>
      <c r="D35" s="53"/>
      <c r="E35" s="56">
        <f t="shared" ref="E35:J35" si="31">Acdkt</f>
        <v>8159317438</v>
      </c>
      <c r="F35" s="56">
        <f t="shared" ca="1" si="31"/>
        <v>0</v>
      </c>
      <c r="G35" s="56">
        <f t="shared" ca="1" si="31"/>
        <v>8159317438</v>
      </c>
      <c r="H35" s="56">
        <f t="shared" si="31"/>
        <v>2452417438</v>
      </c>
      <c r="I35" s="56">
        <f t="shared" ca="1" si="31"/>
        <v>0</v>
      </c>
      <c r="J35" s="56">
        <f t="shared" ca="1" si="31"/>
        <v>2452417438</v>
      </c>
      <c r="K35" s="24"/>
      <c r="L35" s="25"/>
      <c r="M35" s="26"/>
      <c r="N35" s="17">
        <f t="shared" si="6"/>
        <v>22</v>
      </c>
      <c r="O35" s="17" t="s">
        <v>6077</v>
      </c>
      <c r="P35" s="17"/>
      <c r="Q35" s="27"/>
      <c r="R35" s="56">
        <f>Acdkt</f>
        <v>2452417438</v>
      </c>
      <c r="S35" s="56">
        <f t="shared" ref="S35:AC35" ca="1" si="32">Acdkt</f>
        <v>2452417438</v>
      </c>
      <c r="T35" s="56">
        <f>Acdkt</f>
        <v>2452417438</v>
      </c>
      <c r="U35" s="554">
        <f t="shared" ca="1" si="32"/>
        <v>2452417438</v>
      </c>
      <c r="V35" s="56">
        <f t="shared" si="32"/>
        <v>5706900000</v>
      </c>
      <c r="W35" s="56">
        <f t="shared" ca="1" si="32"/>
        <v>5706900000</v>
      </c>
      <c r="X35" s="56">
        <f t="shared" si="32"/>
        <v>0</v>
      </c>
      <c r="Y35" s="554">
        <f t="shared" ca="1" si="32"/>
        <v>0</v>
      </c>
      <c r="Z35" s="56">
        <f t="shared" si="32"/>
        <v>0</v>
      </c>
      <c r="AA35" s="56">
        <f t="shared" ca="1" si="32"/>
        <v>0</v>
      </c>
      <c r="AB35" s="56">
        <f t="shared" si="32"/>
        <v>0</v>
      </c>
      <c r="AC35" s="554">
        <f t="shared" ca="1" si="32"/>
        <v>0</v>
      </c>
      <c r="AD35" s="54">
        <f t="shared" ca="1" si="2"/>
        <v>-5706900000</v>
      </c>
      <c r="AE35" s="46" t="s">
        <v>11866</v>
      </c>
      <c r="AF35" s="40"/>
      <c r="AG35" s="17"/>
      <c r="AH35" s="17"/>
      <c r="AI35" s="54">
        <f t="shared" ca="1" si="3"/>
        <v>8159317438</v>
      </c>
      <c r="AJ35" s="54"/>
      <c r="AK35" s="54">
        <f t="shared" ca="1" si="4"/>
        <v>2452417438</v>
      </c>
    </row>
    <row r="36" spans="1:37">
      <c r="A36" s="519"/>
      <c r="B36" s="22" t="s">
        <v>13299</v>
      </c>
      <c r="C36" s="53"/>
      <c r="D36" s="53"/>
      <c r="E36" s="54">
        <f t="shared" si="25"/>
        <v>0</v>
      </c>
      <c r="F36" s="54">
        <f t="shared" ca="1" si="26"/>
        <v>0</v>
      </c>
      <c r="G36" s="54">
        <f t="shared" ca="1" si="27"/>
        <v>0</v>
      </c>
      <c r="H36" s="54">
        <f t="shared" si="28"/>
        <v>0</v>
      </c>
      <c r="I36" s="54">
        <f t="shared" ca="1" si="29"/>
        <v>0</v>
      </c>
      <c r="J36" s="54">
        <f t="shared" ca="1" si="30"/>
        <v>0</v>
      </c>
      <c r="K36" s="24">
        <v>1385</v>
      </c>
      <c r="L36" s="25" t="s">
        <v>2851</v>
      </c>
      <c r="M36" s="26">
        <v>135</v>
      </c>
      <c r="N36" s="17">
        <f t="shared" si="6"/>
        <v>23</v>
      </c>
      <c r="O36" s="17"/>
      <c r="P36" s="17" t="s">
        <v>6078</v>
      </c>
      <c r="Q36" s="27"/>
      <c r="R36" s="547"/>
      <c r="S36" s="54">
        <f ca="1">pajetsck+R36</f>
        <v>0</v>
      </c>
      <c r="T36" s="547"/>
      <c r="U36" s="57">
        <f ca="1">pajetsdk+T36</f>
        <v>0</v>
      </c>
      <c r="V36" s="894"/>
      <c r="W36" s="54">
        <f ca="1">pajetsck+V36</f>
        <v>0</v>
      </c>
      <c r="X36" s="547"/>
      <c r="Y36" s="57">
        <f ca="1">pajetsdk+X36</f>
        <v>0</v>
      </c>
      <c r="Z36" s="894"/>
      <c r="AA36" s="54">
        <f ca="1">pajetsck+Z36</f>
        <v>0</v>
      </c>
      <c r="AB36" s="547"/>
      <c r="AC36" s="57">
        <f ca="1">pajetsdk+AB36</f>
        <v>0</v>
      </c>
      <c r="AD36" s="54">
        <f t="shared" ca="1" si="2"/>
        <v>0</v>
      </c>
      <c r="AE36" s="46"/>
      <c r="AF36" s="40"/>
      <c r="AG36" s="17"/>
      <c r="AH36" s="17"/>
      <c r="AI36" s="54">
        <f t="shared" ca="1" si="3"/>
        <v>0</v>
      </c>
      <c r="AJ36" s="54"/>
      <c r="AK36" s="54">
        <f t="shared" ca="1" si="4"/>
        <v>0</v>
      </c>
    </row>
    <row r="37" spans="1:37">
      <c r="A37" s="519"/>
      <c r="B37" s="550" t="s">
        <v>9896</v>
      </c>
      <c r="C37" s="53"/>
      <c r="D37" s="53"/>
      <c r="E37" s="54">
        <f t="shared" si="25"/>
        <v>0</v>
      </c>
      <c r="F37" s="54">
        <f t="shared" ca="1" si="26"/>
        <v>0</v>
      </c>
      <c r="G37" s="54">
        <f t="shared" ca="1" si="27"/>
        <v>0</v>
      </c>
      <c r="H37" s="54">
        <f t="shared" si="28"/>
        <v>0</v>
      </c>
      <c r="I37" s="54">
        <f t="shared" ca="1" si="29"/>
        <v>0</v>
      </c>
      <c r="J37" s="54">
        <f t="shared" ca="1" si="30"/>
        <v>0</v>
      </c>
      <c r="K37" s="24" t="s">
        <v>9898</v>
      </c>
      <c r="L37" s="25" t="s">
        <v>2851</v>
      </c>
      <c r="M37" s="26">
        <v>135</v>
      </c>
      <c r="N37" s="17">
        <f t="shared" si="6"/>
        <v>24</v>
      </c>
      <c r="O37" s="17"/>
      <c r="P37" s="17" t="s">
        <v>6078</v>
      </c>
      <c r="Q37" s="27"/>
      <c r="R37" s="549"/>
      <c r="S37" s="54">
        <f ca="1">pajetsck+R37</f>
        <v>0</v>
      </c>
      <c r="T37" s="549"/>
      <c r="U37" s="57">
        <f ca="1">pajetsdk+T37</f>
        <v>0</v>
      </c>
      <c r="V37" s="895"/>
      <c r="W37" s="54">
        <f ca="1">pajetsck+V37</f>
        <v>0</v>
      </c>
      <c r="X37" s="549"/>
      <c r="Y37" s="57">
        <f ca="1">pajetsdk+X37</f>
        <v>0</v>
      </c>
      <c r="Z37" s="895"/>
      <c r="AA37" s="54">
        <f ca="1">pajetsck+Z37</f>
        <v>0</v>
      </c>
      <c r="AB37" s="549"/>
      <c r="AC37" s="57">
        <f ca="1">pajetsdk+AB37</f>
        <v>0</v>
      </c>
      <c r="AD37" s="54">
        <f t="shared" ca="1" si="2"/>
        <v>0</v>
      </c>
      <c r="AE37" s="46"/>
      <c r="AF37" s="40"/>
      <c r="AG37" s="17"/>
      <c r="AH37" s="17"/>
      <c r="AI37" s="54">
        <f t="shared" ca="1" si="3"/>
        <v>0</v>
      </c>
      <c r="AJ37" s="54"/>
      <c r="AK37" s="54">
        <f t="shared" ca="1" si="4"/>
        <v>0</v>
      </c>
    </row>
    <row r="38" spans="1:37">
      <c r="A38" s="519"/>
      <c r="B38" s="550" t="s">
        <v>9897</v>
      </c>
      <c r="C38" s="53"/>
      <c r="D38" s="53"/>
      <c r="E38" s="54">
        <f t="shared" si="25"/>
        <v>0</v>
      </c>
      <c r="F38" s="54">
        <f t="shared" ca="1" si="26"/>
        <v>0</v>
      </c>
      <c r="G38" s="54">
        <f t="shared" ca="1" si="27"/>
        <v>0</v>
      </c>
      <c r="H38" s="54">
        <f t="shared" si="28"/>
        <v>0</v>
      </c>
      <c r="I38" s="54">
        <f t="shared" ca="1" si="29"/>
        <v>0</v>
      </c>
      <c r="J38" s="54">
        <f t="shared" ca="1" si="30"/>
        <v>0</v>
      </c>
      <c r="K38" s="24" t="s">
        <v>2852</v>
      </c>
      <c r="L38" s="25" t="s">
        <v>2851</v>
      </c>
      <c r="M38" s="26">
        <v>135</v>
      </c>
      <c r="N38" s="17">
        <f t="shared" si="6"/>
        <v>25</v>
      </c>
      <c r="O38" s="17"/>
      <c r="P38" s="17" t="s">
        <v>6078</v>
      </c>
      <c r="Q38" s="27"/>
      <c r="R38" s="549"/>
      <c r="S38" s="54">
        <f ca="1">pajetsck+R38</f>
        <v>0</v>
      </c>
      <c r="T38" s="549"/>
      <c r="U38" s="57">
        <f ca="1">pajetsdk+T38</f>
        <v>0</v>
      </c>
      <c r="V38" s="895"/>
      <c r="W38" s="54">
        <f ca="1">pajetsck+V38</f>
        <v>0</v>
      </c>
      <c r="X38" s="549"/>
      <c r="Y38" s="57">
        <f ca="1">pajetsdk+X38</f>
        <v>0</v>
      </c>
      <c r="Z38" s="895"/>
      <c r="AA38" s="54">
        <f ca="1">pajetsck+Z38</f>
        <v>0</v>
      </c>
      <c r="AB38" s="549"/>
      <c r="AC38" s="57">
        <f ca="1">pajetsdk+AB38</f>
        <v>0</v>
      </c>
      <c r="AD38" s="54">
        <f t="shared" ca="1" si="2"/>
        <v>0</v>
      </c>
      <c r="AE38" s="46"/>
      <c r="AF38" s="40"/>
      <c r="AG38" s="17"/>
      <c r="AH38" s="17"/>
      <c r="AI38" s="54">
        <f t="shared" ca="1" si="3"/>
        <v>0</v>
      </c>
      <c r="AJ38" s="54"/>
      <c r="AK38" s="54">
        <f t="shared" ca="1" si="4"/>
        <v>0</v>
      </c>
    </row>
    <row r="39" spans="1:37">
      <c r="A39" s="519"/>
      <c r="B39" s="22" t="s">
        <v>13300</v>
      </c>
      <c r="C39" s="53"/>
      <c r="D39" s="53"/>
      <c r="E39" s="54">
        <f t="shared" si="25"/>
        <v>8159317438</v>
      </c>
      <c r="F39" s="54">
        <f t="shared" ca="1" si="26"/>
        <v>0</v>
      </c>
      <c r="G39" s="54">
        <f t="shared" ca="1" si="27"/>
        <v>8159317438</v>
      </c>
      <c r="H39" s="54">
        <f t="shared" si="28"/>
        <v>2452417438</v>
      </c>
      <c r="I39" s="54">
        <f t="shared" ca="1" si="29"/>
        <v>0</v>
      </c>
      <c r="J39" s="54">
        <f t="shared" ca="1" si="30"/>
        <v>2452417438</v>
      </c>
      <c r="K39" s="24">
        <v>1388</v>
      </c>
      <c r="L39" s="25" t="s">
        <v>2851</v>
      </c>
      <c r="M39" s="26">
        <v>135</v>
      </c>
      <c r="N39" s="17">
        <f t="shared" si="6"/>
        <v>26</v>
      </c>
      <c r="O39" s="17"/>
      <c r="P39" s="17" t="s">
        <v>6078</v>
      </c>
      <c r="Q39" s="27"/>
      <c r="R39" s="549">
        <v>2452417438</v>
      </c>
      <c r="S39" s="54">
        <f ca="1">pajetsck+R39</f>
        <v>2452417438</v>
      </c>
      <c r="T39" s="549">
        <v>2452417438</v>
      </c>
      <c r="U39" s="57">
        <f ca="1">pajetsdk+T39</f>
        <v>2452417438</v>
      </c>
      <c r="V39" s="895">
        <v>5706900000</v>
      </c>
      <c r="W39" s="54">
        <f ca="1">pajetsck+V39</f>
        <v>5706900000</v>
      </c>
      <c r="X39" s="549"/>
      <c r="Y39" s="57">
        <f ca="1">pajetsdk+X39</f>
        <v>0</v>
      </c>
      <c r="Z39" s="895"/>
      <c r="AA39" s="54">
        <f ca="1">pajetsck+Z39</f>
        <v>0</v>
      </c>
      <c r="AB39" s="549"/>
      <c r="AC39" s="57">
        <f ca="1">pajetsdk+AB39</f>
        <v>0</v>
      </c>
      <c r="AD39" s="54">
        <f t="shared" ca="1" si="2"/>
        <v>-5706900000</v>
      </c>
      <c r="AE39" s="46"/>
      <c r="AF39" s="40"/>
      <c r="AG39" s="17"/>
      <c r="AH39" s="17"/>
      <c r="AI39" s="54">
        <f t="shared" ca="1" si="3"/>
        <v>8159317438</v>
      </c>
      <c r="AJ39" s="54"/>
      <c r="AK39" s="54">
        <f t="shared" ca="1" si="4"/>
        <v>2452417438</v>
      </c>
    </row>
    <row r="40" spans="1:37">
      <c r="A40" s="519" t="s">
        <v>13301</v>
      </c>
      <c r="B40" s="22" t="s">
        <v>10970</v>
      </c>
      <c r="C40" s="53">
        <v>139</v>
      </c>
      <c r="D40" s="53"/>
      <c r="E40" s="54">
        <f t="shared" si="25"/>
        <v>-4257358175</v>
      </c>
      <c r="F40" s="54">
        <f t="shared" ca="1" si="26"/>
        <v>0</v>
      </c>
      <c r="G40" s="54">
        <f t="shared" ca="1" si="27"/>
        <v>-4257358175</v>
      </c>
      <c r="H40" s="54">
        <f t="shared" si="28"/>
        <v>-3459821535</v>
      </c>
      <c r="I40" s="54">
        <f t="shared" ca="1" si="29"/>
        <v>0</v>
      </c>
      <c r="J40" s="54">
        <f t="shared" ca="1" si="30"/>
        <v>-3459821535</v>
      </c>
      <c r="K40" s="24">
        <v>139</v>
      </c>
      <c r="L40" s="25" t="s">
        <v>2569</v>
      </c>
      <c r="M40" s="26">
        <v>139</v>
      </c>
      <c r="N40" s="17">
        <f t="shared" si="6"/>
        <v>27</v>
      </c>
      <c r="O40" s="17" t="s">
        <v>6077</v>
      </c>
      <c r="P40" s="17" t="s">
        <v>6078</v>
      </c>
      <c r="Q40" s="27"/>
      <c r="R40" s="1091">
        <v>-4257358175</v>
      </c>
      <c r="S40" s="54">
        <f ca="1">pajetsck+R40</f>
        <v>-4257358175</v>
      </c>
      <c r="T40" s="547">
        <v>-3459821535</v>
      </c>
      <c r="U40" s="57">
        <f ca="1">pajetsdk+T40</f>
        <v>-3459821535</v>
      </c>
      <c r="V40" s="894"/>
      <c r="W40" s="54">
        <f ca="1">pajetsck+V40</f>
        <v>0</v>
      </c>
      <c r="X40" s="547"/>
      <c r="Y40" s="57">
        <f ca="1">pajetsdk+X40</f>
        <v>0</v>
      </c>
      <c r="Z40" s="894"/>
      <c r="AA40" s="54">
        <f ca="1">pajetsck+Z40</f>
        <v>0</v>
      </c>
      <c r="AB40" s="547"/>
      <c r="AC40" s="57">
        <f ca="1">pajetsdk+AB40</f>
        <v>0</v>
      </c>
      <c r="AD40" s="54">
        <f t="shared" ca="1" si="2"/>
        <v>797536640</v>
      </c>
      <c r="AE40" s="46" t="s">
        <v>11873</v>
      </c>
      <c r="AF40" s="40"/>
      <c r="AG40" s="17"/>
      <c r="AH40" s="17"/>
      <c r="AI40" s="54">
        <f t="shared" ca="1" si="3"/>
        <v>-4257358175</v>
      </c>
      <c r="AJ40" s="54"/>
      <c r="AK40" s="54">
        <f t="shared" ca="1" si="4"/>
        <v>-3459821535</v>
      </c>
    </row>
    <row r="41" spans="1:37" s="52" customFormat="1">
      <c r="A41" s="518" t="s">
        <v>10971</v>
      </c>
      <c r="B41" s="518" t="s">
        <v>10972</v>
      </c>
      <c r="C41" s="47">
        <v>140</v>
      </c>
      <c r="D41" s="53"/>
      <c r="E41" s="49">
        <f t="shared" ref="E41:J41" si="33">E42+E52</f>
        <v>76922622901</v>
      </c>
      <c r="F41" s="49">
        <f t="shared" ca="1" si="33"/>
        <v>0</v>
      </c>
      <c r="G41" s="49">
        <f t="shared" ca="1" si="33"/>
        <v>76922622901</v>
      </c>
      <c r="H41" s="49">
        <f t="shared" si="33"/>
        <v>59935355312</v>
      </c>
      <c r="I41" s="49">
        <f t="shared" ca="1" si="33"/>
        <v>0</v>
      </c>
      <c r="J41" s="49">
        <f t="shared" ca="1" si="33"/>
        <v>59935355312</v>
      </c>
      <c r="K41" s="24"/>
      <c r="L41" s="25"/>
      <c r="M41" s="40"/>
      <c r="N41" s="17">
        <f t="shared" si="6"/>
        <v>28</v>
      </c>
      <c r="O41" s="17" t="s">
        <v>6077</v>
      </c>
      <c r="P41" s="17"/>
      <c r="Q41" s="42"/>
      <c r="R41" s="49">
        <f>R42+R52</f>
        <v>76922622901</v>
      </c>
      <c r="S41" s="49">
        <f t="shared" ref="S41:AC41" ca="1" si="34">S42+S52</f>
        <v>76922622901</v>
      </c>
      <c r="T41" s="49">
        <f t="shared" si="34"/>
        <v>59935355312</v>
      </c>
      <c r="U41" s="50">
        <f t="shared" ca="1" si="34"/>
        <v>59935355312</v>
      </c>
      <c r="V41" s="49">
        <f>V42+V52</f>
        <v>0</v>
      </c>
      <c r="W41" s="49">
        <f ca="1">W42+W52</f>
        <v>0</v>
      </c>
      <c r="X41" s="49">
        <f>X42+X52</f>
        <v>0</v>
      </c>
      <c r="Y41" s="50">
        <f ca="1">Y42+Y52</f>
        <v>0</v>
      </c>
      <c r="Z41" s="49">
        <f t="shared" si="34"/>
        <v>0</v>
      </c>
      <c r="AA41" s="49">
        <f t="shared" ca="1" si="34"/>
        <v>0</v>
      </c>
      <c r="AB41" s="49">
        <f t="shared" si="34"/>
        <v>0</v>
      </c>
      <c r="AC41" s="50">
        <f t="shared" ca="1" si="34"/>
        <v>0</v>
      </c>
      <c r="AD41" s="49">
        <f t="shared" ca="1" si="2"/>
        <v>-16987267589</v>
      </c>
      <c r="AE41" s="46"/>
      <c r="AF41" s="40"/>
      <c r="AG41" s="51"/>
      <c r="AH41" s="51"/>
      <c r="AI41" s="49">
        <f t="shared" ca="1" si="3"/>
        <v>76922622901</v>
      </c>
      <c r="AJ41" s="49"/>
      <c r="AK41" s="49">
        <f t="shared" ca="1" si="4"/>
        <v>59935355312</v>
      </c>
    </row>
    <row r="42" spans="1:37">
      <c r="A42" s="519" t="s">
        <v>533</v>
      </c>
      <c r="B42" s="22" t="s">
        <v>10972</v>
      </c>
      <c r="C42" s="53">
        <v>141</v>
      </c>
      <c r="D42" s="53"/>
      <c r="E42" s="56">
        <f t="shared" ref="E42:J42" si="35">Acdkt</f>
        <v>76922622901</v>
      </c>
      <c r="F42" s="56">
        <f t="shared" ca="1" si="35"/>
        <v>0</v>
      </c>
      <c r="G42" s="56">
        <f t="shared" ca="1" si="35"/>
        <v>76922622901</v>
      </c>
      <c r="H42" s="56">
        <f t="shared" si="35"/>
        <v>59935355312</v>
      </c>
      <c r="I42" s="56">
        <f t="shared" ca="1" si="35"/>
        <v>0</v>
      </c>
      <c r="J42" s="56">
        <f t="shared" ca="1" si="35"/>
        <v>59935355312</v>
      </c>
      <c r="K42" s="24"/>
      <c r="L42" s="25"/>
      <c r="M42" s="26"/>
      <c r="N42" s="17">
        <f t="shared" si="6"/>
        <v>29</v>
      </c>
      <c r="O42" s="17" t="s">
        <v>6077</v>
      </c>
      <c r="P42" s="17"/>
      <c r="Q42" s="27"/>
      <c r="R42" s="56">
        <f>Acdkt</f>
        <v>76922622901</v>
      </c>
      <c r="S42" s="56">
        <f t="shared" ref="S42:AC42" ca="1" si="36">Acdkt</f>
        <v>76922622901</v>
      </c>
      <c r="T42" s="56">
        <f>Acdkt</f>
        <v>59935355312</v>
      </c>
      <c r="U42" s="554">
        <f t="shared" ca="1" si="36"/>
        <v>59935355312</v>
      </c>
      <c r="V42" s="56">
        <f t="shared" si="36"/>
        <v>0</v>
      </c>
      <c r="W42" s="56">
        <f t="shared" ca="1" si="36"/>
        <v>0</v>
      </c>
      <c r="X42" s="56">
        <f t="shared" si="36"/>
        <v>0</v>
      </c>
      <c r="Y42" s="554">
        <f t="shared" ca="1" si="36"/>
        <v>0</v>
      </c>
      <c r="Z42" s="56">
        <f t="shared" si="36"/>
        <v>0</v>
      </c>
      <c r="AA42" s="56">
        <f t="shared" ca="1" si="36"/>
        <v>0</v>
      </c>
      <c r="AB42" s="56">
        <f t="shared" si="36"/>
        <v>0</v>
      </c>
      <c r="AC42" s="554">
        <f t="shared" ca="1" si="36"/>
        <v>0</v>
      </c>
      <c r="AD42" s="54">
        <f t="shared" ca="1" si="2"/>
        <v>-16987267589</v>
      </c>
      <c r="AE42" s="46" t="s">
        <v>10973</v>
      </c>
      <c r="AF42" s="40"/>
      <c r="AG42" s="17"/>
      <c r="AH42" s="17"/>
      <c r="AI42" s="54">
        <f t="shared" ca="1" si="3"/>
        <v>76922622901</v>
      </c>
      <c r="AJ42" s="54"/>
      <c r="AK42" s="54">
        <f t="shared" ca="1" si="4"/>
        <v>59935355312</v>
      </c>
    </row>
    <row r="43" spans="1:37">
      <c r="A43" s="519"/>
      <c r="B43" s="22" t="s">
        <v>8619</v>
      </c>
      <c r="C43" s="53"/>
      <c r="D43" s="53"/>
      <c r="E43" s="54">
        <f t="shared" ref="E43:E52" si="37">THCK1</f>
        <v>76922622901</v>
      </c>
      <c r="F43" s="54">
        <f t="shared" ref="F43:F52" ca="1" si="38">THCK2</f>
        <v>0</v>
      </c>
      <c r="G43" s="54">
        <f t="shared" ref="G43:G52" ca="1" si="39">THCK</f>
        <v>76922622901</v>
      </c>
      <c r="H43" s="54">
        <f t="shared" ref="H43:H52" si="40">THDK1</f>
        <v>8703200000</v>
      </c>
      <c r="I43" s="54">
        <f t="shared" ref="I43:I52" ca="1" si="41">THDK2</f>
        <v>0</v>
      </c>
      <c r="J43" s="54">
        <f t="shared" ref="J43:J52" ca="1" si="42">THDK</f>
        <v>8703200000</v>
      </c>
      <c r="K43" s="24">
        <v>151</v>
      </c>
      <c r="L43" s="25" t="s">
        <v>2853</v>
      </c>
      <c r="M43" s="26">
        <v>141</v>
      </c>
      <c r="N43" s="17">
        <f t="shared" si="6"/>
        <v>30</v>
      </c>
      <c r="O43" s="17"/>
      <c r="P43" s="17" t="s">
        <v>6078</v>
      </c>
      <c r="Q43" s="27"/>
      <c r="R43" s="547">
        <v>76922622901</v>
      </c>
      <c r="S43" s="54">
        <f t="shared" ref="S43:S52" ca="1" si="43">pajetsck+R43</f>
        <v>76922622901</v>
      </c>
      <c r="T43" s="547">
        <v>8703200000</v>
      </c>
      <c r="U43" s="57">
        <f t="shared" ref="U43:U52" ca="1" si="44">pajetsdk+T43</f>
        <v>8703200000</v>
      </c>
      <c r="V43" s="894"/>
      <c r="W43" s="54">
        <f t="shared" ref="W43:W52" ca="1" si="45">pajetsck+V43</f>
        <v>0</v>
      </c>
      <c r="X43" s="547"/>
      <c r="Y43" s="57">
        <f t="shared" ref="Y43:Y52" ca="1" si="46">pajetsdk+X43</f>
        <v>0</v>
      </c>
      <c r="Z43" s="894"/>
      <c r="AA43" s="54">
        <f t="shared" ref="AA43:AA52" ca="1" si="47">pajetsck+Z43</f>
        <v>0</v>
      </c>
      <c r="AB43" s="547"/>
      <c r="AC43" s="57">
        <f t="shared" ref="AC43:AC52" ca="1" si="48">pajetsdk+AB43</f>
        <v>0</v>
      </c>
      <c r="AD43" s="54">
        <f t="shared" ca="1" si="2"/>
        <v>-68219422901</v>
      </c>
      <c r="AE43" s="46"/>
      <c r="AF43" s="40"/>
      <c r="AG43" s="17"/>
      <c r="AH43" s="17"/>
      <c r="AI43" s="54">
        <f t="shared" ca="1" si="3"/>
        <v>76922622901</v>
      </c>
      <c r="AJ43" s="54"/>
      <c r="AK43" s="54">
        <f t="shared" ca="1" si="4"/>
        <v>8703200000</v>
      </c>
    </row>
    <row r="44" spans="1:37">
      <c r="A44" s="519"/>
      <c r="B44" s="22" t="s">
        <v>1868</v>
      </c>
      <c r="C44" s="53"/>
      <c r="D44" s="53"/>
      <c r="E44" s="54">
        <f t="shared" si="37"/>
        <v>0</v>
      </c>
      <c r="F44" s="54">
        <f t="shared" ca="1" si="38"/>
        <v>0</v>
      </c>
      <c r="G44" s="54">
        <f t="shared" ca="1" si="39"/>
        <v>0</v>
      </c>
      <c r="H44" s="54">
        <f t="shared" si="40"/>
        <v>17558825028</v>
      </c>
      <c r="I44" s="54">
        <f t="shared" ca="1" si="41"/>
        <v>0</v>
      </c>
      <c r="J44" s="54">
        <f t="shared" ca="1" si="42"/>
        <v>17558825028</v>
      </c>
      <c r="K44" s="24">
        <v>152</v>
      </c>
      <c r="L44" s="25" t="s">
        <v>2853</v>
      </c>
      <c r="M44" s="26">
        <v>141</v>
      </c>
      <c r="N44" s="17">
        <f t="shared" si="6"/>
        <v>31</v>
      </c>
      <c r="O44" s="17"/>
      <c r="P44" s="17" t="s">
        <v>6078</v>
      </c>
      <c r="Q44" s="27"/>
      <c r="R44" s="549"/>
      <c r="S44" s="54">
        <f t="shared" ca="1" si="43"/>
        <v>0</v>
      </c>
      <c r="T44" s="549">
        <v>17558825028</v>
      </c>
      <c r="U44" s="57">
        <f t="shared" ca="1" si="44"/>
        <v>17558825028</v>
      </c>
      <c r="V44" s="895"/>
      <c r="W44" s="54">
        <f t="shared" ca="1" si="45"/>
        <v>0</v>
      </c>
      <c r="X44" s="549"/>
      <c r="Y44" s="57">
        <f t="shared" ca="1" si="46"/>
        <v>0</v>
      </c>
      <c r="Z44" s="895"/>
      <c r="AA44" s="54">
        <f t="shared" ca="1" si="47"/>
        <v>0</v>
      </c>
      <c r="AB44" s="549"/>
      <c r="AC44" s="57">
        <f t="shared" ca="1" si="48"/>
        <v>0</v>
      </c>
      <c r="AD44" s="54">
        <f t="shared" ca="1" si="2"/>
        <v>17558825028</v>
      </c>
      <c r="AE44" s="46"/>
      <c r="AF44" s="40"/>
      <c r="AG44" s="17"/>
      <c r="AH44" s="17"/>
      <c r="AI44" s="54">
        <f t="shared" ca="1" si="3"/>
        <v>0</v>
      </c>
      <c r="AJ44" s="54"/>
      <c r="AK44" s="54">
        <f t="shared" ca="1" si="4"/>
        <v>17558825028</v>
      </c>
    </row>
    <row r="45" spans="1:37">
      <c r="A45" s="519"/>
      <c r="B45" s="22" t="s">
        <v>1869</v>
      </c>
      <c r="C45" s="53"/>
      <c r="D45" s="53"/>
      <c r="E45" s="54">
        <f t="shared" si="37"/>
        <v>0</v>
      </c>
      <c r="F45" s="54">
        <f t="shared" ca="1" si="38"/>
        <v>0</v>
      </c>
      <c r="G45" s="54">
        <f t="shared" ca="1" si="39"/>
        <v>0</v>
      </c>
      <c r="H45" s="54">
        <f t="shared" si="40"/>
        <v>0</v>
      </c>
      <c r="I45" s="54">
        <f t="shared" ca="1" si="41"/>
        <v>0</v>
      </c>
      <c r="J45" s="54">
        <f t="shared" ca="1" si="42"/>
        <v>0</v>
      </c>
      <c r="K45" s="24">
        <v>153</v>
      </c>
      <c r="L45" s="25" t="s">
        <v>2853</v>
      </c>
      <c r="M45" s="26">
        <v>141</v>
      </c>
      <c r="N45" s="17">
        <f t="shared" si="6"/>
        <v>32</v>
      </c>
      <c r="O45" s="17"/>
      <c r="P45" s="17" t="s">
        <v>6078</v>
      </c>
      <c r="Q45" s="27"/>
      <c r="R45" s="549"/>
      <c r="S45" s="54">
        <f t="shared" ca="1" si="43"/>
        <v>0</v>
      </c>
      <c r="T45" s="549">
        <v>0</v>
      </c>
      <c r="U45" s="57">
        <f t="shared" ca="1" si="44"/>
        <v>0</v>
      </c>
      <c r="V45" s="895"/>
      <c r="W45" s="54">
        <f t="shared" ca="1" si="45"/>
        <v>0</v>
      </c>
      <c r="X45" s="549"/>
      <c r="Y45" s="57">
        <f t="shared" ca="1" si="46"/>
        <v>0</v>
      </c>
      <c r="Z45" s="895"/>
      <c r="AA45" s="54">
        <f t="shared" ca="1" si="47"/>
        <v>0</v>
      </c>
      <c r="AB45" s="549"/>
      <c r="AC45" s="57">
        <f t="shared" ca="1" si="48"/>
        <v>0</v>
      </c>
      <c r="AD45" s="54">
        <f t="shared" ca="1" si="2"/>
        <v>0</v>
      </c>
      <c r="AE45" s="46"/>
      <c r="AF45" s="40"/>
      <c r="AG45" s="17"/>
      <c r="AH45" s="17"/>
      <c r="AI45" s="54">
        <f t="shared" ca="1" si="3"/>
        <v>0</v>
      </c>
      <c r="AJ45" s="54"/>
      <c r="AK45" s="54">
        <f t="shared" ca="1" si="4"/>
        <v>0</v>
      </c>
    </row>
    <row r="46" spans="1:37">
      <c r="A46" s="519"/>
      <c r="B46" s="22" t="s">
        <v>1870</v>
      </c>
      <c r="C46" s="53"/>
      <c r="D46" s="53"/>
      <c r="E46" s="54">
        <f t="shared" si="37"/>
        <v>0</v>
      </c>
      <c r="F46" s="54">
        <f t="shared" ca="1" si="38"/>
        <v>0</v>
      </c>
      <c r="G46" s="54">
        <f t="shared" ca="1" si="39"/>
        <v>0</v>
      </c>
      <c r="H46" s="54">
        <f t="shared" si="40"/>
        <v>13565501833</v>
      </c>
      <c r="I46" s="54">
        <f t="shared" ca="1" si="41"/>
        <v>0</v>
      </c>
      <c r="J46" s="54">
        <f t="shared" ca="1" si="42"/>
        <v>13565501833</v>
      </c>
      <c r="K46" s="24">
        <v>154</v>
      </c>
      <c r="L46" s="25" t="s">
        <v>2853</v>
      </c>
      <c r="M46" s="26">
        <v>141</v>
      </c>
      <c r="N46" s="17">
        <f t="shared" si="6"/>
        <v>33</v>
      </c>
      <c r="O46" s="17"/>
      <c r="P46" s="17" t="s">
        <v>6078</v>
      </c>
      <c r="Q46" s="27"/>
      <c r="R46" s="549"/>
      <c r="S46" s="54">
        <f t="shared" ca="1" si="43"/>
        <v>0</v>
      </c>
      <c r="T46" s="549">
        <v>13565501833</v>
      </c>
      <c r="U46" s="57">
        <f t="shared" ca="1" si="44"/>
        <v>13565501833</v>
      </c>
      <c r="V46" s="895"/>
      <c r="W46" s="54">
        <f t="shared" ca="1" si="45"/>
        <v>0</v>
      </c>
      <c r="X46" s="549"/>
      <c r="Y46" s="57">
        <f t="shared" ca="1" si="46"/>
        <v>0</v>
      </c>
      <c r="Z46" s="895"/>
      <c r="AA46" s="54">
        <f t="shared" ca="1" si="47"/>
        <v>0</v>
      </c>
      <c r="AB46" s="549"/>
      <c r="AC46" s="57">
        <f t="shared" ca="1" si="48"/>
        <v>0</v>
      </c>
      <c r="AD46" s="54">
        <f t="shared" ref="AD46:AD65" ca="1" si="49">J46-G46</f>
        <v>13565501833</v>
      </c>
      <c r="AE46" s="46"/>
      <c r="AF46" s="40"/>
      <c r="AG46" s="17"/>
      <c r="AH46" s="17"/>
      <c r="AI46" s="54">
        <f t="shared" ref="AI46:AI65" ca="1" si="50">G46-AA46</f>
        <v>0</v>
      </c>
      <c r="AJ46" s="54"/>
      <c r="AK46" s="54">
        <f t="shared" ref="AK46:AK65" ca="1" si="51">J46-AC46</f>
        <v>13565501833</v>
      </c>
    </row>
    <row r="47" spans="1:37">
      <c r="A47" s="519"/>
      <c r="B47" s="22" t="s">
        <v>1871</v>
      </c>
      <c r="C47" s="53"/>
      <c r="D47" s="53"/>
      <c r="E47" s="54">
        <f t="shared" si="37"/>
        <v>0</v>
      </c>
      <c r="F47" s="54">
        <f t="shared" ca="1" si="38"/>
        <v>0</v>
      </c>
      <c r="G47" s="54">
        <f t="shared" ca="1" si="39"/>
        <v>0</v>
      </c>
      <c r="H47" s="54">
        <f t="shared" si="40"/>
        <v>7917932627</v>
      </c>
      <c r="I47" s="54">
        <f t="shared" ca="1" si="41"/>
        <v>0</v>
      </c>
      <c r="J47" s="54">
        <f t="shared" ca="1" si="42"/>
        <v>7917932627</v>
      </c>
      <c r="K47" s="24">
        <v>155</v>
      </c>
      <c r="L47" s="25" t="s">
        <v>2853</v>
      </c>
      <c r="M47" s="26">
        <v>141</v>
      </c>
      <c r="N47" s="17">
        <f t="shared" si="6"/>
        <v>34</v>
      </c>
      <c r="O47" s="17"/>
      <c r="P47" s="17" t="s">
        <v>6078</v>
      </c>
      <c r="Q47" s="27"/>
      <c r="R47" s="549"/>
      <c r="S47" s="54">
        <f t="shared" ca="1" si="43"/>
        <v>0</v>
      </c>
      <c r="T47" s="549">
        <v>7917932627</v>
      </c>
      <c r="U47" s="57">
        <f t="shared" ca="1" si="44"/>
        <v>7917932627</v>
      </c>
      <c r="V47" s="895"/>
      <c r="W47" s="54">
        <f t="shared" ca="1" si="45"/>
        <v>0</v>
      </c>
      <c r="X47" s="549"/>
      <c r="Y47" s="57">
        <f t="shared" ca="1" si="46"/>
        <v>0</v>
      </c>
      <c r="Z47" s="895"/>
      <c r="AA47" s="54">
        <f t="shared" ca="1" si="47"/>
        <v>0</v>
      </c>
      <c r="AB47" s="549"/>
      <c r="AC47" s="57">
        <f t="shared" ca="1" si="48"/>
        <v>0</v>
      </c>
      <c r="AD47" s="54">
        <f t="shared" ca="1" si="49"/>
        <v>7917932627</v>
      </c>
      <c r="AE47" s="46"/>
      <c r="AF47" s="40"/>
      <c r="AG47" s="17"/>
      <c r="AH47" s="17"/>
      <c r="AI47" s="54">
        <f t="shared" ca="1" si="50"/>
        <v>0</v>
      </c>
      <c r="AJ47" s="54"/>
      <c r="AK47" s="54">
        <f t="shared" ca="1" si="51"/>
        <v>7917932627</v>
      </c>
    </row>
    <row r="48" spans="1:37">
      <c r="A48" s="519"/>
      <c r="B48" s="519" t="s">
        <v>1872</v>
      </c>
      <c r="C48" s="53"/>
      <c r="D48" s="53"/>
      <c r="E48" s="54">
        <f t="shared" si="37"/>
        <v>0</v>
      </c>
      <c r="F48" s="54">
        <f t="shared" ca="1" si="38"/>
        <v>0</v>
      </c>
      <c r="G48" s="54">
        <f t="shared" ca="1" si="39"/>
        <v>0</v>
      </c>
      <c r="H48" s="54">
        <f t="shared" si="40"/>
        <v>12189895824</v>
      </c>
      <c r="I48" s="54">
        <f t="shared" ca="1" si="41"/>
        <v>0</v>
      </c>
      <c r="J48" s="54">
        <f t="shared" ca="1" si="42"/>
        <v>12189895824</v>
      </c>
      <c r="K48" s="24">
        <v>156</v>
      </c>
      <c r="L48" s="25" t="s">
        <v>2853</v>
      </c>
      <c r="M48" s="26">
        <v>141</v>
      </c>
      <c r="N48" s="17">
        <f t="shared" si="6"/>
        <v>35</v>
      </c>
      <c r="O48" s="17"/>
      <c r="P48" s="17"/>
      <c r="Q48" s="27"/>
      <c r="R48" s="549"/>
      <c r="S48" s="54">
        <f t="shared" ca="1" si="43"/>
        <v>0</v>
      </c>
      <c r="T48" s="549">
        <v>12189895824</v>
      </c>
      <c r="U48" s="57">
        <f t="shared" ca="1" si="44"/>
        <v>12189895824</v>
      </c>
      <c r="V48" s="895"/>
      <c r="W48" s="54">
        <f t="shared" ca="1" si="45"/>
        <v>0</v>
      </c>
      <c r="X48" s="549"/>
      <c r="Y48" s="57">
        <f t="shared" ca="1" si="46"/>
        <v>0</v>
      </c>
      <c r="Z48" s="895"/>
      <c r="AA48" s="54">
        <f t="shared" ca="1" si="47"/>
        <v>0</v>
      </c>
      <c r="AB48" s="549"/>
      <c r="AC48" s="57">
        <f t="shared" ca="1" si="48"/>
        <v>0</v>
      </c>
      <c r="AD48" s="54">
        <f t="shared" ca="1" si="49"/>
        <v>12189895824</v>
      </c>
      <c r="AE48" s="46"/>
      <c r="AF48" s="40"/>
      <c r="AG48" s="17"/>
      <c r="AH48" s="17"/>
      <c r="AI48" s="54">
        <f t="shared" ca="1" si="50"/>
        <v>0</v>
      </c>
      <c r="AJ48" s="54"/>
      <c r="AK48" s="54">
        <f t="shared" ca="1" si="51"/>
        <v>12189895824</v>
      </c>
    </row>
    <row r="49" spans="1:37">
      <c r="A49" s="519"/>
      <c r="B49" s="22" t="s">
        <v>1873</v>
      </c>
      <c r="C49" s="53"/>
      <c r="D49" s="53"/>
      <c r="E49" s="54">
        <f t="shared" si="37"/>
        <v>0</v>
      </c>
      <c r="F49" s="54">
        <f t="shared" ca="1" si="38"/>
        <v>0</v>
      </c>
      <c r="G49" s="54">
        <f t="shared" ca="1" si="39"/>
        <v>0</v>
      </c>
      <c r="H49" s="54">
        <f t="shared" si="40"/>
        <v>0</v>
      </c>
      <c r="I49" s="54">
        <f t="shared" ca="1" si="41"/>
        <v>0</v>
      </c>
      <c r="J49" s="54">
        <f t="shared" ca="1" si="42"/>
        <v>0</v>
      </c>
      <c r="K49" s="24">
        <v>157</v>
      </c>
      <c r="L49" s="25" t="s">
        <v>2853</v>
      </c>
      <c r="M49" s="26">
        <v>141</v>
      </c>
      <c r="N49" s="17">
        <f t="shared" si="6"/>
        <v>36</v>
      </c>
      <c r="O49" s="17"/>
      <c r="P49" s="17" t="s">
        <v>6078</v>
      </c>
      <c r="Q49" s="27"/>
      <c r="R49" s="549"/>
      <c r="S49" s="54">
        <f t="shared" ca="1" si="43"/>
        <v>0</v>
      </c>
      <c r="T49" s="549">
        <v>0</v>
      </c>
      <c r="U49" s="57">
        <f t="shared" ca="1" si="44"/>
        <v>0</v>
      </c>
      <c r="V49" s="895"/>
      <c r="W49" s="54">
        <f t="shared" ca="1" si="45"/>
        <v>0</v>
      </c>
      <c r="X49" s="549"/>
      <c r="Y49" s="57">
        <f t="shared" ca="1" si="46"/>
        <v>0</v>
      </c>
      <c r="Z49" s="895"/>
      <c r="AA49" s="54">
        <f t="shared" ca="1" si="47"/>
        <v>0</v>
      </c>
      <c r="AB49" s="549"/>
      <c r="AC49" s="57">
        <f t="shared" ca="1" si="48"/>
        <v>0</v>
      </c>
      <c r="AD49" s="54">
        <f t="shared" ca="1" si="49"/>
        <v>0</v>
      </c>
      <c r="AE49" s="46"/>
      <c r="AF49" s="40"/>
      <c r="AG49" s="17"/>
      <c r="AH49" s="17"/>
      <c r="AI49" s="54">
        <f t="shared" ca="1" si="50"/>
        <v>0</v>
      </c>
      <c r="AJ49" s="54"/>
      <c r="AK49" s="54">
        <f t="shared" ca="1" si="51"/>
        <v>0</v>
      </c>
    </row>
    <row r="50" spans="1:37">
      <c r="A50" s="519"/>
      <c r="B50" s="22" t="s">
        <v>576</v>
      </c>
      <c r="C50" s="53"/>
      <c r="D50" s="53"/>
      <c r="E50" s="54">
        <f t="shared" si="37"/>
        <v>0</v>
      </c>
      <c r="F50" s="54">
        <f t="shared" ca="1" si="38"/>
        <v>0</v>
      </c>
      <c r="G50" s="54">
        <f t="shared" ca="1" si="39"/>
        <v>0</v>
      </c>
      <c r="H50" s="54">
        <f t="shared" si="40"/>
        <v>0</v>
      </c>
      <c r="I50" s="54">
        <f t="shared" ca="1" si="41"/>
        <v>0</v>
      </c>
      <c r="J50" s="54">
        <f t="shared" ca="1" si="42"/>
        <v>0</v>
      </c>
      <c r="K50" s="24">
        <v>158</v>
      </c>
      <c r="L50" s="25" t="s">
        <v>2853</v>
      </c>
      <c r="M50" s="26">
        <v>141</v>
      </c>
      <c r="N50" s="17">
        <f t="shared" si="6"/>
        <v>37</v>
      </c>
      <c r="O50" s="17"/>
      <c r="P50" s="17" t="s">
        <v>6078</v>
      </c>
      <c r="Q50" s="27"/>
      <c r="R50" s="549"/>
      <c r="S50" s="54">
        <f t="shared" ca="1" si="43"/>
        <v>0</v>
      </c>
      <c r="T50" s="549">
        <v>0</v>
      </c>
      <c r="U50" s="57">
        <f t="shared" ca="1" si="44"/>
        <v>0</v>
      </c>
      <c r="V50" s="895"/>
      <c r="W50" s="54">
        <f t="shared" ca="1" si="45"/>
        <v>0</v>
      </c>
      <c r="X50" s="549"/>
      <c r="Y50" s="57">
        <f t="shared" ca="1" si="46"/>
        <v>0</v>
      </c>
      <c r="Z50" s="895"/>
      <c r="AA50" s="54">
        <f t="shared" ca="1" si="47"/>
        <v>0</v>
      </c>
      <c r="AB50" s="549"/>
      <c r="AC50" s="57">
        <f t="shared" ca="1" si="48"/>
        <v>0</v>
      </c>
      <c r="AD50" s="54">
        <f t="shared" ca="1" si="49"/>
        <v>0</v>
      </c>
      <c r="AE50" s="46"/>
      <c r="AF50" s="40"/>
      <c r="AG50" s="17"/>
      <c r="AH50" s="17"/>
      <c r="AI50" s="54">
        <f t="shared" ca="1" si="50"/>
        <v>0</v>
      </c>
      <c r="AJ50" s="54"/>
      <c r="AK50" s="54">
        <f t="shared" ca="1" si="51"/>
        <v>0</v>
      </c>
    </row>
    <row r="51" spans="1:37">
      <c r="A51" s="519"/>
      <c r="B51" s="550" t="s">
        <v>13621</v>
      </c>
      <c r="C51" s="53"/>
      <c r="D51" s="53"/>
      <c r="E51" s="54">
        <f t="shared" si="37"/>
        <v>0</v>
      </c>
      <c r="F51" s="54">
        <f t="shared" ca="1" si="38"/>
        <v>0</v>
      </c>
      <c r="G51" s="54">
        <f t="shared" ca="1" si="39"/>
        <v>0</v>
      </c>
      <c r="H51" s="54">
        <f t="shared" si="40"/>
        <v>0</v>
      </c>
      <c r="I51" s="54">
        <f t="shared" ca="1" si="41"/>
        <v>0</v>
      </c>
      <c r="J51" s="54">
        <f t="shared" ca="1" si="42"/>
        <v>0</v>
      </c>
      <c r="K51" s="24">
        <v>1567</v>
      </c>
      <c r="L51" s="25" t="s">
        <v>2853</v>
      </c>
      <c r="M51" s="26">
        <v>141</v>
      </c>
      <c r="N51" s="17">
        <f t="shared" si="6"/>
        <v>38</v>
      </c>
      <c r="O51" s="17"/>
      <c r="P51" s="17" t="s">
        <v>6078</v>
      </c>
      <c r="Q51" s="27"/>
      <c r="R51" s="549"/>
      <c r="S51" s="54">
        <f t="shared" ca="1" si="43"/>
        <v>0</v>
      </c>
      <c r="T51" s="549">
        <v>0</v>
      </c>
      <c r="U51" s="57">
        <f t="shared" ca="1" si="44"/>
        <v>0</v>
      </c>
      <c r="V51" s="895"/>
      <c r="W51" s="54">
        <f t="shared" ca="1" si="45"/>
        <v>0</v>
      </c>
      <c r="X51" s="549"/>
      <c r="Y51" s="57">
        <f t="shared" ca="1" si="46"/>
        <v>0</v>
      </c>
      <c r="Z51" s="895"/>
      <c r="AA51" s="54">
        <f t="shared" ca="1" si="47"/>
        <v>0</v>
      </c>
      <c r="AB51" s="549"/>
      <c r="AC51" s="57">
        <f t="shared" ca="1" si="48"/>
        <v>0</v>
      </c>
      <c r="AD51" s="54">
        <f t="shared" ca="1" si="49"/>
        <v>0</v>
      </c>
      <c r="AE51" s="46"/>
      <c r="AF51" s="40"/>
      <c r="AG51" s="17"/>
      <c r="AH51" s="17"/>
      <c r="AI51" s="54">
        <f t="shared" ca="1" si="50"/>
        <v>0</v>
      </c>
      <c r="AJ51" s="54"/>
      <c r="AK51" s="54">
        <f t="shared" ca="1" si="51"/>
        <v>0</v>
      </c>
    </row>
    <row r="52" spans="1:37">
      <c r="A52" s="519" t="s">
        <v>661</v>
      </c>
      <c r="B52" s="22" t="s">
        <v>3827</v>
      </c>
      <c r="C52" s="53">
        <v>149</v>
      </c>
      <c r="D52" s="53"/>
      <c r="E52" s="54">
        <f t="shared" si="37"/>
        <v>0</v>
      </c>
      <c r="F52" s="54">
        <f t="shared" ca="1" si="38"/>
        <v>0</v>
      </c>
      <c r="G52" s="54">
        <f t="shared" ca="1" si="39"/>
        <v>0</v>
      </c>
      <c r="H52" s="54">
        <f t="shared" si="40"/>
        <v>0</v>
      </c>
      <c r="I52" s="54">
        <f t="shared" ca="1" si="41"/>
        <v>0</v>
      </c>
      <c r="J52" s="54">
        <f t="shared" ca="1" si="42"/>
        <v>0</v>
      </c>
      <c r="K52" s="24">
        <v>159</v>
      </c>
      <c r="L52" s="25" t="s">
        <v>2853</v>
      </c>
      <c r="M52" s="26">
        <v>149</v>
      </c>
      <c r="N52" s="17">
        <f t="shared" si="6"/>
        <v>39</v>
      </c>
      <c r="O52" s="17" t="s">
        <v>6077</v>
      </c>
      <c r="P52" s="17" t="s">
        <v>6078</v>
      </c>
      <c r="Q52" s="27"/>
      <c r="R52" s="1091"/>
      <c r="S52" s="54">
        <f t="shared" ca="1" si="43"/>
        <v>0</v>
      </c>
      <c r="T52" s="547">
        <v>0</v>
      </c>
      <c r="U52" s="57">
        <f t="shared" ca="1" si="44"/>
        <v>0</v>
      </c>
      <c r="V52" s="894"/>
      <c r="W52" s="54">
        <f t="shared" ca="1" si="45"/>
        <v>0</v>
      </c>
      <c r="X52" s="547"/>
      <c r="Y52" s="57">
        <f t="shared" ca="1" si="46"/>
        <v>0</v>
      </c>
      <c r="Z52" s="894"/>
      <c r="AA52" s="54">
        <f t="shared" ca="1" si="47"/>
        <v>0</v>
      </c>
      <c r="AB52" s="547"/>
      <c r="AC52" s="57">
        <f t="shared" ca="1" si="48"/>
        <v>0</v>
      </c>
      <c r="AD52" s="54">
        <f t="shared" ca="1" si="49"/>
        <v>0</v>
      </c>
      <c r="AE52" s="46" t="s">
        <v>11873</v>
      </c>
      <c r="AF52" s="40"/>
      <c r="AG52" s="17"/>
      <c r="AH52" s="17"/>
      <c r="AI52" s="54">
        <f t="shared" ca="1" si="50"/>
        <v>0</v>
      </c>
      <c r="AJ52" s="54"/>
      <c r="AK52" s="54">
        <f t="shared" ca="1" si="51"/>
        <v>0</v>
      </c>
    </row>
    <row r="53" spans="1:37" s="52" customFormat="1">
      <c r="A53" s="518" t="s">
        <v>3828</v>
      </c>
      <c r="B53" s="518" t="s">
        <v>3829</v>
      </c>
      <c r="C53" s="47">
        <v>150</v>
      </c>
      <c r="D53" s="53"/>
      <c r="E53" s="49">
        <f t="shared" ref="E53:J53" si="52">E54+E55+E56+E60+E61</f>
        <v>393453925769</v>
      </c>
      <c r="F53" s="49">
        <f t="shared" ca="1" si="52"/>
        <v>0</v>
      </c>
      <c r="G53" s="49">
        <f t="shared" ca="1" si="52"/>
        <v>393453925769</v>
      </c>
      <c r="H53" s="49">
        <f t="shared" si="52"/>
        <v>263901574940</v>
      </c>
      <c r="I53" s="49">
        <f t="shared" ca="1" si="52"/>
        <v>0</v>
      </c>
      <c r="J53" s="49">
        <f t="shared" ca="1" si="52"/>
        <v>263901574940</v>
      </c>
      <c r="K53" s="24"/>
      <c r="L53" s="25"/>
      <c r="M53" s="40"/>
      <c r="N53" s="17">
        <f t="shared" si="6"/>
        <v>40</v>
      </c>
      <c r="O53" s="17" t="s">
        <v>6077</v>
      </c>
      <c r="P53" s="17"/>
      <c r="Q53" s="42"/>
      <c r="R53" s="49">
        <f>R54+R55+R56+R60+R61</f>
        <v>303467107587</v>
      </c>
      <c r="S53" s="49">
        <f t="shared" ref="S53:AC53" ca="1" si="53">S54+S55+S56+S60+S61</f>
        <v>303467107587</v>
      </c>
      <c r="T53" s="49">
        <f t="shared" si="53"/>
        <v>263901574940</v>
      </c>
      <c r="U53" s="50">
        <f t="shared" ca="1" si="53"/>
        <v>263901574940</v>
      </c>
      <c r="V53" s="49">
        <f>V54+V55+V56+V60+V61</f>
        <v>89986818182</v>
      </c>
      <c r="W53" s="49">
        <f ca="1">W54+W55+W56+W60+W61</f>
        <v>89986818182</v>
      </c>
      <c r="X53" s="49">
        <f>X54+X55+X56+X60+X61</f>
        <v>0</v>
      </c>
      <c r="Y53" s="50">
        <f ca="1">Y54+Y55+Y56+Y60+Y61</f>
        <v>0</v>
      </c>
      <c r="Z53" s="49">
        <f t="shared" si="53"/>
        <v>0</v>
      </c>
      <c r="AA53" s="49">
        <f t="shared" ca="1" si="53"/>
        <v>0</v>
      </c>
      <c r="AB53" s="49">
        <f t="shared" si="53"/>
        <v>0</v>
      </c>
      <c r="AC53" s="50">
        <f t="shared" ca="1" si="53"/>
        <v>0</v>
      </c>
      <c r="AD53" s="49">
        <f t="shared" ca="1" si="49"/>
        <v>-129552350829</v>
      </c>
      <c r="AE53" s="46"/>
      <c r="AF53" s="40"/>
      <c r="AG53" s="51"/>
      <c r="AH53" s="51"/>
      <c r="AI53" s="49">
        <f t="shared" ca="1" si="50"/>
        <v>393453925769</v>
      </c>
      <c r="AJ53" s="49"/>
      <c r="AK53" s="49">
        <f t="shared" ca="1" si="51"/>
        <v>263901574940</v>
      </c>
    </row>
    <row r="54" spans="1:37">
      <c r="A54" s="519" t="s">
        <v>533</v>
      </c>
      <c r="B54" s="22" t="s">
        <v>3830</v>
      </c>
      <c r="C54" s="53">
        <v>151</v>
      </c>
      <c r="D54" s="53"/>
      <c r="E54" s="54">
        <f t="shared" ref="E54:E65" si="54">THCK1</f>
        <v>0</v>
      </c>
      <c r="F54" s="54">
        <f t="shared" ref="F54:F65" ca="1" si="55">THCK2</f>
        <v>0</v>
      </c>
      <c r="G54" s="54">
        <f t="shared" ref="G54:G65" ca="1" si="56">THCK</f>
        <v>0</v>
      </c>
      <c r="H54" s="54">
        <f t="shared" ref="H54:H65" si="57">THDK1</f>
        <v>0</v>
      </c>
      <c r="I54" s="54">
        <f t="shared" ref="I54:I65" ca="1" si="58">THDK2</f>
        <v>0</v>
      </c>
      <c r="J54" s="54">
        <f t="shared" ref="J54:J65" ca="1" si="59">THDK</f>
        <v>0</v>
      </c>
      <c r="K54" s="24">
        <v>142</v>
      </c>
      <c r="L54" s="25" t="s">
        <v>2854</v>
      </c>
      <c r="M54" s="26">
        <v>151</v>
      </c>
      <c r="N54" s="17">
        <f t="shared" si="6"/>
        <v>41</v>
      </c>
      <c r="O54" s="17" t="s">
        <v>6077</v>
      </c>
      <c r="P54" s="17" t="s">
        <v>6078</v>
      </c>
      <c r="Q54" s="27"/>
      <c r="R54" s="547"/>
      <c r="S54" s="54">
        <f ca="1">pajetsck+R54</f>
        <v>0</v>
      </c>
      <c r="T54" s="547"/>
      <c r="U54" s="57">
        <f ca="1">pajetsdk+T54</f>
        <v>0</v>
      </c>
      <c r="V54" s="894"/>
      <c r="W54" s="54">
        <f ca="1">pajetsck+V54</f>
        <v>0</v>
      </c>
      <c r="X54" s="547"/>
      <c r="Y54" s="57">
        <f ca="1">pajetsdk+X54</f>
        <v>0</v>
      </c>
      <c r="Z54" s="894"/>
      <c r="AA54" s="54">
        <f ca="1">pajetsck+Z54</f>
        <v>0</v>
      </c>
      <c r="AB54" s="547"/>
      <c r="AC54" s="57">
        <f ca="1">pajetsdk+AB54</f>
        <v>0</v>
      </c>
      <c r="AD54" s="54">
        <f t="shared" ca="1" si="49"/>
        <v>0</v>
      </c>
      <c r="AE54" s="46" t="s">
        <v>3831</v>
      </c>
      <c r="AF54" s="40"/>
      <c r="AG54" s="17"/>
      <c r="AH54" s="17"/>
      <c r="AI54" s="54">
        <f t="shared" ca="1" si="50"/>
        <v>0</v>
      </c>
      <c r="AJ54" s="54"/>
      <c r="AK54" s="54">
        <f t="shared" ca="1" si="51"/>
        <v>0</v>
      </c>
    </row>
    <row r="55" spans="1:37">
      <c r="A55" s="519" t="s">
        <v>661</v>
      </c>
      <c r="B55" s="22" t="s">
        <v>3832</v>
      </c>
      <c r="C55" s="53">
        <v>152</v>
      </c>
      <c r="D55" s="53"/>
      <c r="E55" s="54">
        <f t="shared" si="54"/>
        <v>134279203</v>
      </c>
      <c r="F55" s="54">
        <f t="shared" ca="1" si="55"/>
        <v>0</v>
      </c>
      <c r="G55" s="54">
        <f t="shared" ca="1" si="56"/>
        <v>134279203</v>
      </c>
      <c r="H55" s="54">
        <f t="shared" si="57"/>
        <v>559728374</v>
      </c>
      <c r="I55" s="54">
        <f t="shared" ca="1" si="58"/>
        <v>0</v>
      </c>
      <c r="J55" s="54">
        <f t="shared" ca="1" si="59"/>
        <v>559728374</v>
      </c>
      <c r="K55" s="24">
        <v>133</v>
      </c>
      <c r="L55" s="25" t="s">
        <v>2855</v>
      </c>
      <c r="M55" s="26">
        <v>152</v>
      </c>
      <c r="N55" s="17">
        <f t="shared" si="6"/>
        <v>42</v>
      </c>
      <c r="O55" s="17" t="s">
        <v>6077</v>
      </c>
      <c r="P55" s="17" t="s">
        <v>6078</v>
      </c>
      <c r="Q55" s="27"/>
      <c r="R55" s="547">
        <v>127461021</v>
      </c>
      <c r="S55" s="54">
        <f ca="1">pajetsck+R55</f>
        <v>127461021</v>
      </c>
      <c r="T55" s="547">
        <v>559728374</v>
      </c>
      <c r="U55" s="57">
        <f ca="1">pajetsdk+T55</f>
        <v>559728374</v>
      </c>
      <c r="V55" s="894">
        <v>6818182</v>
      </c>
      <c r="W55" s="54">
        <f ca="1">pajetsck+V55</f>
        <v>6818182</v>
      </c>
      <c r="X55" s="547"/>
      <c r="Y55" s="57">
        <f ca="1">pajetsdk+X55</f>
        <v>0</v>
      </c>
      <c r="Z55" s="894"/>
      <c r="AA55" s="54">
        <f ca="1">pajetsck+Z55</f>
        <v>0</v>
      </c>
      <c r="AB55" s="547"/>
      <c r="AC55" s="57">
        <f ca="1">pajetsdk+AB55</f>
        <v>0</v>
      </c>
      <c r="AD55" s="54">
        <f t="shared" ca="1" si="49"/>
        <v>425449171</v>
      </c>
      <c r="AE55" s="46" t="s">
        <v>11866</v>
      </c>
      <c r="AF55" s="40"/>
      <c r="AG55" s="17"/>
      <c r="AH55" s="17"/>
      <c r="AI55" s="54">
        <f t="shared" ca="1" si="50"/>
        <v>134279203</v>
      </c>
      <c r="AJ55" s="54"/>
      <c r="AK55" s="54">
        <f t="shared" ca="1" si="51"/>
        <v>559728374</v>
      </c>
    </row>
    <row r="56" spans="1:37">
      <c r="A56" s="519" t="s">
        <v>12490</v>
      </c>
      <c r="B56" s="22" t="s">
        <v>2490</v>
      </c>
      <c r="C56" s="53" t="s">
        <v>2491</v>
      </c>
      <c r="D56" s="53"/>
      <c r="E56" s="56">
        <f t="shared" ref="E56:J56" si="60">Acdkt</f>
        <v>0</v>
      </c>
      <c r="F56" s="56">
        <f t="shared" ca="1" si="60"/>
        <v>0</v>
      </c>
      <c r="G56" s="56">
        <f t="shared" ca="1" si="60"/>
        <v>0</v>
      </c>
      <c r="H56" s="56">
        <f t="shared" si="60"/>
        <v>0</v>
      </c>
      <c r="I56" s="56">
        <f t="shared" ca="1" si="60"/>
        <v>0</v>
      </c>
      <c r="J56" s="56">
        <f t="shared" ca="1" si="60"/>
        <v>0</v>
      </c>
      <c r="K56" s="24"/>
      <c r="L56" s="25"/>
      <c r="M56" s="26"/>
      <c r="N56" s="17">
        <f t="shared" si="6"/>
        <v>43</v>
      </c>
      <c r="O56" s="17" t="s">
        <v>6077</v>
      </c>
      <c r="P56" s="17"/>
      <c r="Q56" s="27"/>
      <c r="R56" s="56">
        <f>Acdkt</f>
        <v>0</v>
      </c>
      <c r="S56" s="56">
        <f t="shared" ref="S56:AC56" ca="1" si="61">Acdkt</f>
        <v>0</v>
      </c>
      <c r="T56" s="56">
        <f>Acdkt</f>
        <v>0</v>
      </c>
      <c r="U56" s="554">
        <f t="shared" ca="1" si="61"/>
        <v>0</v>
      </c>
      <c r="V56" s="56">
        <f t="shared" si="61"/>
        <v>0</v>
      </c>
      <c r="W56" s="56">
        <f t="shared" ca="1" si="61"/>
        <v>0</v>
      </c>
      <c r="X56" s="56">
        <f t="shared" si="61"/>
        <v>0</v>
      </c>
      <c r="Y56" s="554">
        <f t="shared" ca="1" si="61"/>
        <v>0</v>
      </c>
      <c r="Z56" s="56">
        <f t="shared" si="61"/>
        <v>0</v>
      </c>
      <c r="AA56" s="56">
        <f t="shared" ca="1" si="61"/>
        <v>0</v>
      </c>
      <c r="AB56" s="56">
        <f t="shared" si="61"/>
        <v>0</v>
      </c>
      <c r="AC56" s="554">
        <f t="shared" ca="1" si="61"/>
        <v>0</v>
      </c>
      <c r="AD56" s="54">
        <f t="shared" ca="1" si="49"/>
        <v>0</v>
      </c>
      <c r="AE56" s="46" t="s">
        <v>11866</v>
      </c>
      <c r="AF56" s="40"/>
      <c r="AG56" s="17"/>
      <c r="AH56" s="17"/>
      <c r="AI56" s="54">
        <f t="shared" ca="1" si="50"/>
        <v>0</v>
      </c>
      <c r="AJ56" s="54"/>
      <c r="AK56" s="54">
        <f t="shared" ca="1" si="51"/>
        <v>0</v>
      </c>
    </row>
    <row r="57" spans="1:37">
      <c r="A57" s="519"/>
      <c r="B57" s="550" t="s">
        <v>10587</v>
      </c>
      <c r="C57" s="53"/>
      <c r="D57" s="53"/>
      <c r="E57" s="54">
        <f t="shared" si="54"/>
        <v>0</v>
      </c>
      <c r="F57" s="54">
        <f t="shared" ca="1" si="55"/>
        <v>0</v>
      </c>
      <c r="G57" s="54">
        <f t="shared" ca="1" si="56"/>
        <v>0</v>
      </c>
      <c r="H57" s="54">
        <f t="shared" si="57"/>
        <v>0</v>
      </c>
      <c r="I57" s="54">
        <f t="shared" ca="1" si="58"/>
        <v>0</v>
      </c>
      <c r="J57" s="54">
        <f t="shared" ca="1" si="59"/>
        <v>0</v>
      </c>
      <c r="K57" s="24" t="s">
        <v>13105</v>
      </c>
      <c r="L57" s="25" t="s">
        <v>2855</v>
      </c>
      <c r="M57" s="26">
        <v>154</v>
      </c>
      <c r="N57" s="17">
        <f t="shared" si="6"/>
        <v>44</v>
      </c>
      <c r="O57" s="17"/>
      <c r="P57" s="17" t="s">
        <v>6078</v>
      </c>
      <c r="Q57" s="27"/>
      <c r="R57" s="547"/>
      <c r="S57" s="54">
        <f ca="1">pajetsck+R57</f>
        <v>0</v>
      </c>
      <c r="T57" s="547"/>
      <c r="U57" s="57">
        <f ca="1">pajetsdk+T57</f>
        <v>0</v>
      </c>
      <c r="V57" s="894"/>
      <c r="W57" s="54">
        <f ca="1">pajetsck+V57</f>
        <v>0</v>
      </c>
      <c r="X57" s="547"/>
      <c r="Y57" s="57">
        <f ca="1">pajetsdk+X57</f>
        <v>0</v>
      </c>
      <c r="Z57" s="894"/>
      <c r="AA57" s="54">
        <f ca="1">pajetsck+Z57</f>
        <v>0</v>
      </c>
      <c r="AB57" s="547"/>
      <c r="AC57" s="57">
        <f ca="1">pajetsdk+AB57</f>
        <v>0</v>
      </c>
      <c r="AD57" s="54">
        <f t="shared" ca="1" si="49"/>
        <v>0</v>
      </c>
      <c r="AE57" s="46"/>
      <c r="AF57" s="40"/>
      <c r="AG57" s="17"/>
      <c r="AH57" s="17"/>
      <c r="AI57" s="54">
        <f t="shared" ca="1" si="50"/>
        <v>0</v>
      </c>
      <c r="AJ57" s="54"/>
      <c r="AK57" s="54">
        <f t="shared" ca="1" si="51"/>
        <v>0</v>
      </c>
    </row>
    <row r="58" spans="1:37">
      <c r="A58" s="519"/>
      <c r="B58" s="550" t="s">
        <v>10588</v>
      </c>
      <c r="C58" s="53"/>
      <c r="D58" s="53"/>
      <c r="E58" s="54">
        <f t="shared" si="54"/>
        <v>0</v>
      </c>
      <c r="F58" s="54">
        <f t="shared" ca="1" si="55"/>
        <v>0</v>
      </c>
      <c r="G58" s="54">
        <f t="shared" ca="1" si="56"/>
        <v>0</v>
      </c>
      <c r="H58" s="54">
        <f t="shared" si="57"/>
        <v>0</v>
      </c>
      <c r="I58" s="54">
        <f t="shared" ca="1" si="58"/>
        <v>0</v>
      </c>
      <c r="J58" s="54">
        <f t="shared" ca="1" si="59"/>
        <v>0</v>
      </c>
      <c r="K58" s="24" t="s">
        <v>13106</v>
      </c>
      <c r="L58" s="25" t="s">
        <v>2855</v>
      </c>
      <c r="M58" s="26">
        <v>154</v>
      </c>
      <c r="N58" s="17">
        <f t="shared" si="6"/>
        <v>45</v>
      </c>
      <c r="O58" s="17"/>
      <c r="P58" s="17" t="s">
        <v>6078</v>
      </c>
      <c r="Q58" s="27"/>
      <c r="R58" s="549"/>
      <c r="S58" s="54">
        <f ca="1">pajetsck+R58</f>
        <v>0</v>
      </c>
      <c r="T58" s="549"/>
      <c r="U58" s="57">
        <f ca="1">pajetsdk+T58</f>
        <v>0</v>
      </c>
      <c r="V58" s="895"/>
      <c r="W58" s="54">
        <f ca="1">pajetsck+V58</f>
        <v>0</v>
      </c>
      <c r="X58" s="549"/>
      <c r="Y58" s="57">
        <f ca="1">pajetsdk+X58</f>
        <v>0</v>
      </c>
      <c r="Z58" s="895"/>
      <c r="AA58" s="54">
        <f ca="1">pajetsck+Z58</f>
        <v>0</v>
      </c>
      <c r="AB58" s="549"/>
      <c r="AC58" s="57">
        <f ca="1">pajetsdk+AB58</f>
        <v>0</v>
      </c>
      <c r="AD58" s="54">
        <f t="shared" ca="1" si="49"/>
        <v>0</v>
      </c>
      <c r="AE58" s="46"/>
      <c r="AF58" s="40"/>
      <c r="AG58" s="17"/>
      <c r="AH58" s="17"/>
      <c r="AI58" s="54">
        <f t="shared" ca="1" si="50"/>
        <v>0</v>
      </c>
      <c r="AJ58" s="54"/>
      <c r="AK58" s="54">
        <f t="shared" ca="1" si="51"/>
        <v>0</v>
      </c>
    </row>
    <row r="59" spans="1:37">
      <c r="A59" s="519"/>
      <c r="B59" s="550" t="s">
        <v>10589</v>
      </c>
      <c r="C59" s="53"/>
      <c r="D59" s="53"/>
      <c r="E59" s="54">
        <f t="shared" si="54"/>
        <v>0</v>
      </c>
      <c r="F59" s="54">
        <f t="shared" ca="1" si="55"/>
        <v>0</v>
      </c>
      <c r="G59" s="54">
        <f t="shared" ca="1" si="56"/>
        <v>0</v>
      </c>
      <c r="H59" s="54">
        <f t="shared" si="57"/>
        <v>0</v>
      </c>
      <c r="I59" s="54">
        <f t="shared" ca="1" si="58"/>
        <v>0</v>
      </c>
      <c r="J59" s="54">
        <f t="shared" ca="1" si="59"/>
        <v>0</v>
      </c>
      <c r="K59" s="24" t="s">
        <v>13107</v>
      </c>
      <c r="L59" s="25" t="s">
        <v>2855</v>
      </c>
      <c r="M59" s="26">
        <v>154</v>
      </c>
      <c r="N59" s="17">
        <f t="shared" si="6"/>
        <v>46</v>
      </c>
      <c r="O59" s="17"/>
      <c r="P59" s="17" t="s">
        <v>6078</v>
      </c>
      <c r="Q59" s="27"/>
      <c r="R59" s="549"/>
      <c r="S59" s="54">
        <f ca="1">pajetsck+R59</f>
        <v>0</v>
      </c>
      <c r="T59" s="549"/>
      <c r="U59" s="57">
        <f ca="1">pajetsdk+T59</f>
        <v>0</v>
      </c>
      <c r="V59" s="895"/>
      <c r="W59" s="54">
        <f ca="1">pajetsck+V59</f>
        <v>0</v>
      </c>
      <c r="X59" s="549"/>
      <c r="Y59" s="57">
        <f ca="1">pajetsdk+X59</f>
        <v>0</v>
      </c>
      <c r="Z59" s="895"/>
      <c r="AA59" s="54">
        <f ca="1">pajetsck+Z59</f>
        <v>0</v>
      </c>
      <c r="AB59" s="549"/>
      <c r="AC59" s="57">
        <f ca="1">pajetsdk+AB59</f>
        <v>0</v>
      </c>
      <c r="AD59" s="54">
        <f t="shared" ca="1" si="49"/>
        <v>0</v>
      </c>
      <c r="AE59" s="46"/>
      <c r="AF59" s="40"/>
      <c r="AG59" s="17"/>
      <c r="AH59" s="17"/>
      <c r="AI59" s="54">
        <f t="shared" ca="1" si="50"/>
        <v>0</v>
      </c>
      <c r="AJ59" s="54"/>
      <c r="AK59" s="54">
        <f t="shared" ca="1" si="51"/>
        <v>0</v>
      </c>
    </row>
    <row r="60" spans="1:37">
      <c r="A60" s="519" t="s">
        <v>13294</v>
      </c>
      <c r="B60" s="22" t="s">
        <v>10347</v>
      </c>
      <c r="C60" s="53">
        <v>157</v>
      </c>
      <c r="D60" s="53"/>
      <c r="E60" s="54">
        <f t="shared" si="54"/>
        <v>0</v>
      </c>
      <c r="F60" s="54">
        <f t="shared" ca="1" si="55"/>
        <v>0</v>
      </c>
      <c r="G60" s="54">
        <f t="shared" ca="1" si="56"/>
        <v>0</v>
      </c>
      <c r="H60" s="54">
        <f t="shared" si="57"/>
        <v>0</v>
      </c>
      <c r="I60" s="54">
        <f t="shared" ca="1" si="58"/>
        <v>0</v>
      </c>
      <c r="J60" s="54">
        <f t="shared" ca="1" si="59"/>
        <v>0</v>
      </c>
      <c r="K60" s="24" t="s">
        <v>10348</v>
      </c>
      <c r="L60" s="25"/>
      <c r="M60" s="26">
        <v>157</v>
      </c>
      <c r="N60" s="17">
        <f t="shared" si="6"/>
        <v>47</v>
      </c>
      <c r="O60" s="17" t="s">
        <v>6077</v>
      </c>
      <c r="P60" s="17" t="s">
        <v>6078</v>
      </c>
      <c r="Q60" s="27"/>
      <c r="R60" s="547"/>
      <c r="S60" s="54">
        <f ca="1">pajetsck+R60</f>
        <v>0</v>
      </c>
      <c r="T60" s="547"/>
      <c r="U60" s="57">
        <f ca="1">pajetsdk+T60</f>
        <v>0</v>
      </c>
      <c r="V60" s="894"/>
      <c r="W60" s="54">
        <f ca="1">pajetsck+V60</f>
        <v>0</v>
      </c>
      <c r="X60" s="547"/>
      <c r="Y60" s="57">
        <f ca="1">pajetsdk+X60</f>
        <v>0</v>
      </c>
      <c r="Z60" s="894"/>
      <c r="AA60" s="54">
        <f ca="1">pajetsck+Z60</f>
        <v>0</v>
      </c>
      <c r="AB60" s="547"/>
      <c r="AC60" s="57">
        <f ca="1">pajetsdk+AB60</f>
        <v>0</v>
      </c>
      <c r="AD60" s="54">
        <f t="shared" ca="1" si="49"/>
        <v>0</v>
      </c>
      <c r="AE60" s="46" t="s">
        <v>11868</v>
      </c>
      <c r="AF60" s="40"/>
      <c r="AG60" s="17"/>
      <c r="AH60" s="17"/>
      <c r="AI60" s="54">
        <f t="shared" ca="1" si="50"/>
        <v>0</v>
      </c>
      <c r="AJ60" s="54"/>
      <c r="AK60" s="54">
        <f t="shared" ca="1" si="51"/>
        <v>0</v>
      </c>
    </row>
    <row r="61" spans="1:37">
      <c r="A61" s="519" t="s">
        <v>13296</v>
      </c>
      <c r="B61" s="22" t="s">
        <v>3829</v>
      </c>
      <c r="C61" s="53">
        <v>158</v>
      </c>
      <c r="D61" s="53"/>
      <c r="E61" s="56">
        <f t="shared" ref="E61:J61" si="62">Acdkt</f>
        <v>393319646566</v>
      </c>
      <c r="F61" s="56">
        <f t="shared" ca="1" si="62"/>
        <v>0</v>
      </c>
      <c r="G61" s="56">
        <f t="shared" ca="1" si="62"/>
        <v>393319646566</v>
      </c>
      <c r="H61" s="56">
        <f t="shared" si="62"/>
        <v>263341846566</v>
      </c>
      <c r="I61" s="56">
        <f t="shared" ca="1" si="62"/>
        <v>0</v>
      </c>
      <c r="J61" s="56">
        <f t="shared" ca="1" si="62"/>
        <v>263341846566</v>
      </c>
      <c r="K61" s="24"/>
      <c r="L61" s="25"/>
      <c r="M61" s="26"/>
      <c r="N61" s="17">
        <f t="shared" si="6"/>
        <v>48</v>
      </c>
      <c r="O61" s="17" t="s">
        <v>6077</v>
      </c>
      <c r="P61" s="17"/>
      <c r="Q61" s="27"/>
      <c r="R61" s="56">
        <f>Acdkt</f>
        <v>303339646566</v>
      </c>
      <c r="S61" s="56">
        <f t="shared" ref="S61:AC61" ca="1" si="63">Acdkt</f>
        <v>303339646566</v>
      </c>
      <c r="T61" s="56">
        <f>Acdkt</f>
        <v>263341846566</v>
      </c>
      <c r="U61" s="554">
        <f t="shared" ca="1" si="63"/>
        <v>263341846566</v>
      </c>
      <c r="V61" s="56">
        <f t="shared" si="63"/>
        <v>89980000000</v>
      </c>
      <c r="W61" s="56">
        <f t="shared" ca="1" si="63"/>
        <v>89980000000</v>
      </c>
      <c r="X61" s="56">
        <f t="shared" si="63"/>
        <v>0</v>
      </c>
      <c r="Y61" s="554">
        <f t="shared" ca="1" si="63"/>
        <v>0</v>
      </c>
      <c r="Z61" s="56">
        <f t="shared" si="63"/>
        <v>0</v>
      </c>
      <c r="AA61" s="56">
        <f t="shared" ca="1" si="63"/>
        <v>0</v>
      </c>
      <c r="AB61" s="56">
        <f t="shared" si="63"/>
        <v>0</v>
      </c>
      <c r="AC61" s="554">
        <f t="shared" ca="1" si="63"/>
        <v>0</v>
      </c>
      <c r="AD61" s="54">
        <f t="shared" ca="1" si="49"/>
        <v>-129977800000</v>
      </c>
      <c r="AE61" s="46"/>
      <c r="AF61" s="40"/>
      <c r="AG61" s="17"/>
      <c r="AH61" s="17"/>
      <c r="AI61" s="54">
        <f t="shared" ca="1" si="50"/>
        <v>393319646566</v>
      </c>
      <c r="AJ61" s="54"/>
      <c r="AK61" s="54">
        <f t="shared" ca="1" si="51"/>
        <v>263341846566</v>
      </c>
    </row>
    <row r="62" spans="1:37">
      <c r="A62" s="519"/>
      <c r="B62" s="22" t="s">
        <v>2492</v>
      </c>
      <c r="C62" s="53"/>
      <c r="D62" s="53"/>
      <c r="E62" s="54">
        <f t="shared" si="54"/>
        <v>393319646566</v>
      </c>
      <c r="F62" s="54">
        <f t="shared" ca="1" si="55"/>
        <v>0</v>
      </c>
      <c r="G62" s="54">
        <f t="shared" ca="1" si="56"/>
        <v>393319646566</v>
      </c>
      <c r="H62" s="54">
        <f t="shared" si="57"/>
        <v>263341846566</v>
      </c>
      <c r="I62" s="54">
        <f t="shared" ca="1" si="58"/>
        <v>0</v>
      </c>
      <c r="J62" s="54">
        <f t="shared" ca="1" si="59"/>
        <v>263341846566</v>
      </c>
      <c r="K62" s="24">
        <v>141</v>
      </c>
      <c r="L62" s="25" t="s">
        <v>2851</v>
      </c>
      <c r="M62" s="26">
        <v>158</v>
      </c>
      <c r="N62" s="17">
        <f t="shared" si="6"/>
        <v>49</v>
      </c>
      <c r="O62" s="17"/>
      <c r="P62" s="17" t="s">
        <v>6078</v>
      </c>
      <c r="Q62" s="27"/>
      <c r="R62" s="547">
        <v>303339646566</v>
      </c>
      <c r="S62" s="54">
        <f ca="1">pajetsck+R62</f>
        <v>303339646566</v>
      </c>
      <c r="T62" s="1834">
        <v>263341846566</v>
      </c>
      <c r="U62" s="57">
        <f ca="1">pajetsdk+T62</f>
        <v>263341846566</v>
      </c>
      <c r="V62" s="894">
        <v>89980000000</v>
      </c>
      <c r="W62" s="54">
        <f ca="1">pajetsck+V62</f>
        <v>89980000000</v>
      </c>
      <c r="X62" s="547"/>
      <c r="Y62" s="57">
        <f ca="1">pajetsdk+X62</f>
        <v>0</v>
      </c>
      <c r="Z62" s="894"/>
      <c r="AA62" s="54">
        <f ca="1">pajetsck+Z62</f>
        <v>0</v>
      </c>
      <c r="AB62" s="547"/>
      <c r="AC62" s="57">
        <f ca="1">pajetsdk+AB62</f>
        <v>0</v>
      </c>
      <c r="AD62" s="54">
        <f t="shared" ca="1" si="49"/>
        <v>-129977800000</v>
      </c>
      <c r="AE62" s="46" t="s">
        <v>11866</v>
      </c>
      <c r="AF62" s="40"/>
      <c r="AG62" s="17"/>
      <c r="AH62" s="17"/>
      <c r="AI62" s="54">
        <f t="shared" ca="1" si="50"/>
        <v>393319646566</v>
      </c>
      <c r="AJ62" s="54"/>
      <c r="AK62" s="54">
        <f t="shared" ca="1" si="51"/>
        <v>263341846566</v>
      </c>
    </row>
    <row r="63" spans="1:37">
      <c r="A63" s="519"/>
      <c r="B63" s="22" t="s">
        <v>1723</v>
      </c>
      <c r="C63" s="53"/>
      <c r="D63" s="53"/>
      <c r="E63" s="54">
        <f t="shared" si="54"/>
        <v>0</v>
      </c>
      <c r="F63" s="54">
        <f t="shared" ca="1" si="55"/>
        <v>0</v>
      </c>
      <c r="G63" s="54">
        <f t="shared" ca="1" si="56"/>
        <v>0</v>
      </c>
      <c r="H63" s="54">
        <f t="shared" si="57"/>
        <v>0</v>
      </c>
      <c r="I63" s="54">
        <f t="shared" ca="1" si="58"/>
        <v>0</v>
      </c>
      <c r="J63" s="54">
        <f t="shared" ca="1" si="59"/>
        <v>0</v>
      </c>
      <c r="K63" s="24">
        <v>144</v>
      </c>
      <c r="L63" s="25" t="s">
        <v>2851</v>
      </c>
      <c r="M63" s="26">
        <v>158</v>
      </c>
      <c r="N63" s="17">
        <f t="shared" si="6"/>
        <v>50</v>
      </c>
      <c r="O63" s="17"/>
      <c r="P63" s="17" t="s">
        <v>6078</v>
      </c>
      <c r="Q63" s="27"/>
      <c r="R63" s="549"/>
      <c r="S63" s="54">
        <f ca="1">pajetsck+R63</f>
        <v>0</v>
      </c>
      <c r="T63" s="549"/>
      <c r="U63" s="57">
        <f ca="1">pajetsdk+T63</f>
        <v>0</v>
      </c>
      <c r="V63" s="895"/>
      <c r="W63" s="54">
        <f ca="1">pajetsck+V63</f>
        <v>0</v>
      </c>
      <c r="X63" s="549"/>
      <c r="Y63" s="57">
        <f ca="1">pajetsdk+X63</f>
        <v>0</v>
      </c>
      <c r="Z63" s="895"/>
      <c r="AA63" s="54">
        <f ca="1">pajetsck+Z63</f>
        <v>0</v>
      </c>
      <c r="AB63" s="549"/>
      <c r="AC63" s="57">
        <f ca="1">pajetsdk+AB63</f>
        <v>0</v>
      </c>
      <c r="AD63" s="54">
        <f t="shared" ca="1" si="49"/>
        <v>0</v>
      </c>
      <c r="AE63" s="46" t="s">
        <v>1724</v>
      </c>
      <c r="AF63" s="40"/>
      <c r="AG63" s="17"/>
      <c r="AH63" s="17"/>
      <c r="AI63" s="54">
        <f t="shared" ca="1" si="50"/>
        <v>0</v>
      </c>
      <c r="AJ63" s="54"/>
      <c r="AK63" s="54">
        <f t="shared" ca="1" si="51"/>
        <v>0</v>
      </c>
    </row>
    <row r="64" spans="1:37">
      <c r="A64" s="519"/>
      <c r="B64" s="22" t="s">
        <v>1725</v>
      </c>
      <c r="C64" s="53"/>
      <c r="D64" s="53"/>
      <c r="E64" s="54">
        <f>THCK1</f>
        <v>0</v>
      </c>
      <c r="F64" s="54">
        <f ca="1">THCK2</f>
        <v>0</v>
      </c>
      <c r="G64" s="54">
        <f ca="1">THCK</f>
        <v>0</v>
      </c>
      <c r="H64" s="54">
        <f>THDK1</f>
        <v>0</v>
      </c>
      <c r="I64" s="54">
        <f ca="1">THDK2</f>
        <v>0</v>
      </c>
      <c r="J64" s="54">
        <f ca="1">THDK</f>
        <v>0</v>
      </c>
      <c r="K64" s="24">
        <v>1381</v>
      </c>
      <c r="L64" s="25" t="s">
        <v>2851</v>
      </c>
      <c r="M64" s="26">
        <v>158</v>
      </c>
      <c r="N64" s="17">
        <f>Countct</f>
        <v>51</v>
      </c>
      <c r="O64" s="17"/>
      <c r="P64" s="17" t="s">
        <v>6078</v>
      </c>
      <c r="Q64" s="27"/>
      <c r="R64" s="549"/>
      <c r="S64" s="54">
        <f ca="1">pajetsck+R64</f>
        <v>0</v>
      </c>
      <c r="T64" s="549"/>
      <c r="U64" s="57">
        <f ca="1">pajetsdk+T64</f>
        <v>0</v>
      </c>
      <c r="V64" s="895"/>
      <c r="W64" s="54">
        <f ca="1">pajetsck+V64</f>
        <v>0</v>
      </c>
      <c r="X64" s="549"/>
      <c r="Y64" s="57">
        <f ca="1">pajetsdk+X64</f>
        <v>0</v>
      </c>
      <c r="Z64" s="895"/>
      <c r="AA64" s="54">
        <f ca="1">pajetsck+Z64</f>
        <v>0</v>
      </c>
      <c r="AB64" s="549"/>
      <c r="AC64" s="57">
        <f ca="1">pajetsdk+AB64</f>
        <v>0</v>
      </c>
      <c r="AD64" s="54">
        <f t="shared" ca="1" si="49"/>
        <v>0</v>
      </c>
      <c r="AE64" s="46" t="s">
        <v>11866</v>
      </c>
      <c r="AF64" s="40"/>
      <c r="AG64" s="17"/>
      <c r="AH64" s="17"/>
      <c r="AI64" s="54">
        <f t="shared" ca="1" si="50"/>
        <v>0</v>
      </c>
      <c r="AJ64" s="54"/>
      <c r="AK64" s="54">
        <f t="shared" ca="1" si="51"/>
        <v>0</v>
      </c>
    </row>
    <row r="65" spans="1:37">
      <c r="A65" s="519"/>
      <c r="B65" s="550" t="s">
        <v>13108</v>
      </c>
      <c r="C65" s="53"/>
      <c r="D65" s="53"/>
      <c r="E65" s="54">
        <f t="shared" si="54"/>
        <v>0</v>
      </c>
      <c r="F65" s="54">
        <f t="shared" ca="1" si="55"/>
        <v>0</v>
      </c>
      <c r="G65" s="54">
        <f t="shared" ca="1" si="56"/>
        <v>0</v>
      </c>
      <c r="H65" s="54">
        <f t="shared" si="57"/>
        <v>0</v>
      </c>
      <c r="I65" s="54">
        <f t="shared" ca="1" si="58"/>
        <v>0</v>
      </c>
      <c r="J65" s="54">
        <f t="shared" ca="1" si="59"/>
        <v>0</v>
      </c>
      <c r="K65" s="24">
        <v>148</v>
      </c>
      <c r="L65" s="25" t="s">
        <v>2851</v>
      </c>
      <c r="M65" s="26">
        <v>158</v>
      </c>
      <c r="N65" s="17">
        <f t="shared" si="6"/>
        <v>52</v>
      </c>
      <c r="O65" s="17"/>
      <c r="P65" s="17" t="s">
        <v>6078</v>
      </c>
      <c r="Q65" s="27"/>
      <c r="R65" s="549"/>
      <c r="S65" s="54">
        <f ca="1">pajetsck+R65</f>
        <v>0</v>
      </c>
      <c r="T65" s="549"/>
      <c r="U65" s="57">
        <f ca="1">pajetsdk+T65</f>
        <v>0</v>
      </c>
      <c r="V65" s="895"/>
      <c r="W65" s="54">
        <f ca="1">pajetsck+V65</f>
        <v>0</v>
      </c>
      <c r="X65" s="549"/>
      <c r="Y65" s="57">
        <f ca="1">pajetsdk+X65</f>
        <v>0</v>
      </c>
      <c r="Z65" s="895"/>
      <c r="AA65" s="54">
        <f ca="1">pajetsck+Z65</f>
        <v>0</v>
      </c>
      <c r="AB65" s="549"/>
      <c r="AC65" s="57">
        <f ca="1">pajetsdk+AB65</f>
        <v>0</v>
      </c>
      <c r="AD65" s="54">
        <f t="shared" ca="1" si="49"/>
        <v>0</v>
      </c>
      <c r="AE65" s="46" t="s">
        <v>11866</v>
      </c>
      <c r="AF65" s="40"/>
      <c r="AG65" s="17"/>
      <c r="AH65" s="17"/>
      <c r="AI65" s="54">
        <f t="shared" ca="1" si="50"/>
        <v>0</v>
      </c>
      <c r="AJ65" s="54"/>
      <c r="AK65" s="54">
        <f t="shared" ca="1" si="51"/>
        <v>0</v>
      </c>
    </row>
    <row r="66" spans="1:37">
      <c r="A66" s="519"/>
      <c r="B66" s="550"/>
      <c r="C66" s="53"/>
      <c r="D66" s="53"/>
      <c r="E66" s="54"/>
      <c r="F66" s="54"/>
      <c r="G66" s="54"/>
      <c r="H66" s="54"/>
      <c r="I66" s="54"/>
      <c r="J66" s="54"/>
      <c r="K66" s="24"/>
      <c r="L66" s="25"/>
      <c r="M66" s="26"/>
      <c r="N66" s="17" t="str">
        <f t="shared" si="6"/>
        <v/>
      </c>
      <c r="O66" s="17"/>
      <c r="P66" s="17"/>
      <c r="Q66" s="27"/>
      <c r="R66" s="54"/>
      <c r="S66" s="54"/>
      <c r="T66" s="54"/>
      <c r="U66" s="57"/>
      <c r="V66" s="54"/>
      <c r="W66" s="54"/>
      <c r="X66" s="54"/>
      <c r="Y66" s="57"/>
      <c r="Z66" s="54"/>
      <c r="AA66" s="54"/>
      <c r="AB66" s="54"/>
      <c r="AC66" s="57"/>
      <c r="AD66" s="54"/>
      <c r="AE66" s="46"/>
      <c r="AF66" s="40"/>
      <c r="AG66" s="17"/>
      <c r="AH66" s="17"/>
      <c r="AI66" s="54"/>
      <c r="AJ66" s="54"/>
      <c r="AK66" s="54"/>
    </row>
    <row r="67" spans="1:37">
      <c r="A67" s="518" t="s">
        <v>1726</v>
      </c>
      <c r="B67" s="518" t="s">
        <v>1727</v>
      </c>
      <c r="C67" s="47">
        <v>200</v>
      </c>
      <c r="D67" s="47"/>
      <c r="E67" s="49">
        <f t="shared" ref="E67:J67" si="64">E68+E80+E94+E97+E109+E115</f>
        <v>132071672260</v>
      </c>
      <c r="F67" s="49">
        <f t="shared" ca="1" si="64"/>
        <v>-4000000000</v>
      </c>
      <c r="G67" s="49">
        <f ca="1">G68+G80+G94+G97+G109+G115</f>
        <v>128071672260</v>
      </c>
      <c r="H67" s="49">
        <f t="shared" si="64"/>
        <v>140375521126</v>
      </c>
      <c r="I67" s="49">
        <f t="shared" ca="1" si="64"/>
        <v>0</v>
      </c>
      <c r="J67" s="49">
        <f t="shared" ca="1" si="64"/>
        <v>140375521126</v>
      </c>
      <c r="K67" s="24"/>
      <c r="L67" s="25"/>
      <c r="M67" s="26"/>
      <c r="N67" s="17">
        <f t="shared" ref="N67:N114" si="65">Countct</f>
        <v>53</v>
      </c>
      <c r="O67" s="17" t="s">
        <v>6077</v>
      </c>
      <c r="P67" s="17"/>
      <c r="Q67" s="27"/>
      <c r="R67" s="49">
        <f>R68+R80+R94+R97+R109+R115</f>
        <v>132071672260</v>
      </c>
      <c r="S67" s="49">
        <f t="shared" ref="S67:AC67" ca="1" si="66">S68+S80+S94+S97+S109+S115</f>
        <v>132071672260</v>
      </c>
      <c r="T67" s="49">
        <f t="shared" si="66"/>
        <v>140375521126</v>
      </c>
      <c r="U67" s="50">
        <f t="shared" ca="1" si="66"/>
        <v>140375521126</v>
      </c>
      <c r="V67" s="49">
        <f>V68+V80+V94+V97+V109+V115</f>
        <v>0</v>
      </c>
      <c r="W67" s="49">
        <f ca="1">W68+W80+W94+W97+W109+W115</f>
        <v>0</v>
      </c>
      <c r="X67" s="49">
        <f>X68+X80+X94+X97+X109+X115</f>
        <v>0</v>
      </c>
      <c r="Y67" s="50">
        <f ca="1">Y68+Y80+Y94+Y97+Y109+Y115</f>
        <v>0</v>
      </c>
      <c r="Z67" s="49">
        <f t="shared" si="66"/>
        <v>0</v>
      </c>
      <c r="AA67" s="49">
        <f t="shared" ca="1" si="66"/>
        <v>-4000000000</v>
      </c>
      <c r="AB67" s="49">
        <f t="shared" si="66"/>
        <v>0</v>
      </c>
      <c r="AC67" s="50">
        <f t="shared" ca="1" si="66"/>
        <v>0</v>
      </c>
      <c r="AD67" s="49">
        <f t="shared" ref="AD67:AD98" ca="1" si="67">J67-G67</f>
        <v>12303848866</v>
      </c>
      <c r="AE67" s="46"/>
      <c r="AF67" s="40"/>
      <c r="AG67" s="17"/>
      <c r="AH67" s="17"/>
      <c r="AI67" s="49">
        <f t="shared" ref="AI67:AI98" ca="1" si="68">G67-AA67</f>
        <v>132071672260</v>
      </c>
      <c r="AJ67" s="49"/>
      <c r="AK67" s="49">
        <f t="shared" ref="AK67:AK98" ca="1" si="69">J67-AC67</f>
        <v>140375521126</v>
      </c>
    </row>
    <row r="68" spans="1:37">
      <c r="A68" s="518" t="s">
        <v>531</v>
      </c>
      <c r="B68" s="518" t="s">
        <v>1728</v>
      </c>
      <c r="C68" s="47">
        <v>210</v>
      </c>
      <c r="D68" s="47"/>
      <c r="E68" s="49">
        <f t="shared" ref="E68:J68" si="70">E69+E70+E71+E74+E79</f>
        <v>0</v>
      </c>
      <c r="F68" s="49">
        <f t="shared" ca="1" si="70"/>
        <v>0</v>
      </c>
      <c r="G68" s="49">
        <f t="shared" ca="1" si="70"/>
        <v>0</v>
      </c>
      <c r="H68" s="49">
        <f t="shared" si="70"/>
        <v>0</v>
      </c>
      <c r="I68" s="49">
        <f t="shared" ca="1" si="70"/>
        <v>0</v>
      </c>
      <c r="J68" s="49">
        <f t="shared" ca="1" si="70"/>
        <v>0</v>
      </c>
      <c r="K68" s="24"/>
      <c r="L68" s="25"/>
      <c r="M68" s="26"/>
      <c r="N68" s="17">
        <f t="shared" si="65"/>
        <v>54</v>
      </c>
      <c r="O68" s="17" t="s">
        <v>6077</v>
      </c>
      <c r="P68" s="17"/>
      <c r="Q68" s="27"/>
      <c r="R68" s="49">
        <f>R69+R70+R71+R74+R79</f>
        <v>0</v>
      </c>
      <c r="S68" s="49">
        <f t="shared" ref="S68:AC68" ca="1" si="71">S69+S70+S71+S74+S79</f>
        <v>0</v>
      </c>
      <c r="T68" s="49">
        <f t="shared" si="71"/>
        <v>0</v>
      </c>
      <c r="U68" s="50">
        <f t="shared" ca="1" si="71"/>
        <v>0</v>
      </c>
      <c r="V68" s="49">
        <f>V69+V70+V71+V74+V79</f>
        <v>0</v>
      </c>
      <c r="W68" s="49">
        <f ca="1">W69+W70+W71+W74+W79</f>
        <v>0</v>
      </c>
      <c r="X68" s="49">
        <f>X69+X70+X71+X74+X79</f>
        <v>0</v>
      </c>
      <c r="Y68" s="50">
        <f ca="1">Y69+Y70+Y71+Y74+Y79</f>
        <v>0</v>
      </c>
      <c r="Z68" s="49">
        <f t="shared" si="71"/>
        <v>0</v>
      </c>
      <c r="AA68" s="49">
        <f t="shared" ca="1" si="71"/>
        <v>0</v>
      </c>
      <c r="AB68" s="49">
        <f t="shared" si="71"/>
        <v>0</v>
      </c>
      <c r="AC68" s="50">
        <f t="shared" ca="1" si="71"/>
        <v>0</v>
      </c>
      <c r="AD68" s="49">
        <f t="shared" ca="1" si="67"/>
        <v>0</v>
      </c>
      <c r="AE68" s="46"/>
      <c r="AF68" s="40"/>
      <c r="AG68" s="17"/>
      <c r="AH68" s="17"/>
      <c r="AI68" s="49">
        <f t="shared" ca="1" si="68"/>
        <v>0</v>
      </c>
      <c r="AJ68" s="49"/>
      <c r="AK68" s="49">
        <f t="shared" ca="1" si="69"/>
        <v>0</v>
      </c>
    </row>
    <row r="69" spans="1:37">
      <c r="A69" s="519" t="s">
        <v>533</v>
      </c>
      <c r="B69" s="22" t="s">
        <v>1729</v>
      </c>
      <c r="C69" s="53">
        <v>211</v>
      </c>
      <c r="D69" s="53"/>
      <c r="E69" s="54">
        <f t="shared" ref="E69:E79" si="72">THCK1</f>
        <v>0</v>
      </c>
      <c r="F69" s="54">
        <f t="shared" ref="F69:F79" ca="1" si="73">THCK2</f>
        <v>0</v>
      </c>
      <c r="G69" s="54">
        <f t="shared" ref="G69:G79" ca="1" si="74">THCK</f>
        <v>0</v>
      </c>
      <c r="H69" s="54">
        <f t="shared" ref="H69:H79" si="75">THDK1</f>
        <v>0</v>
      </c>
      <c r="I69" s="54">
        <f t="shared" ref="I69:I79" ca="1" si="76">THDK2</f>
        <v>0</v>
      </c>
      <c r="J69" s="54">
        <f t="shared" ref="J69:J79" ca="1" si="77">THDK</f>
        <v>0</v>
      </c>
      <c r="K69" s="24" t="s">
        <v>3056</v>
      </c>
      <c r="L69" s="25" t="s">
        <v>2846</v>
      </c>
      <c r="M69" s="26">
        <v>211</v>
      </c>
      <c r="N69" s="17">
        <f t="shared" si="65"/>
        <v>55</v>
      </c>
      <c r="O69" s="17" t="s">
        <v>6077</v>
      </c>
      <c r="P69" s="17" t="s">
        <v>6078</v>
      </c>
      <c r="Q69" s="27"/>
      <c r="R69" s="547"/>
      <c r="S69" s="54">
        <f ca="1">pajetsck+R69</f>
        <v>0</v>
      </c>
      <c r="T69" s="547"/>
      <c r="U69" s="57">
        <f ca="1">pajetsdk+T69</f>
        <v>0</v>
      </c>
      <c r="V69" s="894"/>
      <c r="W69" s="54">
        <f ca="1">pajetsck+V69</f>
        <v>0</v>
      </c>
      <c r="X69" s="547"/>
      <c r="Y69" s="57">
        <f ca="1">pajetsdk+X69</f>
        <v>0</v>
      </c>
      <c r="Z69" s="894"/>
      <c r="AA69" s="54">
        <f ca="1">pajetsck+Z69</f>
        <v>0</v>
      </c>
      <c r="AB69" s="547"/>
      <c r="AC69" s="57">
        <f ca="1">pajetsdk+AB69</f>
        <v>0</v>
      </c>
      <c r="AD69" s="54">
        <f t="shared" ca="1" si="67"/>
        <v>0</v>
      </c>
      <c r="AE69" s="46" t="s">
        <v>11866</v>
      </c>
      <c r="AF69" s="40"/>
      <c r="AG69" s="17"/>
      <c r="AH69" s="17"/>
      <c r="AI69" s="54">
        <f t="shared" ca="1" si="68"/>
        <v>0</v>
      </c>
      <c r="AJ69" s="54"/>
      <c r="AK69" s="54">
        <f t="shared" ca="1" si="69"/>
        <v>0</v>
      </c>
    </row>
    <row r="70" spans="1:37">
      <c r="A70" s="519" t="s">
        <v>661</v>
      </c>
      <c r="B70" s="22" t="s">
        <v>8603</v>
      </c>
      <c r="C70" s="53">
        <v>212</v>
      </c>
      <c r="D70" s="53"/>
      <c r="E70" s="54">
        <f t="shared" si="72"/>
        <v>0</v>
      </c>
      <c r="F70" s="54">
        <f t="shared" ca="1" si="73"/>
        <v>0</v>
      </c>
      <c r="G70" s="54">
        <f t="shared" ca="1" si="74"/>
        <v>0</v>
      </c>
      <c r="H70" s="54">
        <f t="shared" si="75"/>
        <v>0</v>
      </c>
      <c r="I70" s="54">
        <f t="shared" ca="1" si="76"/>
        <v>0</v>
      </c>
      <c r="J70" s="54">
        <f t="shared" ca="1" si="77"/>
        <v>0</v>
      </c>
      <c r="K70" s="24">
        <v>1361</v>
      </c>
      <c r="L70" s="25" t="s">
        <v>2849</v>
      </c>
      <c r="M70" s="26">
        <v>212</v>
      </c>
      <c r="N70" s="17">
        <f t="shared" si="65"/>
        <v>56</v>
      </c>
      <c r="O70" s="17" t="s">
        <v>6077</v>
      </c>
      <c r="P70" s="17" t="s">
        <v>6078</v>
      </c>
      <c r="Q70" s="27"/>
      <c r="R70" s="547"/>
      <c r="S70" s="54">
        <f ca="1">pajetsck+R70</f>
        <v>0</v>
      </c>
      <c r="T70" s="547"/>
      <c r="U70" s="57">
        <f ca="1">pajetsdk+T70</f>
        <v>0</v>
      </c>
      <c r="V70" s="894"/>
      <c r="W70" s="54">
        <f ca="1">pajetsck+V70</f>
        <v>0</v>
      </c>
      <c r="X70" s="547"/>
      <c r="Y70" s="57">
        <f ca="1">pajetsdk+X70</f>
        <v>0</v>
      </c>
      <c r="Z70" s="894"/>
      <c r="AA70" s="54">
        <f ca="1">pajetsck+Z70</f>
        <v>0</v>
      </c>
      <c r="AB70" s="547"/>
      <c r="AC70" s="57">
        <f ca="1">pajetsdk+AB70</f>
        <v>0</v>
      </c>
      <c r="AD70" s="54">
        <f t="shared" ca="1" si="67"/>
        <v>0</v>
      </c>
      <c r="AE70" s="46" t="s">
        <v>11866</v>
      </c>
      <c r="AF70" s="40"/>
      <c r="AG70" s="17"/>
      <c r="AH70" s="17"/>
      <c r="AI70" s="54">
        <f t="shared" ca="1" si="68"/>
        <v>0</v>
      </c>
      <c r="AJ70" s="54"/>
      <c r="AK70" s="54">
        <f t="shared" ca="1" si="69"/>
        <v>0</v>
      </c>
    </row>
    <row r="71" spans="1:37">
      <c r="A71" s="519" t="s">
        <v>12490</v>
      </c>
      <c r="B71" s="22" t="s">
        <v>7585</v>
      </c>
      <c r="C71" s="53">
        <v>213</v>
      </c>
      <c r="D71" s="53"/>
      <c r="E71" s="56">
        <f t="shared" ref="E71:J71" si="78">Acdkt</f>
        <v>0</v>
      </c>
      <c r="F71" s="56">
        <f t="shared" ca="1" si="78"/>
        <v>0</v>
      </c>
      <c r="G71" s="56">
        <f t="shared" ca="1" si="78"/>
        <v>0</v>
      </c>
      <c r="H71" s="56">
        <f t="shared" si="78"/>
        <v>0</v>
      </c>
      <c r="I71" s="56">
        <f t="shared" ca="1" si="78"/>
        <v>0</v>
      </c>
      <c r="J71" s="56">
        <f t="shared" ca="1" si="78"/>
        <v>0</v>
      </c>
      <c r="K71" s="24"/>
      <c r="L71" s="25"/>
      <c r="M71" s="26"/>
      <c r="N71" s="17">
        <f t="shared" si="65"/>
        <v>57</v>
      </c>
      <c r="O71" s="17" t="s">
        <v>6077</v>
      </c>
      <c r="P71" s="17"/>
      <c r="Q71" s="27"/>
      <c r="R71" s="56">
        <f>Acdkt</f>
        <v>0</v>
      </c>
      <c r="S71" s="56">
        <f t="shared" ref="S71:AC71" ca="1" si="79">Acdkt</f>
        <v>0</v>
      </c>
      <c r="T71" s="56">
        <f>Acdkt</f>
        <v>0</v>
      </c>
      <c r="U71" s="554">
        <f t="shared" ca="1" si="79"/>
        <v>0</v>
      </c>
      <c r="V71" s="56">
        <f t="shared" si="79"/>
        <v>0</v>
      </c>
      <c r="W71" s="56">
        <f t="shared" ca="1" si="79"/>
        <v>0</v>
      </c>
      <c r="X71" s="56">
        <f t="shared" si="79"/>
        <v>0</v>
      </c>
      <c r="Y71" s="554">
        <f t="shared" ca="1" si="79"/>
        <v>0</v>
      </c>
      <c r="Z71" s="56">
        <f t="shared" si="79"/>
        <v>0</v>
      </c>
      <c r="AA71" s="56">
        <f t="shared" ca="1" si="79"/>
        <v>0</v>
      </c>
      <c r="AB71" s="56">
        <f t="shared" si="79"/>
        <v>0</v>
      </c>
      <c r="AC71" s="554">
        <f t="shared" ca="1" si="79"/>
        <v>0</v>
      </c>
      <c r="AD71" s="54">
        <f t="shared" ca="1" si="67"/>
        <v>0</v>
      </c>
      <c r="AE71" s="46" t="s">
        <v>11866</v>
      </c>
      <c r="AF71" s="40"/>
      <c r="AG71" s="17"/>
      <c r="AH71" s="17"/>
      <c r="AI71" s="54">
        <f t="shared" ca="1" si="68"/>
        <v>0</v>
      </c>
      <c r="AJ71" s="54"/>
      <c r="AK71" s="54">
        <f t="shared" ca="1" si="69"/>
        <v>0</v>
      </c>
    </row>
    <row r="72" spans="1:37">
      <c r="A72" s="519"/>
      <c r="B72" s="550" t="s">
        <v>13110</v>
      </c>
      <c r="C72" s="53"/>
      <c r="D72" s="53"/>
      <c r="E72" s="54">
        <f t="shared" si="72"/>
        <v>0</v>
      </c>
      <c r="F72" s="54">
        <f t="shared" ca="1" si="73"/>
        <v>0</v>
      </c>
      <c r="G72" s="54">
        <f t="shared" ca="1" si="74"/>
        <v>0</v>
      </c>
      <c r="H72" s="54">
        <f t="shared" si="75"/>
        <v>0</v>
      </c>
      <c r="I72" s="54">
        <f t="shared" ca="1" si="76"/>
        <v>0</v>
      </c>
      <c r="J72" s="54">
        <f t="shared" ca="1" si="77"/>
        <v>0</v>
      </c>
      <c r="K72" s="24" t="s">
        <v>9749</v>
      </c>
      <c r="L72" s="25" t="s">
        <v>2849</v>
      </c>
      <c r="M72" s="26">
        <v>213</v>
      </c>
      <c r="N72" s="17">
        <f t="shared" si="65"/>
        <v>58</v>
      </c>
      <c r="O72" s="17"/>
      <c r="P72" s="17" t="s">
        <v>6078</v>
      </c>
      <c r="Q72" s="27"/>
      <c r="R72" s="547"/>
      <c r="S72" s="54">
        <f ca="1">pajetsck+R72</f>
        <v>0</v>
      </c>
      <c r="T72" s="547"/>
      <c r="U72" s="57">
        <f ca="1">pajetsdk+T72</f>
        <v>0</v>
      </c>
      <c r="V72" s="894"/>
      <c r="W72" s="54">
        <f ca="1">pajetsck+V72</f>
        <v>0</v>
      </c>
      <c r="X72" s="547"/>
      <c r="Y72" s="57">
        <f ca="1">pajetsdk+X72</f>
        <v>0</v>
      </c>
      <c r="Z72" s="894"/>
      <c r="AA72" s="54">
        <f ca="1">pajetsck+Z72</f>
        <v>0</v>
      </c>
      <c r="AB72" s="547"/>
      <c r="AC72" s="57">
        <f ca="1">pajetsdk+AB72</f>
        <v>0</v>
      </c>
      <c r="AD72" s="54">
        <f t="shared" ca="1" si="67"/>
        <v>0</v>
      </c>
      <c r="AE72" s="46"/>
      <c r="AF72" s="40"/>
      <c r="AG72" s="17"/>
      <c r="AH72" s="17"/>
      <c r="AI72" s="54">
        <f t="shared" ca="1" si="68"/>
        <v>0</v>
      </c>
      <c r="AJ72" s="54"/>
      <c r="AK72" s="54">
        <f t="shared" ca="1" si="69"/>
        <v>0</v>
      </c>
    </row>
    <row r="73" spans="1:37">
      <c r="A73" s="519"/>
      <c r="B73" s="550" t="s">
        <v>9748</v>
      </c>
      <c r="C73" s="53"/>
      <c r="D73" s="53"/>
      <c r="E73" s="54">
        <f t="shared" si="72"/>
        <v>0</v>
      </c>
      <c r="F73" s="54">
        <f t="shared" ca="1" si="73"/>
        <v>0</v>
      </c>
      <c r="G73" s="54">
        <f t="shared" ca="1" si="74"/>
        <v>0</v>
      </c>
      <c r="H73" s="54">
        <f t="shared" si="75"/>
        <v>0</v>
      </c>
      <c r="I73" s="54">
        <f t="shared" ca="1" si="76"/>
        <v>0</v>
      </c>
      <c r="J73" s="54">
        <f t="shared" ca="1" si="77"/>
        <v>0</v>
      </c>
      <c r="K73" s="24" t="s">
        <v>13109</v>
      </c>
      <c r="L73" s="25" t="s">
        <v>2849</v>
      </c>
      <c r="M73" s="26">
        <v>213</v>
      </c>
      <c r="N73" s="17">
        <f t="shared" si="65"/>
        <v>59</v>
      </c>
      <c r="O73" s="17"/>
      <c r="P73" s="17" t="s">
        <v>6078</v>
      </c>
      <c r="Q73" s="27"/>
      <c r="R73" s="549"/>
      <c r="S73" s="54">
        <f ca="1">pajetsck+R73</f>
        <v>0</v>
      </c>
      <c r="T73" s="549"/>
      <c r="U73" s="57">
        <f ca="1">pajetsdk+T73</f>
        <v>0</v>
      </c>
      <c r="V73" s="895"/>
      <c r="W73" s="54">
        <f ca="1">pajetsck+V73</f>
        <v>0</v>
      </c>
      <c r="X73" s="549"/>
      <c r="Y73" s="57">
        <f ca="1">pajetsdk+X73</f>
        <v>0</v>
      </c>
      <c r="Z73" s="895"/>
      <c r="AA73" s="54">
        <f ca="1">pajetsck+Z73</f>
        <v>0</v>
      </c>
      <c r="AB73" s="549"/>
      <c r="AC73" s="57">
        <f ca="1">pajetsdk+AB73</f>
        <v>0</v>
      </c>
      <c r="AD73" s="54">
        <f t="shared" ca="1" si="67"/>
        <v>0</v>
      </c>
      <c r="AE73" s="46"/>
      <c r="AF73" s="40"/>
      <c r="AG73" s="17"/>
      <c r="AH73" s="17"/>
      <c r="AI73" s="54">
        <f t="shared" ca="1" si="68"/>
        <v>0</v>
      </c>
      <c r="AJ73" s="54"/>
      <c r="AK73" s="54">
        <f t="shared" ca="1" si="69"/>
        <v>0</v>
      </c>
    </row>
    <row r="74" spans="1:37">
      <c r="A74" s="519" t="s">
        <v>13294</v>
      </c>
      <c r="B74" s="22" t="s">
        <v>7586</v>
      </c>
      <c r="C74" s="53" t="s">
        <v>7587</v>
      </c>
      <c r="D74" s="53"/>
      <c r="E74" s="56">
        <f t="shared" ref="E74:J74" si="80">Acdkt</f>
        <v>0</v>
      </c>
      <c r="F74" s="56">
        <f t="shared" ca="1" si="80"/>
        <v>0</v>
      </c>
      <c r="G74" s="56">
        <f t="shared" ca="1" si="80"/>
        <v>0</v>
      </c>
      <c r="H74" s="56">
        <f t="shared" si="80"/>
        <v>0</v>
      </c>
      <c r="I74" s="56">
        <f t="shared" ca="1" si="80"/>
        <v>0</v>
      </c>
      <c r="J74" s="56">
        <f t="shared" ca="1" si="80"/>
        <v>0</v>
      </c>
      <c r="K74" s="24"/>
      <c r="L74" s="25"/>
      <c r="M74" s="26"/>
      <c r="N74" s="17">
        <f t="shared" si="65"/>
        <v>60</v>
      </c>
      <c r="O74" s="17" t="s">
        <v>6077</v>
      </c>
      <c r="P74" s="17"/>
      <c r="Q74" s="27"/>
      <c r="R74" s="56">
        <f>Acdkt</f>
        <v>0</v>
      </c>
      <c r="S74" s="56">
        <f t="shared" ref="S74:AC74" ca="1" si="81">Acdkt</f>
        <v>0</v>
      </c>
      <c r="T74" s="56">
        <f>Acdkt</f>
        <v>0</v>
      </c>
      <c r="U74" s="554">
        <f t="shared" ca="1" si="81"/>
        <v>0</v>
      </c>
      <c r="V74" s="56">
        <f t="shared" si="81"/>
        <v>0</v>
      </c>
      <c r="W74" s="56">
        <f t="shared" ca="1" si="81"/>
        <v>0</v>
      </c>
      <c r="X74" s="56">
        <f t="shared" si="81"/>
        <v>0</v>
      </c>
      <c r="Y74" s="554">
        <f t="shared" ca="1" si="81"/>
        <v>0</v>
      </c>
      <c r="Z74" s="56">
        <f t="shared" si="81"/>
        <v>0</v>
      </c>
      <c r="AA74" s="56">
        <f t="shared" ca="1" si="81"/>
        <v>0</v>
      </c>
      <c r="AB74" s="56">
        <f t="shared" si="81"/>
        <v>0</v>
      </c>
      <c r="AC74" s="554">
        <f t="shared" ca="1" si="81"/>
        <v>0</v>
      </c>
      <c r="AD74" s="54">
        <f t="shared" ca="1" si="67"/>
        <v>0</v>
      </c>
      <c r="AE74" s="46" t="s">
        <v>11866</v>
      </c>
      <c r="AF74" s="40"/>
      <c r="AG74" s="17"/>
      <c r="AH74" s="17"/>
      <c r="AI74" s="54">
        <f t="shared" ca="1" si="68"/>
        <v>0</v>
      </c>
      <c r="AJ74" s="54"/>
      <c r="AK74" s="54">
        <f t="shared" ca="1" si="69"/>
        <v>0</v>
      </c>
    </row>
    <row r="75" spans="1:37">
      <c r="A75" s="519"/>
      <c r="B75" s="22" t="s">
        <v>12591</v>
      </c>
      <c r="C75" s="53"/>
      <c r="D75" s="53"/>
      <c r="E75" s="54">
        <f t="shared" si="72"/>
        <v>0</v>
      </c>
      <c r="F75" s="54">
        <f t="shared" ca="1" si="73"/>
        <v>0</v>
      </c>
      <c r="G75" s="54">
        <f t="shared" ca="1" si="74"/>
        <v>0</v>
      </c>
      <c r="H75" s="54">
        <f t="shared" si="75"/>
        <v>0</v>
      </c>
      <c r="I75" s="54">
        <f t="shared" ca="1" si="76"/>
        <v>0</v>
      </c>
      <c r="J75" s="54">
        <f t="shared" ca="1" si="77"/>
        <v>0</v>
      </c>
      <c r="K75" s="24" t="s">
        <v>12812</v>
      </c>
      <c r="L75" s="25" t="s">
        <v>2851</v>
      </c>
      <c r="M75" s="26">
        <v>218</v>
      </c>
      <c r="N75" s="17">
        <f t="shared" si="65"/>
        <v>61</v>
      </c>
      <c r="O75" s="17"/>
      <c r="P75" s="17" t="s">
        <v>6078</v>
      </c>
      <c r="Q75" s="27"/>
      <c r="R75" s="547"/>
      <c r="S75" s="54">
        <f ca="1">pajetsck+R75</f>
        <v>0</v>
      </c>
      <c r="T75" s="547"/>
      <c r="U75" s="57">
        <f ca="1">pajetsdk+T75</f>
        <v>0</v>
      </c>
      <c r="V75" s="894"/>
      <c r="W75" s="54">
        <f ca="1">pajetsck+V75</f>
        <v>0</v>
      </c>
      <c r="X75" s="547"/>
      <c r="Y75" s="57">
        <f ca="1">pajetsdk+X75</f>
        <v>0</v>
      </c>
      <c r="Z75" s="894"/>
      <c r="AA75" s="54">
        <f ca="1">pajetsck+Z75</f>
        <v>0</v>
      </c>
      <c r="AB75" s="547"/>
      <c r="AC75" s="57">
        <f ca="1">pajetsdk+AB75</f>
        <v>0</v>
      </c>
      <c r="AD75" s="54">
        <f t="shared" ca="1" si="67"/>
        <v>0</v>
      </c>
      <c r="AE75" s="46"/>
      <c r="AF75" s="40"/>
      <c r="AG75" s="17"/>
      <c r="AH75" s="17"/>
      <c r="AI75" s="54">
        <f t="shared" ca="1" si="68"/>
        <v>0</v>
      </c>
      <c r="AJ75" s="54"/>
      <c r="AK75" s="54">
        <f t="shared" ca="1" si="69"/>
        <v>0</v>
      </c>
    </row>
    <row r="76" spans="1:37">
      <c r="A76" s="519"/>
      <c r="B76" s="550" t="s">
        <v>12814</v>
      </c>
      <c r="C76" s="53"/>
      <c r="D76" s="53"/>
      <c r="E76" s="54">
        <f t="shared" si="72"/>
        <v>0</v>
      </c>
      <c r="F76" s="54">
        <f t="shared" ca="1" si="73"/>
        <v>0</v>
      </c>
      <c r="G76" s="54">
        <f t="shared" ca="1" si="74"/>
        <v>0</v>
      </c>
      <c r="H76" s="54">
        <f t="shared" si="75"/>
        <v>0</v>
      </c>
      <c r="I76" s="54">
        <f t="shared" ca="1" si="76"/>
        <v>0</v>
      </c>
      <c r="J76" s="54">
        <f t="shared" ca="1" si="77"/>
        <v>0</v>
      </c>
      <c r="K76" s="24" t="s">
        <v>8097</v>
      </c>
      <c r="L76" s="25" t="s">
        <v>2851</v>
      </c>
      <c r="M76" s="26">
        <v>218</v>
      </c>
      <c r="N76" s="17">
        <f t="shared" si="65"/>
        <v>62</v>
      </c>
      <c r="O76" s="17"/>
      <c r="P76" s="17" t="s">
        <v>6078</v>
      </c>
      <c r="Q76" s="27"/>
      <c r="R76" s="549"/>
      <c r="S76" s="54">
        <f ca="1">pajetsck+R76</f>
        <v>0</v>
      </c>
      <c r="T76" s="549"/>
      <c r="U76" s="57">
        <f ca="1">pajetsdk+T76</f>
        <v>0</v>
      </c>
      <c r="V76" s="895"/>
      <c r="W76" s="54">
        <f ca="1">pajetsck+V76</f>
        <v>0</v>
      </c>
      <c r="X76" s="549"/>
      <c r="Y76" s="57">
        <f ca="1">pajetsdk+X76</f>
        <v>0</v>
      </c>
      <c r="Z76" s="895"/>
      <c r="AA76" s="54">
        <f ca="1">pajetsck+Z76</f>
        <v>0</v>
      </c>
      <c r="AB76" s="549"/>
      <c r="AC76" s="57">
        <f ca="1">pajetsdk+AB76</f>
        <v>0</v>
      </c>
      <c r="AD76" s="54">
        <f t="shared" ca="1" si="67"/>
        <v>0</v>
      </c>
      <c r="AE76" s="46"/>
      <c r="AF76" s="40"/>
      <c r="AG76" s="17"/>
      <c r="AH76" s="17"/>
      <c r="AI76" s="54">
        <f t="shared" ca="1" si="68"/>
        <v>0</v>
      </c>
      <c r="AJ76" s="54"/>
      <c r="AK76" s="54">
        <f t="shared" ca="1" si="69"/>
        <v>0</v>
      </c>
    </row>
    <row r="77" spans="1:37">
      <c r="A77" s="519"/>
      <c r="B77" s="550" t="s">
        <v>12815</v>
      </c>
      <c r="C77" s="53"/>
      <c r="D77" s="53"/>
      <c r="E77" s="54">
        <f t="shared" si="72"/>
        <v>0</v>
      </c>
      <c r="F77" s="54">
        <f t="shared" ca="1" si="73"/>
        <v>0</v>
      </c>
      <c r="G77" s="54">
        <f t="shared" ca="1" si="74"/>
        <v>0</v>
      </c>
      <c r="H77" s="54">
        <f t="shared" si="75"/>
        <v>0</v>
      </c>
      <c r="I77" s="54">
        <f t="shared" ca="1" si="76"/>
        <v>0</v>
      </c>
      <c r="J77" s="54">
        <f t="shared" ca="1" si="77"/>
        <v>0</v>
      </c>
      <c r="K77" s="24" t="s">
        <v>2511</v>
      </c>
      <c r="L77" s="25" t="s">
        <v>2851</v>
      </c>
      <c r="M77" s="26">
        <v>218</v>
      </c>
      <c r="N77" s="17">
        <f t="shared" si="65"/>
        <v>63</v>
      </c>
      <c r="O77" s="17"/>
      <c r="P77" s="17" t="s">
        <v>6078</v>
      </c>
      <c r="Q77" s="27"/>
      <c r="R77" s="549"/>
      <c r="S77" s="54">
        <f ca="1">pajetsck+R77</f>
        <v>0</v>
      </c>
      <c r="T77" s="549"/>
      <c r="U77" s="57">
        <f ca="1">pajetsdk+T77</f>
        <v>0</v>
      </c>
      <c r="V77" s="895"/>
      <c r="W77" s="54">
        <f ca="1">pajetsck+V77</f>
        <v>0</v>
      </c>
      <c r="X77" s="549"/>
      <c r="Y77" s="57">
        <f ca="1">pajetsdk+X77</f>
        <v>0</v>
      </c>
      <c r="Z77" s="895"/>
      <c r="AA77" s="54">
        <f ca="1">pajetsck+Z77</f>
        <v>0</v>
      </c>
      <c r="AB77" s="549"/>
      <c r="AC77" s="57">
        <f ca="1">pajetsdk+AB77</f>
        <v>0</v>
      </c>
      <c r="AD77" s="54">
        <f t="shared" ca="1" si="67"/>
        <v>0</v>
      </c>
      <c r="AE77" s="46"/>
      <c r="AF77" s="40"/>
      <c r="AG77" s="17"/>
      <c r="AH77" s="17"/>
      <c r="AI77" s="54">
        <f t="shared" ca="1" si="68"/>
        <v>0</v>
      </c>
      <c r="AJ77" s="54"/>
      <c r="AK77" s="54">
        <f t="shared" ca="1" si="69"/>
        <v>0</v>
      </c>
    </row>
    <row r="78" spans="1:37">
      <c r="A78" s="519"/>
      <c r="B78" s="22" t="s">
        <v>3988</v>
      </c>
      <c r="C78" s="53"/>
      <c r="D78" s="53"/>
      <c r="E78" s="54">
        <f t="shared" si="72"/>
        <v>0</v>
      </c>
      <c r="F78" s="54">
        <f t="shared" ca="1" si="73"/>
        <v>0</v>
      </c>
      <c r="G78" s="54">
        <f t="shared" ca="1" si="74"/>
        <v>0</v>
      </c>
      <c r="H78" s="54">
        <f t="shared" si="75"/>
        <v>0</v>
      </c>
      <c r="I78" s="54">
        <f t="shared" ca="1" si="76"/>
        <v>0</v>
      </c>
      <c r="J78" s="54">
        <f t="shared" ca="1" si="77"/>
        <v>0</v>
      </c>
      <c r="K78" s="24" t="s">
        <v>12813</v>
      </c>
      <c r="L78" s="25" t="s">
        <v>2851</v>
      </c>
      <c r="M78" s="26">
        <v>218</v>
      </c>
      <c r="N78" s="17">
        <f t="shared" si="65"/>
        <v>64</v>
      </c>
      <c r="O78" s="17"/>
      <c r="P78" s="17" t="s">
        <v>6078</v>
      </c>
      <c r="Q78" s="27"/>
      <c r="R78" s="549"/>
      <c r="S78" s="54">
        <f ca="1">pajetsck+R78</f>
        <v>0</v>
      </c>
      <c r="T78" s="549"/>
      <c r="U78" s="57">
        <f ca="1">pajetsdk+T78</f>
        <v>0</v>
      </c>
      <c r="V78" s="895"/>
      <c r="W78" s="54">
        <f ca="1">pajetsck+V78</f>
        <v>0</v>
      </c>
      <c r="X78" s="549"/>
      <c r="Y78" s="57">
        <f ca="1">pajetsdk+X78</f>
        <v>0</v>
      </c>
      <c r="Z78" s="895"/>
      <c r="AA78" s="54">
        <f ca="1">pajetsck+Z78</f>
        <v>0</v>
      </c>
      <c r="AB78" s="549"/>
      <c r="AC78" s="57">
        <f ca="1">pajetsdk+AB78</f>
        <v>0</v>
      </c>
      <c r="AD78" s="54">
        <f t="shared" ca="1" si="67"/>
        <v>0</v>
      </c>
      <c r="AE78" s="46"/>
      <c r="AF78" s="40"/>
      <c r="AG78" s="17"/>
      <c r="AH78" s="17"/>
      <c r="AI78" s="54">
        <f t="shared" ca="1" si="68"/>
        <v>0</v>
      </c>
      <c r="AJ78" s="54"/>
      <c r="AK78" s="54">
        <f t="shared" ca="1" si="69"/>
        <v>0</v>
      </c>
    </row>
    <row r="79" spans="1:37">
      <c r="A79" s="519" t="s">
        <v>13296</v>
      </c>
      <c r="B79" s="22" t="s">
        <v>3989</v>
      </c>
      <c r="C79" s="53">
        <v>219</v>
      </c>
      <c r="D79" s="53"/>
      <c r="E79" s="54">
        <f t="shared" si="72"/>
        <v>0</v>
      </c>
      <c r="F79" s="54">
        <f t="shared" ca="1" si="73"/>
        <v>0</v>
      </c>
      <c r="G79" s="54">
        <f t="shared" ca="1" si="74"/>
        <v>0</v>
      </c>
      <c r="H79" s="54">
        <f t="shared" si="75"/>
        <v>0</v>
      </c>
      <c r="I79" s="54">
        <f t="shared" ca="1" si="76"/>
        <v>0</v>
      </c>
      <c r="J79" s="54">
        <f t="shared" ca="1" si="77"/>
        <v>0</v>
      </c>
      <c r="K79" s="24" t="s">
        <v>13620</v>
      </c>
      <c r="L79" s="25" t="s">
        <v>2569</v>
      </c>
      <c r="M79" s="26">
        <v>219</v>
      </c>
      <c r="N79" s="17">
        <f t="shared" si="65"/>
        <v>65</v>
      </c>
      <c r="O79" s="17" t="s">
        <v>6077</v>
      </c>
      <c r="P79" s="17" t="s">
        <v>6078</v>
      </c>
      <c r="Q79" s="27"/>
      <c r="R79" s="547"/>
      <c r="S79" s="54">
        <f ca="1">pajetsck+R79</f>
        <v>0</v>
      </c>
      <c r="T79" s="547"/>
      <c r="U79" s="57">
        <f ca="1">pajetsdk+T79</f>
        <v>0</v>
      </c>
      <c r="V79" s="894"/>
      <c r="W79" s="54">
        <f ca="1">pajetsck+V79</f>
        <v>0</v>
      </c>
      <c r="X79" s="547"/>
      <c r="Y79" s="57">
        <f ca="1">pajetsdk+X79</f>
        <v>0</v>
      </c>
      <c r="Z79" s="894"/>
      <c r="AA79" s="54">
        <f ca="1">pajetsck+Z79</f>
        <v>0</v>
      </c>
      <c r="AB79" s="547"/>
      <c r="AC79" s="57">
        <f ca="1">pajetsdk+AB79</f>
        <v>0</v>
      </c>
      <c r="AD79" s="54">
        <f t="shared" ca="1" si="67"/>
        <v>0</v>
      </c>
      <c r="AE79" s="46" t="s">
        <v>11873</v>
      </c>
      <c r="AF79" s="40"/>
      <c r="AG79" s="17"/>
      <c r="AH79" s="17"/>
      <c r="AI79" s="54">
        <f t="shared" ca="1" si="68"/>
        <v>0</v>
      </c>
      <c r="AJ79" s="54"/>
      <c r="AK79" s="54">
        <f t="shared" ca="1" si="69"/>
        <v>0</v>
      </c>
    </row>
    <row r="80" spans="1:37">
      <c r="A80" s="518" t="s">
        <v>657</v>
      </c>
      <c r="B80" s="518" t="s">
        <v>3990</v>
      </c>
      <c r="C80" s="47" t="s">
        <v>3991</v>
      </c>
      <c r="D80" s="47"/>
      <c r="E80" s="49">
        <f t="shared" ref="E80:J80" si="82">E81+E84+E87+E90</f>
        <v>18137394905</v>
      </c>
      <c r="F80" s="49">
        <f t="shared" ca="1" si="82"/>
        <v>0</v>
      </c>
      <c r="G80" s="49">
        <f ca="1">G81+G84+G87+G90</f>
        <v>18137394905</v>
      </c>
      <c r="H80" s="49">
        <f t="shared" si="82"/>
        <v>28441822795</v>
      </c>
      <c r="I80" s="49">
        <f t="shared" ca="1" si="82"/>
        <v>0</v>
      </c>
      <c r="J80" s="49">
        <f t="shared" ca="1" si="82"/>
        <v>28441822795</v>
      </c>
      <c r="K80" s="24"/>
      <c r="L80" s="25"/>
      <c r="M80" s="26"/>
      <c r="N80" s="17">
        <f t="shared" si="65"/>
        <v>66</v>
      </c>
      <c r="O80" s="17" t="s">
        <v>6077</v>
      </c>
      <c r="P80" s="17"/>
      <c r="Q80" s="27"/>
      <c r="R80" s="49">
        <f>R81+R84+R87+R90</f>
        <v>18137394905</v>
      </c>
      <c r="S80" s="49">
        <f t="shared" ref="S80:AC80" ca="1" si="83">S81+S84+S87+S90</f>
        <v>18137394905</v>
      </c>
      <c r="T80" s="49">
        <f t="shared" si="83"/>
        <v>28441822795</v>
      </c>
      <c r="U80" s="50">
        <f t="shared" ca="1" si="83"/>
        <v>28441822795</v>
      </c>
      <c r="V80" s="49">
        <f>V81+V84+V87+V90</f>
        <v>0</v>
      </c>
      <c r="W80" s="49">
        <f ca="1">W81+W84+W87+W90</f>
        <v>0</v>
      </c>
      <c r="X80" s="49">
        <f>X81+X84+X87+X90</f>
        <v>0</v>
      </c>
      <c r="Y80" s="50">
        <f ca="1">Y81+Y84+Y87+Y90</f>
        <v>0</v>
      </c>
      <c r="Z80" s="49">
        <f t="shared" si="83"/>
        <v>0</v>
      </c>
      <c r="AA80" s="49">
        <f t="shared" ca="1" si="83"/>
        <v>0</v>
      </c>
      <c r="AB80" s="49">
        <f t="shared" si="83"/>
        <v>0</v>
      </c>
      <c r="AC80" s="50">
        <f t="shared" ca="1" si="83"/>
        <v>0</v>
      </c>
      <c r="AD80" s="49">
        <f t="shared" ca="1" si="67"/>
        <v>10304427890</v>
      </c>
      <c r="AE80" s="46"/>
      <c r="AF80" s="40"/>
      <c r="AG80" s="17"/>
      <c r="AH80" s="17"/>
      <c r="AI80" s="49">
        <f t="shared" ca="1" si="68"/>
        <v>18137394905</v>
      </c>
      <c r="AJ80" s="49"/>
      <c r="AK80" s="49">
        <f t="shared" ca="1" si="69"/>
        <v>28441822795</v>
      </c>
    </row>
    <row r="81" spans="1:37">
      <c r="A81" s="519" t="s">
        <v>533</v>
      </c>
      <c r="B81" s="31" t="s">
        <v>3992</v>
      </c>
      <c r="C81" s="53">
        <v>221</v>
      </c>
      <c r="D81" s="53"/>
      <c r="E81" s="54">
        <f t="shared" ref="E81:J81" si="84">E82+E83</f>
        <v>15816713086</v>
      </c>
      <c r="F81" s="54">
        <f t="shared" ca="1" si="84"/>
        <v>0</v>
      </c>
      <c r="G81" s="54">
        <f t="shared" ca="1" si="84"/>
        <v>15816713086</v>
      </c>
      <c r="H81" s="54">
        <f t="shared" si="84"/>
        <v>23241305724</v>
      </c>
      <c r="I81" s="54">
        <f t="shared" ca="1" si="84"/>
        <v>0</v>
      </c>
      <c r="J81" s="54">
        <f t="shared" ca="1" si="84"/>
        <v>23241305724</v>
      </c>
      <c r="K81" s="24"/>
      <c r="L81" s="25"/>
      <c r="M81" s="26"/>
      <c r="N81" s="17">
        <f t="shared" si="65"/>
        <v>67</v>
      </c>
      <c r="O81" s="17" t="s">
        <v>6077</v>
      </c>
      <c r="P81" s="17"/>
      <c r="Q81" s="27"/>
      <c r="R81" s="54">
        <f>R82+R83</f>
        <v>15816713086</v>
      </c>
      <c r="S81" s="54">
        <f t="shared" ref="S81:AC81" ca="1" si="85">S82+S83</f>
        <v>15816713086</v>
      </c>
      <c r="T81" s="54">
        <f t="shared" si="85"/>
        <v>23241305724</v>
      </c>
      <c r="U81" s="57">
        <f t="shared" ca="1" si="85"/>
        <v>23241305724</v>
      </c>
      <c r="V81" s="54">
        <f>V82+V83</f>
        <v>0</v>
      </c>
      <c r="W81" s="54">
        <f ca="1">W82+W83</f>
        <v>0</v>
      </c>
      <c r="X81" s="54">
        <f>X82+X83</f>
        <v>0</v>
      </c>
      <c r="Y81" s="57">
        <f ca="1">Y82+Y83</f>
        <v>0</v>
      </c>
      <c r="Z81" s="54">
        <f t="shared" si="85"/>
        <v>0</v>
      </c>
      <c r="AA81" s="54">
        <f t="shared" ca="1" si="85"/>
        <v>0</v>
      </c>
      <c r="AB81" s="54">
        <f t="shared" si="85"/>
        <v>0</v>
      </c>
      <c r="AC81" s="57">
        <f t="shared" ca="1" si="85"/>
        <v>0</v>
      </c>
      <c r="AD81" s="54">
        <f t="shared" ca="1" si="67"/>
        <v>7424592638</v>
      </c>
      <c r="AE81" s="46"/>
      <c r="AF81" s="40"/>
      <c r="AG81" s="17"/>
      <c r="AH81" s="17"/>
      <c r="AI81" s="54">
        <f t="shared" ca="1" si="68"/>
        <v>15816713086</v>
      </c>
      <c r="AJ81" s="54"/>
      <c r="AK81" s="54">
        <f t="shared" ca="1" si="69"/>
        <v>23241305724</v>
      </c>
    </row>
    <row r="82" spans="1:37">
      <c r="A82" s="31"/>
      <c r="B82" s="521" t="s">
        <v>3993</v>
      </c>
      <c r="C82" s="53">
        <v>222</v>
      </c>
      <c r="D82" s="53"/>
      <c r="E82" s="54">
        <f t="shared" ref="E82:E93" si="86">THCK1</f>
        <v>40807493987</v>
      </c>
      <c r="F82" s="54">
        <f t="shared" ref="F82:F93" ca="1" si="87">THCK2</f>
        <v>0</v>
      </c>
      <c r="G82" s="54">
        <f t="shared" ref="G82:G93" ca="1" si="88">THCK</f>
        <v>40807493987</v>
      </c>
      <c r="H82" s="54">
        <f t="shared" ref="H82:H93" si="89">THDK1</f>
        <v>46008170458</v>
      </c>
      <c r="I82" s="54">
        <f t="shared" ref="I82:I93" ca="1" si="90">THDK2</f>
        <v>0</v>
      </c>
      <c r="J82" s="54">
        <f t="shared" ref="J82:J93" ca="1" si="91">THDK</f>
        <v>46008170458</v>
      </c>
      <c r="K82" s="24">
        <v>211</v>
      </c>
      <c r="L82" s="25" t="s">
        <v>12205</v>
      </c>
      <c r="M82" s="26"/>
      <c r="N82" s="17">
        <f t="shared" si="65"/>
        <v>68</v>
      </c>
      <c r="O82" s="17" t="s">
        <v>6077</v>
      </c>
      <c r="P82" s="17" t="s">
        <v>6078</v>
      </c>
      <c r="Q82" s="27"/>
      <c r="R82" s="547">
        <v>40807493987</v>
      </c>
      <c r="S82" s="54">
        <f ca="1">pajetsck+R82</f>
        <v>40807493987</v>
      </c>
      <c r="T82" s="547">
        <v>46008170458</v>
      </c>
      <c r="U82" s="57">
        <f ca="1">pajetsdk+T82</f>
        <v>46008170458</v>
      </c>
      <c r="V82" s="894"/>
      <c r="W82" s="54">
        <f ca="1">pajetsck+V82</f>
        <v>0</v>
      </c>
      <c r="X82" s="547"/>
      <c r="Y82" s="57">
        <f ca="1">pajetsdk+X82</f>
        <v>0</v>
      </c>
      <c r="Z82" s="894"/>
      <c r="AA82" s="54">
        <f ca="1">pajetsck+Z82</f>
        <v>0</v>
      </c>
      <c r="AB82" s="547"/>
      <c r="AC82" s="57">
        <f ca="1">pajetsdk+AB82</f>
        <v>0</v>
      </c>
      <c r="AD82" s="54">
        <f t="shared" ca="1" si="67"/>
        <v>5200676471</v>
      </c>
      <c r="AE82" s="46" t="s">
        <v>3994</v>
      </c>
      <c r="AF82" s="40"/>
      <c r="AG82" s="17"/>
      <c r="AH82" s="17"/>
      <c r="AI82" s="54">
        <f t="shared" ca="1" si="68"/>
        <v>40807493987</v>
      </c>
      <c r="AJ82" s="54"/>
      <c r="AK82" s="54">
        <f t="shared" ca="1" si="69"/>
        <v>46008170458</v>
      </c>
    </row>
    <row r="83" spans="1:37">
      <c r="A83" s="31"/>
      <c r="B83" s="521" t="s">
        <v>11378</v>
      </c>
      <c r="C83" s="53">
        <v>223</v>
      </c>
      <c r="D83" s="53"/>
      <c r="E83" s="54">
        <f t="shared" si="86"/>
        <v>-24990780901</v>
      </c>
      <c r="F83" s="54">
        <f t="shared" ca="1" si="87"/>
        <v>0</v>
      </c>
      <c r="G83" s="54">
        <f t="shared" ca="1" si="88"/>
        <v>-24990780901</v>
      </c>
      <c r="H83" s="54">
        <f t="shared" si="89"/>
        <v>-22766864734</v>
      </c>
      <c r="I83" s="54">
        <f t="shared" ca="1" si="90"/>
        <v>0</v>
      </c>
      <c r="J83" s="54">
        <f t="shared" ca="1" si="91"/>
        <v>-22766864734</v>
      </c>
      <c r="K83" s="24">
        <v>2141</v>
      </c>
      <c r="L83" s="25" t="s">
        <v>12205</v>
      </c>
      <c r="M83" s="26">
        <v>223</v>
      </c>
      <c r="N83" s="17">
        <f t="shared" si="65"/>
        <v>69</v>
      </c>
      <c r="O83" s="17" t="s">
        <v>6077</v>
      </c>
      <c r="P83" s="17" t="s">
        <v>6078</v>
      </c>
      <c r="Q83" s="27"/>
      <c r="R83" s="1092">
        <v>-24990780901</v>
      </c>
      <c r="S83" s="54">
        <f ca="1">pajetsck+R83</f>
        <v>-24990780901</v>
      </c>
      <c r="T83" s="549">
        <v>-22766864734</v>
      </c>
      <c r="U83" s="57">
        <f ca="1">pajetsdk+T83</f>
        <v>-22766864734</v>
      </c>
      <c r="V83" s="895"/>
      <c r="W83" s="54">
        <f ca="1">pajetsck+V83</f>
        <v>0</v>
      </c>
      <c r="X83" s="549"/>
      <c r="Y83" s="57">
        <f ca="1">pajetsdk+X83</f>
        <v>0</v>
      </c>
      <c r="Z83" s="895"/>
      <c r="AA83" s="54">
        <f ca="1">pajetsck+Z83</f>
        <v>0</v>
      </c>
      <c r="AB83" s="549"/>
      <c r="AC83" s="57">
        <f ca="1">pajetsdk+AB83</f>
        <v>0</v>
      </c>
      <c r="AD83" s="54">
        <f t="shared" ca="1" si="67"/>
        <v>2223916167</v>
      </c>
      <c r="AE83" s="46" t="s">
        <v>11379</v>
      </c>
      <c r="AF83" s="40"/>
      <c r="AG83" s="17"/>
      <c r="AH83" s="17"/>
      <c r="AI83" s="54">
        <f t="shared" ca="1" si="68"/>
        <v>-24990780901</v>
      </c>
      <c r="AJ83" s="54"/>
      <c r="AK83" s="54">
        <f t="shared" ca="1" si="69"/>
        <v>-22766864734</v>
      </c>
    </row>
    <row r="84" spans="1:37">
      <c r="A84" s="519" t="s">
        <v>661</v>
      </c>
      <c r="B84" s="31" t="s">
        <v>5939</v>
      </c>
      <c r="C84" s="53">
        <v>224</v>
      </c>
      <c r="D84" s="53"/>
      <c r="E84" s="54">
        <f t="shared" ref="E84:J84" si="92">E85+E86</f>
        <v>0</v>
      </c>
      <c r="F84" s="54">
        <f t="shared" ca="1" si="92"/>
        <v>0</v>
      </c>
      <c r="G84" s="54">
        <f t="shared" ca="1" si="92"/>
        <v>0</v>
      </c>
      <c r="H84" s="54">
        <f t="shared" si="92"/>
        <v>0</v>
      </c>
      <c r="I84" s="54">
        <f t="shared" ca="1" si="92"/>
        <v>0</v>
      </c>
      <c r="J84" s="54">
        <f t="shared" ca="1" si="92"/>
        <v>0</v>
      </c>
      <c r="K84" s="24"/>
      <c r="L84" s="25"/>
      <c r="M84" s="26"/>
      <c r="N84" s="17">
        <f t="shared" si="65"/>
        <v>70</v>
      </c>
      <c r="O84" s="17" t="s">
        <v>6077</v>
      </c>
      <c r="P84" s="17"/>
      <c r="Q84" s="27"/>
      <c r="R84" s="54">
        <f>R85+R86</f>
        <v>0</v>
      </c>
      <c r="S84" s="54">
        <f t="shared" ref="S84:AC84" ca="1" si="93">S85+S86</f>
        <v>0</v>
      </c>
      <c r="T84" s="54">
        <f t="shared" si="93"/>
        <v>0</v>
      </c>
      <c r="U84" s="57">
        <f t="shared" ca="1" si="93"/>
        <v>0</v>
      </c>
      <c r="V84" s="54">
        <f>V85+V86</f>
        <v>0</v>
      </c>
      <c r="W84" s="54">
        <f ca="1">W85+W86</f>
        <v>0</v>
      </c>
      <c r="X84" s="54">
        <f>X85+X86</f>
        <v>0</v>
      </c>
      <c r="Y84" s="57">
        <f ca="1">Y85+Y86</f>
        <v>0</v>
      </c>
      <c r="Z84" s="54">
        <f t="shared" si="93"/>
        <v>0</v>
      </c>
      <c r="AA84" s="54">
        <f t="shared" ca="1" si="93"/>
        <v>0</v>
      </c>
      <c r="AB84" s="54">
        <f t="shared" si="93"/>
        <v>0</v>
      </c>
      <c r="AC84" s="57">
        <f t="shared" ca="1" si="93"/>
        <v>0</v>
      </c>
      <c r="AD84" s="54">
        <f t="shared" ca="1" si="67"/>
        <v>0</v>
      </c>
      <c r="AE84" s="46"/>
      <c r="AF84" s="40"/>
      <c r="AG84" s="17"/>
      <c r="AH84" s="17"/>
      <c r="AI84" s="54">
        <f t="shared" ca="1" si="68"/>
        <v>0</v>
      </c>
      <c r="AJ84" s="54"/>
      <c r="AK84" s="54">
        <f t="shared" ca="1" si="69"/>
        <v>0</v>
      </c>
    </row>
    <row r="85" spans="1:37">
      <c r="A85" s="31"/>
      <c r="B85" s="521" t="s">
        <v>5940</v>
      </c>
      <c r="C85" s="53">
        <v>225</v>
      </c>
      <c r="D85" s="53"/>
      <c r="E85" s="54">
        <f t="shared" si="86"/>
        <v>0</v>
      </c>
      <c r="F85" s="54">
        <f t="shared" ca="1" si="87"/>
        <v>0</v>
      </c>
      <c r="G85" s="54">
        <f t="shared" ca="1" si="88"/>
        <v>0</v>
      </c>
      <c r="H85" s="54">
        <f t="shared" si="89"/>
        <v>0</v>
      </c>
      <c r="I85" s="54">
        <f t="shared" ca="1" si="90"/>
        <v>0</v>
      </c>
      <c r="J85" s="54">
        <f t="shared" ca="1" si="91"/>
        <v>0</v>
      </c>
      <c r="K85" s="24">
        <v>212</v>
      </c>
      <c r="L85" s="25" t="s">
        <v>12205</v>
      </c>
      <c r="M85" s="26">
        <v>225</v>
      </c>
      <c r="N85" s="17">
        <f t="shared" si="65"/>
        <v>71</v>
      </c>
      <c r="O85" s="17" t="s">
        <v>6077</v>
      </c>
      <c r="P85" s="17" t="s">
        <v>6078</v>
      </c>
      <c r="Q85" s="27"/>
      <c r="R85" s="547"/>
      <c r="S85" s="54">
        <f ca="1">pajetsck+R85</f>
        <v>0</v>
      </c>
      <c r="T85" s="547"/>
      <c r="U85" s="57">
        <f ca="1">pajetsdk+T85</f>
        <v>0</v>
      </c>
      <c r="V85" s="894"/>
      <c r="W85" s="54">
        <f ca="1">pajetsck+V85</f>
        <v>0</v>
      </c>
      <c r="X85" s="547"/>
      <c r="Y85" s="57">
        <f ca="1">pajetsdk+X85</f>
        <v>0</v>
      </c>
      <c r="Z85" s="894"/>
      <c r="AA85" s="54">
        <f ca="1">pajetsck+Z85</f>
        <v>0</v>
      </c>
      <c r="AB85" s="547"/>
      <c r="AC85" s="57">
        <f ca="1">pajetsdk+AB85</f>
        <v>0</v>
      </c>
      <c r="AD85" s="54">
        <f t="shared" ca="1" si="67"/>
        <v>0</v>
      </c>
      <c r="AE85" s="46" t="s">
        <v>3994</v>
      </c>
      <c r="AF85" s="40"/>
      <c r="AG85" s="17"/>
      <c r="AH85" s="17"/>
      <c r="AI85" s="54">
        <f t="shared" ca="1" si="68"/>
        <v>0</v>
      </c>
      <c r="AJ85" s="54"/>
      <c r="AK85" s="54">
        <f t="shared" ca="1" si="69"/>
        <v>0</v>
      </c>
    </row>
    <row r="86" spans="1:37">
      <c r="A86" s="31"/>
      <c r="B86" s="521" t="s">
        <v>5941</v>
      </c>
      <c r="C86" s="53">
        <v>226</v>
      </c>
      <c r="D86" s="53"/>
      <c r="E86" s="54">
        <f t="shared" si="86"/>
        <v>0</v>
      </c>
      <c r="F86" s="54">
        <f t="shared" ca="1" si="87"/>
        <v>0</v>
      </c>
      <c r="G86" s="54">
        <f t="shared" ca="1" si="88"/>
        <v>0</v>
      </c>
      <c r="H86" s="54">
        <f t="shared" si="89"/>
        <v>0</v>
      </c>
      <c r="I86" s="54">
        <f t="shared" ca="1" si="90"/>
        <v>0</v>
      </c>
      <c r="J86" s="54">
        <f t="shared" ca="1" si="91"/>
        <v>0</v>
      </c>
      <c r="K86" s="24">
        <v>2142</v>
      </c>
      <c r="L86" s="25" t="s">
        <v>12205</v>
      </c>
      <c r="M86" s="26">
        <v>226</v>
      </c>
      <c r="N86" s="17">
        <f t="shared" si="65"/>
        <v>72</v>
      </c>
      <c r="O86" s="17" t="s">
        <v>6077</v>
      </c>
      <c r="P86" s="17" t="s">
        <v>6078</v>
      </c>
      <c r="Q86" s="27"/>
      <c r="R86" s="549"/>
      <c r="S86" s="54">
        <f ca="1">pajetsck+R86</f>
        <v>0</v>
      </c>
      <c r="T86" s="549"/>
      <c r="U86" s="57">
        <f ca="1">pajetsdk+T86</f>
        <v>0</v>
      </c>
      <c r="V86" s="895"/>
      <c r="W86" s="54">
        <f ca="1">pajetsck+V86</f>
        <v>0</v>
      </c>
      <c r="X86" s="549"/>
      <c r="Y86" s="57">
        <f ca="1">pajetsdk+X86</f>
        <v>0</v>
      </c>
      <c r="Z86" s="895"/>
      <c r="AA86" s="54">
        <f ca="1">pajetsck+Z86</f>
        <v>0</v>
      </c>
      <c r="AB86" s="549"/>
      <c r="AC86" s="57">
        <f ca="1">pajetsdk+AB86</f>
        <v>0</v>
      </c>
      <c r="AD86" s="54">
        <f t="shared" ca="1" si="67"/>
        <v>0</v>
      </c>
      <c r="AE86" s="46" t="s">
        <v>11379</v>
      </c>
      <c r="AF86" s="40"/>
      <c r="AG86" s="17"/>
      <c r="AH86" s="17"/>
      <c r="AI86" s="54">
        <f t="shared" ca="1" si="68"/>
        <v>0</v>
      </c>
      <c r="AJ86" s="54"/>
      <c r="AK86" s="54">
        <f t="shared" ca="1" si="69"/>
        <v>0</v>
      </c>
    </row>
    <row r="87" spans="1:37">
      <c r="A87" s="519" t="s">
        <v>12490</v>
      </c>
      <c r="B87" s="31" t="s">
        <v>5942</v>
      </c>
      <c r="C87" s="53">
        <v>227</v>
      </c>
      <c r="D87" s="53"/>
      <c r="E87" s="54">
        <f t="shared" ref="E87:J87" si="94">E88+E89</f>
        <v>0</v>
      </c>
      <c r="F87" s="54">
        <f t="shared" ca="1" si="94"/>
        <v>0</v>
      </c>
      <c r="G87" s="54">
        <f t="shared" ca="1" si="94"/>
        <v>0</v>
      </c>
      <c r="H87" s="54">
        <f t="shared" si="94"/>
        <v>0</v>
      </c>
      <c r="I87" s="54">
        <f t="shared" ca="1" si="94"/>
        <v>0</v>
      </c>
      <c r="J87" s="54">
        <f t="shared" ca="1" si="94"/>
        <v>0</v>
      </c>
      <c r="K87" s="24"/>
      <c r="L87" s="25"/>
      <c r="M87" s="26"/>
      <c r="N87" s="17">
        <f t="shared" si="65"/>
        <v>73</v>
      </c>
      <c r="O87" s="17" t="s">
        <v>6077</v>
      </c>
      <c r="P87" s="17"/>
      <c r="Q87" s="27"/>
      <c r="R87" s="54">
        <f>R88+R89</f>
        <v>0</v>
      </c>
      <c r="S87" s="54">
        <f t="shared" ref="S87:AC87" ca="1" si="95">S88+S89</f>
        <v>0</v>
      </c>
      <c r="T87" s="54">
        <f t="shared" si="95"/>
        <v>0</v>
      </c>
      <c r="U87" s="57">
        <f t="shared" ca="1" si="95"/>
        <v>0</v>
      </c>
      <c r="V87" s="54">
        <f>V88+V89</f>
        <v>0</v>
      </c>
      <c r="W87" s="54">
        <f ca="1">W88+W89</f>
        <v>0</v>
      </c>
      <c r="X87" s="54">
        <f>X88+X89</f>
        <v>0</v>
      </c>
      <c r="Y87" s="57">
        <f ca="1">Y88+Y89</f>
        <v>0</v>
      </c>
      <c r="Z87" s="54">
        <f t="shared" si="95"/>
        <v>0</v>
      </c>
      <c r="AA87" s="54">
        <f t="shared" ca="1" si="95"/>
        <v>0</v>
      </c>
      <c r="AB87" s="54">
        <f t="shared" si="95"/>
        <v>0</v>
      </c>
      <c r="AC87" s="57">
        <f t="shared" ca="1" si="95"/>
        <v>0</v>
      </c>
      <c r="AD87" s="54">
        <f t="shared" ca="1" si="67"/>
        <v>0</v>
      </c>
      <c r="AE87" s="46"/>
      <c r="AF87" s="40"/>
      <c r="AG87" s="17"/>
      <c r="AH87" s="17"/>
      <c r="AI87" s="54">
        <f t="shared" ca="1" si="68"/>
        <v>0</v>
      </c>
      <c r="AJ87" s="54"/>
      <c r="AK87" s="54">
        <f t="shared" ca="1" si="69"/>
        <v>0</v>
      </c>
    </row>
    <row r="88" spans="1:37">
      <c r="A88" s="31"/>
      <c r="B88" s="521" t="s">
        <v>5943</v>
      </c>
      <c r="C88" s="53">
        <v>228</v>
      </c>
      <c r="D88" s="53"/>
      <c r="E88" s="54">
        <f t="shared" si="86"/>
        <v>0</v>
      </c>
      <c r="F88" s="54">
        <f t="shared" ca="1" si="87"/>
        <v>0</v>
      </c>
      <c r="G88" s="54">
        <f t="shared" ca="1" si="88"/>
        <v>0</v>
      </c>
      <c r="H88" s="54">
        <f t="shared" si="89"/>
        <v>0</v>
      </c>
      <c r="I88" s="54">
        <f t="shared" ca="1" si="90"/>
        <v>0</v>
      </c>
      <c r="J88" s="54">
        <f t="shared" ca="1" si="91"/>
        <v>0</v>
      </c>
      <c r="K88" s="24">
        <v>213</v>
      </c>
      <c r="L88" s="25" t="s">
        <v>12205</v>
      </c>
      <c r="M88" s="26"/>
      <c r="N88" s="17">
        <f t="shared" si="65"/>
        <v>74</v>
      </c>
      <c r="O88" s="17" t="s">
        <v>6077</v>
      </c>
      <c r="P88" s="17"/>
      <c r="Q88" s="27"/>
      <c r="R88" s="547"/>
      <c r="S88" s="54">
        <f ca="1">pajetsck+R88</f>
        <v>0</v>
      </c>
      <c r="T88" s="547"/>
      <c r="U88" s="57">
        <f ca="1">pajetsdk+T88</f>
        <v>0</v>
      </c>
      <c r="V88" s="894"/>
      <c r="W88" s="54">
        <f ca="1">pajetsck+V88</f>
        <v>0</v>
      </c>
      <c r="X88" s="547"/>
      <c r="Y88" s="57">
        <f ca="1">pajetsdk+X88</f>
        <v>0</v>
      </c>
      <c r="Z88" s="894"/>
      <c r="AA88" s="54">
        <f ca="1">pajetsck+Z88</f>
        <v>0</v>
      </c>
      <c r="AB88" s="547"/>
      <c r="AC88" s="57">
        <f ca="1">pajetsdk+AB88</f>
        <v>0</v>
      </c>
      <c r="AD88" s="54">
        <f t="shared" ca="1" si="67"/>
        <v>0</v>
      </c>
      <c r="AE88" s="46" t="s">
        <v>3994</v>
      </c>
      <c r="AF88" s="40"/>
      <c r="AG88" s="17"/>
      <c r="AH88" s="17"/>
      <c r="AI88" s="54">
        <f t="shared" ca="1" si="68"/>
        <v>0</v>
      </c>
      <c r="AJ88" s="54"/>
      <c r="AK88" s="54">
        <f t="shared" ca="1" si="69"/>
        <v>0</v>
      </c>
    </row>
    <row r="89" spans="1:37">
      <c r="A89" s="31"/>
      <c r="B89" s="521" t="s">
        <v>5944</v>
      </c>
      <c r="C89" s="53">
        <v>229</v>
      </c>
      <c r="D89" s="53"/>
      <c r="E89" s="54">
        <f t="shared" si="86"/>
        <v>0</v>
      </c>
      <c r="F89" s="54">
        <f t="shared" ca="1" si="87"/>
        <v>0</v>
      </c>
      <c r="G89" s="54">
        <f t="shared" ca="1" si="88"/>
        <v>0</v>
      </c>
      <c r="H89" s="54">
        <f t="shared" si="89"/>
        <v>0</v>
      </c>
      <c r="I89" s="54">
        <f t="shared" ca="1" si="90"/>
        <v>0</v>
      </c>
      <c r="J89" s="54">
        <f t="shared" ca="1" si="91"/>
        <v>0</v>
      </c>
      <c r="K89" s="24">
        <v>2143</v>
      </c>
      <c r="L89" s="25" t="s">
        <v>12205</v>
      </c>
      <c r="M89" s="26">
        <v>229</v>
      </c>
      <c r="N89" s="17">
        <f t="shared" si="65"/>
        <v>75</v>
      </c>
      <c r="O89" s="17" t="s">
        <v>6077</v>
      </c>
      <c r="P89" s="17" t="s">
        <v>6078</v>
      </c>
      <c r="Q89" s="27"/>
      <c r="R89" s="1092"/>
      <c r="S89" s="54">
        <f ca="1">pajetsck+R89</f>
        <v>0</v>
      </c>
      <c r="T89" s="549"/>
      <c r="U89" s="57">
        <f ca="1">pajetsdk+T89</f>
        <v>0</v>
      </c>
      <c r="V89" s="895"/>
      <c r="W89" s="54">
        <f ca="1">pajetsck+V89</f>
        <v>0</v>
      </c>
      <c r="X89" s="549"/>
      <c r="Y89" s="57">
        <f ca="1">pajetsdk+X89</f>
        <v>0</v>
      </c>
      <c r="Z89" s="895"/>
      <c r="AA89" s="54">
        <f ca="1">pajetsck+Z89</f>
        <v>0</v>
      </c>
      <c r="AB89" s="549"/>
      <c r="AC89" s="57">
        <f ca="1">pajetsdk+AB89</f>
        <v>0</v>
      </c>
      <c r="AD89" s="54">
        <f t="shared" ca="1" si="67"/>
        <v>0</v>
      </c>
      <c r="AE89" s="46" t="s">
        <v>11379</v>
      </c>
      <c r="AF89" s="40"/>
      <c r="AG89" s="17"/>
      <c r="AH89" s="17"/>
      <c r="AI89" s="54">
        <f t="shared" ca="1" si="68"/>
        <v>0</v>
      </c>
      <c r="AJ89" s="54"/>
      <c r="AK89" s="54">
        <f t="shared" ca="1" si="69"/>
        <v>0</v>
      </c>
    </row>
    <row r="90" spans="1:37">
      <c r="A90" s="519" t="s">
        <v>13294</v>
      </c>
      <c r="B90" s="22" t="s">
        <v>5945</v>
      </c>
      <c r="C90" s="53">
        <v>230</v>
      </c>
      <c r="D90" s="53"/>
      <c r="E90" s="56">
        <f t="shared" ref="E90:J90" si="96">Acdkt</f>
        <v>2320681819</v>
      </c>
      <c r="F90" s="56">
        <f t="shared" ca="1" si="96"/>
        <v>0</v>
      </c>
      <c r="G90" s="56">
        <f t="shared" ca="1" si="96"/>
        <v>2320681819</v>
      </c>
      <c r="H90" s="56">
        <f t="shared" si="96"/>
        <v>5200517071</v>
      </c>
      <c r="I90" s="56">
        <f t="shared" ca="1" si="96"/>
        <v>0</v>
      </c>
      <c r="J90" s="56">
        <f t="shared" ca="1" si="96"/>
        <v>5200517071</v>
      </c>
      <c r="K90" s="24"/>
      <c r="L90" s="25"/>
      <c r="M90" s="26"/>
      <c r="N90" s="17">
        <f t="shared" si="65"/>
        <v>76</v>
      </c>
      <c r="O90" s="17" t="s">
        <v>6077</v>
      </c>
      <c r="P90" s="17"/>
      <c r="Q90" s="27"/>
      <c r="R90" s="56">
        <f>Acdkt</f>
        <v>2320681819</v>
      </c>
      <c r="S90" s="56">
        <f t="shared" ref="S90:AC90" ca="1" si="97">Acdkt</f>
        <v>2320681819</v>
      </c>
      <c r="T90" s="56">
        <f>Acdkt</f>
        <v>5200517071</v>
      </c>
      <c r="U90" s="554">
        <f t="shared" ca="1" si="97"/>
        <v>5200517071</v>
      </c>
      <c r="V90" s="56">
        <f t="shared" si="97"/>
        <v>0</v>
      </c>
      <c r="W90" s="56">
        <f t="shared" ca="1" si="97"/>
        <v>0</v>
      </c>
      <c r="X90" s="56">
        <f t="shared" si="97"/>
        <v>0</v>
      </c>
      <c r="Y90" s="554">
        <f t="shared" ca="1" si="97"/>
        <v>0</v>
      </c>
      <c r="Z90" s="56">
        <f t="shared" si="97"/>
        <v>0</v>
      </c>
      <c r="AA90" s="56">
        <f t="shared" ca="1" si="97"/>
        <v>0</v>
      </c>
      <c r="AB90" s="56">
        <f t="shared" si="97"/>
        <v>0</v>
      </c>
      <c r="AC90" s="554">
        <f t="shared" ca="1" si="97"/>
        <v>0</v>
      </c>
      <c r="AD90" s="54">
        <f t="shared" ca="1" si="67"/>
        <v>2879835252</v>
      </c>
      <c r="AE90" s="46" t="s">
        <v>3994</v>
      </c>
      <c r="AF90" s="40"/>
      <c r="AG90" s="17"/>
      <c r="AH90" s="17"/>
      <c r="AI90" s="54">
        <f t="shared" ca="1" si="68"/>
        <v>2320681819</v>
      </c>
      <c r="AJ90" s="54"/>
      <c r="AK90" s="54">
        <f t="shared" ca="1" si="69"/>
        <v>5200517071</v>
      </c>
    </row>
    <row r="91" spans="1:37">
      <c r="A91" s="519"/>
      <c r="B91" s="22" t="s">
        <v>5946</v>
      </c>
      <c r="C91" s="53"/>
      <c r="D91" s="53"/>
      <c r="E91" s="54">
        <f t="shared" si="86"/>
        <v>0</v>
      </c>
      <c r="F91" s="54">
        <f t="shared" ca="1" si="87"/>
        <v>0</v>
      </c>
      <c r="G91" s="54">
        <f t="shared" ca="1" si="88"/>
        <v>0</v>
      </c>
      <c r="H91" s="54">
        <f t="shared" si="89"/>
        <v>0</v>
      </c>
      <c r="I91" s="54">
        <f t="shared" ca="1" si="90"/>
        <v>0</v>
      </c>
      <c r="J91" s="54">
        <f t="shared" ca="1" si="91"/>
        <v>0</v>
      </c>
      <c r="K91" s="24">
        <v>2411</v>
      </c>
      <c r="L91" s="25" t="s">
        <v>12205</v>
      </c>
      <c r="M91" s="26">
        <v>230</v>
      </c>
      <c r="N91" s="17">
        <f t="shared" si="65"/>
        <v>77</v>
      </c>
      <c r="O91" s="17"/>
      <c r="P91" s="17" t="s">
        <v>6078</v>
      </c>
      <c r="Q91" s="27"/>
      <c r="R91" s="547"/>
      <c r="S91" s="54">
        <f ca="1">pajetsck+R91</f>
        <v>0</v>
      </c>
      <c r="T91" s="547"/>
      <c r="U91" s="57">
        <f ca="1">pajetsdk+T91</f>
        <v>0</v>
      </c>
      <c r="V91" s="894"/>
      <c r="W91" s="54">
        <f ca="1">pajetsck+V91</f>
        <v>0</v>
      </c>
      <c r="X91" s="547"/>
      <c r="Y91" s="57">
        <f ca="1">pajetsdk+X91</f>
        <v>0</v>
      </c>
      <c r="Z91" s="894"/>
      <c r="AA91" s="54">
        <f ca="1">pajetsck+Z91</f>
        <v>0</v>
      </c>
      <c r="AB91" s="547"/>
      <c r="AC91" s="57">
        <f ca="1">pajetsdk+AB91</f>
        <v>0</v>
      </c>
      <c r="AD91" s="54">
        <f t="shared" ca="1" si="67"/>
        <v>0</v>
      </c>
      <c r="AE91" s="46"/>
      <c r="AF91" s="40"/>
      <c r="AG91" s="17"/>
      <c r="AH91" s="17"/>
      <c r="AI91" s="54">
        <f t="shared" ca="1" si="68"/>
        <v>0</v>
      </c>
      <c r="AJ91" s="54"/>
      <c r="AK91" s="54">
        <f t="shared" ca="1" si="69"/>
        <v>0</v>
      </c>
    </row>
    <row r="92" spans="1:37">
      <c r="A92" s="519"/>
      <c r="B92" s="22" t="s">
        <v>5947</v>
      </c>
      <c r="C92" s="53"/>
      <c r="D92" s="53"/>
      <c r="E92" s="54">
        <f t="shared" si="86"/>
        <v>2320681819</v>
      </c>
      <c r="F92" s="54">
        <f t="shared" ca="1" si="87"/>
        <v>0</v>
      </c>
      <c r="G92" s="54">
        <f t="shared" ca="1" si="88"/>
        <v>2320681819</v>
      </c>
      <c r="H92" s="54">
        <f t="shared" si="89"/>
        <v>5200517071</v>
      </c>
      <c r="I92" s="54">
        <f t="shared" ca="1" si="90"/>
        <v>0</v>
      </c>
      <c r="J92" s="54">
        <f t="shared" ca="1" si="91"/>
        <v>5200517071</v>
      </c>
      <c r="K92" s="24">
        <v>2412</v>
      </c>
      <c r="L92" s="25" t="s">
        <v>12205</v>
      </c>
      <c r="M92" s="26">
        <v>230</v>
      </c>
      <c r="N92" s="17">
        <f t="shared" si="65"/>
        <v>78</v>
      </c>
      <c r="O92" s="17"/>
      <c r="P92" s="17" t="s">
        <v>6078</v>
      </c>
      <c r="Q92" s="27"/>
      <c r="R92" s="549">
        <v>2320681819</v>
      </c>
      <c r="S92" s="54">
        <f ca="1">pajetsck+R92</f>
        <v>2320681819</v>
      </c>
      <c r="T92" s="549">
        <v>5200517071</v>
      </c>
      <c r="U92" s="57">
        <f ca="1">pajetsdk+T92</f>
        <v>5200517071</v>
      </c>
      <c r="V92" s="895"/>
      <c r="W92" s="54">
        <f ca="1">pajetsck+V92</f>
        <v>0</v>
      </c>
      <c r="X92" s="549"/>
      <c r="Y92" s="57">
        <f ca="1">pajetsdk+X92</f>
        <v>0</v>
      </c>
      <c r="Z92" s="895"/>
      <c r="AA92" s="54">
        <f ca="1">pajetsck+Z92</f>
        <v>0</v>
      </c>
      <c r="AB92" s="549"/>
      <c r="AC92" s="57">
        <f ca="1">pajetsdk+AB92</f>
        <v>0</v>
      </c>
      <c r="AD92" s="54">
        <f t="shared" ca="1" si="67"/>
        <v>2879835252</v>
      </c>
      <c r="AE92" s="46"/>
      <c r="AF92" s="40"/>
      <c r="AG92" s="17"/>
      <c r="AH92" s="17"/>
      <c r="AI92" s="54">
        <f t="shared" ca="1" si="68"/>
        <v>2320681819</v>
      </c>
      <c r="AJ92" s="54"/>
      <c r="AK92" s="54">
        <f t="shared" ca="1" si="69"/>
        <v>5200517071</v>
      </c>
    </row>
    <row r="93" spans="1:37">
      <c r="A93" s="519"/>
      <c r="B93" s="22" t="s">
        <v>5948</v>
      </c>
      <c r="C93" s="53"/>
      <c r="D93" s="53"/>
      <c r="E93" s="54">
        <f t="shared" si="86"/>
        <v>0</v>
      </c>
      <c r="F93" s="54">
        <f t="shared" ca="1" si="87"/>
        <v>0</v>
      </c>
      <c r="G93" s="54">
        <f t="shared" ca="1" si="88"/>
        <v>0</v>
      </c>
      <c r="H93" s="54">
        <f t="shared" si="89"/>
        <v>0</v>
      </c>
      <c r="I93" s="54">
        <f t="shared" ca="1" si="90"/>
        <v>0</v>
      </c>
      <c r="J93" s="54">
        <f t="shared" ca="1" si="91"/>
        <v>0</v>
      </c>
      <c r="K93" s="24">
        <v>2413</v>
      </c>
      <c r="L93" s="25" t="s">
        <v>12205</v>
      </c>
      <c r="M93" s="26">
        <v>230</v>
      </c>
      <c r="N93" s="17">
        <f t="shared" si="65"/>
        <v>79</v>
      </c>
      <c r="O93" s="17"/>
      <c r="P93" s="17" t="s">
        <v>6078</v>
      </c>
      <c r="Q93" s="27"/>
      <c r="R93" s="549"/>
      <c r="S93" s="54">
        <f ca="1">pajetsck+R93</f>
        <v>0</v>
      </c>
      <c r="T93" s="549"/>
      <c r="U93" s="57">
        <f ca="1">pajetsdk+T93</f>
        <v>0</v>
      </c>
      <c r="V93" s="895"/>
      <c r="W93" s="54">
        <f ca="1">pajetsck+V93</f>
        <v>0</v>
      </c>
      <c r="X93" s="549"/>
      <c r="Y93" s="57">
        <f ca="1">pajetsdk+X93</f>
        <v>0</v>
      </c>
      <c r="Z93" s="895"/>
      <c r="AA93" s="54">
        <f ca="1">pajetsck+Z93</f>
        <v>0</v>
      </c>
      <c r="AB93" s="549"/>
      <c r="AC93" s="57">
        <f ca="1">pajetsdk+AB93</f>
        <v>0</v>
      </c>
      <c r="AD93" s="54">
        <f t="shared" ca="1" si="67"/>
        <v>0</v>
      </c>
      <c r="AE93" s="46"/>
      <c r="AF93" s="40"/>
      <c r="AG93" s="17"/>
      <c r="AH93" s="17"/>
      <c r="AI93" s="54">
        <f t="shared" ca="1" si="68"/>
        <v>0</v>
      </c>
      <c r="AJ93" s="54"/>
      <c r="AK93" s="54">
        <f t="shared" ca="1" si="69"/>
        <v>0</v>
      </c>
    </row>
    <row r="94" spans="1:37">
      <c r="A94" s="518" t="s">
        <v>11874</v>
      </c>
      <c r="B94" s="518" t="s">
        <v>5949</v>
      </c>
      <c r="C94" s="47">
        <v>240</v>
      </c>
      <c r="D94" s="47"/>
      <c r="E94" s="49">
        <f t="shared" ref="E94:J94" si="98">E95+E96</f>
        <v>27768000000</v>
      </c>
      <c r="F94" s="49">
        <f t="shared" ca="1" si="98"/>
        <v>0</v>
      </c>
      <c r="G94" s="49">
        <f t="shared" ca="1" si="98"/>
        <v>27768000000</v>
      </c>
      <c r="H94" s="49">
        <f t="shared" si="98"/>
        <v>27768000000</v>
      </c>
      <c r="I94" s="49">
        <f t="shared" ca="1" si="98"/>
        <v>0</v>
      </c>
      <c r="J94" s="49">
        <f t="shared" ca="1" si="98"/>
        <v>27768000000</v>
      </c>
      <c r="K94" s="24"/>
      <c r="L94" s="25"/>
      <c r="M94" s="26"/>
      <c r="N94" s="17">
        <f t="shared" si="65"/>
        <v>80</v>
      </c>
      <c r="O94" s="17" t="s">
        <v>6077</v>
      </c>
      <c r="P94" s="17"/>
      <c r="Q94" s="27"/>
      <c r="R94" s="49">
        <f>R95+R96</f>
        <v>27768000000</v>
      </c>
      <c r="S94" s="49">
        <f t="shared" ref="S94:AC94" ca="1" si="99">S95+S96</f>
        <v>27768000000</v>
      </c>
      <c r="T94" s="49">
        <f t="shared" si="99"/>
        <v>27768000000</v>
      </c>
      <c r="U94" s="50">
        <f t="shared" ca="1" si="99"/>
        <v>27768000000</v>
      </c>
      <c r="V94" s="49">
        <f>V95+V96</f>
        <v>0</v>
      </c>
      <c r="W94" s="49">
        <f ca="1">W95+W96</f>
        <v>0</v>
      </c>
      <c r="X94" s="49">
        <f>X95+X96</f>
        <v>0</v>
      </c>
      <c r="Y94" s="50">
        <f ca="1">Y95+Y96</f>
        <v>0</v>
      </c>
      <c r="Z94" s="49">
        <f t="shared" si="99"/>
        <v>0</v>
      </c>
      <c r="AA94" s="49">
        <f t="shared" ca="1" si="99"/>
        <v>0</v>
      </c>
      <c r="AB94" s="49">
        <f t="shared" si="99"/>
        <v>0</v>
      </c>
      <c r="AC94" s="50">
        <f t="shared" ca="1" si="99"/>
        <v>0</v>
      </c>
      <c r="AD94" s="49">
        <f t="shared" ca="1" si="67"/>
        <v>0</v>
      </c>
      <c r="AE94" s="46"/>
      <c r="AF94" s="40"/>
      <c r="AG94" s="17"/>
      <c r="AH94" s="17"/>
      <c r="AI94" s="49">
        <f t="shared" ca="1" si="68"/>
        <v>27768000000</v>
      </c>
      <c r="AJ94" s="49"/>
      <c r="AK94" s="49">
        <f t="shared" ca="1" si="69"/>
        <v>27768000000</v>
      </c>
    </row>
    <row r="95" spans="1:37">
      <c r="A95" s="31"/>
      <c r="B95" s="22" t="s">
        <v>222</v>
      </c>
      <c r="C95" s="53">
        <v>241</v>
      </c>
      <c r="D95" s="53"/>
      <c r="E95" s="54">
        <f>THCK1</f>
        <v>27768000000</v>
      </c>
      <c r="F95" s="54">
        <f ca="1">THCK2</f>
        <v>0</v>
      </c>
      <c r="G95" s="54">
        <f ca="1">THCK</f>
        <v>27768000000</v>
      </c>
      <c r="H95" s="54">
        <f>THDK1</f>
        <v>27768000000</v>
      </c>
      <c r="I95" s="54">
        <f ca="1">THDK2</f>
        <v>0</v>
      </c>
      <c r="J95" s="54">
        <f ca="1">THDK</f>
        <v>27768000000</v>
      </c>
      <c r="K95" s="24">
        <v>217</v>
      </c>
      <c r="L95" s="25" t="s">
        <v>12206</v>
      </c>
      <c r="M95" s="26">
        <v>241</v>
      </c>
      <c r="N95" s="17">
        <f t="shared" si="65"/>
        <v>81</v>
      </c>
      <c r="O95" s="17" t="s">
        <v>6077</v>
      </c>
      <c r="P95" s="17" t="s">
        <v>6078</v>
      </c>
      <c r="Q95" s="27"/>
      <c r="R95" s="547">
        <v>27768000000</v>
      </c>
      <c r="S95" s="54">
        <f ca="1">pajetsck+R95</f>
        <v>27768000000</v>
      </c>
      <c r="T95" s="547">
        <v>27768000000</v>
      </c>
      <c r="U95" s="57">
        <f ca="1">pajetsdk+T95</f>
        <v>27768000000</v>
      </c>
      <c r="V95" s="894"/>
      <c r="W95" s="54">
        <f ca="1">pajetsck+V95</f>
        <v>0</v>
      </c>
      <c r="X95" s="547"/>
      <c r="Y95" s="57">
        <f ca="1">pajetsdk+X95</f>
        <v>0</v>
      </c>
      <c r="Z95" s="894"/>
      <c r="AA95" s="54">
        <f ca="1">pajetsck+Z95</f>
        <v>0</v>
      </c>
      <c r="AB95" s="547"/>
      <c r="AC95" s="57">
        <f ca="1">pajetsdk+AB95</f>
        <v>0</v>
      </c>
      <c r="AD95" s="54">
        <f t="shared" ca="1" si="67"/>
        <v>0</v>
      </c>
      <c r="AE95" s="46" t="s">
        <v>3994</v>
      </c>
      <c r="AF95" s="40"/>
      <c r="AG95" s="17"/>
      <c r="AH95" s="17"/>
      <c r="AI95" s="54">
        <f t="shared" ca="1" si="68"/>
        <v>27768000000</v>
      </c>
      <c r="AJ95" s="54"/>
      <c r="AK95" s="54">
        <f t="shared" ca="1" si="69"/>
        <v>27768000000</v>
      </c>
    </row>
    <row r="96" spans="1:37">
      <c r="A96" s="31"/>
      <c r="B96" s="22" t="s">
        <v>6980</v>
      </c>
      <c r="C96" s="53">
        <v>242</v>
      </c>
      <c r="D96" s="53"/>
      <c r="E96" s="54">
        <f>THCK1</f>
        <v>0</v>
      </c>
      <c r="F96" s="54">
        <f ca="1">THCK2</f>
        <v>0</v>
      </c>
      <c r="G96" s="54">
        <f ca="1">THCK</f>
        <v>0</v>
      </c>
      <c r="H96" s="54">
        <f>THDK1</f>
        <v>0</v>
      </c>
      <c r="I96" s="54">
        <f ca="1">THDK2</f>
        <v>0</v>
      </c>
      <c r="J96" s="54">
        <f ca="1">THDK</f>
        <v>0</v>
      </c>
      <c r="K96" s="24">
        <v>2147</v>
      </c>
      <c r="L96" s="25" t="s">
        <v>12206</v>
      </c>
      <c r="M96" s="26">
        <v>242</v>
      </c>
      <c r="N96" s="17">
        <f t="shared" si="65"/>
        <v>82</v>
      </c>
      <c r="O96" s="17" t="s">
        <v>6077</v>
      </c>
      <c r="P96" s="17" t="s">
        <v>6078</v>
      </c>
      <c r="Q96" s="27"/>
      <c r="R96" s="549"/>
      <c r="S96" s="54">
        <f ca="1">pajetsck+R96</f>
        <v>0</v>
      </c>
      <c r="T96" s="549"/>
      <c r="U96" s="57">
        <f ca="1">pajetsdk+T96</f>
        <v>0</v>
      </c>
      <c r="V96" s="895"/>
      <c r="W96" s="54">
        <f ca="1">pajetsck+V96</f>
        <v>0</v>
      </c>
      <c r="X96" s="549"/>
      <c r="Y96" s="57">
        <f ca="1">pajetsdk+X96</f>
        <v>0</v>
      </c>
      <c r="Z96" s="895"/>
      <c r="AA96" s="54">
        <f ca="1">pajetsck+Z96</f>
        <v>0</v>
      </c>
      <c r="AB96" s="549"/>
      <c r="AC96" s="57">
        <f ca="1">pajetsdk+AB96</f>
        <v>0</v>
      </c>
      <c r="AD96" s="54">
        <f t="shared" ca="1" si="67"/>
        <v>0</v>
      </c>
      <c r="AE96" s="46" t="s">
        <v>11379</v>
      </c>
      <c r="AF96" s="40"/>
      <c r="AG96" s="17"/>
      <c r="AH96" s="17"/>
      <c r="AI96" s="54">
        <f t="shared" ca="1" si="68"/>
        <v>0</v>
      </c>
      <c r="AJ96" s="54"/>
      <c r="AK96" s="54">
        <f t="shared" ca="1" si="69"/>
        <v>0</v>
      </c>
    </row>
    <row r="97" spans="1:37">
      <c r="A97" s="518" t="s">
        <v>10971</v>
      </c>
      <c r="B97" s="518" t="s">
        <v>6981</v>
      </c>
      <c r="C97" s="47">
        <v>250</v>
      </c>
      <c r="D97" s="47"/>
      <c r="E97" s="49">
        <f t="shared" ref="E97:J97" si="100">E98+E99+E102+E108</f>
        <v>84765698331</v>
      </c>
      <c r="F97" s="49">
        <f t="shared" ca="1" si="100"/>
        <v>-4000000000</v>
      </c>
      <c r="G97" s="49">
        <f t="shared" ca="1" si="100"/>
        <v>80765698331</v>
      </c>
      <c r="H97" s="49">
        <f t="shared" si="100"/>
        <v>84165698331</v>
      </c>
      <c r="I97" s="49">
        <f t="shared" ca="1" si="100"/>
        <v>0</v>
      </c>
      <c r="J97" s="49">
        <f t="shared" ca="1" si="100"/>
        <v>84165698331</v>
      </c>
      <c r="K97" s="24"/>
      <c r="L97" s="25"/>
      <c r="M97" s="26"/>
      <c r="N97" s="17">
        <f t="shared" si="65"/>
        <v>83</v>
      </c>
      <c r="O97" s="17" t="s">
        <v>6077</v>
      </c>
      <c r="P97" s="17"/>
      <c r="Q97" s="27"/>
      <c r="R97" s="49">
        <f>R98+R99+R102+R108</f>
        <v>84765698331</v>
      </c>
      <c r="S97" s="49">
        <f t="shared" ref="S97:AC97" ca="1" si="101">S98+S99+S102+S108</f>
        <v>84765698331</v>
      </c>
      <c r="T97" s="49">
        <f t="shared" si="101"/>
        <v>84165698331</v>
      </c>
      <c r="U97" s="50">
        <f t="shared" ca="1" si="101"/>
        <v>84165698331</v>
      </c>
      <c r="V97" s="49">
        <f>V98+V99+V102+V108</f>
        <v>0</v>
      </c>
      <c r="W97" s="49">
        <f ca="1">W98+W99+W102+W108</f>
        <v>0</v>
      </c>
      <c r="X97" s="49">
        <f>X98+X99+X102+X108</f>
        <v>0</v>
      </c>
      <c r="Y97" s="50">
        <f ca="1">Y98+Y99+Y102+Y108</f>
        <v>0</v>
      </c>
      <c r="Z97" s="49">
        <f t="shared" si="101"/>
        <v>0</v>
      </c>
      <c r="AA97" s="49">
        <f t="shared" ca="1" si="101"/>
        <v>-4000000000</v>
      </c>
      <c r="AB97" s="49">
        <f t="shared" si="101"/>
        <v>0</v>
      </c>
      <c r="AC97" s="50">
        <f t="shared" ca="1" si="101"/>
        <v>0</v>
      </c>
      <c r="AD97" s="49">
        <f t="shared" ca="1" si="67"/>
        <v>3400000000</v>
      </c>
      <c r="AE97" s="46"/>
      <c r="AF97" s="40"/>
      <c r="AG97" s="17"/>
      <c r="AH97" s="17"/>
      <c r="AI97" s="49">
        <f t="shared" ca="1" si="68"/>
        <v>84765698331</v>
      </c>
      <c r="AJ97" s="49"/>
      <c r="AK97" s="49">
        <f t="shared" ca="1" si="69"/>
        <v>84165698331</v>
      </c>
    </row>
    <row r="98" spans="1:37">
      <c r="A98" s="519"/>
      <c r="B98" s="22" t="s">
        <v>6982</v>
      </c>
      <c r="C98" s="53">
        <v>251</v>
      </c>
      <c r="D98" s="53"/>
      <c r="E98" s="54">
        <f t="shared" ref="E98:E108" si="102">THCK1</f>
        <v>4000000000</v>
      </c>
      <c r="F98" s="54">
        <f t="shared" ref="F98:F108" ca="1" si="103">THCK2</f>
        <v>-4000000000</v>
      </c>
      <c r="G98" s="54">
        <f t="shared" ref="G98:G108" ca="1" si="104">THCK</f>
        <v>0</v>
      </c>
      <c r="H98" s="54">
        <f t="shared" ref="H98:H108" si="105">THDK1</f>
        <v>4000000000</v>
      </c>
      <c r="I98" s="54">
        <f t="shared" ref="I98:I108" ca="1" si="106">THDK2</f>
        <v>0</v>
      </c>
      <c r="J98" s="54">
        <f t="shared" ref="J98:J108" ca="1" si="107">THDK</f>
        <v>4000000000</v>
      </c>
      <c r="K98" s="24">
        <v>221</v>
      </c>
      <c r="L98" s="25" t="s">
        <v>2845</v>
      </c>
      <c r="M98" s="26">
        <v>251</v>
      </c>
      <c r="N98" s="17">
        <f t="shared" si="65"/>
        <v>84</v>
      </c>
      <c r="O98" s="17" t="s">
        <v>6077</v>
      </c>
      <c r="P98" s="17" t="s">
        <v>6078</v>
      </c>
      <c r="Q98" s="27"/>
      <c r="R98" s="547">
        <v>4000000000</v>
      </c>
      <c r="S98" s="54">
        <f ca="1">pajetsck+R98</f>
        <v>4000000000</v>
      </c>
      <c r="T98" s="547">
        <v>4000000000</v>
      </c>
      <c r="U98" s="57">
        <f ca="1">pajetsdk+T98</f>
        <v>4000000000</v>
      </c>
      <c r="V98" s="894"/>
      <c r="W98" s="54">
        <f ca="1">pajetsck+V98</f>
        <v>0</v>
      </c>
      <c r="X98" s="547"/>
      <c r="Y98" s="57">
        <f ca="1">pajetsdk+X98</f>
        <v>0</v>
      </c>
      <c r="Z98" s="894"/>
      <c r="AA98" s="54">
        <f ca="1">pajetsck+Z98</f>
        <v>-4000000000</v>
      </c>
      <c r="AB98" s="547"/>
      <c r="AC98" s="57">
        <f ca="1">pajetsdk+AB98</f>
        <v>0</v>
      </c>
      <c r="AD98" s="54">
        <f t="shared" ca="1" si="67"/>
        <v>4000000000</v>
      </c>
      <c r="AE98" s="46" t="s">
        <v>6983</v>
      </c>
      <c r="AF98" s="40"/>
      <c r="AG98" s="17"/>
      <c r="AH98" s="17"/>
      <c r="AI98" s="54">
        <f t="shared" ca="1" si="68"/>
        <v>4000000000</v>
      </c>
      <c r="AJ98" s="54"/>
      <c r="AK98" s="54">
        <f t="shared" ca="1" si="69"/>
        <v>4000000000</v>
      </c>
    </row>
    <row r="99" spans="1:37">
      <c r="A99" s="519" t="s">
        <v>661</v>
      </c>
      <c r="B99" s="22" t="s">
        <v>6984</v>
      </c>
      <c r="C99" s="53">
        <v>252</v>
      </c>
      <c r="D99" s="53"/>
      <c r="E99" s="56">
        <f t="shared" ref="E99:J99" si="108">Acdkt</f>
        <v>81600000000</v>
      </c>
      <c r="F99" s="56">
        <f t="shared" ca="1" si="108"/>
        <v>-1334301669</v>
      </c>
      <c r="G99" s="56">
        <f t="shared" ca="1" si="108"/>
        <v>80265698331</v>
      </c>
      <c r="H99" s="56">
        <f t="shared" si="108"/>
        <v>81000000000</v>
      </c>
      <c r="I99" s="56">
        <f t="shared" ca="1" si="108"/>
        <v>0</v>
      </c>
      <c r="J99" s="56">
        <f t="shared" ca="1" si="108"/>
        <v>81000000000</v>
      </c>
      <c r="K99" s="24"/>
      <c r="L99" s="25"/>
      <c r="M99" s="26"/>
      <c r="N99" s="17">
        <f t="shared" si="65"/>
        <v>85</v>
      </c>
      <c r="O99" s="17" t="s">
        <v>6077</v>
      </c>
      <c r="P99" s="17"/>
      <c r="Q99" s="27"/>
      <c r="R99" s="56">
        <f>Acdkt</f>
        <v>81600000000</v>
      </c>
      <c r="S99" s="56">
        <f t="shared" ref="S99:AC99" ca="1" si="109">Acdkt</f>
        <v>81600000000</v>
      </c>
      <c r="T99" s="56">
        <f>Acdkt</f>
        <v>81000000000</v>
      </c>
      <c r="U99" s="554">
        <f t="shared" ca="1" si="109"/>
        <v>81000000000</v>
      </c>
      <c r="V99" s="56">
        <f t="shared" si="109"/>
        <v>0</v>
      </c>
      <c r="W99" s="56">
        <f t="shared" ca="1" si="109"/>
        <v>0</v>
      </c>
      <c r="X99" s="56">
        <f t="shared" si="109"/>
        <v>0</v>
      </c>
      <c r="Y99" s="554">
        <f t="shared" ca="1" si="109"/>
        <v>0</v>
      </c>
      <c r="Z99" s="56">
        <f t="shared" si="109"/>
        <v>0</v>
      </c>
      <c r="AA99" s="56">
        <f t="shared" ca="1" si="109"/>
        <v>-1334301669</v>
      </c>
      <c r="AB99" s="56">
        <f t="shared" si="109"/>
        <v>0</v>
      </c>
      <c r="AC99" s="554">
        <f t="shared" ca="1" si="109"/>
        <v>0</v>
      </c>
      <c r="AD99" s="54">
        <f t="shared" ref="AD99:AD115" ca="1" si="110">J99-G99</f>
        <v>734301669</v>
      </c>
      <c r="AE99" s="46" t="s">
        <v>6983</v>
      </c>
      <c r="AF99" s="40"/>
      <c r="AG99" s="17"/>
      <c r="AH99" s="17"/>
      <c r="AI99" s="54">
        <f t="shared" ref="AI99:AI115" ca="1" si="111">G99-AA99</f>
        <v>81600000000</v>
      </c>
      <c r="AJ99" s="54"/>
      <c r="AK99" s="54">
        <f t="shared" ref="AK99:AK115" ca="1" si="112">J99-AC99</f>
        <v>81000000000</v>
      </c>
    </row>
    <row r="100" spans="1:37">
      <c r="A100" s="519"/>
      <c r="B100" s="22" t="s">
        <v>6985</v>
      </c>
      <c r="C100" s="53"/>
      <c r="D100" s="53"/>
      <c r="E100" s="54">
        <f t="shared" si="102"/>
        <v>0</v>
      </c>
      <c r="F100" s="54">
        <f t="shared" ca="1" si="103"/>
        <v>0</v>
      </c>
      <c r="G100" s="54">
        <f t="shared" ca="1" si="104"/>
        <v>0</v>
      </c>
      <c r="H100" s="54">
        <f t="shared" si="105"/>
        <v>0</v>
      </c>
      <c r="I100" s="54">
        <f t="shared" ca="1" si="106"/>
        <v>0</v>
      </c>
      <c r="J100" s="54">
        <f t="shared" ca="1" si="107"/>
        <v>0</v>
      </c>
      <c r="K100" s="24">
        <v>222</v>
      </c>
      <c r="L100" s="25" t="s">
        <v>2845</v>
      </c>
      <c r="M100" s="26">
        <v>252</v>
      </c>
      <c r="N100" s="17">
        <f t="shared" si="65"/>
        <v>86</v>
      </c>
      <c r="O100" s="17"/>
      <c r="P100" s="17" t="s">
        <v>6078</v>
      </c>
      <c r="Q100" s="27"/>
      <c r="R100" s="547"/>
      <c r="S100" s="54">
        <f ca="1">pajetsck+R100</f>
        <v>0</v>
      </c>
      <c r="T100" s="547"/>
      <c r="U100" s="57">
        <f ca="1">pajetsdk+T100</f>
        <v>0</v>
      </c>
      <c r="V100" s="894"/>
      <c r="W100" s="54">
        <f ca="1">pajetsck+V100</f>
        <v>0</v>
      </c>
      <c r="X100" s="547"/>
      <c r="Y100" s="57">
        <f ca="1">pajetsdk+X100</f>
        <v>0</v>
      </c>
      <c r="Z100" s="894"/>
      <c r="AA100" s="54">
        <f ca="1">pajetsck+Z100</f>
        <v>0</v>
      </c>
      <c r="AB100" s="547"/>
      <c r="AC100" s="57">
        <f ca="1">pajetsdk+AB100</f>
        <v>0</v>
      </c>
      <c r="AD100" s="54">
        <f t="shared" ca="1" si="110"/>
        <v>0</v>
      </c>
      <c r="AE100" s="46"/>
      <c r="AF100" s="40"/>
      <c r="AG100" s="17"/>
      <c r="AH100" s="17"/>
      <c r="AI100" s="54">
        <f t="shared" ca="1" si="111"/>
        <v>0</v>
      </c>
      <c r="AJ100" s="54"/>
      <c r="AK100" s="54">
        <f t="shared" ca="1" si="112"/>
        <v>0</v>
      </c>
    </row>
    <row r="101" spans="1:37">
      <c r="A101" s="519"/>
      <c r="B101" s="22" t="s">
        <v>6986</v>
      </c>
      <c r="C101" s="53"/>
      <c r="D101" s="53"/>
      <c r="E101" s="54">
        <f t="shared" si="102"/>
        <v>81600000000</v>
      </c>
      <c r="F101" s="54">
        <f t="shared" ca="1" si="103"/>
        <v>-1334301669</v>
      </c>
      <c r="G101" s="54">
        <f t="shared" ca="1" si="104"/>
        <v>80265698331</v>
      </c>
      <c r="H101" s="54">
        <f t="shared" si="105"/>
        <v>81000000000</v>
      </c>
      <c r="I101" s="54">
        <f t="shared" ca="1" si="106"/>
        <v>0</v>
      </c>
      <c r="J101" s="54">
        <f t="shared" ca="1" si="107"/>
        <v>81000000000</v>
      </c>
      <c r="K101" s="24">
        <v>223</v>
      </c>
      <c r="L101" s="25" t="s">
        <v>2845</v>
      </c>
      <c r="M101" s="26">
        <v>252</v>
      </c>
      <c r="N101" s="17">
        <f t="shared" si="65"/>
        <v>87</v>
      </c>
      <c r="O101" s="17"/>
      <c r="P101" s="17" t="s">
        <v>6078</v>
      </c>
      <c r="Q101" s="27"/>
      <c r="R101" s="549">
        <v>81600000000</v>
      </c>
      <c r="S101" s="54">
        <f ca="1">pajetsck+R101</f>
        <v>81600000000</v>
      </c>
      <c r="T101" s="549">
        <v>81000000000</v>
      </c>
      <c r="U101" s="57">
        <f ca="1">pajetsdk+T101</f>
        <v>81000000000</v>
      </c>
      <c r="V101" s="895"/>
      <c r="W101" s="54">
        <f ca="1">pajetsck+V101</f>
        <v>0</v>
      </c>
      <c r="X101" s="549"/>
      <c r="Y101" s="57">
        <f ca="1">pajetsdk+X101</f>
        <v>0</v>
      </c>
      <c r="Z101" s="895"/>
      <c r="AA101" s="54">
        <f ca="1">pajetsck+Z101</f>
        <v>-1334301669</v>
      </c>
      <c r="AB101" s="549"/>
      <c r="AC101" s="57">
        <f ca="1">pajetsdk+AB101</f>
        <v>0</v>
      </c>
      <c r="AD101" s="54">
        <f t="shared" ca="1" si="110"/>
        <v>734301669</v>
      </c>
      <c r="AE101" s="46"/>
      <c r="AF101" s="40"/>
      <c r="AG101" s="17"/>
      <c r="AH101" s="17"/>
      <c r="AI101" s="54">
        <f t="shared" ca="1" si="111"/>
        <v>81600000000</v>
      </c>
      <c r="AJ101" s="54"/>
      <c r="AK101" s="54">
        <f t="shared" ca="1" si="112"/>
        <v>81000000000</v>
      </c>
    </row>
    <row r="102" spans="1:37">
      <c r="A102" s="519" t="s">
        <v>12490</v>
      </c>
      <c r="B102" s="22" t="s">
        <v>6987</v>
      </c>
      <c r="C102" s="53">
        <v>258</v>
      </c>
      <c r="D102" s="53"/>
      <c r="E102" s="56">
        <f t="shared" ref="E102:J102" si="113">Acdkt</f>
        <v>500000000</v>
      </c>
      <c r="F102" s="56">
        <f t="shared" ca="1" si="113"/>
        <v>0</v>
      </c>
      <c r="G102" s="56">
        <f t="shared" ca="1" si="113"/>
        <v>500000000</v>
      </c>
      <c r="H102" s="56">
        <f t="shared" si="113"/>
        <v>500000000</v>
      </c>
      <c r="I102" s="56">
        <f t="shared" ca="1" si="113"/>
        <v>0</v>
      </c>
      <c r="J102" s="56">
        <f t="shared" ca="1" si="113"/>
        <v>500000000</v>
      </c>
      <c r="K102" s="24"/>
      <c r="L102" s="25"/>
      <c r="M102" s="26"/>
      <c r="N102" s="17">
        <f t="shared" si="65"/>
        <v>88</v>
      </c>
      <c r="O102" s="17" t="s">
        <v>6077</v>
      </c>
      <c r="P102" s="17"/>
      <c r="Q102" s="27"/>
      <c r="R102" s="56">
        <f>Acdkt</f>
        <v>500000000</v>
      </c>
      <c r="S102" s="56">
        <f t="shared" ref="S102:AC102" ca="1" si="114">Acdkt</f>
        <v>500000000</v>
      </c>
      <c r="T102" s="56">
        <f>Acdkt</f>
        <v>500000000</v>
      </c>
      <c r="U102" s="554">
        <f t="shared" ca="1" si="114"/>
        <v>500000000</v>
      </c>
      <c r="V102" s="56">
        <f t="shared" si="114"/>
        <v>0</v>
      </c>
      <c r="W102" s="56">
        <f t="shared" ca="1" si="114"/>
        <v>0</v>
      </c>
      <c r="X102" s="56">
        <f t="shared" si="114"/>
        <v>0</v>
      </c>
      <c r="Y102" s="554">
        <f t="shared" ca="1" si="114"/>
        <v>0</v>
      </c>
      <c r="Z102" s="56">
        <f t="shared" si="114"/>
        <v>0</v>
      </c>
      <c r="AA102" s="56">
        <f t="shared" ca="1" si="114"/>
        <v>0</v>
      </c>
      <c r="AB102" s="56">
        <f t="shared" si="114"/>
        <v>0</v>
      </c>
      <c r="AC102" s="554">
        <f t="shared" ca="1" si="114"/>
        <v>0</v>
      </c>
      <c r="AD102" s="54">
        <f t="shared" ca="1" si="110"/>
        <v>0</v>
      </c>
      <c r="AE102" s="46"/>
      <c r="AF102" s="40"/>
      <c r="AG102" s="17"/>
      <c r="AH102" s="17"/>
      <c r="AI102" s="54">
        <f t="shared" ca="1" si="111"/>
        <v>500000000</v>
      </c>
      <c r="AJ102" s="54"/>
      <c r="AK102" s="54">
        <f t="shared" ca="1" si="112"/>
        <v>500000000</v>
      </c>
    </row>
    <row r="103" spans="1:37">
      <c r="A103" s="519"/>
      <c r="B103" s="22" t="s">
        <v>12245</v>
      </c>
      <c r="C103" s="53"/>
      <c r="D103" s="53"/>
      <c r="E103" s="54">
        <f t="shared" si="102"/>
        <v>0</v>
      </c>
      <c r="F103" s="54">
        <f t="shared" ca="1" si="103"/>
        <v>0</v>
      </c>
      <c r="G103" s="54">
        <f t="shared" ca="1" si="104"/>
        <v>0</v>
      </c>
      <c r="H103" s="54">
        <f t="shared" si="105"/>
        <v>0</v>
      </c>
      <c r="I103" s="54">
        <f t="shared" ca="1" si="106"/>
        <v>0</v>
      </c>
      <c r="J103" s="54">
        <f t="shared" ca="1" si="107"/>
        <v>0</v>
      </c>
      <c r="K103" s="24">
        <v>2281</v>
      </c>
      <c r="L103" s="25" t="s">
        <v>2845</v>
      </c>
      <c r="M103" s="26">
        <v>258</v>
      </c>
      <c r="N103" s="17">
        <f t="shared" si="65"/>
        <v>89</v>
      </c>
      <c r="O103" s="17"/>
      <c r="P103" s="17" t="s">
        <v>6078</v>
      </c>
      <c r="Q103" s="27"/>
      <c r="R103" s="547"/>
      <c r="S103" s="54">
        <f t="shared" ref="S103:S108" ca="1" si="115">pajetsck+R103</f>
        <v>0</v>
      </c>
      <c r="T103" s="547"/>
      <c r="U103" s="57">
        <f t="shared" ref="U103:U108" ca="1" si="116">pajetsdk+T103</f>
        <v>0</v>
      </c>
      <c r="V103" s="894"/>
      <c r="W103" s="54">
        <f t="shared" ref="W103:W108" ca="1" si="117">pajetsck+V103</f>
        <v>0</v>
      </c>
      <c r="X103" s="547"/>
      <c r="Y103" s="57">
        <f t="shared" ref="Y103:Y108" ca="1" si="118">pajetsdk+X103</f>
        <v>0</v>
      </c>
      <c r="Z103" s="894"/>
      <c r="AA103" s="54">
        <f t="shared" ref="AA103:AA108" ca="1" si="119">pajetsck+Z103</f>
        <v>0</v>
      </c>
      <c r="AB103" s="547"/>
      <c r="AC103" s="57">
        <f t="shared" ref="AC103:AC108" ca="1" si="120">pajetsdk+AB103</f>
        <v>0</v>
      </c>
      <c r="AD103" s="54">
        <f t="shared" ca="1" si="110"/>
        <v>0</v>
      </c>
      <c r="AE103" s="46" t="s">
        <v>6983</v>
      </c>
      <c r="AF103" s="40"/>
      <c r="AG103" s="17"/>
      <c r="AH103" s="17"/>
      <c r="AI103" s="54">
        <f t="shared" ca="1" si="111"/>
        <v>0</v>
      </c>
      <c r="AJ103" s="54"/>
      <c r="AK103" s="54">
        <f t="shared" ca="1" si="112"/>
        <v>0</v>
      </c>
    </row>
    <row r="104" spans="1:37">
      <c r="A104" s="519"/>
      <c r="B104" s="22" t="s">
        <v>12246</v>
      </c>
      <c r="C104" s="53"/>
      <c r="D104" s="53"/>
      <c r="E104" s="54">
        <f t="shared" si="102"/>
        <v>0</v>
      </c>
      <c r="F104" s="54">
        <f t="shared" ca="1" si="103"/>
        <v>0</v>
      </c>
      <c r="G104" s="54">
        <f t="shared" ca="1" si="104"/>
        <v>0</v>
      </c>
      <c r="H104" s="54">
        <f t="shared" si="105"/>
        <v>0</v>
      </c>
      <c r="I104" s="54">
        <f t="shared" ca="1" si="106"/>
        <v>0</v>
      </c>
      <c r="J104" s="54">
        <f t="shared" ca="1" si="107"/>
        <v>0</v>
      </c>
      <c r="K104" s="24">
        <v>2282</v>
      </c>
      <c r="L104" s="25" t="s">
        <v>2845</v>
      </c>
      <c r="M104" s="26">
        <v>258</v>
      </c>
      <c r="N104" s="17">
        <f t="shared" si="65"/>
        <v>90</v>
      </c>
      <c r="O104" s="17"/>
      <c r="P104" s="17" t="s">
        <v>6078</v>
      </c>
      <c r="Q104" s="27"/>
      <c r="R104" s="549"/>
      <c r="S104" s="54">
        <f t="shared" ca="1" si="115"/>
        <v>0</v>
      </c>
      <c r="T104" s="549"/>
      <c r="U104" s="57">
        <f t="shared" ca="1" si="116"/>
        <v>0</v>
      </c>
      <c r="V104" s="895"/>
      <c r="W104" s="54">
        <f t="shared" ca="1" si="117"/>
        <v>0</v>
      </c>
      <c r="X104" s="549"/>
      <c r="Y104" s="57">
        <f t="shared" ca="1" si="118"/>
        <v>0</v>
      </c>
      <c r="Z104" s="895"/>
      <c r="AA104" s="54">
        <f t="shared" ca="1" si="119"/>
        <v>0</v>
      </c>
      <c r="AB104" s="549"/>
      <c r="AC104" s="57">
        <f t="shared" ca="1" si="120"/>
        <v>0</v>
      </c>
      <c r="AD104" s="54">
        <f t="shared" ca="1" si="110"/>
        <v>0</v>
      </c>
      <c r="AE104" s="46" t="s">
        <v>11868</v>
      </c>
      <c r="AF104" s="40"/>
      <c r="AG104" s="17"/>
      <c r="AH104" s="17"/>
      <c r="AI104" s="54">
        <f t="shared" ca="1" si="111"/>
        <v>0</v>
      </c>
      <c r="AJ104" s="54"/>
      <c r="AK104" s="54">
        <f t="shared" ca="1" si="112"/>
        <v>0</v>
      </c>
    </row>
    <row r="105" spans="1:37">
      <c r="A105" s="519"/>
      <c r="B105" s="550" t="s">
        <v>2515</v>
      </c>
      <c r="C105" s="53"/>
      <c r="D105" s="53"/>
      <c r="E105" s="54">
        <f t="shared" si="102"/>
        <v>0</v>
      </c>
      <c r="F105" s="54">
        <f t="shared" ca="1" si="103"/>
        <v>0</v>
      </c>
      <c r="G105" s="54">
        <f t="shared" ca="1" si="104"/>
        <v>0</v>
      </c>
      <c r="H105" s="54">
        <f t="shared" si="105"/>
        <v>0</v>
      </c>
      <c r="I105" s="54">
        <f t="shared" ca="1" si="106"/>
        <v>0</v>
      </c>
      <c r="J105" s="54">
        <f t="shared" ca="1" si="107"/>
        <v>0</v>
      </c>
      <c r="K105" s="24" t="s">
        <v>2514</v>
      </c>
      <c r="L105" s="25" t="s">
        <v>2845</v>
      </c>
      <c r="M105" s="26">
        <v>258</v>
      </c>
      <c r="N105" s="17">
        <f t="shared" si="65"/>
        <v>91</v>
      </c>
      <c r="O105" s="17"/>
      <c r="P105" s="17" t="s">
        <v>6078</v>
      </c>
      <c r="Q105" s="27"/>
      <c r="R105" s="549"/>
      <c r="S105" s="54">
        <f t="shared" ca="1" si="115"/>
        <v>0</v>
      </c>
      <c r="T105" s="549"/>
      <c r="U105" s="57">
        <f t="shared" ca="1" si="116"/>
        <v>0</v>
      </c>
      <c r="V105" s="895"/>
      <c r="W105" s="54">
        <f t="shared" ca="1" si="117"/>
        <v>0</v>
      </c>
      <c r="X105" s="549"/>
      <c r="Y105" s="57">
        <f t="shared" ca="1" si="118"/>
        <v>0</v>
      </c>
      <c r="Z105" s="895"/>
      <c r="AA105" s="54">
        <f t="shared" ca="1" si="119"/>
        <v>0</v>
      </c>
      <c r="AB105" s="549"/>
      <c r="AC105" s="57">
        <f t="shared" ca="1" si="120"/>
        <v>0</v>
      </c>
      <c r="AD105" s="54">
        <f t="shared" ca="1" si="110"/>
        <v>0</v>
      </c>
      <c r="AE105" s="46" t="s">
        <v>11868</v>
      </c>
      <c r="AF105" s="40"/>
      <c r="AG105" s="17"/>
      <c r="AH105" s="17"/>
      <c r="AI105" s="54">
        <f t="shared" ca="1" si="111"/>
        <v>0</v>
      </c>
      <c r="AJ105" s="54"/>
      <c r="AK105" s="54">
        <f t="shared" ca="1" si="112"/>
        <v>0</v>
      </c>
    </row>
    <row r="106" spans="1:37">
      <c r="A106" s="519"/>
      <c r="B106" s="550" t="s">
        <v>2512</v>
      </c>
      <c r="C106" s="53"/>
      <c r="D106" s="53"/>
      <c r="E106" s="54">
        <f t="shared" si="102"/>
        <v>0</v>
      </c>
      <c r="F106" s="54">
        <f t="shared" ca="1" si="103"/>
        <v>0</v>
      </c>
      <c r="G106" s="54">
        <f t="shared" ca="1" si="104"/>
        <v>0</v>
      </c>
      <c r="H106" s="54">
        <f t="shared" si="105"/>
        <v>0</v>
      </c>
      <c r="I106" s="54">
        <f t="shared" ca="1" si="106"/>
        <v>0</v>
      </c>
      <c r="J106" s="54">
        <f t="shared" ca="1" si="107"/>
        <v>0</v>
      </c>
      <c r="K106" s="24" t="s">
        <v>2513</v>
      </c>
      <c r="L106" s="25" t="s">
        <v>2845</v>
      </c>
      <c r="M106" s="26">
        <v>258</v>
      </c>
      <c r="N106" s="17">
        <f t="shared" si="65"/>
        <v>92</v>
      </c>
      <c r="O106" s="17"/>
      <c r="P106" s="17" t="s">
        <v>6078</v>
      </c>
      <c r="Q106" s="27"/>
      <c r="R106" s="549"/>
      <c r="S106" s="54">
        <f t="shared" ca="1" si="115"/>
        <v>0</v>
      </c>
      <c r="T106" s="549"/>
      <c r="U106" s="57">
        <f t="shared" ca="1" si="116"/>
        <v>0</v>
      </c>
      <c r="V106" s="895"/>
      <c r="W106" s="54">
        <f t="shared" ca="1" si="117"/>
        <v>0</v>
      </c>
      <c r="X106" s="549"/>
      <c r="Y106" s="57">
        <f t="shared" ca="1" si="118"/>
        <v>0</v>
      </c>
      <c r="Z106" s="895"/>
      <c r="AA106" s="54">
        <f t="shared" ca="1" si="119"/>
        <v>0</v>
      </c>
      <c r="AB106" s="549"/>
      <c r="AC106" s="57">
        <f t="shared" ca="1" si="120"/>
        <v>0</v>
      </c>
      <c r="AD106" s="54">
        <f t="shared" ca="1" si="110"/>
        <v>0</v>
      </c>
      <c r="AE106" s="46" t="s">
        <v>11868</v>
      </c>
      <c r="AF106" s="40"/>
      <c r="AG106" s="17"/>
      <c r="AH106" s="17"/>
      <c r="AI106" s="54">
        <f t="shared" ca="1" si="111"/>
        <v>0</v>
      </c>
      <c r="AJ106" s="54"/>
      <c r="AK106" s="54">
        <f t="shared" ca="1" si="112"/>
        <v>0</v>
      </c>
    </row>
    <row r="107" spans="1:37">
      <c r="A107" s="519"/>
      <c r="B107" s="22" t="s">
        <v>4412</v>
      </c>
      <c r="C107" s="53"/>
      <c r="D107" s="53"/>
      <c r="E107" s="54">
        <f t="shared" si="102"/>
        <v>500000000</v>
      </c>
      <c r="F107" s="54">
        <f t="shared" ca="1" si="103"/>
        <v>0</v>
      </c>
      <c r="G107" s="54">
        <f t="shared" ca="1" si="104"/>
        <v>500000000</v>
      </c>
      <c r="H107" s="54">
        <f t="shared" si="105"/>
        <v>500000000</v>
      </c>
      <c r="I107" s="54">
        <f t="shared" ca="1" si="106"/>
        <v>0</v>
      </c>
      <c r="J107" s="54">
        <f t="shared" ca="1" si="107"/>
        <v>500000000</v>
      </c>
      <c r="K107" s="24">
        <v>2288</v>
      </c>
      <c r="L107" s="25" t="s">
        <v>2845</v>
      </c>
      <c r="M107" s="26">
        <v>258</v>
      </c>
      <c r="N107" s="17">
        <f t="shared" si="65"/>
        <v>93</v>
      </c>
      <c r="O107" s="17"/>
      <c r="P107" s="17" t="s">
        <v>6078</v>
      </c>
      <c r="Q107" s="27"/>
      <c r="R107" s="549">
        <v>500000000</v>
      </c>
      <c r="S107" s="54">
        <f t="shared" ca="1" si="115"/>
        <v>500000000</v>
      </c>
      <c r="T107" s="549">
        <v>500000000</v>
      </c>
      <c r="U107" s="57">
        <f t="shared" ca="1" si="116"/>
        <v>500000000</v>
      </c>
      <c r="V107" s="895"/>
      <c r="W107" s="54">
        <f t="shared" ca="1" si="117"/>
        <v>0</v>
      </c>
      <c r="X107" s="549"/>
      <c r="Y107" s="57">
        <f t="shared" ca="1" si="118"/>
        <v>0</v>
      </c>
      <c r="Z107" s="895"/>
      <c r="AA107" s="54">
        <f t="shared" ca="1" si="119"/>
        <v>0</v>
      </c>
      <c r="AB107" s="549"/>
      <c r="AC107" s="57">
        <f t="shared" ca="1" si="120"/>
        <v>0</v>
      </c>
      <c r="AD107" s="54">
        <f t="shared" ca="1" si="110"/>
        <v>0</v>
      </c>
      <c r="AE107" s="46" t="s">
        <v>6983</v>
      </c>
      <c r="AF107" s="40"/>
      <c r="AG107" s="17"/>
      <c r="AH107" s="17"/>
      <c r="AI107" s="54">
        <f t="shared" ca="1" si="111"/>
        <v>500000000</v>
      </c>
      <c r="AJ107" s="54"/>
      <c r="AK107" s="54">
        <f t="shared" ca="1" si="112"/>
        <v>500000000</v>
      </c>
    </row>
    <row r="108" spans="1:37">
      <c r="A108" s="519" t="s">
        <v>13294</v>
      </c>
      <c r="B108" s="22" t="s">
        <v>4413</v>
      </c>
      <c r="C108" s="53">
        <v>259</v>
      </c>
      <c r="D108" s="53"/>
      <c r="E108" s="54">
        <f t="shared" si="102"/>
        <v>-1334301669</v>
      </c>
      <c r="F108" s="54">
        <f t="shared" ca="1" si="103"/>
        <v>1334301669</v>
      </c>
      <c r="G108" s="54">
        <f t="shared" ca="1" si="104"/>
        <v>0</v>
      </c>
      <c r="H108" s="54">
        <f t="shared" si="105"/>
        <v>-1334301669</v>
      </c>
      <c r="I108" s="54">
        <f t="shared" ca="1" si="106"/>
        <v>0</v>
      </c>
      <c r="J108" s="54">
        <f t="shared" ca="1" si="107"/>
        <v>-1334301669</v>
      </c>
      <c r="K108" s="24">
        <v>229</v>
      </c>
      <c r="L108" s="25" t="s">
        <v>2845</v>
      </c>
      <c r="M108" s="26">
        <v>259</v>
      </c>
      <c r="N108" s="17">
        <f t="shared" si="65"/>
        <v>94</v>
      </c>
      <c r="O108" s="17" t="s">
        <v>6077</v>
      </c>
      <c r="P108" s="17" t="s">
        <v>6078</v>
      </c>
      <c r="Q108" s="27"/>
      <c r="R108" s="1091">
        <v>-1334301669</v>
      </c>
      <c r="S108" s="54">
        <f t="shared" ca="1" si="115"/>
        <v>-1334301669</v>
      </c>
      <c r="T108" s="547">
        <v>-1334301669</v>
      </c>
      <c r="U108" s="57">
        <f t="shared" ca="1" si="116"/>
        <v>-1334301669</v>
      </c>
      <c r="V108" s="894"/>
      <c r="W108" s="54">
        <f t="shared" ca="1" si="117"/>
        <v>0</v>
      </c>
      <c r="X108" s="547"/>
      <c r="Y108" s="57">
        <f t="shared" ca="1" si="118"/>
        <v>0</v>
      </c>
      <c r="Z108" s="894"/>
      <c r="AA108" s="54">
        <f t="shared" ca="1" si="119"/>
        <v>1334301669</v>
      </c>
      <c r="AB108" s="547"/>
      <c r="AC108" s="57">
        <f t="shared" ca="1" si="120"/>
        <v>0</v>
      </c>
      <c r="AD108" s="54">
        <f t="shared" ca="1" si="110"/>
        <v>-1334301669</v>
      </c>
      <c r="AE108" s="46" t="s">
        <v>11873</v>
      </c>
      <c r="AF108" s="40"/>
      <c r="AG108" s="17"/>
      <c r="AH108" s="17"/>
      <c r="AI108" s="54">
        <f t="shared" ca="1" si="111"/>
        <v>-1334301669</v>
      </c>
      <c r="AJ108" s="54"/>
      <c r="AK108" s="54">
        <f t="shared" ca="1" si="112"/>
        <v>-1334301669</v>
      </c>
    </row>
    <row r="109" spans="1:37">
      <c r="A109" s="518" t="s">
        <v>3828</v>
      </c>
      <c r="B109" s="490" t="s">
        <v>4414</v>
      </c>
      <c r="C109" s="47">
        <v>260</v>
      </c>
      <c r="D109" s="47"/>
      <c r="E109" s="49">
        <f t="shared" ref="E109:J109" si="121">E110+E111+E112</f>
        <v>1400579024</v>
      </c>
      <c r="F109" s="49">
        <f t="shared" ca="1" si="121"/>
        <v>0</v>
      </c>
      <c r="G109" s="49">
        <f t="shared" ca="1" si="121"/>
        <v>1400579024</v>
      </c>
      <c r="H109" s="49">
        <f t="shared" si="121"/>
        <v>0</v>
      </c>
      <c r="I109" s="49">
        <f t="shared" ca="1" si="121"/>
        <v>0</v>
      </c>
      <c r="J109" s="49">
        <f t="shared" ca="1" si="121"/>
        <v>0</v>
      </c>
      <c r="K109" s="24"/>
      <c r="L109" s="25"/>
      <c r="M109" s="26"/>
      <c r="N109" s="17">
        <f t="shared" si="65"/>
        <v>95</v>
      </c>
      <c r="O109" s="17" t="s">
        <v>6077</v>
      </c>
      <c r="P109" s="17"/>
      <c r="Q109" s="27"/>
      <c r="R109" s="49">
        <f>R110+R111+R112</f>
        <v>1400579024</v>
      </c>
      <c r="S109" s="49">
        <f t="shared" ref="S109:AC109" ca="1" si="122">S110+S111+S112</f>
        <v>1400579024</v>
      </c>
      <c r="T109" s="49">
        <f t="shared" si="122"/>
        <v>0</v>
      </c>
      <c r="U109" s="50">
        <f t="shared" ca="1" si="122"/>
        <v>0</v>
      </c>
      <c r="V109" s="49">
        <f>V110+V111+V112</f>
        <v>0</v>
      </c>
      <c r="W109" s="49">
        <f ca="1">W110+W111+W112</f>
        <v>0</v>
      </c>
      <c r="X109" s="49">
        <f>X110+X111+X112</f>
        <v>0</v>
      </c>
      <c r="Y109" s="50">
        <f ca="1">Y110+Y111+Y112</f>
        <v>0</v>
      </c>
      <c r="Z109" s="49">
        <f t="shared" si="122"/>
        <v>0</v>
      </c>
      <c r="AA109" s="49">
        <f t="shared" ca="1" si="122"/>
        <v>0</v>
      </c>
      <c r="AB109" s="49">
        <f t="shared" si="122"/>
        <v>0</v>
      </c>
      <c r="AC109" s="50">
        <f t="shared" ca="1" si="122"/>
        <v>0</v>
      </c>
      <c r="AD109" s="49">
        <f t="shared" ca="1" si="110"/>
        <v>-1400579024</v>
      </c>
      <c r="AE109" s="46"/>
      <c r="AF109" s="40"/>
      <c r="AG109" s="17"/>
      <c r="AH109" s="17"/>
      <c r="AI109" s="49">
        <f t="shared" ca="1" si="111"/>
        <v>1400579024</v>
      </c>
      <c r="AJ109" s="49"/>
      <c r="AK109" s="49">
        <f t="shared" ca="1" si="112"/>
        <v>0</v>
      </c>
    </row>
    <row r="110" spans="1:37">
      <c r="A110" s="519" t="s">
        <v>533</v>
      </c>
      <c r="B110" s="22" t="s">
        <v>3220</v>
      </c>
      <c r="C110" s="53">
        <v>261</v>
      </c>
      <c r="D110" s="53"/>
      <c r="E110" s="54">
        <f t="shared" ref="E110:E115" si="123">THCK1</f>
        <v>109904144</v>
      </c>
      <c r="F110" s="54">
        <f t="shared" ref="F110:F115" ca="1" si="124">THCK2</f>
        <v>0</v>
      </c>
      <c r="G110" s="54">
        <f t="shared" ref="G110:G115" ca="1" si="125">THCK</f>
        <v>109904144</v>
      </c>
      <c r="H110" s="54">
        <f t="shared" ref="H110:H115" si="126">THDK1</f>
        <v>0</v>
      </c>
      <c r="I110" s="54">
        <f t="shared" ref="I110:I115" ca="1" si="127">THDK2</f>
        <v>0</v>
      </c>
      <c r="J110" s="54">
        <f t="shared" ref="J110:J115" ca="1" si="128">THDK</f>
        <v>0</v>
      </c>
      <c r="K110" s="24">
        <v>242</v>
      </c>
      <c r="L110" s="25" t="s">
        <v>2854</v>
      </c>
      <c r="M110" s="26">
        <v>261</v>
      </c>
      <c r="N110" s="17">
        <f t="shared" si="65"/>
        <v>96</v>
      </c>
      <c r="O110" s="17" t="s">
        <v>6077</v>
      </c>
      <c r="P110" s="17" t="s">
        <v>6078</v>
      </c>
      <c r="Q110" s="27"/>
      <c r="R110" s="547">
        <v>109904144</v>
      </c>
      <c r="S110" s="54">
        <f ca="1">pajetsck+R110</f>
        <v>109904144</v>
      </c>
      <c r="T110" s="547"/>
      <c r="U110" s="57">
        <f ca="1">pajetsdk+T110</f>
        <v>0</v>
      </c>
      <c r="V110" s="894"/>
      <c r="W110" s="54">
        <f ca="1">pajetsck+V110</f>
        <v>0</v>
      </c>
      <c r="X110" s="547"/>
      <c r="Y110" s="57">
        <f ca="1">pajetsdk+X110</f>
        <v>0</v>
      </c>
      <c r="Z110" s="894"/>
      <c r="AA110" s="54">
        <f ca="1">pajetsck+Z110</f>
        <v>0</v>
      </c>
      <c r="AB110" s="547"/>
      <c r="AC110" s="57">
        <f ca="1">pajetsdk+AB110</f>
        <v>0</v>
      </c>
      <c r="AD110" s="54">
        <f t="shared" ca="1" si="110"/>
        <v>-109904144</v>
      </c>
      <c r="AE110" s="46" t="s">
        <v>3831</v>
      </c>
      <c r="AF110" s="40"/>
      <c r="AG110" s="17"/>
      <c r="AH110" s="17"/>
      <c r="AI110" s="54">
        <f t="shared" ca="1" si="111"/>
        <v>109904144</v>
      </c>
      <c r="AJ110" s="54"/>
      <c r="AK110" s="54">
        <f t="shared" ca="1" si="112"/>
        <v>0</v>
      </c>
    </row>
    <row r="111" spans="1:37">
      <c r="A111" s="519" t="s">
        <v>661</v>
      </c>
      <c r="B111" s="22" t="s">
        <v>3221</v>
      </c>
      <c r="C111" s="53">
        <v>262</v>
      </c>
      <c r="D111" s="53"/>
      <c r="E111" s="54">
        <f t="shared" si="123"/>
        <v>0</v>
      </c>
      <c r="F111" s="54">
        <f t="shared" ca="1" si="124"/>
        <v>0</v>
      </c>
      <c r="G111" s="54">
        <f t="shared" ca="1" si="125"/>
        <v>0</v>
      </c>
      <c r="H111" s="54">
        <f t="shared" si="126"/>
        <v>0</v>
      </c>
      <c r="I111" s="54">
        <f t="shared" ca="1" si="127"/>
        <v>0</v>
      </c>
      <c r="J111" s="54">
        <f t="shared" ca="1" si="128"/>
        <v>0</v>
      </c>
      <c r="K111" s="24">
        <v>243</v>
      </c>
      <c r="L111" s="25" t="s">
        <v>12207</v>
      </c>
      <c r="M111" s="26">
        <v>262</v>
      </c>
      <c r="N111" s="17">
        <f t="shared" si="65"/>
        <v>97</v>
      </c>
      <c r="O111" s="17" t="s">
        <v>6077</v>
      </c>
      <c r="P111" s="17" t="s">
        <v>6078</v>
      </c>
      <c r="Q111" s="27"/>
      <c r="R111" s="547"/>
      <c r="S111" s="54">
        <f ca="1">pajetsck+R111</f>
        <v>0</v>
      </c>
      <c r="T111" s="547"/>
      <c r="U111" s="57">
        <f ca="1">pajetsdk+T111</f>
        <v>0</v>
      </c>
      <c r="V111" s="894"/>
      <c r="W111" s="54">
        <f ca="1">pajetsck+V111</f>
        <v>0</v>
      </c>
      <c r="X111" s="547"/>
      <c r="Y111" s="57">
        <f ca="1">pajetsdk+X111</f>
        <v>0</v>
      </c>
      <c r="Z111" s="894"/>
      <c r="AA111" s="54">
        <f ca="1">pajetsck+Z111</f>
        <v>0</v>
      </c>
      <c r="AB111" s="547"/>
      <c r="AC111" s="57">
        <f ca="1">pajetsdk+AB111</f>
        <v>0</v>
      </c>
      <c r="AD111" s="54">
        <f t="shared" ca="1" si="110"/>
        <v>0</v>
      </c>
      <c r="AE111" s="46" t="s">
        <v>11866</v>
      </c>
      <c r="AF111" s="40"/>
      <c r="AG111" s="17"/>
      <c r="AH111" s="17"/>
      <c r="AI111" s="54">
        <f t="shared" ca="1" si="111"/>
        <v>0</v>
      </c>
      <c r="AJ111" s="54"/>
      <c r="AK111" s="54">
        <f t="shared" ca="1" si="112"/>
        <v>0</v>
      </c>
    </row>
    <row r="112" spans="1:37">
      <c r="A112" s="519" t="s">
        <v>12490</v>
      </c>
      <c r="B112" s="22" t="s">
        <v>4414</v>
      </c>
      <c r="C112" s="53">
        <v>268</v>
      </c>
      <c r="D112" s="53"/>
      <c r="E112" s="56">
        <f t="shared" ref="E112:J112" si="129">Acdkt</f>
        <v>1290674880</v>
      </c>
      <c r="F112" s="56">
        <f t="shared" ca="1" si="129"/>
        <v>0</v>
      </c>
      <c r="G112" s="56">
        <f t="shared" ca="1" si="129"/>
        <v>1290674880</v>
      </c>
      <c r="H112" s="56">
        <f t="shared" si="129"/>
        <v>0</v>
      </c>
      <c r="I112" s="56">
        <f t="shared" ca="1" si="129"/>
        <v>0</v>
      </c>
      <c r="J112" s="56">
        <f t="shared" ca="1" si="129"/>
        <v>0</v>
      </c>
      <c r="K112" s="24"/>
      <c r="L112" s="25"/>
      <c r="M112" s="26"/>
      <c r="N112" s="17">
        <f t="shared" si="65"/>
        <v>98</v>
      </c>
      <c r="O112" s="17" t="s">
        <v>6077</v>
      </c>
      <c r="P112" s="17"/>
      <c r="Q112" s="27"/>
      <c r="R112" s="56">
        <f>Acdkt</f>
        <v>1290674880</v>
      </c>
      <c r="S112" s="56">
        <f t="shared" ref="S112:AC112" ca="1" si="130">Acdkt</f>
        <v>1290674880</v>
      </c>
      <c r="T112" s="56">
        <f>Acdkt</f>
        <v>0</v>
      </c>
      <c r="U112" s="554">
        <f t="shared" ca="1" si="130"/>
        <v>0</v>
      </c>
      <c r="V112" s="56">
        <f t="shared" si="130"/>
        <v>0</v>
      </c>
      <c r="W112" s="56">
        <f t="shared" ca="1" si="130"/>
        <v>0</v>
      </c>
      <c r="X112" s="56">
        <f t="shared" si="130"/>
        <v>0</v>
      </c>
      <c r="Y112" s="554">
        <f t="shared" ca="1" si="130"/>
        <v>0</v>
      </c>
      <c r="Z112" s="56">
        <f t="shared" si="130"/>
        <v>0</v>
      </c>
      <c r="AA112" s="56">
        <f t="shared" ca="1" si="130"/>
        <v>0</v>
      </c>
      <c r="AB112" s="56">
        <f t="shared" si="130"/>
        <v>0</v>
      </c>
      <c r="AC112" s="554">
        <f t="shared" ca="1" si="130"/>
        <v>0</v>
      </c>
      <c r="AD112" s="54">
        <f t="shared" ca="1" si="110"/>
        <v>-1290674880</v>
      </c>
      <c r="AE112" s="46" t="s">
        <v>1724</v>
      </c>
      <c r="AF112" s="40"/>
      <c r="AG112" s="17"/>
      <c r="AH112" s="17"/>
      <c r="AI112" s="54">
        <f t="shared" ca="1" si="111"/>
        <v>1290674880</v>
      </c>
      <c r="AJ112" s="54"/>
      <c r="AK112" s="54">
        <f t="shared" ca="1" si="112"/>
        <v>0</v>
      </c>
    </row>
    <row r="113" spans="1:37">
      <c r="A113" s="519"/>
      <c r="B113" s="550" t="s">
        <v>2516</v>
      </c>
      <c r="C113" s="53"/>
      <c r="D113" s="53"/>
      <c r="E113" s="54">
        <f t="shared" si="123"/>
        <v>0</v>
      </c>
      <c r="F113" s="54">
        <f t="shared" ca="1" si="124"/>
        <v>0</v>
      </c>
      <c r="G113" s="54">
        <f t="shared" ca="1" si="125"/>
        <v>0</v>
      </c>
      <c r="H113" s="54">
        <f t="shared" si="126"/>
        <v>0</v>
      </c>
      <c r="I113" s="54">
        <f t="shared" ca="1" si="127"/>
        <v>0</v>
      </c>
      <c r="J113" s="54">
        <f t="shared" ca="1" si="128"/>
        <v>0</v>
      </c>
      <c r="K113" s="24">
        <v>244</v>
      </c>
      <c r="L113" s="25" t="s">
        <v>2851</v>
      </c>
      <c r="M113" s="26">
        <v>268</v>
      </c>
      <c r="N113" s="17">
        <f t="shared" si="65"/>
        <v>99</v>
      </c>
      <c r="O113" s="17"/>
      <c r="P113" s="17" t="s">
        <v>6078</v>
      </c>
      <c r="Q113" s="27"/>
      <c r="R113" s="547"/>
      <c r="S113" s="54">
        <f ca="1">pajetsck+R113</f>
        <v>0</v>
      </c>
      <c r="T113" s="547"/>
      <c r="U113" s="57">
        <f ca="1">pajetsdk+T113</f>
        <v>0</v>
      </c>
      <c r="V113" s="894"/>
      <c r="W113" s="54">
        <f ca="1">pajetsck+V113</f>
        <v>0</v>
      </c>
      <c r="X113" s="547"/>
      <c r="Y113" s="57">
        <f ca="1">pajetsdk+X113</f>
        <v>0</v>
      </c>
      <c r="Z113" s="894"/>
      <c r="AA113" s="54">
        <f ca="1">pajetsck+Z113</f>
        <v>0</v>
      </c>
      <c r="AB113" s="547"/>
      <c r="AC113" s="57">
        <f ca="1">pajetsdk+AB113</f>
        <v>0</v>
      </c>
      <c r="AD113" s="54">
        <f t="shared" ca="1" si="110"/>
        <v>0</v>
      </c>
      <c r="AE113" s="46"/>
      <c r="AF113" s="40"/>
      <c r="AG113" s="17"/>
      <c r="AH113" s="17"/>
      <c r="AI113" s="54">
        <f t="shared" ca="1" si="111"/>
        <v>0</v>
      </c>
      <c r="AJ113" s="54"/>
      <c r="AK113" s="54">
        <f t="shared" ca="1" si="112"/>
        <v>0</v>
      </c>
    </row>
    <row r="114" spans="1:37">
      <c r="A114" s="519"/>
      <c r="B114" s="550" t="s">
        <v>545</v>
      </c>
      <c r="C114" s="53"/>
      <c r="D114" s="53"/>
      <c r="E114" s="54">
        <f t="shared" si="123"/>
        <v>1290674880</v>
      </c>
      <c r="F114" s="54">
        <f t="shared" ca="1" si="124"/>
        <v>0</v>
      </c>
      <c r="G114" s="54">
        <f t="shared" ca="1" si="125"/>
        <v>1290674880</v>
      </c>
      <c r="H114" s="54">
        <f t="shared" si="126"/>
        <v>0</v>
      </c>
      <c r="I114" s="54">
        <f t="shared" ca="1" si="127"/>
        <v>0</v>
      </c>
      <c r="J114" s="54">
        <f t="shared" ca="1" si="128"/>
        <v>0</v>
      </c>
      <c r="K114" s="24">
        <v>248</v>
      </c>
      <c r="L114" s="25" t="s">
        <v>2851</v>
      </c>
      <c r="M114" s="26">
        <v>268</v>
      </c>
      <c r="N114" s="17">
        <f t="shared" si="65"/>
        <v>100</v>
      </c>
      <c r="O114" s="17"/>
      <c r="P114" s="17" t="s">
        <v>6078</v>
      </c>
      <c r="Q114" s="27"/>
      <c r="R114" s="549">
        <v>1290674880</v>
      </c>
      <c r="S114" s="54">
        <f ca="1">pajetsck+R114</f>
        <v>1290674880</v>
      </c>
      <c r="T114" s="549"/>
      <c r="U114" s="57">
        <f ca="1">pajetsdk+T114</f>
        <v>0</v>
      </c>
      <c r="V114" s="895"/>
      <c r="W114" s="54">
        <f ca="1">pajetsck+V114</f>
        <v>0</v>
      </c>
      <c r="X114" s="549"/>
      <c r="Y114" s="57">
        <f ca="1">pajetsdk+X114</f>
        <v>0</v>
      </c>
      <c r="Z114" s="895"/>
      <c r="AA114" s="54">
        <f ca="1">pajetsck+Z114</f>
        <v>0</v>
      </c>
      <c r="AB114" s="549"/>
      <c r="AC114" s="57">
        <f ca="1">pajetsdk+AB114</f>
        <v>0</v>
      </c>
      <c r="AD114" s="54">
        <f t="shared" ca="1" si="110"/>
        <v>-1290674880</v>
      </c>
      <c r="AE114" s="46"/>
      <c r="AF114" s="40"/>
      <c r="AG114" s="17"/>
      <c r="AH114" s="17"/>
      <c r="AI114" s="54">
        <f t="shared" ca="1" si="111"/>
        <v>1290674880</v>
      </c>
      <c r="AJ114" s="54"/>
      <c r="AK114" s="54">
        <f t="shared" ca="1" si="112"/>
        <v>0</v>
      </c>
    </row>
    <row r="115" spans="1:37" s="52" customFormat="1">
      <c r="A115" s="520" t="s">
        <v>3222</v>
      </c>
      <c r="B115" s="490" t="s">
        <v>3223</v>
      </c>
      <c r="C115" s="47" t="s">
        <v>3224</v>
      </c>
      <c r="D115" s="47"/>
      <c r="E115" s="49">
        <f t="shared" si="123"/>
        <v>0</v>
      </c>
      <c r="F115" s="49">
        <f t="shared" ca="1" si="124"/>
        <v>0</v>
      </c>
      <c r="G115" s="49">
        <f t="shared" ca="1" si="125"/>
        <v>0</v>
      </c>
      <c r="H115" s="49">
        <f t="shared" si="126"/>
        <v>0</v>
      </c>
      <c r="I115" s="49">
        <f t="shared" ca="1" si="127"/>
        <v>0</v>
      </c>
      <c r="J115" s="49">
        <f t="shared" ca="1" si="128"/>
        <v>0</v>
      </c>
      <c r="K115" s="590">
        <v>269</v>
      </c>
      <c r="L115" s="492" t="s">
        <v>2851</v>
      </c>
      <c r="M115" s="40">
        <v>269</v>
      </c>
      <c r="N115" s="51">
        <f t="shared" ref="N115:N173" si="131">Countct</f>
        <v>101</v>
      </c>
      <c r="O115" s="51" t="s">
        <v>6077</v>
      </c>
      <c r="P115" s="51" t="s">
        <v>6078</v>
      </c>
      <c r="Q115" s="42"/>
      <c r="R115" s="589"/>
      <c r="S115" s="49">
        <f ca="1">pajetsck+R115</f>
        <v>0</v>
      </c>
      <c r="T115" s="589"/>
      <c r="U115" s="50">
        <f ca="1">pajetsdk+T115</f>
        <v>0</v>
      </c>
      <c r="V115" s="898"/>
      <c r="W115" s="49">
        <f ca="1">pajetsck+V115</f>
        <v>0</v>
      </c>
      <c r="X115" s="589"/>
      <c r="Y115" s="50">
        <f ca="1">pajetsdk+X115</f>
        <v>0</v>
      </c>
      <c r="Z115" s="898"/>
      <c r="AA115" s="49">
        <f ca="1">pajetsck+Z115</f>
        <v>0</v>
      </c>
      <c r="AB115" s="589"/>
      <c r="AC115" s="50">
        <f ca="1">pajetsdk+AB115</f>
        <v>0</v>
      </c>
      <c r="AD115" s="49">
        <f t="shared" ca="1" si="110"/>
        <v>0</v>
      </c>
      <c r="AE115" s="591"/>
      <c r="AF115" s="40"/>
      <c r="AG115" s="51"/>
      <c r="AH115" s="51"/>
      <c r="AI115" s="49">
        <f t="shared" ca="1" si="111"/>
        <v>0</v>
      </c>
      <c r="AJ115" s="49"/>
      <c r="AK115" s="49">
        <f t="shared" ca="1" si="112"/>
        <v>0</v>
      </c>
    </row>
    <row r="116" spans="1:37">
      <c r="A116" s="31"/>
      <c r="B116" s="31"/>
      <c r="C116" s="53"/>
      <c r="D116" s="53"/>
      <c r="E116" s="54"/>
      <c r="F116" s="54"/>
      <c r="G116" s="54"/>
      <c r="H116" s="54"/>
      <c r="I116" s="54"/>
      <c r="J116" s="54"/>
      <c r="K116" s="24"/>
      <c r="L116" s="25"/>
      <c r="M116" s="26"/>
      <c r="N116" s="51" t="str">
        <f t="shared" si="131"/>
        <v/>
      </c>
      <c r="O116" s="17"/>
      <c r="P116" s="17"/>
      <c r="Q116" s="27"/>
      <c r="R116" s="54"/>
      <c r="S116" s="54"/>
      <c r="T116" s="54"/>
      <c r="U116" s="57"/>
      <c r="V116" s="54"/>
      <c r="W116" s="54"/>
      <c r="X116" s="54"/>
      <c r="Y116" s="57"/>
      <c r="Z116" s="54"/>
      <c r="AA116" s="54"/>
      <c r="AB116" s="54"/>
      <c r="AC116" s="57"/>
      <c r="AD116" s="54"/>
      <c r="AE116" s="46"/>
      <c r="AF116" s="40"/>
      <c r="AG116" s="17"/>
      <c r="AH116" s="17"/>
      <c r="AI116" s="54"/>
      <c r="AJ116" s="54"/>
      <c r="AK116" s="54"/>
    </row>
    <row r="117" spans="1:37" ht="13.5" thickBot="1">
      <c r="A117" s="518"/>
      <c r="B117" s="518" t="s">
        <v>3225</v>
      </c>
      <c r="C117" s="47">
        <v>270</v>
      </c>
      <c r="D117" s="47"/>
      <c r="E117" s="64">
        <f t="shared" ref="E117:J117" si="132">E67+E14</f>
        <v>791951660701</v>
      </c>
      <c r="F117" s="64">
        <f t="shared" ca="1" si="132"/>
        <v>-94000000000</v>
      </c>
      <c r="G117" s="64">
        <f t="shared" ca="1" si="132"/>
        <v>697951660701</v>
      </c>
      <c r="H117" s="64">
        <f t="shared" si="132"/>
        <v>692020536768</v>
      </c>
      <c r="I117" s="64">
        <f t="shared" ca="1" si="132"/>
        <v>0</v>
      </c>
      <c r="J117" s="64">
        <f t="shared" ca="1" si="132"/>
        <v>692020536768</v>
      </c>
      <c r="K117" s="24"/>
      <c r="L117" s="25"/>
      <c r="M117" s="26"/>
      <c r="N117" s="17">
        <f t="shared" si="131"/>
        <v>102</v>
      </c>
      <c r="O117" s="17" t="s">
        <v>6077</v>
      </c>
      <c r="P117" s="17"/>
      <c r="Q117" s="27"/>
      <c r="R117" s="64">
        <f>R67+R14</f>
        <v>696221806777</v>
      </c>
      <c r="S117" s="64">
        <f t="shared" ref="S117:AC117" ca="1" si="133">S67+S14</f>
        <v>696221806777</v>
      </c>
      <c r="T117" s="64">
        <f t="shared" si="133"/>
        <v>692020536768</v>
      </c>
      <c r="U117" s="65">
        <f t="shared" ca="1" si="133"/>
        <v>692020536768</v>
      </c>
      <c r="V117" s="64">
        <f>V67+V14</f>
        <v>95729853924</v>
      </c>
      <c r="W117" s="64">
        <f ca="1">W67+W14</f>
        <v>95729853924</v>
      </c>
      <c r="X117" s="64">
        <f>X67+X14</f>
        <v>0</v>
      </c>
      <c r="Y117" s="65">
        <f ca="1">Y67+Y14</f>
        <v>0</v>
      </c>
      <c r="Z117" s="64">
        <f t="shared" si="133"/>
        <v>0</v>
      </c>
      <c r="AA117" s="64">
        <f t="shared" ca="1" si="133"/>
        <v>-94000000000</v>
      </c>
      <c r="AB117" s="64">
        <f t="shared" si="133"/>
        <v>0</v>
      </c>
      <c r="AC117" s="65">
        <f t="shared" ca="1" si="133"/>
        <v>0</v>
      </c>
      <c r="AD117" s="64">
        <f ca="1">J117-G117</f>
        <v>-5931123933</v>
      </c>
      <c r="AE117" s="46"/>
      <c r="AF117" s="40"/>
      <c r="AG117" s="17"/>
      <c r="AH117" s="17"/>
      <c r="AI117" s="64">
        <f ca="1">G117-AA117</f>
        <v>791951660701</v>
      </c>
      <c r="AJ117" s="49"/>
      <c r="AK117" s="64">
        <f ca="1">J117-AC117</f>
        <v>692020536768</v>
      </c>
    </row>
    <row r="118" spans="1:37" ht="13.5" thickTop="1">
      <c r="C118" s="60"/>
      <c r="D118" s="60"/>
      <c r="K118" s="24"/>
      <c r="L118" s="25"/>
      <c r="M118" s="26"/>
      <c r="N118" s="17" t="str">
        <f t="shared" si="131"/>
        <v/>
      </c>
      <c r="O118" s="17" t="s">
        <v>6077</v>
      </c>
      <c r="P118" s="17"/>
      <c r="Q118" s="27"/>
      <c r="R118" s="26"/>
      <c r="S118" s="26"/>
      <c r="T118" s="26"/>
      <c r="U118" s="57"/>
      <c r="V118" s="26"/>
      <c r="W118" s="26"/>
      <c r="X118" s="26"/>
      <c r="Y118" s="57"/>
      <c r="Z118" s="26"/>
      <c r="AA118" s="26"/>
      <c r="AB118" s="26"/>
      <c r="AC118" s="57"/>
      <c r="AD118" s="26"/>
      <c r="AE118" s="46"/>
      <c r="AF118" s="40"/>
      <c r="AG118" s="17"/>
      <c r="AH118" s="17"/>
      <c r="AI118" s="26"/>
      <c r="AJ118" s="54"/>
      <c r="AK118" s="26"/>
    </row>
    <row r="119" spans="1:37">
      <c r="A119" s="67" t="s">
        <v>3226</v>
      </c>
      <c r="B119" s="93"/>
      <c r="C119" s="60"/>
      <c r="D119" s="60"/>
      <c r="K119" s="24"/>
      <c r="L119" s="25"/>
      <c r="M119" s="26"/>
      <c r="N119" s="17" t="str">
        <f t="shared" si="131"/>
        <v/>
      </c>
      <c r="O119" s="17" t="s">
        <v>6077</v>
      </c>
      <c r="P119" s="17"/>
      <c r="Q119" s="27"/>
      <c r="R119" s="26"/>
      <c r="S119" s="26"/>
      <c r="T119" s="26"/>
      <c r="U119" s="57"/>
      <c r="V119" s="26"/>
      <c r="W119" s="26"/>
      <c r="X119" s="26"/>
      <c r="Y119" s="57"/>
      <c r="Z119" s="26"/>
      <c r="AA119" s="26"/>
      <c r="AB119" s="26"/>
      <c r="AC119" s="57"/>
      <c r="AD119" s="26"/>
      <c r="AE119" s="46"/>
      <c r="AF119" s="40"/>
      <c r="AG119" s="17"/>
      <c r="AH119" s="17"/>
      <c r="AI119" s="26"/>
      <c r="AJ119" s="54"/>
      <c r="AK119" s="26"/>
    </row>
    <row r="120" spans="1:37">
      <c r="A120" s="518" t="s">
        <v>529</v>
      </c>
      <c r="B120" s="518" t="s">
        <v>3227</v>
      </c>
      <c r="C120" s="47">
        <v>300</v>
      </c>
      <c r="D120" s="47"/>
      <c r="E120" s="49">
        <f t="shared" ref="E120:J120" si="134">E121+E160</f>
        <v>163325815778</v>
      </c>
      <c r="F120" s="49">
        <f t="shared" ca="1" si="134"/>
        <v>-89053229355</v>
      </c>
      <c r="G120" s="49">
        <f t="shared" ca="1" si="134"/>
        <v>74272586423</v>
      </c>
      <c r="H120" s="49">
        <f t="shared" si="134"/>
        <v>76289346356</v>
      </c>
      <c r="I120" s="49">
        <f t="shared" ca="1" si="134"/>
        <v>0</v>
      </c>
      <c r="J120" s="49">
        <f t="shared" ca="1" si="134"/>
        <v>76289346356</v>
      </c>
      <c r="K120" s="24"/>
      <c r="L120" s="25"/>
      <c r="M120" s="26"/>
      <c r="N120" s="17">
        <f t="shared" si="131"/>
        <v>103</v>
      </c>
      <c r="O120" s="17" t="s">
        <v>6077</v>
      </c>
      <c r="P120" s="17"/>
      <c r="Q120" s="27"/>
      <c r="R120" s="49">
        <f>R121+R160</f>
        <v>72698693914</v>
      </c>
      <c r="S120" s="49">
        <f t="shared" ref="S120:AC120" ca="1" si="135">S121+S160</f>
        <v>73645464559</v>
      </c>
      <c r="T120" s="49">
        <f t="shared" si="135"/>
        <v>76289346356</v>
      </c>
      <c r="U120" s="50">
        <f t="shared" ca="1" si="135"/>
        <v>76289346356</v>
      </c>
      <c r="V120" s="49">
        <f>V121+V160</f>
        <v>90627121864</v>
      </c>
      <c r="W120" s="49">
        <f ca="1">W121+W160</f>
        <v>90627121864</v>
      </c>
      <c r="X120" s="49">
        <f>X121+X160</f>
        <v>0</v>
      </c>
      <c r="Y120" s="50">
        <f ca="1">Y121+Y160</f>
        <v>0</v>
      </c>
      <c r="Z120" s="49">
        <f t="shared" si="135"/>
        <v>0</v>
      </c>
      <c r="AA120" s="49">
        <f t="shared" ca="1" si="135"/>
        <v>-90000000000</v>
      </c>
      <c r="AB120" s="49">
        <f t="shared" si="135"/>
        <v>0</v>
      </c>
      <c r="AC120" s="50">
        <f t="shared" ca="1" si="135"/>
        <v>0</v>
      </c>
      <c r="AD120" s="49">
        <f t="shared" ref="AD120:AD151" ca="1" si="136">-(J120-G120)</f>
        <v>-2016759933</v>
      </c>
      <c r="AE120" s="46"/>
      <c r="AF120" s="40"/>
      <c r="AG120" s="17"/>
      <c r="AH120" s="17"/>
      <c r="AI120" s="49">
        <f t="shared" ref="AI120:AI151" ca="1" si="137">G120-AA120</f>
        <v>164272586423</v>
      </c>
      <c r="AJ120" s="49"/>
      <c r="AK120" s="49">
        <f t="shared" ref="AK120:AK151" ca="1" si="138">J120-AC120</f>
        <v>76289346356</v>
      </c>
    </row>
    <row r="121" spans="1:37">
      <c r="A121" s="518" t="s">
        <v>531</v>
      </c>
      <c r="B121" s="518" t="s">
        <v>3228</v>
      </c>
      <c r="C121" s="47">
        <v>310</v>
      </c>
      <c r="D121" s="47"/>
      <c r="E121" s="49">
        <f t="shared" ref="E121:J121" si="139">E122+E125+E126+E127+E139+E140+E141+E142+E143+E153+E154+E159</f>
        <v>161563161721</v>
      </c>
      <c r="F121" s="49">
        <f t="shared" ca="1" si="139"/>
        <v>-89053229355</v>
      </c>
      <c r="G121" s="49">
        <f t="shared" ca="1" si="139"/>
        <v>72509932366</v>
      </c>
      <c r="H121" s="49">
        <f t="shared" si="139"/>
        <v>70431711518</v>
      </c>
      <c r="I121" s="49">
        <f t="shared" ca="1" si="139"/>
        <v>0</v>
      </c>
      <c r="J121" s="49">
        <f t="shared" ca="1" si="139"/>
        <v>70431711518</v>
      </c>
      <c r="K121" s="24"/>
      <c r="L121" s="25"/>
      <c r="M121" s="26"/>
      <c r="N121" s="17">
        <f t="shared" si="131"/>
        <v>104</v>
      </c>
      <c r="O121" s="17" t="s">
        <v>6077</v>
      </c>
      <c r="P121" s="17"/>
      <c r="Q121" s="27"/>
      <c r="R121" s="49">
        <f>R122+R125+R126+R127+R139+R140+R141+R142+R143+R153+R154+R159</f>
        <v>70936039857</v>
      </c>
      <c r="S121" s="49">
        <f t="shared" ref="S121:AC121" ca="1" si="140">S122+S125+S126+S127+S139+S140+S141+S142+S143+S153+S154+S159</f>
        <v>71882810502</v>
      </c>
      <c r="T121" s="49">
        <f t="shared" si="140"/>
        <v>70431711518</v>
      </c>
      <c r="U121" s="50">
        <f t="shared" ca="1" si="140"/>
        <v>70431711518</v>
      </c>
      <c r="V121" s="49">
        <f>V122+V125+V126+V127+V139+V140+V141+V142+V143+V153+V154+V159</f>
        <v>90627121864</v>
      </c>
      <c r="W121" s="49">
        <f ca="1">W122+W125+W126+W127+W139+W140+W141+W142+W143+W153+W154+W159</f>
        <v>90627121864</v>
      </c>
      <c r="X121" s="49">
        <f>X122+X125+X126+X127+X139+X140+X141+X142+X143+X153+X154+X159</f>
        <v>0</v>
      </c>
      <c r="Y121" s="50">
        <f ca="1">Y122+Y125+Y126+Y127+Y139+Y140+Y141+Y142+Y143+Y153+Y154+Y159</f>
        <v>0</v>
      </c>
      <c r="Z121" s="49">
        <f t="shared" si="140"/>
        <v>0</v>
      </c>
      <c r="AA121" s="49">
        <f t="shared" ca="1" si="140"/>
        <v>-90000000000</v>
      </c>
      <c r="AB121" s="49">
        <f t="shared" si="140"/>
        <v>0</v>
      </c>
      <c r="AC121" s="50">
        <f t="shared" ca="1" si="140"/>
        <v>0</v>
      </c>
      <c r="AD121" s="49">
        <f t="shared" ca="1" si="136"/>
        <v>2078220848</v>
      </c>
      <c r="AE121" s="46"/>
      <c r="AF121" s="40"/>
      <c r="AG121" s="17"/>
      <c r="AH121" s="17"/>
      <c r="AI121" s="49">
        <f t="shared" ca="1" si="137"/>
        <v>162509932366</v>
      </c>
      <c r="AJ121" s="49"/>
      <c r="AK121" s="49">
        <f t="shared" ca="1" si="138"/>
        <v>70431711518</v>
      </c>
    </row>
    <row r="122" spans="1:37">
      <c r="A122" s="519" t="s">
        <v>533</v>
      </c>
      <c r="B122" s="22" t="s">
        <v>3229</v>
      </c>
      <c r="C122" s="53">
        <v>311</v>
      </c>
      <c r="D122" s="53"/>
      <c r="E122" s="56">
        <f t="shared" ref="E122:J122" si="141">Acdkt</f>
        <v>31820820772</v>
      </c>
      <c r="F122" s="56">
        <f t="shared" ca="1" si="141"/>
        <v>0</v>
      </c>
      <c r="G122" s="56">
        <f t="shared" ca="1" si="141"/>
        <v>31820820772</v>
      </c>
      <c r="H122" s="56">
        <f t="shared" si="141"/>
        <v>34605041326</v>
      </c>
      <c r="I122" s="56">
        <f t="shared" ca="1" si="141"/>
        <v>0</v>
      </c>
      <c r="J122" s="56">
        <f t="shared" ca="1" si="141"/>
        <v>34605041326</v>
      </c>
      <c r="K122" s="24"/>
      <c r="L122" s="25"/>
      <c r="M122" s="26"/>
      <c r="N122" s="17">
        <f t="shared" si="131"/>
        <v>105</v>
      </c>
      <c r="O122" s="17" t="s">
        <v>6077</v>
      </c>
      <c r="P122" s="17"/>
      <c r="Q122" s="27"/>
      <c r="R122" s="56">
        <f>Acdkt</f>
        <v>31820820772</v>
      </c>
      <c r="S122" s="56">
        <f t="shared" ref="S122:AC122" ca="1" si="142">Acdkt</f>
        <v>31820820772</v>
      </c>
      <c r="T122" s="56">
        <f>Acdkt</f>
        <v>34605041326</v>
      </c>
      <c r="U122" s="554">
        <f t="shared" ca="1" si="142"/>
        <v>34605041326</v>
      </c>
      <c r="V122" s="56">
        <f t="shared" si="142"/>
        <v>0</v>
      </c>
      <c r="W122" s="56">
        <f t="shared" ca="1" si="142"/>
        <v>0</v>
      </c>
      <c r="X122" s="56">
        <f t="shared" si="142"/>
        <v>0</v>
      </c>
      <c r="Y122" s="554">
        <f t="shared" ca="1" si="142"/>
        <v>0</v>
      </c>
      <c r="Z122" s="56">
        <f t="shared" si="142"/>
        <v>0</v>
      </c>
      <c r="AA122" s="56">
        <f t="shared" ca="1" si="142"/>
        <v>0</v>
      </c>
      <c r="AB122" s="56">
        <f t="shared" si="142"/>
        <v>0</v>
      </c>
      <c r="AC122" s="554">
        <f t="shared" ca="1" si="142"/>
        <v>0</v>
      </c>
      <c r="AD122" s="54">
        <f t="shared" ca="1" si="136"/>
        <v>-2784220554</v>
      </c>
      <c r="AE122" s="46" t="s">
        <v>3230</v>
      </c>
      <c r="AF122" s="40"/>
      <c r="AG122" s="17"/>
      <c r="AH122" s="17"/>
      <c r="AI122" s="54">
        <f t="shared" ca="1" si="137"/>
        <v>31820820772</v>
      </c>
      <c r="AJ122" s="54"/>
      <c r="AK122" s="54">
        <f t="shared" ca="1" si="138"/>
        <v>34605041326</v>
      </c>
    </row>
    <row r="123" spans="1:37">
      <c r="A123" s="519"/>
      <c r="B123" s="22" t="s">
        <v>3231</v>
      </c>
      <c r="C123" s="53"/>
      <c r="D123" s="53"/>
      <c r="E123" s="54">
        <f t="shared" ref="E123:E159" si="143">THCK1</f>
        <v>31820820772</v>
      </c>
      <c r="F123" s="54">
        <f t="shared" ref="F123:F159" ca="1" si="144">THCK2</f>
        <v>0</v>
      </c>
      <c r="G123" s="54">
        <f t="shared" ref="G123:G159" ca="1" si="145">THCK</f>
        <v>31820820772</v>
      </c>
      <c r="H123" s="54">
        <f t="shared" ref="H123:H159" si="146">THDK1</f>
        <v>29072965820</v>
      </c>
      <c r="I123" s="54">
        <f t="shared" ref="I123:I159" ca="1" si="147">THDK2</f>
        <v>0</v>
      </c>
      <c r="J123" s="54">
        <f t="shared" ref="J123:J159" ca="1" si="148">THDK</f>
        <v>29072965820</v>
      </c>
      <c r="K123" s="24">
        <v>311</v>
      </c>
      <c r="L123" s="25" t="s">
        <v>12208</v>
      </c>
      <c r="M123" s="26">
        <v>311</v>
      </c>
      <c r="N123" s="17">
        <f t="shared" si="131"/>
        <v>106</v>
      </c>
      <c r="O123" s="17"/>
      <c r="P123" s="17" t="s">
        <v>6078</v>
      </c>
      <c r="Q123" s="27"/>
      <c r="R123" s="547">
        <v>31820820772</v>
      </c>
      <c r="S123" s="54">
        <f ca="1">-pajetsck+R123</f>
        <v>31820820772</v>
      </c>
      <c r="T123" s="547">
        <v>29072965820</v>
      </c>
      <c r="U123" s="57">
        <f ca="1">-pajetsdk+T123</f>
        <v>29072965820</v>
      </c>
      <c r="V123" s="894"/>
      <c r="W123" s="54">
        <f ca="1">-pajetsck+V123</f>
        <v>0</v>
      </c>
      <c r="X123" s="547"/>
      <c r="Y123" s="57">
        <f ca="1">-pajetsdk+X123</f>
        <v>0</v>
      </c>
      <c r="Z123" s="894"/>
      <c r="AA123" s="54">
        <f ca="1">-pajetsck+Z123</f>
        <v>0</v>
      </c>
      <c r="AB123" s="547"/>
      <c r="AC123" s="57">
        <f ca="1">-pajetsdk+AB123</f>
        <v>0</v>
      </c>
      <c r="AD123" s="54">
        <f t="shared" ca="1" si="136"/>
        <v>2747854952</v>
      </c>
      <c r="AE123" s="46"/>
      <c r="AF123" s="40"/>
      <c r="AG123" s="17"/>
      <c r="AH123" s="17"/>
      <c r="AI123" s="54">
        <f t="shared" ca="1" si="137"/>
        <v>31820820772</v>
      </c>
      <c r="AJ123" s="54"/>
      <c r="AK123" s="54">
        <f t="shared" ca="1" si="138"/>
        <v>29072965820</v>
      </c>
    </row>
    <row r="124" spans="1:37">
      <c r="A124" s="519"/>
      <c r="B124" s="22" t="s">
        <v>3232</v>
      </c>
      <c r="C124" s="53"/>
      <c r="D124" s="53"/>
      <c r="E124" s="54">
        <f t="shared" si="143"/>
        <v>0</v>
      </c>
      <c r="F124" s="54">
        <f t="shared" ca="1" si="144"/>
        <v>0</v>
      </c>
      <c r="G124" s="54">
        <f t="shared" ca="1" si="145"/>
        <v>0</v>
      </c>
      <c r="H124" s="54">
        <f t="shared" si="146"/>
        <v>5532075506</v>
      </c>
      <c r="I124" s="54">
        <f t="shared" ca="1" si="147"/>
        <v>0</v>
      </c>
      <c r="J124" s="54">
        <f t="shared" ca="1" si="148"/>
        <v>5532075506</v>
      </c>
      <c r="K124" s="24">
        <v>315</v>
      </c>
      <c r="L124" s="25" t="s">
        <v>12208</v>
      </c>
      <c r="M124" s="26">
        <v>311</v>
      </c>
      <c r="N124" s="17">
        <f t="shared" si="131"/>
        <v>107</v>
      </c>
      <c r="O124" s="17"/>
      <c r="P124" s="17" t="s">
        <v>6078</v>
      </c>
      <c r="Q124" s="27"/>
      <c r="R124" s="549"/>
      <c r="S124" s="54">
        <f ca="1">-pajetsck+R124</f>
        <v>0</v>
      </c>
      <c r="T124" s="549">
        <v>5532075506</v>
      </c>
      <c r="U124" s="57">
        <f ca="1">-pajetsdk+T124</f>
        <v>5532075506</v>
      </c>
      <c r="V124" s="895"/>
      <c r="W124" s="54">
        <f ca="1">-pajetsck+V124</f>
        <v>0</v>
      </c>
      <c r="X124" s="549"/>
      <c r="Y124" s="57">
        <f ca="1">-pajetsdk+X124</f>
        <v>0</v>
      </c>
      <c r="Z124" s="895"/>
      <c r="AA124" s="54">
        <f ca="1">-pajetsck+Z124</f>
        <v>0</v>
      </c>
      <c r="AB124" s="549"/>
      <c r="AC124" s="57">
        <f ca="1">-pajetsdk+AB124</f>
        <v>0</v>
      </c>
      <c r="AD124" s="54">
        <f t="shared" ca="1" si="136"/>
        <v>-5532075506</v>
      </c>
      <c r="AE124" s="46"/>
      <c r="AF124" s="40"/>
      <c r="AG124" s="17"/>
      <c r="AH124" s="17"/>
      <c r="AI124" s="54">
        <f t="shared" ca="1" si="137"/>
        <v>0</v>
      </c>
      <c r="AJ124" s="54"/>
      <c r="AK124" s="54">
        <f t="shared" ca="1" si="138"/>
        <v>5532075506</v>
      </c>
    </row>
    <row r="125" spans="1:37">
      <c r="A125" s="519" t="s">
        <v>661</v>
      </c>
      <c r="B125" s="22" t="s">
        <v>3233</v>
      </c>
      <c r="C125" s="53">
        <v>312</v>
      </c>
      <c r="D125" s="53"/>
      <c r="E125" s="54">
        <f t="shared" si="143"/>
        <v>20371285631</v>
      </c>
      <c r="F125" s="54">
        <f t="shared" ca="1" si="144"/>
        <v>0</v>
      </c>
      <c r="G125" s="54">
        <f t="shared" ca="1" si="145"/>
        <v>20371285631</v>
      </c>
      <c r="H125" s="54">
        <f t="shared" si="146"/>
        <v>13217702123</v>
      </c>
      <c r="I125" s="54">
        <f t="shared" ca="1" si="147"/>
        <v>0</v>
      </c>
      <c r="J125" s="54">
        <f t="shared" ca="1" si="148"/>
        <v>13217702123</v>
      </c>
      <c r="K125" s="24">
        <v>331</v>
      </c>
      <c r="L125" s="25" t="s">
        <v>2848</v>
      </c>
      <c r="M125" s="26">
        <v>312</v>
      </c>
      <c r="N125" s="17">
        <f t="shared" si="131"/>
        <v>108</v>
      </c>
      <c r="O125" s="17" t="s">
        <v>6077</v>
      </c>
      <c r="P125" s="17" t="s">
        <v>6078</v>
      </c>
      <c r="Q125" s="27"/>
      <c r="R125" s="547">
        <v>20371285631</v>
      </c>
      <c r="S125" s="54">
        <f ca="1">-pajetsck+R125</f>
        <v>20371285631</v>
      </c>
      <c r="T125" s="547">
        <v>13217702123</v>
      </c>
      <c r="U125" s="57">
        <f ca="1">-pajetsdk+T125</f>
        <v>13217702123</v>
      </c>
      <c r="V125" s="894"/>
      <c r="W125" s="54">
        <f ca="1">-pajetsck+V125</f>
        <v>0</v>
      </c>
      <c r="X125" s="547"/>
      <c r="Y125" s="57">
        <f ca="1">-pajetsdk+X125</f>
        <v>0</v>
      </c>
      <c r="Z125" s="894"/>
      <c r="AA125" s="54">
        <f ca="1">-pajetsck+Z125</f>
        <v>0</v>
      </c>
      <c r="AB125" s="547"/>
      <c r="AC125" s="57">
        <f ca="1">-pajetsdk+AB125</f>
        <v>0</v>
      </c>
      <c r="AD125" s="54">
        <f t="shared" ca="1" si="136"/>
        <v>7153583508</v>
      </c>
      <c r="AE125" s="46" t="s">
        <v>3234</v>
      </c>
      <c r="AF125" s="40"/>
      <c r="AG125" s="17"/>
      <c r="AH125" s="17"/>
      <c r="AI125" s="54">
        <f t="shared" ca="1" si="137"/>
        <v>20371285631</v>
      </c>
      <c r="AJ125" s="54"/>
      <c r="AK125" s="54">
        <f t="shared" ca="1" si="138"/>
        <v>13217702123</v>
      </c>
    </row>
    <row r="126" spans="1:37">
      <c r="A126" s="519" t="s">
        <v>12490</v>
      </c>
      <c r="B126" s="22" t="s">
        <v>3235</v>
      </c>
      <c r="C126" s="53">
        <v>313</v>
      </c>
      <c r="D126" s="53"/>
      <c r="E126" s="54">
        <f t="shared" si="143"/>
        <v>98927303343</v>
      </c>
      <c r="F126" s="54">
        <f t="shared" ca="1" si="144"/>
        <v>-90000800000</v>
      </c>
      <c r="G126" s="54">
        <f t="shared" ca="1" si="145"/>
        <v>8926503343</v>
      </c>
      <c r="H126" s="54">
        <f t="shared" si="146"/>
        <v>14209000000</v>
      </c>
      <c r="I126" s="54">
        <f t="shared" ca="1" si="147"/>
        <v>0</v>
      </c>
      <c r="J126" s="54">
        <f t="shared" ca="1" si="148"/>
        <v>14209000000</v>
      </c>
      <c r="K126" s="24" t="s">
        <v>12209</v>
      </c>
      <c r="L126" s="25" t="s">
        <v>2846</v>
      </c>
      <c r="M126" s="26">
        <v>313</v>
      </c>
      <c r="N126" s="17">
        <f t="shared" si="131"/>
        <v>109</v>
      </c>
      <c r="O126" s="17" t="s">
        <v>6077</v>
      </c>
      <c r="P126" s="17" t="s">
        <v>6078</v>
      </c>
      <c r="Q126" s="27"/>
      <c r="R126" s="547">
        <v>8927303343</v>
      </c>
      <c r="S126" s="54">
        <f ca="1">-pajetsck+R126</f>
        <v>8926503343</v>
      </c>
      <c r="T126" s="547">
        <v>14209000000</v>
      </c>
      <c r="U126" s="57">
        <f ca="1">-pajetsdk+T126</f>
        <v>14209000000</v>
      </c>
      <c r="V126" s="894">
        <v>90000000000</v>
      </c>
      <c r="W126" s="54">
        <f ca="1">-pajetsck+V126</f>
        <v>90000000000</v>
      </c>
      <c r="X126" s="547"/>
      <c r="Y126" s="57">
        <f ca="1">-pajetsdk+X126</f>
        <v>0</v>
      </c>
      <c r="Z126" s="894"/>
      <c r="AA126" s="54">
        <f ca="1">-pajetsck+Z126</f>
        <v>-90000000000</v>
      </c>
      <c r="AB126" s="547"/>
      <c r="AC126" s="57">
        <f ca="1">-pajetsdk+AB126</f>
        <v>0</v>
      </c>
      <c r="AD126" s="54">
        <f t="shared" ca="1" si="136"/>
        <v>-5282496657</v>
      </c>
      <c r="AE126" s="46" t="s">
        <v>3234</v>
      </c>
      <c r="AF126" s="40"/>
      <c r="AG126" s="17"/>
      <c r="AH126" s="17"/>
      <c r="AI126" s="54">
        <f t="shared" ca="1" si="137"/>
        <v>98926503343</v>
      </c>
      <c r="AJ126" s="54"/>
      <c r="AK126" s="54">
        <f t="shared" ca="1" si="138"/>
        <v>14209000000</v>
      </c>
    </row>
    <row r="127" spans="1:37">
      <c r="A127" s="519" t="s">
        <v>13294</v>
      </c>
      <c r="B127" s="22" t="s">
        <v>12252</v>
      </c>
      <c r="C127" s="53">
        <v>314</v>
      </c>
      <c r="D127" s="53"/>
      <c r="E127" s="56">
        <f t="shared" ref="E127:J127" si="149">Acdkt</f>
        <v>1625254051</v>
      </c>
      <c r="F127" s="56">
        <f t="shared" ca="1" si="149"/>
        <v>947570645</v>
      </c>
      <c r="G127" s="56">
        <f t="shared" ca="1" si="149"/>
        <v>2572824696</v>
      </c>
      <c r="H127" s="56">
        <f t="shared" si="149"/>
        <v>36565227</v>
      </c>
      <c r="I127" s="56">
        <f t="shared" ca="1" si="149"/>
        <v>0</v>
      </c>
      <c r="J127" s="56">
        <f t="shared" ca="1" si="149"/>
        <v>36565227</v>
      </c>
      <c r="K127" s="24"/>
      <c r="L127" s="25"/>
      <c r="M127" s="26"/>
      <c r="N127" s="17">
        <f t="shared" si="131"/>
        <v>110</v>
      </c>
      <c r="O127" s="17" t="s">
        <v>6077</v>
      </c>
      <c r="P127" s="17"/>
      <c r="Q127" s="27"/>
      <c r="R127" s="56">
        <f>Acdkt</f>
        <v>998132187</v>
      </c>
      <c r="S127" s="56">
        <f t="shared" ref="S127:AC127" ca="1" si="150">Acdkt</f>
        <v>1945702832</v>
      </c>
      <c r="T127" s="56">
        <f>Acdkt</f>
        <v>36565227</v>
      </c>
      <c r="U127" s="554">
        <f t="shared" ca="1" si="150"/>
        <v>36565227</v>
      </c>
      <c r="V127" s="56">
        <f t="shared" si="150"/>
        <v>627121864</v>
      </c>
      <c r="W127" s="56">
        <f t="shared" ca="1" si="150"/>
        <v>627121864</v>
      </c>
      <c r="X127" s="56">
        <f t="shared" si="150"/>
        <v>0</v>
      </c>
      <c r="Y127" s="554">
        <f t="shared" ca="1" si="150"/>
        <v>0</v>
      </c>
      <c r="Z127" s="56">
        <f t="shared" si="150"/>
        <v>0</v>
      </c>
      <c r="AA127" s="56">
        <f t="shared" ca="1" si="150"/>
        <v>0</v>
      </c>
      <c r="AB127" s="56">
        <f t="shared" si="150"/>
        <v>0</v>
      </c>
      <c r="AC127" s="554">
        <f t="shared" ca="1" si="150"/>
        <v>0</v>
      </c>
      <c r="AD127" s="54">
        <f t="shared" ca="1" si="136"/>
        <v>2536259469</v>
      </c>
      <c r="AE127" s="46" t="s">
        <v>3234</v>
      </c>
      <c r="AF127" s="40"/>
      <c r="AG127" s="17"/>
      <c r="AH127" s="17"/>
      <c r="AI127" s="54">
        <f t="shared" ca="1" si="137"/>
        <v>2572824696</v>
      </c>
      <c r="AJ127" s="54"/>
      <c r="AK127" s="54">
        <f t="shared" ca="1" si="138"/>
        <v>36565227</v>
      </c>
    </row>
    <row r="128" spans="1:37">
      <c r="A128" s="519"/>
      <c r="B128" s="519" t="s">
        <v>2089</v>
      </c>
      <c r="C128" s="53"/>
      <c r="D128" s="53"/>
      <c r="E128" s="54">
        <f t="shared" ref="E128:J128" si="151">E129+E130</f>
        <v>156000000</v>
      </c>
      <c r="F128" s="54">
        <f t="shared" ca="1" si="151"/>
        <v>0</v>
      </c>
      <c r="G128" s="54">
        <f t="shared" ca="1" si="151"/>
        <v>156000000</v>
      </c>
      <c r="H128" s="54">
        <f t="shared" si="151"/>
        <v>0</v>
      </c>
      <c r="I128" s="54">
        <f t="shared" ca="1" si="151"/>
        <v>0</v>
      </c>
      <c r="J128" s="54">
        <f t="shared" ca="1" si="151"/>
        <v>0</v>
      </c>
      <c r="K128" s="24"/>
      <c r="L128" s="25"/>
      <c r="M128" s="26"/>
      <c r="N128" s="17">
        <f t="shared" si="131"/>
        <v>111</v>
      </c>
      <c r="O128" s="17"/>
      <c r="P128" s="17"/>
      <c r="Q128" s="27"/>
      <c r="R128" s="54">
        <f>R129+R130</f>
        <v>0</v>
      </c>
      <c r="S128" s="54">
        <f t="shared" ref="S128:AC128" ca="1" si="152">S129+S130</f>
        <v>0</v>
      </c>
      <c r="T128" s="54">
        <f t="shared" si="152"/>
        <v>0</v>
      </c>
      <c r="U128" s="57">
        <f t="shared" ca="1" si="152"/>
        <v>0</v>
      </c>
      <c r="V128" s="54">
        <f>V129+V130</f>
        <v>156000000</v>
      </c>
      <c r="W128" s="54">
        <f ca="1">W129+W130</f>
        <v>156000000</v>
      </c>
      <c r="X128" s="54">
        <f>X129+X130</f>
        <v>0</v>
      </c>
      <c r="Y128" s="57">
        <f ca="1">Y129+Y130</f>
        <v>0</v>
      </c>
      <c r="Z128" s="54">
        <f t="shared" si="152"/>
        <v>0</v>
      </c>
      <c r="AA128" s="54">
        <f t="shared" ca="1" si="152"/>
        <v>0</v>
      </c>
      <c r="AB128" s="54">
        <f t="shared" si="152"/>
        <v>0</v>
      </c>
      <c r="AC128" s="57">
        <f t="shared" ca="1" si="152"/>
        <v>0</v>
      </c>
      <c r="AD128" s="54">
        <f t="shared" ca="1" si="136"/>
        <v>156000000</v>
      </c>
      <c r="AE128" s="46"/>
      <c r="AF128" s="40"/>
      <c r="AG128" s="17"/>
      <c r="AH128" s="17"/>
      <c r="AI128" s="54">
        <f t="shared" ca="1" si="137"/>
        <v>156000000</v>
      </c>
      <c r="AJ128" s="54"/>
      <c r="AK128" s="54">
        <f t="shared" ca="1" si="138"/>
        <v>0</v>
      </c>
    </row>
    <row r="129" spans="1:37">
      <c r="A129" s="519"/>
      <c r="B129" s="22" t="s">
        <v>2090</v>
      </c>
      <c r="C129" s="53"/>
      <c r="D129" s="53"/>
      <c r="E129" s="54">
        <f t="shared" si="143"/>
        <v>156000000</v>
      </c>
      <c r="F129" s="54">
        <f t="shared" ca="1" si="144"/>
        <v>0</v>
      </c>
      <c r="G129" s="54">
        <f t="shared" ca="1" si="145"/>
        <v>156000000</v>
      </c>
      <c r="H129" s="54">
        <f t="shared" si="146"/>
        <v>0</v>
      </c>
      <c r="I129" s="54">
        <f t="shared" ca="1" si="147"/>
        <v>0</v>
      </c>
      <c r="J129" s="54">
        <f t="shared" ca="1" si="148"/>
        <v>0</v>
      </c>
      <c r="K129" s="24">
        <v>33311</v>
      </c>
      <c r="L129" s="25" t="s">
        <v>2855</v>
      </c>
      <c r="M129" s="26">
        <v>314</v>
      </c>
      <c r="N129" s="17">
        <f t="shared" si="131"/>
        <v>112</v>
      </c>
      <c r="O129" s="17"/>
      <c r="P129" s="17" t="s">
        <v>6078</v>
      </c>
      <c r="Q129" s="27"/>
      <c r="R129" s="547"/>
      <c r="S129" s="54">
        <f t="shared" ref="S129:S138" ca="1" si="153">-pajetsck+R129</f>
        <v>0</v>
      </c>
      <c r="T129" s="547"/>
      <c r="U129" s="57">
        <f t="shared" ref="U129:U138" ca="1" si="154">-pajetsdk+T129</f>
        <v>0</v>
      </c>
      <c r="V129" s="894">
        <v>156000000</v>
      </c>
      <c r="W129" s="54">
        <f t="shared" ref="W129:W138" ca="1" si="155">-pajetsck+V129</f>
        <v>156000000</v>
      </c>
      <c r="X129" s="547"/>
      <c r="Y129" s="57">
        <f t="shared" ref="Y129:Y138" ca="1" si="156">-pajetsdk+X129</f>
        <v>0</v>
      </c>
      <c r="Z129" s="894"/>
      <c r="AA129" s="54">
        <f t="shared" ref="AA129:AA138" ca="1" si="157">-pajetsck+Z129</f>
        <v>0</v>
      </c>
      <c r="AB129" s="547"/>
      <c r="AC129" s="57">
        <f t="shared" ref="AC129:AC138" ca="1" si="158">-pajetsdk+AB129</f>
        <v>0</v>
      </c>
      <c r="AD129" s="54">
        <f t="shared" ca="1" si="136"/>
        <v>156000000</v>
      </c>
      <c r="AE129" s="46"/>
      <c r="AF129" s="40"/>
      <c r="AG129" s="17"/>
      <c r="AH129" s="17"/>
      <c r="AI129" s="54">
        <f t="shared" ca="1" si="137"/>
        <v>156000000</v>
      </c>
      <c r="AJ129" s="54"/>
      <c r="AK129" s="54">
        <f t="shared" ca="1" si="138"/>
        <v>0</v>
      </c>
    </row>
    <row r="130" spans="1:37">
      <c r="A130" s="519"/>
      <c r="B130" s="22" t="s">
        <v>2091</v>
      </c>
      <c r="C130" s="53"/>
      <c r="D130" s="53"/>
      <c r="E130" s="54">
        <f t="shared" si="143"/>
        <v>0</v>
      </c>
      <c r="F130" s="54">
        <f t="shared" ca="1" si="144"/>
        <v>0</v>
      </c>
      <c r="G130" s="54">
        <f t="shared" ca="1" si="145"/>
        <v>0</v>
      </c>
      <c r="H130" s="54">
        <f t="shared" si="146"/>
        <v>0</v>
      </c>
      <c r="I130" s="54">
        <f t="shared" ca="1" si="147"/>
        <v>0</v>
      </c>
      <c r="J130" s="54">
        <f t="shared" ca="1" si="148"/>
        <v>0</v>
      </c>
      <c r="K130" s="24">
        <v>33312</v>
      </c>
      <c r="L130" s="25" t="s">
        <v>2855</v>
      </c>
      <c r="M130" s="26">
        <v>314</v>
      </c>
      <c r="N130" s="17">
        <f t="shared" si="131"/>
        <v>113</v>
      </c>
      <c r="O130" s="17"/>
      <c r="P130" s="17" t="s">
        <v>6078</v>
      </c>
      <c r="Q130" s="27"/>
      <c r="R130" s="547"/>
      <c r="S130" s="54">
        <f t="shared" ca="1" si="153"/>
        <v>0</v>
      </c>
      <c r="T130" s="549">
        <v>0</v>
      </c>
      <c r="U130" s="57">
        <f t="shared" ca="1" si="154"/>
        <v>0</v>
      </c>
      <c r="V130" s="895"/>
      <c r="W130" s="54">
        <f t="shared" ca="1" si="155"/>
        <v>0</v>
      </c>
      <c r="X130" s="549"/>
      <c r="Y130" s="57">
        <f t="shared" ca="1" si="156"/>
        <v>0</v>
      </c>
      <c r="Z130" s="895"/>
      <c r="AA130" s="54">
        <f t="shared" ca="1" si="157"/>
        <v>0</v>
      </c>
      <c r="AB130" s="549"/>
      <c r="AC130" s="57">
        <f t="shared" ca="1" si="158"/>
        <v>0</v>
      </c>
      <c r="AD130" s="54">
        <f t="shared" ca="1" si="136"/>
        <v>0</v>
      </c>
      <c r="AE130" s="46"/>
      <c r="AF130" s="40"/>
      <c r="AG130" s="17"/>
      <c r="AH130" s="17"/>
      <c r="AI130" s="54">
        <f t="shared" ca="1" si="137"/>
        <v>0</v>
      </c>
      <c r="AJ130" s="54"/>
      <c r="AK130" s="54">
        <f t="shared" ca="1" si="138"/>
        <v>0</v>
      </c>
    </row>
    <row r="131" spans="1:37">
      <c r="A131" s="519"/>
      <c r="B131" s="22" t="s">
        <v>12780</v>
      </c>
      <c r="C131" s="53"/>
      <c r="D131" s="53"/>
      <c r="E131" s="54">
        <f t="shared" si="143"/>
        <v>0</v>
      </c>
      <c r="F131" s="54">
        <f t="shared" ca="1" si="144"/>
        <v>0</v>
      </c>
      <c r="G131" s="54">
        <f t="shared" ca="1" si="145"/>
        <v>0</v>
      </c>
      <c r="H131" s="54">
        <f t="shared" si="146"/>
        <v>0</v>
      </c>
      <c r="I131" s="54">
        <f t="shared" ca="1" si="147"/>
        <v>0</v>
      </c>
      <c r="J131" s="54">
        <f t="shared" ca="1" si="148"/>
        <v>0</v>
      </c>
      <c r="K131" s="24">
        <v>3332</v>
      </c>
      <c r="L131" s="25" t="s">
        <v>2855</v>
      </c>
      <c r="M131" s="26">
        <v>314</v>
      </c>
      <c r="N131" s="17">
        <f t="shared" si="131"/>
        <v>114</v>
      </c>
      <c r="O131" s="17"/>
      <c r="P131" s="17" t="s">
        <v>6078</v>
      </c>
      <c r="Q131" s="27"/>
      <c r="R131" s="549"/>
      <c r="S131" s="54">
        <f t="shared" ca="1" si="153"/>
        <v>0</v>
      </c>
      <c r="T131" s="549">
        <v>0</v>
      </c>
      <c r="U131" s="57">
        <f t="shared" ca="1" si="154"/>
        <v>0</v>
      </c>
      <c r="V131" s="895"/>
      <c r="W131" s="54">
        <f t="shared" ca="1" si="155"/>
        <v>0</v>
      </c>
      <c r="X131" s="549"/>
      <c r="Y131" s="57">
        <f t="shared" ca="1" si="156"/>
        <v>0</v>
      </c>
      <c r="Z131" s="895"/>
      <c r="AA131" s="54">
        <f t="shared" ca="1" si="157"/>
        <v>0</v>
      </c>
      <c r="AB131" s="549"/>
      <c r="AC131" s="57">
        <f t="shared" ca="1" si="158"/>
        <v>0</v>
      </c>
      <c r="AD131" s="54">
        <f t="shared" ca="1" si="136"/>
        <v>0</v>
      </c>
      <c r="AE131" s="46"/>
      <c r="AF131" s="40"/>
      <c r="AG131" s="17"/>
      <c r="AH131" s="17"/>
      <c r="AI131" s="54">
        <f t="shared" ca="1" si="137"/>
        <v>0</v>
      </c>
      <c r="AJ131" s="54"/>
      <c r="AK131" s="54">
        <f t="shared" ca="1" si="138"/>
        <v>0</v>
      </c>
    </row>
    <row r="132" spans="1:37">
      <c r="A132" s="519"/>
      <c r="B132" s="22" t="s">
        <v>12781</v>
      </c>
      <c r="C132" s="53"/>
      <c r="D132" s="53"/>
      <c r="E132" s="54">
        <f t="shared" si="143"/>
        <v>0</v>
      </c>
      <c r="F132" s="54">
        <f t="shared" ca="1" si="144"/>
        <v>0</v>
      </c>
      <c r="G132" s="54">
        <f t="shared" ca="1" si="145"/>
        <v>0</v>
      </c>
      <c r="H132" s="54">
        <f t="shared" si="146"/>
        <v>0</v>
      </c>
      <c r="I132" s="54">
        <f t="shared" ca="1" si="147"/>
        <v>0</v>
      </c>
      <c r="J132" s="54">
        <f t="shared" ca="1" si="148"/>
        <v>0</v>
      </c>
      <c r="K132" s="24">
        <v>3333</v>
      </c>
      <c r="L132" s="25" t="s">
        <v>2855</v>
      </c>
      <c r="M132" s="26">
        <v>314</v>
      </c>
      <c r="N132" s="17">
        <f t="shared" si="131"/>
        <v>115</v>
      </c>
      <c r="O132" s="17"/>
      <c r="P132" s="17" t="s">
        <v>6078</v>
      </c>
      <c r="Q132" s="27"/>
      <c r="R132" s="549"/>
      <c r="S132" s="54">
        <f t="shared" ca="1" si="153"/>
        <v>0</v>
      </c>
      <c r="T132" s="549">
        <v>0</v>
      </c>
      <c r="U132" s="57">
        <f t="shared" ca="1" si="154"/>
        <v>0</v>
      </c>
      <c r="V132" s="895"/>
      <c r="W132" s="54">
        <f t="shared" ca="1" si="155"/>
        <v>0</v>
      </c>
      <c r="X132" s="549"/>
      <c r="Y132" s="57">
        <f t="shared" ca="1" si="156"/>
        <v>0</v>
      </c>
      <c r="Z132" s="895"/>
      <c r="AA132" s="54">
        <f t="shared" ca="1" si="157"/>
        <v>0</v>
      </c>
      <c r="AB132" s="549"/>
      <c r="AC132" s="57">
        <f t="shared" ca="1" si="158"/>
        <v>0</v>
      </c>
      <c r="AD132" s="54">
        <f t="shared" ca="1" si="136"/>
        <v>0</v>
      </c>
      <c r="AE132" s="46"/>
      <c r="AF132" s="40"/>
      <c r="AG132" s="17"/>
      <c r="AH132" s="17"/>
      <c r="AI132" s="54">
        <f t="shared" ca="1" si="137"/>
        <v>0</v>
      </c>
      <c r="AJ132" s="54"/>
      <c r="AK132" s="54">
        <f t="shared" ca="1" si="138"/>
        <v>0</v>
      </c>
    </row>
    <row r="133" spans="1:37">
      <c r="A133" s="519"/>
      <c r="B133" s="22" t="s">
        <v>500</v>
      </c>
      <c r="C133" s="53"/>
      <c r="D133" s="53"/>
      <c r="E133" s="54">
        <f t="shared" si="143"/>
        <v>1469254051</v>
      </c>
      <c r="F133" s="54">
        <f t="shared" ca="1" si="144"/>
        <v>947570645</v>
      </c>
      <c r="G133" s="54">
        <f t="shared" ca="1" si="145"/>
        <v>2416824696</v>
      </c>
      <c r="H133" s="54">
        <f t="shared" si="146"/>
        <v>36565227</v>
      </c>
      <c r="I133" s="54">
        <f t="shared" ca="1" si="147"/>
        <v>0</v>
      </c>
      <c r="J133" s="54">
        <f t="shared" ca="1" si="148"/>
        <v>36565227</v>
      </c>
      <c r="K133" s="24">
        <v>3334</v>
      </c>
      <c r="L133" s="25" t="s">
        <v>2855</v>
      </c>
      <c r="M133" s="26">
        <v>314</v>
      </c>
      <c r="N133" s="17">
        <f t="shared" si="131"/>
        <v>116</v>
      </c>
      <c r="O133" s="17"/>
      <c r="P133" s="17" t="s">
        <v>6078</v>
      </c>
      <c r="Q133" s="27"/>
      <c r="R133" s="549">
        <v>998132187</v>
      </c>
      <c r="S133" s="54">
        <f t="shared" ca="1" si="153"/>
        <v>1945702832</v>
      </c>
      <c r="T133" s="549">
        <v>36565227</v>
      </c>
      <c r="U133" s="57">
        <f t="shared" ca="1" si="154"/>
        <v>36565227</v>
      </c>
      <c r="V133" s="895">
        <v>471121864</v>
      </c>
      <c r="W133" s="54">
        <f t="shared" ca="1" si="155"/>
        <v>471121864</v>
      </c>
      <c r="X133" s="549"/>
      <c r="Y133" s="57">
        <f t="shared" ca="1" si="156"/>
        <v>0</v>
      </c>
      <c r="Z133" s="895"/>
      <c r="AA133" s="54">
        <f t="shared" ca="1" si="157"/>
        <v>0</v>
      </c>
      <c r="AB133" s="549"/>
      <c r="AC133" s="57">
        <f t="shared" ca="1" si="158"/>
        <v>0</v>
      </c>
      <c r="AD133" s="54">
        <f t="shared" ca="1" si="136"/>
        <v>2380259469</v>
      </c>
      <c r="AE133" s="46"/>
      <c r="AF133" s="40"/>
      <c r="AG133" s="17"/>
      <c r="AH133" s="17"/>
      <c r="AI133" s="54">
        <f t="shared" ca="1" si="137"/>
        <v>2416824696</v>
      </c>
      <c r="AJ133" s="54"/>
      <c r="AK133" s="54">
        <f t="shared" ca="1" si="138"/>
        <v>36565227</v>
      </c>
    </row>
    <row r="134" spans="1:37">
      <c r="A134" s="519"/>
      <c r="B134" s="22" t="s">
        <v>501</v>
      </c>
      <c r="C134" s="53"/>
      <c r="D134" s="53"/>
      <c r="E134" s="54">
        <f t="shared" si="143"/>
        <v>0</v>
      </c>
      <c r="F134" s="54">
        <f t="shared" ca="1" si="144"/>
        <v>0</v>
      </c>
      <c r="G134" s="54">
        <f t="shared" ca="1" si="145"/>
        <v>0</v>
      </c>
      <c r="H134" s="54">
        <f t="shared" si="146"/>
        <v>0</v>
      </c>
      <c r="I134" s="54">
        <f t="shared" ca="1" si="147"/>
        <v>0</v>
      </c>
      <c r="J134" s="54">
        <f t="shared" ca="1" si="148"/>
        <v>0</v>
      </c>
      <c r="K134" s="24">
        <v>3335</v>
      </c>
      <c r="L134" s="25" t="s">
        <v>2855</v>
      </c>
      <c r="M134" s="26">
        <v>314</v>
      </c>
      <c r="N134" s="17">
        <f t="shared" si="131"/>
        <v>117</v>
      </c>
      <c r="O134" s="17"/>
      <c r="P134" s="17" t="s">
        <v>6078</v>
      </c>
      <c r="Q134" s="27"/>
      <c r="R134" s="549"/>
      <c r="S134" s="54">
        <f t="shared" ca="1" si="153"/>
        <v>0</v>
      </c>
      <c r="T134" s="549">
        <v>0</v>
      </c>
      <c r="U134" s="57">
        <f t="shared" ca="1" si="154"/>
        <v>0</v>
      </c>
      <c r="V134" s="895"/>
      <c r="W134" s="54">
        <f t="shared" ca="1" si="155"/>
        <v>0</v>
      </c>
      <c r="X134" s="549"/>
      <c r="Y134" s="57">
        <f t="shared" ca="1" si="156"/>
        <v>0</v>
      </c>
      <c r="Z134" s="895"/>
      <c r="AA134" s="54">
        <f t="shared" ca="1" si="157"/>
        <v>0</v>
      </c>
      <c r="AB134" s="549"/>
      <c r="AC134" s="57">
        <f t="shared" ca="1" si="158"/>
        <v>0</v>
      </c>
      <c r="AD134" s="54">
        <f t="shared" ca="1" si="136"/>
        <v>0</v>
      </c>
      <c r="AE134" s="46"/>
      <c r="AF134" s="40"/>
      <c r="AG134" s="17"/>
      <c r="AH134" s="17"/>
      <c r="AI134" s="54">
        <f t="shared" ca="1" si="137"/>
        <v>0</v>
      </c>
      <c r="AJ134" s="54"/>
      <c r="AK134" s="54">
        <f t="shared" ca="1" si="138"/>
        <v>0</v>
      </c>
    </row>
    <row r="135" spans="1:37">
      <c r="A135" s="519"/>
      <c r="B135" s="22" t="s">
        <v>502</v>
      </c>
      <c r="C135" s="53"/>
      <c r="D135" s="53"/>
      <c r="E135" s="54">
        <f t="shared" si="143"/>
        <v>0</v>
      </c>
      <c r="F135" s="54">
        <f t="shared" ca="1" si="144"/>
        <v>0</v>
      </c>
      <c r="G135" s="54">
        <f t="shared" ca="1" si="145"/>
        <v>0</v>
      </c>
      <c r="H135" s="54">
        <f t="shared" si="146"/>
        <v>0</v>
      </c>
      <c r="I135" s="54">
        <f t="shared" ca="1" si="147"/>
        <v>0</v>
      </c>
      <c r="J135" s="54">
        <f t="shared" ca="1" si="148"/>
        <v>0</v>
      </c>
      <c r="K135" s="24">
        <v>3336</v>
      </c>
      <c r="L135" s="25" t="s">
        <v>2855</v>
      </c>
      <c r="M135" s="26">
        <v>314</v>
      </c>
      <c r="N135" s="17">
        <f t="shared" si="131"/>
        <v>118</v>
      </c>
      <c r="O135" s="17"/>
      <c r="P135" s="17" t="s">
        <v>6078</v>
      </c>
      <c r="Q135" s="27"/>
      <c r="R135" s="549"/>
      <c r="S135" s="54">
        <f t="shared" ca="1" si="153"/>
        <v>0</v>
      </c>
      <c r="T135" s="549">
        <v>0</v>
      </c>
      <c r="U135" s="57">
        <f t="shared" ca="1" si="154"/>
        <v>0</v>
      </c>
      <c r="V135" s="895"/>
      <c r="W135" s="54">
        <f t="shared" ca="1" si="155"/>
        <v>0</v>
      </c>
      <c r="X135" s="549"/>
      <c r="Y135" s="57">
        <f t="shared" ca="1" si="156"/>
        <v>0</v>
      </c>
      <c r="Z135" s="895"/>
      <c r="AA135" s="54">
        <f t="shared" ca="1" si="157"/>
        <v>0</v>
      </c>
      <c r="AB135" s="549"/>
      <c r="AC135" s="57">
        <f t="shared" ca="1" si="158"/>
        <v>0</v>
      </c>
      <c r="AD135" s="54">
        <f t="shared" ca="1" si="136"/>
        <v>0</v>
      </c>
      <c r="AE135" s="46"/>
      <c r="AF135" s="40"/>
      <c r="AG135" s="17"/>
      <c r="AH135" s="17"/>
      <c r="AI135" s="54">
        <f t="shared" ca="1" si="137"/>
        <v>0</v>
      </c>
      <c r="AJ135" s="54"/>
      <c r="AK135" s="54">
        <f t="shared" ca="1" si="138"/>
        <v>0</v>
      </c>
    </row>
    <row r="136" spans="1:37">
      <c r="A136" s="519"/>
      <c r="B136" s="22" t="s">
        <v>503</v>
      </c>
      <c r="C136" s="53"/>
      <c r="D136" s="53"/>
      <c r="E136" s="54">
        <f t="shared" si="143"/>
        <v>0</v>
      </c>
      <c r="F136" s="54">
        <f t="shared" ca="1" si="144"/>
        <v>0</v>
      </c>
      <c r="G136" s="54">
        <f t="shared" ca="1" si="145"/>
        <v>0</v>
      </c>
      <c r="H136" s="54">
        <f t="shared" si="146"/>
        <v>0</v>
      </c>
      <c r="I136" s="54">
        <f t="shared" ca="1" si="147"/>
        <v>0</v>
      </c>
      <c r="J136" s="54">
        <f t="shared" ca="1" si="148"/>
        <v>0</v>
      </c>
      <c r="K136" s="24">
        <v>3337</v>
      </c>
      <c r="L136" s="25" t="s">
        <v>2855</v>
      </c>
      <c r="M136" s="26">
        <v>314</v>
      </c>
      <c r="N136" s="17">
        <f t="shared" si="131"/>
        <v>119</v>
      </c>
      <c r="O136" s="17"/>
      <c r="P136" s="17" t="s">
        <v>6078</v>
      </c>
      <c r="Q136" s="27"/>
      <c r="R136" s="549"/>
      <c r="S136" s="54">
        <f t="shared" ca="1" si="153"/>
        <v>0</v>
      </c>
      <c r="T136" s="549">
        <v>0</v>
      </c>
      <c r="U136" s="57">
        <f t="shared" ca="1" si="154"/>
        <v>0</v>
      </c>
      <c r="V136" s="895"/>
      <c r="W136" s="54">
        <f t="shared" ca="1" si="155"/>
        <v>0</v>
      </c>
      <c r="X136" s="549"/>
      <c r="Y136" s="57">
        <f t="shared" ca="1" si="156"/>
        <v>0</v>
      </c>
      <c r="Z136" s="895"/>
      <c r="AA136" s="54">
        <f t="shared" ca="1" si="157"/>
        <v>0</v>
      </c>
      <c r="AB136" s="549"/>
      <c r="AC136" s="57">
        <f t="shared" ca="1" si="158"/>
        <v>0</v>
      </c>
      <c r="AD136" s="54">
        <f t="shared" ca="1" si="136"/>
        <v>0</v>
      </c>
      <c r="AE136" s="46"/>
      <c r="AF136" s="40"/>
      <c r="AG136" s="17"/>
      <c r="AH136" s="17"/>
      <c r="AI136" s="54">
        <f t="shared" ca="1" si="137"/>
        <v>0</v>
      </c>
      <c r="AJ136" s="54"/>
      <c r="AK136" s="54">
        <f t="shared" ca="1" si="138"/>
        <v>0</v>
      </c>
    </row>
    <row r="137" spans="1:37">
      <c r="A137" s="519"/>
      <c r="B137" s="22" t="s">
        <v>1560</v>
      </c>
      <c r="C137" s="53"/>
      <c r="D137" s="53"/>
      <c r="E137" s="54">
        <f t="shared" si="143"/>
        <v>0</v>
      </c>
      <c r="F137" s="54">
        <f t="shared" ca="1" si="144"/>
        <v>0</v>
      </c>
      <c r="G137" s="54">
        <f t="shared" ca="1" si="145"/>
        <v>0</v>
      </c>
      <c r="H137" s="54">
        <f t="shared" si="146"/>
        <v>0</v>
      </c>
      <c r="I137" s="54">
        <f t="shared" ca="1" si="147"/>
        <v>0</v>
      </c>
      <c r="J137" s="54">
        <f t="shared" ca="1" si="148"/>
        <v>0</v>
      </c>
      <c r="K137" s="24">
        <v>3338</v>
      </c>
      <c r="L137" s="25" t="s">
        <v>2855</v>
      </c>
      <c r="M137" s="26">
        <v>314</v>
      </c>
      <c r="N137" s="17">
        <f t="shared" si="131"/>
        <v>120</v>
      </c>
      <c r="O137" s="17"/>
      <c r="P137" s="17" t="s">
        <v>6078</v>
      </c>
      <c r="Q137" s="27"/>
      <c r="R137" s="549"/>
      <c r="S137" s="54">
        <f t="shared" ca="1" si="153"/>
        <v>0</v>
      </c>
      <c r="T137" s="549">
        <v>0</v>
      </c>
      <c r="U137" s="57">
        <f t="shared" ca="1" si="154"/>
        <v>0</v>
      </c>
      <c r="V137" s="895"/>
      <c r="W137" s="54">
        <f t="shared" ca="1" si="155"/>
        <v>0</v>
      </c>
      <c r="X137" s="549"/>
      <c r="Y137" s="57">
        <f t="shared" ca="1" si="156"/>
        <v>0</v>
      </c>
      <c r="Z137" s="895"/>
      <c r="AA137" s="54">
        <f t="shared" ca="1" si="157"/>
        <v>0</v>
      </c>
      <c r="AB137" s="549"/>
      <c r="AC137" s="57">
        <f t="shared" ca="1" si="158"/>
        <v>0</v>
      </c>
      <c r="AD137" s="54">
        <f t="shared" ca="1" si="136"/>
        <v>0</v>
      </c>
      <c r="AE137" s="46"/>
      <c r="AF137" s="40"/>
      <c r="AG137" s="17"/>
      <c r="AH137" s="17"/>
      <c r="AI137" s="54">
        <f t="shared" ca="1" si="137"/>
        <v>0</v>
      </c>
      <c r="AJ137" s="54"/>
      <c r="AK137" s="54">
        <f t="shared" ca="1" si="138"/>
        <v>0</v>
      </c>
    </row>
    <row r="138" spans="1:37">
      <c r="A138" s="519"/>
      <c r="B138" s="22" t="s">
        <v>11921</v>
      </c>
      <c r="C138" s="53"/>
      <c r="D138" s="53"/>
      <c r="E138" s="54">
        <f t="shared" si="143"/>
        <v>0</v>
      </c>
      <c r="F138" s="54">
        <f t="shared" ca="1" si="144"/>
        <v>0</v>
      </c>
      <c r="G138" s="54">
        <f t="shared" ca="1" si="145"/>
        <v>0</v>
      </c>
      <c r="H138" s="54">
        <f t="shared" si="146"/>
        <v>0</v>
      </c>
      <c r="I138" s="54">
        <f t="shared" ca="1" si="147"/>
        <v>0</v>
      </c>
      <c r="J138" s="54">
        <f t="shared" ca="1" si="148"/>
        <v>0</v>
      </c>
      <c r="K138" s="24">
        <v>3339</v>
      </c>
      <c r="L138" s="25" t="s">
        <v>2855</v>
      </c>
      <c r="M138" s="26">
        <v>314</v>
      </c>
      <c r="N138" s="17">
        <f t="shared" si="131"/>
        <v>121</v>
      </c>
      <c r="O138" s="17"/>
      <c r="P138" s="17" t="s">
        <v>6078</v>
      </c>
      <c r="Q138" s="27"/>
      <c r="R138" s="549"/>
      <c r="S138" s="54">
        <f t="shared" ca="1" si="153"/>
        <v>0</v>
      </c>
      <c r="T138" s="549">
        <v>0</v>
      </c>
      <c r="U138" s="57">
        <f t="shared" ca="1" si="154"/>
        <v>0</v>
      </c>
      <c r="V138" s="895"/>
      <c r="W138" s="54">
        <f t="shared" ca="1" si="155"/>
        <v>0</v>
      </c>
      <c r="X138" s="549"/>
      <c r="Y138" s="57">
        <f t="shared" ca="1" si="156"/>
        <v>0</v>
      </c>
      <c r="Z138" s="895"/>
      <c r="AA138" s="54">
        <f t="shared" ca="1" si="157"/>
        <v>0</v>
      </c>
      <c r="AB138" s="549"/>
      <c r="AC138" s="57">
        <f t="shared" ca="1" si="158"/>
        <v>0</v>
      </c>
      <c r="AD138" s="54">
        <f t="shared" ca="1" si="136"/>
        <v>0</v>
      </c>
      <c r="AE138" s="46"/>
      <c r="AF138" s="40"/>
      <c r="AG138" s="17"/>
      <c r="AH138" s="17"/>
      <c r="AI138" s="54">
        <f t="shared" ca="1" si="137"/>
        <v>0</v>
      </c>
      <c r="AJ138" s="54"/>
      <c r="AK138" s="54">
        <f t="shared" ca="1" si="138"/>
        <v>0</v>
      </c>
    </row>
    <row r="139" spans="1:37">
      <c r="A139" s="519" t="s">
        <v>13296</v>
      </c>
      <c r="B139" s="22" t="s">
        <v>11922</v>
      </c>
      <c r="C139" s="53">
        <v>315</v>
      </c>
      <c r="D139" s="53"/>
      <c r="E139" s="54">
        <f t="shared" si="143"/>
        <v>527583081</v>
      </c>
      <c r="F139" s="54">
        <f t="shared" ca="1" si="144"/>
        <v>0</v>
      </c>
      <c r="G139" s="54">
        <f t="shared" ca="1" si="145"/>
        <v>527583081</v>
      </c>
      <c r="H139" s="54">
        <f t="shared" si="146"/>
        <v>297358825</v>
      </c>
      <c r="I139" s="54">
        <f t="shared" ca="1" si="147"/>
        <v>0</v>
      </c>
      <c r="J139" s="54">
        <f t="shared" ca="1" si="148"/>
        <v>297358825</v>
      </c>
      <c r="K139" s="24">
        <v>334</v>
      </c>
      <c r="L139" s="25" t="s">
        <v>12211</v>
      </c>
      <c r="M139" s="26"/>
      <c r="N139" s="17">
        <f t="shared" si="131"/>
        <v>122</v>
      </c>
      <c r="O139" s="17" t="s">
        <v>6077</v>
      </c>
      <c r="P139" s="17"/>
      <c r="Q139" s="27"/>
      <c r="R139" s="547">
        <v>527583081</v>
      </c>
      <c r="S139" s="54">
        <f ca="1">-pajetsck+R139</f>
        <v>527583081</v>
      </c>
      <c r="T139" s="547">
        <v>297358825</v>
      </c>
      <c r="U139" s="57">
        <f ca="1">-pajetsdk+T139</f>
        <v>297358825</v>
      </c>
      <c r="V139" s="894">
        <v>0</v>
      </c>
      <c r="W139" s="54">
        <f ca="1">-pajetsck+V139</f>
        <v>0</v>
      </c>
      <c r="X139" s="547"/>
      <c r="Y139" s="57">
        <f ca="1">-pajetsdk+X139</f>
        <v>0</v>
      </c>
      <c r="Z139" s="894"/>
      <c r="AA139" s="54">
        <f ca="1">-pajetsck+Z139</f>
        <v>0</v>
      </c>
      <c r="AB139" s="547"/>
      <c r="AC139" s="57">
        <f ca="1">-pajetsdk+AB139</f>
        <v>0</v>
      </c>
      <c r="AD139" s="54">
        <f t="shared" ca="1" si="136"/>
        <v>230224256</v>
      </c>
      <c r="AE139" s="46" t="s">
        <v>3234</v>
      </c>
      <c r="AF139" s="40"/>
      <c r="AG139" s="17"/>
      <c r="AH139" s="17"/>
      <c r="AI139" s="54">
        <f t="shared" ca="1" si="137"/>
        <v>527583081</v>
      </c>
      <c r="AJ139" s="54"/>
      <c r="AK139" s="54">
        <f t="shared" ca="1" si="138"/>
        <v>297358825</v>
      </c>
    </row>
    <row r="140" spans="1:37">
      <c r="A140" s="519" t="s">
        <v>13301</v>
      </c>
      <c r="B140" s="22" t="s">
        <v>11923</v>
      </c>
      <c r="C140" s="53">
        <v>316</v>
      </c>
      <c r="D140" s="53"/>
      <c r="E140" s="54">
        <f t="shared" si="143"/>
        <v>45745592</v>
      </c>
      <c r="F140" s="54">
        <f t="shared" ca="1" si="144"/>
        <v>0</v>
      </c>
      <c r="G140" s="54">
        <f t="shared" ca="1" si="145"/>
        <v>45745592</v>
      </c>
      <c r="H140" s="54">
        <f t="shared" si="146"/>
        <v>35124634</v>
      </c>
      <c r="I140" s="54">
        <f t="shared" ca="1" si="147"/>
        <v>0</v>
      </c>
      <c r="J140" s="54">
        <f t="shared" ca="1" si="148"/>
        <v>35124634</v>
      </c>
      <c r="K140" s="24">
        <v>335</v>
      </c>
      <c r="L140" s="25" t="s">
        <v>12212</v>
      </c>
      <c r="M140" s="26">
        <v>316</v>
      </c>
      <c r="N140" s="17">
        <f t="shared" si="131"/>
        <v>123</v>
      </c>
      <c r="O140" s="17" t="s">
        <v>6077</v>
      </c>
      <c r="P140" s="17" t="s">
        <v>6078</v>
      </c>
      <c r="Q140" s="27"/>
      <c r="R140" s="547">
        <v>45745592</v>
      </c>
      <c r="S140" s="54">
        <f ca="1">-pajetsck+R140</f>
        <v>45745592</v>
      </c>
      <c r="T140" s="547">
        <v>35124634</v>
      </c>
      <c r="U140" s="57">
        <f ca="1">-pajetsdk+T140</f>
        <v>35124634</v>
      </c>
      <c r="V140" s="894"/>
      <c r="W140" s="54">
        <f ca="1">-pajetsck+V140</f>
        <v>0</v>
      </c>
      <c r="X140" s="547"/>
      <c r="Y140" s="57">
        <f ca="1">-pajetsdk+X140</f>
        <v>0</v>
      </c>
      <c r="Z140" s="894"/>
      <c r="AA140" s="54">
        <f ca="1">-pajetsck+Z140</f>
        <v>0</v>
      </c>
      <c r="AB140" s="547"/>
      <c r="AC140" s="57">
        <f ca="1">-pajetsdk+AB140</f>
        <v>0</v>
      </c>
      <c r="AD140" s="54">
        <f t="shared" ca="1" si="136"/>
        <v>10620958</v>
      </c>
      <c r="AE140" s="46" t="s">
        <v>3234</v>
      </c>
      <c r="AF140" s="40"/>
      <c r="AG140" s="17"/>
      <c r="AH140" s="17"/>
      <c r="AI140" s="54">
        <f t="shared" ca="1" si="137"/>
        <v>45745592</v>
      </c>
      <c r="AJ140" s="54"/>
      <c r="AK140" s="54">
        <f t="shared" ca="1" si="138"/>
        <v>35124634</v>
      </c>
    </row>
    <row r="141" spans="1:37">
      <c r="A141" s="519" t="s">
        <v>11924</v>
      </c>
      <c r="B141" s="22" t="s">
        <v>11925</v>
      </c>
      <c r="C141" s="53">
        <v>317</v>
      </c>
      <c r="D141" s="53"/>
      <c r="E141" s="54">
        <f t="shared" si="143"/>
        <v>0</v>
      </c>
      <c r="F141" s="54">
        <f t="shared" ca="1" si="144"/>
        <v>0</v>
      </c>
      <c r="G141" s="54">
        <f t="shared" ca="1" si="145"/>
        <v>0</v>
      </c>
      <c r="H141" s="54">
        <f t="shared" si="146"/>
        <v>0</v>
      </c>
      <c r="I141" s="54">
        <f t="shared" ca="1" si="147"/>
        <v>0</v>
      </c>
      <c r="J141" s="54">
        <f t="shared" ca="1" si="148"/>
        <v>0</v>
      </c>
      <c r="K141" s="24">
        <v>336</v>
      </c>
      <c r="L141" s="25" t="s">
        <v>2849</v>
      </c>
      <c r="M141" s="26">
        <v>317</v>
      </c>
      <c r="N141" s="17">
        <f t="shared" si="131"/>
        <v>124</v>
      </c>
      <c r="O141" s="17" t="s">
        <v>6077</v>
      </c>
      <c r="P141" s="17" t="s">
        <v>6078</v>
      </c>
      <c r="Q141" s="27"/>
      <c r="R141" s="547"/>
      <c r="S141" s="54">
        <f ca="1">-pajetsck+R141</f>
        <v>0</v>
      </c>
      <c r="T141" s="547"/>
      <c r="U141" s="57">
        <f ca="1">-pajetsdk+T141</f>
        <v>0</v>
      </c>
      <c r="V141" s="894"/>
      <c r="W141" s="54">
        <f ca="1">-pajetsck+V141</f>
        <v>0</v>
      </c>
      <c r="X141" s="547"/>
      <c r="Y141" s="57">
        <f ca="1">-pajetsdk+X141</f>
        <v>0</v>
      </c>
      <c r="Z141" s="894"/>
      <c r="AA141" s="54">
        <f ca="1">-pajetsck+Z141</f>
        <v>0</v>
      </c>
      <c r="AB141" s="547"/>
      <c r="AC141" s="57">
        <f ca="1">-pajetsdk+AB141</f>
        <v>0</v>
      </c>
      <c r="AD141" s="54">
        <f t="shared" ca="1" si="136"/>
        <v>0</v>
      </c>
      <c r="AE141" s="46" t="s">
        <v>3234</v>
      </c>
      <c r="AF141" s="40"/>
      <c r="AG141" s="17"/>
      <c r="AH141" s="17"/>
      <c r="AI141" s="54">
        <f t="shared" ca="1" si="137"/>
        <v>0</v>
      </c>
      <c r="AJ141" s="54"/>
      <c r="AK141" s="54">
        <f t="shared" ca="1" si="138"/>
        <v>0</v>
      </c>
    </row>
    <row r="142" spans="1:37">
      <c r="A142" s="519" t="s">
        <v>7588</v>
      </c>
      <c r="B142" s="22" t="s">
        <v>12123</v>
      </c>
      <c r="C142" s="53">
        <v>318</v>
      </c>
      <c r="D142" s="53"/>
      <c r="E142" s="54">
        <f t="shared" si="143"/>
        <v>0</v>
      </c>
      <c r="F142" s="54">
        <f t="shared" ca="1" si="144"/>
        <v>0</v>
      </c>
      <c r="G142" s="54">
        <f t="shared" ca="1" si="145"/>
        <v>0</v>
      </c>
      <c r="H142" s="54">
        <f t="shared" si="146"/>
        <v>0</v>
      </c>
      <c r="I142" s="54">
        <f t="shared" ca="1" si="147"/>
        <v>0</v>
      </c>
      <c r="J142" s="54">
        <f t="shared" ca="1" si="148"/>
        <v>0</v>
      </c>
      <c r="K142" s="24">
        <v>337</v>
      </c>
      <c r="L142" s="25" t="s">
        <v>2846</v>
      </c>
      <c r="M142" s="26">
        <v>318</v>
      </c>
      <c r="N142" s="17">
        <f t="shared" si="131"/>
        <v>125</v>
      </c>
      <c r="O142" s="17" t="s">
        <v>6077</v>
      </c>
      <c r="P142" s="17" t="s">
        <v>6078</v>
      </c>
      <c r="Q142" s="27"/>
      <c r="R142" s="547"/>
      <c r="S142" s="54">
        <f ca="1">-pajetsck+R142</f>
        <v>0</v>
      </c>
      <c r="T142" s="547"/>
      <c r="U142" s="57">
        <f ca="1">-pajetsdk+T142</f>
        <v>0</v>
      </c>
      <c r="V142" s="894"/>
      <c r="W142" s="54">
        <f ca="1">-pajetsck+V142</f>
        <v>0</v>
      </c>
      <c r="X142" s="547"/>
      <c r="Y142" s="57">
        <f ca="1">-pajetsdk+X142</f>
        <v>0</v>
      </c>
      <c r="Z142" s="894"/>
      <c r="AA142" s="54">
        <f ca="1">-pajetsck+Z142</f>
        <v>0</v>
      </c>
      <c r="AB142" s="547"/>
      <c r="AC142" s="57">
        <f ca="1">-pajetsdk+AB142</f>
        <v>0</v>
      </c>
      <c r="AD142" s="54">
        <f t="shared" ca="1" si="136"/>
        <v>0</v>
      </c>
      <c r="AE142" s="46" t="s">
        <v>3234</v>
      </c>
      <c r="AF142" s="40"/>
      <c r="AG142" s="17"/>
      <c r="AH142" s="17"/>
      <c r="AI142" s="54">
        <f t="shared" ca="1" si="137"/>
        <v>0</v>
      </c>
      <c r="AJ142" s="54"/>
      <c r="AK142" s="54">
        <f t="shared" ca="1" si="138"/>
        <v>0</v>
      </c>
    </row>
    <row r="143" spans="1:37">
      <c r="A143" s="519" t="s">
        <v>12124</v>
      </c>
      <c r="B143" s="22" t="s">
        <v>12125</v>
      </c>
      <c r="C143" s="53">
        <v>319</v>
      </c>
      <c r="D143" s="53"/>
      <c r="E143" s="56">
        <f t="shared" ref="E143:J143" si="159">Acdkt</f>
        <v>7742954686</v>
      </c>
      <c r="F143" s="56">
        <f t="shared" ca="1" si="159"/>
        <v>0</v>
      </c>
      <c r="G143" s="56">
        <f ca="1">Acdkt</f>
        <v>7742954686</v>
      </c>
      <c r="H143" s="56">
        <f t="shared" si="159"/>
        <v>7475604818</v>
      </c>
      <c r="I143" s="56">
        <f t="shared" ca="1" si="159"/>
        <v>0</v>
      </c>
      <c r="J143" s="56">
        <f t="shared" ca="1" si="159"/>
        <v>7475604818</v>
      </c>
      <c r="K143" s="24"/>
      <c r="L143" s="25"/>
      <c r="M143" s="26"/>
      <c r="N143" s="17">
        <f t="shared" si="131"/>
        <v>126</v>
      </c>
      <c r="O143" s="17" t="s">
        <v>6077</v>
      </c>
      <c r="P143" s="17"/>
      <c r="Q143" s="27"/>
      <c r="R143" s="56">
        <f>Acdkt</f>
        <v>7742954686</v>
      </c>
      <c r="S143" s="56">
        <f t="shared" ref="S143:AC143" ca="1" si="160">Acdkt</f>
        <v>7742954686</v>
      </c>
      <c r="T143" s="56">
        <f>Acdkt</f>
        <v>7475604818</v>
      </c>
      <c r="U143" s="554">
        <f t="shared" ca="1" si="160"/>
        <v>7475604818</v>
      </c>
      <c r="V143" s="56">
        <f t="shared" si="160"/>
        <v>0</v>
      </c>
      <c r="W143" s="56">
        <f t="shared" ca="1" si="160"/>
        <v>0</v>
      </c>
      <c r="X143" s="56">
        <f t="shared" si="160"/>
        <v>0</v>
      </c>
      <c r="Y143" s="554">
        <f t="shared" ca="1" si="160"/>
        <v>0</v>
      </c>
      <c r="Z143" s="56">
        <f t="shared" si="160"/>
        <v>0</v>
      </c>
      <c r="AA143" s="56">
        <f t="shared" ca="1" si="160"/>
        <v>0</v>
      </c>
      <c r="AB143" s="56">
        <f t="shared" si="160"/>
        <v>0</v>
      </c>
      <c r="AC143" s="554">
        <f t="shared" ca="1" si="160"/>
        <v>0</v>
      </c>
      <c r="AD143" s="54">
        <f t="shared" ca="1" si="136"/>
        <v>267349868</v>
      </c>
      <c r="AE143" s="46"/>
      <c r="AF143" s="40"/>
      <c r="AG143" s="17"/>
      <c r="AH143" s="17"/>
      <c r="AI143" s="54">
        <f t="shared" ca="1" si="137"/>
        <v>7742954686</v>
      </c>
      <c r="AJ143" s="54"/>
      <c r="AK143" s="54">
        <f t="shared" ca="1" si="138"/>
        <v>7475604818</v>
      </c>
    </row>
    <row r="144" spans="1:37">
      <c r="A144" s="519"/>
      <c r="B144" s="22" t="s">
        <v>7766</v>
      </c>
      <c r="C144" s="53"/>
      <c r="D144" s="53"/>
      <c r="E144" s="54">
        <f t="shared" si="143"/>
        <v>0</v>
      </c>
      <c r="F144" s="54">
        <f t="shared" ca="1" si="144"/>
        <v>0</v>
      </c>
      <c r="G144" s="54">
        <f t="shared" ca="1" si="145"/>
        <v>0</v>
      </c>
      <c r="H144" s="54">
        <f t="shared" si="146"/>
        <v>0</v>
      </c>
      <c r="I144" s="54">
        <f t="shared" ca="1" si="147"/>
        <v>0</v>
      </c>
      <c r="J144" s="54">
        <f t="shared" ca="1" si="148"/>
        <v>0</v>
      </c>
      <c r="K144" s="24">
        <v>3381</v>
      </c>
      <c r="L144" s="25" t="s">
        <v>12210</v>
      </c>
      <c r="M144" s="26">
        <v>319</v>
      </c>
      <c r="N144" s="17">
        <f t="shared" si="131"/>
        <v>127</v>
      </c>
      <c r="O144" s="17"/>
      <c r="P144" s="17" t="s">
        <v>6078</v>
      </c>
      <c r="Q144" s="27"/>
      <c r="R144" s="547"/>
      <c r="S144" s="54">
        <f t="shared" ref="S144:S159" ca="1" si="161">-pajetsck+R144</f>
        <v>0</v>
      </c>
      <c r="T144" s="547"/>
      <c r="U144" s="57">
        <f t="shared" ref="U144:U159" ca="1" si="162">-pajetsdk+T144</f>
        <v>0</v>
      </c>
      <c r="V144" s="894"/>
      <c r="W144" s="54">
        <f t="shared" ref="W144:W153" ca="1" si="163">-pajetsck+V144</f>
        <v>0</v>
      </c>
      <c r="X144" s="547"/>
      <c r="Y144" s="57">
        <f t="shared" ref="Y144:Y153" ca="1" si="164">-pajetsdk+X144</f>
        <v>0</v>
      </c>
      <c r="Z144" s="894"/>
      <c r="AA144" s="54">
        <f t="shared" ref="AA144:AA159" ca="1" si="165">-pajetsck+Z144</f>
        <v>0</v>
      </c>
      <c r="AB144" s="547"/>
      <c r="AC144" s="57">
        <f t="shared" ref="AC144:AC159" ca="1" si="166">-pajetsdk+AB144</f>
        <v>0</v>
      </c>
      <c r="AD144" s="54">
        <f t="shared" ca="1" si="136"/>
        <v>0</v>
      </c>
      <c r="AE144" s="46" t="s">
        <v>3234</v>
      </c>
      <c r="AF144" s="40"/>
      <c r="AG144" s="17"/>
      <c r="AH144" s="17"/>
      <c r="AI144" s="54">
        <f t="shared" ca="1" si="137"/>
        <v>0</v>
      </c>
      <c r="AJ144" s="54"/>
      <c r="AK144" s="54">
        <f t="shared" ca="1" si="138"/>
        <v>0</v>
      </c>
    </row>
    <row r="145" spans="1:37">
      <c r="A145" s="519"/>
      <c r="B145" s="22" t="s">
        <v>9408</v>
      </c>
      <c r="C145" s="53"/>
      <c r="D145" s="53"/>
      <c r="E145" s="54">
        <f t="shared" si="143"/>
        <v>0</v>
      </c>
      <c r="F145" s="54">
        <f t="shared" ca="1" si="144"/>
        <v>0</v>
      </c>
      <c r="G145" s="54">
        <f t="shared" ca="1" si="145"/>
        <v>0</v>
      </c>
      <c r="H145" s="54">
        <f t="shared" si="146"/>
        <v>0</v>
      </c>
      <c r="I145" s="54">
        <f t="shared" ca="1" si="147"/>
        <v>0</v>
      </c>
      <c r="J145" s="54">
        <f t="shared" ca="1" si="148"/>
        <v>0</v>
      </c>
      <c r="K145" s="24">
        <v>3382</v>
      </c>
      <c r="L145" s="25" t="s">
        <v>12210</v>
      </c>
      <c r="M145" s="26">
        <v>319</v>
      </c>
      <c r="N145" s="17">
        <f t="shared" si="131"/>
        <v>128</v>
      </c>
      <c r="O145" s="17"/>
      <c r="P145" s="17" t="s">
        <v>6078</v>
      </c>
      <c r="Q145" s="27"/>
      <c r="R145" s="549"/>
      <c r="S145" s="54">
        <f t="shared" ca="1" si="161"/>
        <v>0</v>
      </c>
      <c r="T145" s="549"/>
      <c r="U145" s="57">
        <f t="shared" ca="1" si="162"/>
        <v>0</v>
      </c>
      <c r="V145" s="895"/>
      <c r="W145" s="54">
        <f t="shared" ca="1" si="163"/>
        <v>0</v>
      </c>
      <c r="X145" s="549"/>
      <c r="Y145" s="57">
        <f t="shared" ca="1" si="164"/>
        <v>0</v>
      </c>
      <c r="Z145" s="895"/>
      <c r="AA145" s="54">
        <f t="shared" ca="1" si="165"/>
        <v>0</v>
      </c>
      <c r="AB145" s="549"/>
      <c r="AC145" s="57">
        <f t="shared" ca="1" si="166"/>
        <v>0</v>
      </c>
      <c r="AD145" s="54">
        <f t="shared" ca="1" si="136"/>
        <v>0</v>
      </c>
      <c r="AE145" s="46" t="s">
        <v>3234</v>
      </c>
      <c r="AF145" s="40"/>
      <c r="AG145" s="17"/>
      <c r="AH145" s="17"/>
      <c r="AI145" s="54">
        <f t="shared" ca="1" si="137"/>
        <v>0</v>
      </c>
      <c r="AJ145" s="54"/>
      <c r="AK145" s="54">
        <f t="shared" ca="1" si="138"/>
        <v>0</v>
      </c>
    </row>
    <row r="146" spans="1:37">
      <c r="A146" s="519"/>
      <c r="B146" s="22" t="s">
        <v>9409</v>
      </c>
      <c r="C146" s="53"/>
      <c r="D146" s="53"/>
      <c r="E146" s="54">
        <f t="shared" si="143"/>
        <v>0</v>
      </c>
      <c r="F146" s="54">
        <f t="shared" ca="1" si="144"/>
        <v>0</v>
      </c>
      <c r="G146" s="54">
        <f t="shared" ca="1" si="145"/>
        <v>0</v>
      </c>
      <c r="H146" s="54">
        <f t="shared" si="146"/>
        <v>0</v>
      </c>
      <c r="I146" s="54">
        <f t="shared" ca="1" si="147"/>
        <v>0</v>
      </c>
      <c r="J146" s="54">
        <f t="shared" ca="1" si="148"/>
        <v>0</v>
      </c>
      <c r="K146" s="24">
        <v>3383</v>
      </c>
      <c r="L146" s="25" t="s">
        <v>12211</v>
      </c>
      <c r="M146" s="26">
        <v>319</v>
      </c>
      <c r="N146" s="17">
        <f t="shared" si="131"/>
        <v>129</v>
      </c>
      <c r="O146" s="17"/>
      <c r="P146" s="17" t="s">
        <v>6078</v>
      </c>
      <c r="Q146" s="27"/>
      <c r="R146" s="549"/>
      <c r="S146" s="54">
        <f t="shared" ca="1" si="161"/>
        <v>0</v>
      </c>
      <c r="T146" s="549">
        <v>0</v>
      </c>
      <c r="U146" s="57">
        <f t="shared" ca="1" si="162"/>
        <v>0</v>
      </c>
      <c r="V146" s="895"/>
      <c r="W146" s="54">
        <f t="shared" ca="1" si="163"/>
        <v>0</v>
      </c>
      <c r="X146" s="549"/>
      <c r="Y146" s="57">
        <f t="shared" ca="1" si="164"/>
        <v>0</v>
      </c>
      <c r="Z146" s="895"/>
      <c r="AA146" s="54">
        <f t="shared" ca="1" si="165"/>
        <v>0</v>
      </c>
      <c r="AB146" s="549"/>
      <c r="AC146" s="57">
        <f t="shared" ca="1" si="166"/>
        <v>0</v>
      </c>
      <c r="AD146" s="54">
        <f t="shared" ca="1" si="136"/>
        <v>0</v>
      </c>
      <c r="AE146" s="46" t="s">
        <v>3234</v>
      </c>
      <c r="AF146" s="40"/>
      <c r="AG146" s="17"/>
      <c r="AH146" s="17"/>
      <c r="AI146" s="54">
        <f t="shared" ca="1" si="137"/>
        <v>0</v>
      </c>
      <c r="AJ146" s="54"/>
      <c r="AK146" s="54">
        <f t="shared" ca="1" si="138"/>
        <v>0</v>
      </c>
    </row>
    <row r="147" spans="1:37">
      <c r="A147" s="519"/>
      <c r="B147" s="22" t="s">
        <v>9410</v>
      </c>
      <c r="C147" s="53"/>
      <c r="D147" s="53"/>
      <c r="E147" s="54">
        <f t="shared" si="143"/>
        <v>0</v>
      </c>
      <c r="F147" s="54">
        <f t="shared" ca="1" si="144"/>
        <v>0</v>
      </c>
      <c r="G147" s="54">
        <f t="shared" ca="1" si="145"/>
        <v>0</v>
      </c>
      <c r="H147" s="54">
        <f t="shared" si="146"/>
        <v>0</v>
      </c>
      <c r="I147" s="54">
        <f t="shared" ca="1" si="147"/>
        <v>0</v>
      </c>
      <c r="J147" s="54">
        <f t="shared" ca="1" si="148"/>
        <v>0</v>
      </c>
      <c r="K147" s="24">
        <v>3384</v>
      </c>
      <c r="L147" s="25" t="s">
        <v>12211</v>
      </c>
      <c r="M147" s="26">
        <v>319</v>
      </c>
      <c r="N147" s="17">
        <f t="shared" si="131"/>
        <v>130</v>
      </c>
      <c r="O147" s="17"/>
      <c r="P147" s="17" t="s">
        <v>6078</v>
      </c>
      <c r="Q147" s="27"/>
      <c r="R147" s="549"/>
      <c r="S147" s="54">
        <f t="shared" ca="1" si="161"/>
        <v>0</v>
      </c>
      <c r="T147" s="549">
        <v>0</v>
      </c>
      <c r="U147" s="57">
        <f t="shared" ca="1" si="162"/>
        <v>0</v>
      </c>
      <c r="V147" s="895"/>
      <c r="W147" s="54">
        <f t="shared" ca="1" si="163"/>
        <v>0</v>
      </c>
      <c r="X147" s="549"/>
      <c r="Y147" s="57">
        <f t="shared" ca="1" si="164"/>
        <v>0</v>
      </c>
      <c r="Z147" s="895"/>
      <c r="AA147" s="54">
        <f t="shared" ca="1" si="165"/>
        <v>0</v>
      </c>
      <c r="AB147" s="549"/>
      <c r="AC147" s="57">
        <f t="shared" ca="1" si="166"/>
        <v>0</v>
      </c>
      <c r="AD147" s="54">
        <f t="shared" ca="1" si="136"/>
        <v>0</v>
      </c>
      <c r="AE147" s="46" t="s">
        <v>3234</v>
      </c>
      <c r="AF147" s="40"/>
      <c r="AG147" s="17"/>
      <c r="AH147" s="17"/>
      <c r="AI147" s="54">
        <f t="shared" ca="1" si="137"/>
        <v>0</v>
      </c>
      <c r="AJ147" s="54"/>
      <c r="AK147" s="54">
        <f t="shared" ca="1" si="138"/>
        <v>0</v>
      </c>
    </row>
    <row r="148" spans="1:37">
      <c r="A148" s="519"/>
      <c r="B148" s="22" t="s">
        <v>9411</v>
      </c>
      <c r="C148" s="53"/>
      <c r="D148" s="53"/>
      <c r="E148" s="54">
        <f t="shared" si="143"/>
        <v>0</v>
      </c>
      <c r="F148" s="54">
        <f t="shared" ca="1" si="144"/>
        <v>0</v>
      </c>
      <c r="G148" s="54">
        <f t="shared" ca="1" si="145"/>
        <v>0</v>
      </c>
      <c r="H148" s="54">
        <f t="shared" si="146"/>
        <v>0</v>
      </c>
      <c r="I148" s="54">
        <f t="shared" ca="1" si="147"/>
        <v>0</v>
      </c>
      <c r="J148" s="54">
        <f t="shared" ca="1" si="148"/>
        <v>0</v>
      </c>
      <c r="K148" s="24">
        <v>3385</v>
      </c>
      <c r="L148" s="25" t="s">
        <v>12211</v>
      </c>
      <c r="M148" s="26">
        <v>319</v>
      </c>
      <c r="N148" s="17">
        <f t="shared" si="131"/>
        <v>131</v>
      </c>
      <c r="O148" s="17"/>
      <c r="P148" s="17" t="s">
        <v>6078</v>
      </c>
      <c r="Q148" s="27"/>
      <c r="R148" s="549"/>
      <c r="S148" s="54">
        <f t="shared" ca="1" si="161"/>
        <v>0</v>
      </c>
      <c r="T148" s="549">
        <v>0</v>
      </c>
      <c r="U148" s="57">
        <f t="shared" ca="1" si="162"/>
        <v>0</v>
      </c>
      <c r="V148" s="895"/>
      <c r="W148" s="54">
        <f t="shared" ca="1" si="163"/>
        <v>0</v>
      </c>
      <c r="X148" s="549"/>
      <c r="Y148" s="57">
        <f t="shared" ca="1" si="164"/>
        <v>0</v>
      </c>
      <c r="Z148" s="895"/>
      <c r="AA148" s="54">
        <f t="shared" ca="1" si="165"/>
        <v>0</v>
      </c>
      <c r="AB148" s="549"/>
      <c r="AC148" s="57">
        <f t="shared" ca="1" si="166"/>
        <v>0</v>
      </c>
      <c r="AD148" s="54">
        <f t="shared" ca="1" si="136"/>
        <v>0</v>
      </c>
      <c r="AE148" s="46" t="s">
        <v>3234</v>
      </c>
      <c r="AF148" s="40"/>
      <c r="AG148" s="17"/>
      <c r="AH148" s="17"/>
      <c r="AI148" s="54">
        <f t="shared" ca="1" si="137"/>
        <v>0</v>
      </c>
      <c r="AJ148" s="54"/>
      <c r="AK148" s="54">
        <f t="shared" ca="1" si="138"/>
        <v>0</v>
      </c>
    </row>
    <row r="149" spans="1:37">
      <c r="A149" s="519"/>
      <c r="B149" s="22" t="s">
        <v>8145</v>
      </c>
      <c r="C149" s="53"/>
      <c r="D149" s="53"/>
      <c r="E149" s="54">
        <f t="shared" si="143"/>
        <v>0</v>
      </c>
      <c r="F149" s="54">
        <f t="shared" ca="1" si="144"/>
        <v>0</v>
      </c>
      <c r="G149" s="54">
        <f t="shared" ca="1" si="145"/>
        <v>0</v>
      </c>
      <c r="H149" s="54">
        <f t="shared" si="146"/>
        <v>0</v>
      </c>
      <c r="I149" s="54">
        <f t="shared" ca="1" si="147"/>
        <v>0</v>
      </c>
      <c r="J149" s="54">
        <f t="shared" ca="1" si="148"/>
        <v>0</v>
      </c>
      <c r="K149" s="24" t="s">
        <v>8146</v>
      </c>
      <c r="L149" s="25" t="s">
        <v>12210</v>
      </c>
      <c r="M149" s="26">
        <v>319</v>
      </c>
      <c r="N149" s="17">
        <f t="shared" si="131"/>
        <v>132</v>
      </c>
      <c r="O149" s="17"/>
      <c r="P149" s="17" t="s">
        <v>6078</v>
      </c>
      <c r="Q149" s="27"/>
      <c r="R149" s="549"/>
      <c r="S149" s="54">
        <f t="shared" ca="1" si="161"/>
        <v>0</v>
      </c>
      <c r="T149" s="549">
        <v>0</v>
      </c>
      <c r="U149" s="57">
        <f t="shared" ca="1" si="162"/>
        <v>0</v>
      </c>
      <c r="V149" s="895"/>
      <c r="W149" s="54">
        <f t="shared" ca="1" si="163"/>
        <v>0</v>
      </c>
      <c r="X149" s="549"/>
      <c r="Y149" s="57">
        <f t="shared" ca="1" si="164"/>
        <v>0</v>
      </c>
      <c r="Z149" s="895"/>
      <c r="AA149" s="54">
        <f t="shared" ca="1" si="165"/>
        <v>0</v>
      </c>
      <c r="AB149" s="549"/>
      <c r="AC149" s="57">
        <f t="shared" ca="1" si="166"/>
        <v>0</v>
      </c>
      <c r="AD149" s="54">
        <f t="shared" ca="1" si="136"/>
        <v>0</v>
      </c>
      <c r="AE149" s="46" t="s">
        <v>3234</v>
      </c>
      <c r="AF149" s="40"/>
      <c r="AG149" s="17"/>
      <c r="AH149" s="17"/>
      <c r="AI149" s="54">
        <f t="shared" ca="1" si="137"/>
        <v>0</v>
      </c>
      <c r="AJ149" s="54"/>
      <c r="AK149" s="54">
        <f t="shared" ca="1" si="138"/>
        <v>0</v>
      </c>
    </row>
    <row r="150" spans="1:37">
      <c r="A150" s="519"/>
      <c r="B150" s="22" t="s">
        <v>9017</v>
      </c>
      <c r="C150" s="53"/>
      <c r="D150" s="53"/>
      <c r="E150" s="54">
        <f t="shared" si="143"/>
        <v>0</v>
      </c>
      <c r="F150" s="54">
        <f t="shared" ca="1" si="144"/>
        <v>0</v>
      </c>
      <c r="G150" s="54">
        <f t="shared" ca="1" si="145"/>
        <v>0</v>
      </c>
      <c r="H150" s="54">
        <f t="shared" si="146"/>
        <v>0</v>
      </c>
      <c r="I150" s="54">
        <f t="shared" ca="1" si="147"/>
        <v>0</v>
      </c>
      <c r="J150" s="54">
        <f t="shared" ca="1" si="148"/>
        <v>0</v>
      </c>
      <c r="K150" s="24">
        <v>3386</v>
      </c>
      <c r="L150" s="25" t="s">
        <v>12210</v>
      </c>
      <c r="M150" s="26">
        <v>319</v>
      </c>
      <c r="N150" s="17">
        <f t="shared" si="131"/>
        <v>133</v>
      </c>
      <c r="O150" s="17"/>
      <c r="P150" s="17" t="s">
        <v>6078</v>
      </c>
      <c r="Q150" s="27"/>
      <c r="R150" s="549"/>
      <c r="S150" s="54">
        <f t="shared" ca="1" si="161"/>
        <v>0</v>
      </c>
      <c r="T150" s="549">
        <v>0</v>
      </c>
      <c r="U150" s="57">
        <f t="shared" ca="1" si="162"/>
        <v>0</v>
      </c>
      <c r="V150" s="895"/>
      <c r="W150" s="54">
        <f t="shared" ca="1" si="163"/>
        <v>0</v>
      </c>
      <c r="X150" s="549"/>
      <c r="Y150" s="57">
        <f t="shared" ca="1" si="164"/>
        <v>0</v>
      </c>
      <c r="Z150" s="895"/>
      <c r="AA150" s="54">
        <f t="shared" ca="1" si="165"/>
        <v>0</v>
      </c>
      <c r="AB150" s="549"/>
      <c r="AC150" s="57">
        <f t="shared" ca="1" si="166"/>
        <v>0</v>
      </c>
      <c r="AD150" s="54">
        <f t="shared" ca="1" si="136"/>
        <v>0</v>
      </c>
      <c r="AE150" s="46" t="s">
        <v>1724</v>
      </c>
      <c r="AF150" s="40"/>
      <c r="AG150" s="17"/>
      <c r="AH150" s="17"/>
      <c r="AI150" s="54">
        <f t="shared" ca="1" si="137"/>
        <v>0</v>
      </c>
      <c r="AJ150" s="54"/>
      <c r="AK150" s="54">
        <f t="shared" ca="1" si="138"/>
        <v>0</v>
      </c>
    </row>
    <row r="151" spans="1:37">
      <c r="A151" s="519"/>
      <c r="B151" s="22" t="s">
        <v>9018</v>
      </c>
      <c r="C151" s="53"/>
      <c r="D151" s="53"/>
      <c r="E151" s="54">
        <f t="shared" si="143"/>
        <v>7742954686</v>
      </c>
      <c r="F151" s="54">
        <f t="shared" ca="1" si="144"/>
        <v>0</v>
      </c>
      <c r="G151" s="54">
        <f t="shared" ca="1" si="145"/>
        <v>7742954686</v>
      </c>
      <c r="H151" s="54">
        <f t="shared" si="146"/>
        <v>7475604818</v>
      </c>
      <c r="I151" s="54">
        <f t="shared" ca="1" si="147"/>
        <v>0</v>
      </c>
      <c r="J151" s="54">
        <f t="shared" ca="1" si="148"/>
        <v>7475604818</v>
      </c>
      <c r="K151" s="24">
        <v>3388</v>
      </c>
      <c r="L151" s="25" t="s">
        <v>12210</v>
      </c>
      <c r="M151" s="26">
        <v>319</v>
      </c>
      <c r="N151" s="17">
        <f t="shared" si="131"/>
        <v>134</v>
      </c>
      <c r="O151" s="17"/>
      <c r="P151" s="17" t="s">
        <v>6078</v>
      </c>
      <c r="Q151" s="27"/>
      <c r="R151" s="549">
        <v>7742954686</v>
      </c>
      <c r="S151" s="54">
        <f t="shared" ca="1" si="161"/>
        <v>7742954686</v>
      </c>
      <c r="T151" s="549">
        <v>7475604818</v>
      </c>
      <c r="U151" s="57">
        <f t="shared" ca="1" si="162"/>
        <v>7475604818</v>
      </c>
      <c r="V151" s="895"/>
      <c r="W151" s="54">
        <f t="shared" ca="1" si="163"/>
        <v>0</v>
      </c>
      <c r="X151" s="549"/>
      <c r="Y151" s="57">
        <f t="shared" ca="1" si="164"/>
        <v>0</v>
      </c>
      <c r="Z151" s="895"/>
      <c r="AA151" s="54">
        <f t="shared" ca="1" si="165"/>
        <v>0</v>
      </c>
      <c r="AB151" s="549"/>
      <c r="AC151" s="57">
        <f t="shared" ca="1" si="166"/>
        <v>0</v>
      </c>
      <c r="AD151" s="54">
        <f t="shared" ca="1" si="136"/>
        <v>267349868</v>
      </c>
      <c r="AE151" s="46" t="s">
        <v>3234</v>
      </c>
      <c r="AF151" s="40"/>
      <c r="AG151" s="17"/>
      <c r="AH151" s="17"/>
      <c r="AI151" s="54">
        <f t="shared" ca="1" si="137"/>
        <v>7742954686</v>
      </c>
      <c r="AJ151" s="54"/>
      <c r="AK151" s="54">
        <f t="shared" ca="1" si="138"/>
        <v>7475604818</v>
      </c>
    </row>
    <row r="152" spans="1:37">
      <c r="A152" s="519"/>
      <c r="B152" s="550" t="s">
        <v>6288</v>
      </c>
      <c r="C152" s="53"/>
      <c r="D152" s="53"/>
      <c r="E152" s="54">
        <f t="shared" si="143"/>
        <v>0</v>
      </c>
      <c r="F152" s="54">
        <f t="shared" ca="1" si="144"/>
        <v>0</v>
      </c>
      <c r="G152" s="54">
        <f t="shared" ca="1" si="145"/>
        <v>0</v>
      </c>
      <c r="H152" s="54">
        <f t="shared" si="146"/>
        <v>0</v>
      </c>
      <c r="I152" s="54">
        <f t="shared" ca="1" si="147"/>
        <v>0</v>
      </c>
      <c r="J152" s="54">
        <f t="shared" ca="1" si="148"/>
        <v>0</v>
      </c>
      <c r="K152" s="24">
        <v>3389</v>
      </c>
      <c r="L152" s="25" t="s">
        <v>12210</v>
      </c>
      <c r="M152" s="26">
        <v>319</v>
      </c>
      <c r="N152" s="17">
        <f t="shared" si="131"/>
        <v>135</v>
      </c>
      <c r="O152" s="17"/>
      <c r="P152" s="17" t="s">
        <v>6078</v>
      </c>
      <c r="Q152" s="27"/>
      <c r="R152" s="549"/>
      <c r="S152" s="54">
        <f t="shared" ca="1" si="161"/>
        <v>0</v>
      </c>
      <c r="T152" s="549"/>
      <c r="U152" s="57">
        <f t="shared" ca="1" si="162"/>
        <v>0</v>
      </c>
      <c r="V152" s="895"/>
      <c r="W152" s="54">
        <f t="shared" ca="1" si="163"/>
        <v>0</v>
      </c>
      <c r="X152" s="549"/>
      <c r="Y152" s="57">
        <f t="shared" ca="1" si="164"/>
        <v>0</v>
      </c>
      <c r="Z152" s="895"/>
      <c r="AA152" s="54">
        <f t="shared" ca="1" si="165"/>
        <v>0</v>
      </c>
      <c r="AB152" s="549"/>
      <c r="AC152" s="57">
        <f t="shared" ca="1" si="166"/>
        <v>0</v>
      </c>
      <c r="AD152" s="54">
        <f t="shared" ref="AD152:AD181" ca="1" si="167">-(J152-G152)</f>
        <v>0</v>
      </c>
      <c r="AE152" s="46" t="s">
        <v>3234</v>
      </c>
      <c r="AF152" s="40"/>
      <c r="AG152" s="17"/>
      <c r="AH152" s="17"/>
      <c r="AI152" s="54">
        <f t="shared" ref="AI152:AI181" ca="1" si="168">G152-AA152</f>
        <v>0</v>
      </c>
      <c r="AJ152" s="54"/>
      <c r="AK152" s="54">
        <f t="shared" ref="AK152:AK181" ca="1" si="169">J152-AC152</f>
        <v>0</v>
      </c>
    </row>
    <row r="153" spans="1:37">
      <c r="A153" s="31" t="s">
        <v>9019</v>
      </c>
      <c r="B153" s="22" t="s">
        <v>9020</v>
      </c>
      <c r="C153" s="53" t="s">
        <v>9021</v>
      </c>
      <c r="D153" s="53"/>
      <c r="E153" s="54">
        <f t="shared" si="143"/>
        <v>0</v>
      </c>
      <c r="F153" s="54">
        <f t="shared" ca="1" si="144"/>
        <v>0</v>
      </c>
      <c r="G153" s="54">
        <f t="shared" ca="1" si="145"/>
        <v>0</v>
      </c>
      <c r="H153" s="54">
        <f t="shared" si="146"/>
        <v>0</v>
      </c>
      <c r="I153" s="54">
        <f t="shared" ca="1" si="147"/>
        <v>0</v>
      </c>
      <c r="J153" s="54">
        <f t="shared" ca="1" si="148"/>
        <v>0</v>
      </c>
      <c r="K153" s="24">
        <v>352</v>
      </c>
      <c r="L153" s="25" t="s">
        <v>12213</v>
      </c>
      <c r="M153" s="26">
        <v>320</v>
      </c>
      <c r="N153" s="17">
        <f t="shared" si="131"/>
        <v>136</v>
      </c>
      <c r="O153" s="17" t="s">
        <v>6077</v>
      </c>
      <c r="P153" s="17" t="s">
        <v>6078</v>
      </c>
      <c r="Q153" s="27"/>
      <c r="R153" s="547"/>
      <c r="S153" s="54">
        <f t="shared" ca="1" si="161"/>
        <v>0</v>
      </c>
      <c r="T153" s="547"/>
      <c r="U153" s="57">
        <f t="shared" ca="1" si="162"/>
        <v>0</v>
      </c>
      <c r="V153" s="894"/>
      <c r="W153" s="54">
        <f t="shared" ca="1" si="163"/>
        <v>0</v>
      </c>
      <c r="X153" s="547"/>
      <c r="Y153" s="57">
        <f t="shared" ca="1" si="164"/>
        <v>0</v>
      </c>
      <c r="Z153" s="894"/>
      <c r="AA153" s="54">
        <f t="shared" ca="1" si="165"/>
        <v>0</v>
      </c>
      <c r="AB153" s="547"/>
      <c r="AC153" s="57">
        <f t="shared" ca="1" si="166"/>
        <v>0</v>
      </c>
      <c r="AD153" s="54">
        <f t="shared" ca="1" si="167"/>
        <v>0</v>
      </c>
      <c r="AE153" s="46" t="s">
        <v>3234</v>
      </c>
      <c r="AF153" s="40"/>
      <c r="AG153" s="17"/>
      <c r="AH153" s="17"/>
      <c r="AI153" s="54">
        <f t="shared" ca="1" si="168"/>
        <v>0</v>
      </c>
      <c r="AJ153" s="54"/>
      <c r="AK153" s="54">
        <f t="shared" ca="1" si="169"/>
        <v>0</v>
      </c>
    </row>
    <row r="154" spans="1:37">
      <c r="A154" s="31" t="s">
        <v>6105</v>
      </c>
      <c r="B154" s="22" t="s">
        <v>11619</v>
      </c>
      <c r="C154" s="53">
        <v>323</v>
      </c>
      <c r="D154" s="53"/>
      <c r="E154" s="56">
        <f t="shared" ref="E154:J154" si="170">Acdkt</f>
        <v>502214565</v>
      </c>
      <c r="F154" s="56">
        <f t="shared" ca="1" si="170"/>
        <v>0</v>
      </c>
      <c r="G154" s="56">
        <f t="shared" ca="1" si="170"/>
        <v>502214565</v>
      </c>
      <c r="H154" s="56">
        <f t="shared" si="170"/>
        <v>555314565</v>
      </c>
      <c r="I154" s="56">
        <f t="shared" ca="1" si="170"/>
        <v>0</v>
      </c>
      <c r="J154" s="56">
        <f t="shared" ca="1" si="170"/>
        <v>555314565</v>
      </c>
      <c r="K154" s="24"/>
      <c r="L154" s="25"/>
      <c r="M154" s="26"/>
      <c r="N154" s="17">
        <f t="shared" si="131"/>
        <v>137</v>
      </c>
      <c r="O154" s="17" t="s">
        <v>6077</v>
      </c>
      <c r="P154" s="17"/>
      <c r="Q154" s="27"/>
      <c r="R154" s="56">
        <f>Acdkt</f>
        <v>502214565</v>
      </c>
      <c r="S154" s="56">
        <f t="shared" ref="S154:AC154" ca="1" si="171">Acdkt</f>
        <v>502214565</v>
      </c>
      <c r="T154" s="56">
        <f>Acdkt</f>
        <v>555314565</v>
      </c>
      <c r="U154" s="554">
        <f t="shared" ca="1" si="171"/>
        <v>555314565</v>
      </c>
      <c r="V154" s="56">
        <f>Acdkt</f>
        <v>0</v>
      </c>
      <c r="W154" s="56">
        <f t="shared" ca="1" si="171"/>
        <v>0</v>
      </c>
      <c r="X154" s="56">
        <f t="shared" si="171"/>
        <v>0</v>
      </c>
      <c r="Y154" s="554">
        <f t="shared" ca="1" si="171"/>
        <v>0</v>
      </c>
      <c r="Z154" s="56">
        <f>Acdkt</f>
        <v>0</v>
      </c>
      <c r="AA154" s="56">
        <f t="shared" ca="1" si="171"/>
        <v>0</v>
      </c>
      <c r="AB154" s="56">
        <f t="shared" si="171"/>
        <v>0</v>
      </c>
      <c r="AC154" s="554">
        <f t="shared" ca="1" si="171"/>
        <v>0</v>
      </c>
      <c r="AD154" s="54">
        <f t="shared" ca="1" si="167"/>
        <v>-53100000</v>
      </c>
      <c r="AE154" s="46" t="s">
        <v>1724</v>
      </c>
      <c r="AF154" s="40"/>
      <c r="AG154" s="17"/>
      <c r="AH154" s="17"/>
      <c r="AI154" s="54">
        <f t="shared" ca="1" si="168"/>
        <v>502214565</v>
      </c>
      <c r="AJ154" s="54"/>
      <c r="AK154" s="54">
        <f t="shared" ca="1" si="169"/>
        <v>555314565</v>
      </c>
    </row>
    <row r="155" spans="1:37">
      <c r="A155" s="519"/>
      <c r="B155" s="22" t="s">
        <v>11168</v>
      </c>
      <c r="C155" s="53"/>
      <c r="D155" s="53"/>
      <c r="E155" s="54">
        <f>THCK1</f>
        <v>502214565</v>
      </c>
      <c r="F155" s="54">
        <f ca="1">THCK2</f>
        <v>0</v>
      </c>
      <c r="G155" s="54">
        <f ca="1">THCK</f>
        <v>502214565</v>
      </c>
      <c r="H155" s="54">
        <f>THDK1</f>
        <v>130678900</v>
      </c>
      <c r="I155" s="54">
        <f ca="1">THDK2</f>
        <v>0</v>
      </c>
      <c r="J155" s="54">
        <f ca="1">THDK</f>
        <v>130678900</v>
      </c>
      <c r="K155" s="24">
        <v>3531</v>
      </c>
      <c r="L155" s="25" t="s">
        <v>12217</v>
      </c>
      <c r="M155" s="26">
        <v>323</v>
      </c>
      <c r="N155" s="17">
        <f t="shared" si="131"/>
        <v>138</v>
      </c>
      <c r="O155" s="17"/>
      <c r="P155" s="17" t="s">
        <v>6078</v>
      </c>
      <c r="Q155" s="27"/>
      <c r="R155" s="547">
        <v>502214565</v>
      </c>
      <c r="S155" s="54">
        <f ca="1">-pajetsck+R155</f>
        <v>502214565</v>
      </c>
      <c r="T155" s="547">
        <v>130678900</v>
      </c>
      <c r="U155" s="57">
        <f ca="1">-pajetsdk+T155</f>
        <v>130678900</v>
      </c>
      <c r="V155" s="894"/>
      <c r="W155" s="54">
        <f ca="1">-pajetsck+V155</f>
        <v>0</v>
      </c>
      <c r="X155" s="547"/>
      <c r="Y155" s="57">
        <f ca="1">-pajetsdk+X155</f>
        <v>0</v>
      </c>
      <c r="Z155" s="894"/>
      <c r="AA155" s="54">
        <f ca="1">-pajetsck+Z155</f>
        <v>0</v>
      </c>
      <c r="AB155" s="547"/>
      <c r="AC155" s="57">
        <f ca="1">-pajetsdk+AB155</f>
        <v>0</v>
      </c>
      <c r="AD155" s="54">
        <f t="shared" ca="1" si="167"/>
        <v>371535665</v>
      </c>
      <c r="AE155" s="46"/>
      <c r="AF155" s="40"/>
      <c r="AG155" s="17"/>
      <c r="AH155" s="17"/>
      <c r="AI155" s="54">
        <f t="shared" ca="1" si="168"/>
        <v>502214565</v>
      </c>
      <c r="AJ155" s="54"/>
      <c r="AK155" s="54">
        <f t="shared" ca="1" si="169"/>
        <v>130678900</v>
      </c>
    </row>
    <row r="156" spans="1:37">
      <c r="A156" s="519"/>
      <c r="B156" s="22" t="s">
        <v>11169</v>
      </c>
      <c r="C156" s="53"/>
      <c r="D156" s="53"/>
      <c r="E156" s="54">
        <f>THCK1</f>
        <v>0</v>
      </c>
      <c r="F156" s="54">
        <f ca="1">THCK2</f>
        <v>0</v>
      </c>
      <c r="G156" s="54">
        <f ca="1">THCK</f>
        <v>0</v>
      </c>
      <c r="H156" s="54">
        <f>THDK1</f>
        <v>424635665</v>
      </c>
      <c r="I156" s="54">
        <f ca="1">THDK2</f>
        <v>0</v>
      </c>
      <c r="J156" s="54">
        <f ca="1">THDK</f>
        <v>424635665</v>
      </c>
      <c r="K156" s="24">
        <v>3532</v>
      </c>
      <c r="L156" s="25" t="s">
        <v>12217</v>
      </c>
      <c r="M156" s="26">
        <v>323</v>
      </c>
      <c r="N156" s="17">
        <f t="shared" si="131"/>
        <v>139</v>
      </c>
      <c r="O156" s="17"/>
      <c r="P156" s="17" t="s">
        <v>6078</v>
      </c>
      <c r="Q156" s="27"/>
      <c r="R156" s="549"/>
      <c r="S156" s="54">
        <f ca="1">-pajetsck+R156</f>
        <v>0</v>
      </c>
      <c r="T156" s="549">
        <v>424635665</v>
      </c>
      <c r="U156" s="57">
        <f ca="1">-pajetsdk+T156</f>
        <v>424635665</v>
      </c>
      <c r="V156" s="895"/>
      <c r="W156" s="54">
        <f ca="1">-pajetsck+V156</f>
        <v>0</v>
      </c>
      <c r="X156" s="549"/>
      <c r="Y156" s="57">
        <f ca="1">-pajetsdk+X156</f>
        <v>0</v>
      </c>
      <c r="Z156" s="895"/>
      <c r="AA156" s="54">
        <f ca="1">-pajetsck+Z156</f>
        <v>0</v>
      </c>
      <c r="AB156" s="549"/>
      <c r="AC156" s="57">
        <f ca="1">-pajetsdk+AB156</f>
        <v>0</v>
      </c>
      <c r="AD156" s="54">
        <f t="shared" ca="1" si="167"/>
        <v>-424635665</v>
      </c>
      <c r="AE156" s="46"/>
      <c r="AF156" s="40"/>
      <c r="AG156" s="17"/>
      <c r="AH156" s="17"/>
      <c r="AI156" s="54">
        <f t="shared" ca="1" si="168"/>
        <v>0</v>
      </c>
      <c r="AJ156" s="54"/>
      <c r="AK156" s="54">
        <f t="shared" ca="1" si="169"/>
        <v>424635665</v>
      </c>
    </row>
    <row r="157" spans="1:37">
      <c r="A157" s="519"/>
      <c r="B157" s="22" t="s">
        <v>11170</v>
      </c>
      <c r="C157" s="53"/>
      <c r="D157" s="53"/>
      <c r="E157" s="54">
        <f>THCK1</f>
        <v>0</v>
      </c>
      <c r="F157" s="54">
        <f ca="1">THCK2</f>
        <v>0</v>
      </c>
      <c r="G157" s="54">
        <f ca="1">THCK</f>
        <v>0</v>
      </c>
      <c r="H157" s="54">
        <f>THDK1</f>
        <v>0</v>
      </c>
      <c r="I157" s="54">
        <f ca="1">THDK2</f>
        <v>0</v>
      </c>
      <c r="J157" s="54">
        <f ca="1">THDK</f>
        <v>0</v>
      </c>
      <c r="K157" s="24">
        <v>3533</v>
      </c>
      <c r="L157" s="25" t="s">
        <v>12217</v>
      </c>
      <c r="M157" s="26">
        <v>323</v>
      </c>
      <c r="N157" s="17">
        <f t="shared" si="131"/>
        <v>140</v>
      </c>
      <c r="O157" s="17"/>
      <c r="P157" s="17" t="s">
        <v>6078</v>
      </c>
      <c r="Q157" s="27"/>
      <c r="R157" s="549"/>
      <c r="S157" s="54">
        <f ca="1">-pajetsck+R157</f>
        <v>0</v>
      </c>
      <c r="T157" s="549"/>
      <c r="U157" s="57">
        <f ca="1">-pajetsdk+T157</f>
        <v>0</v>
      </c>
      <c r="V157" s="895"/>
      <c r="W157" s="54">
        <f ca="1">-pajetsck+V157</f>
        <v>0</v>
      </c>
      <c r="X157" s="549"/>
      <c r="Y157" s="57">
        <f ca="1">-pajetsdk+X157</f>
        <v>0</v>
      </c>
      <c r="Z157" s="895"/>
      <c r="AA157" s="54">
        <f ca="1">-pajetsck+Z157</f>
        <v>0</v>
      </c>
      <c r="AB157" s="549"/>
      <c r="AC157" s="57">
        <f ca="1">-pajetsdk+AB157</f>
        <v>0</v>
      </c>
      <c r="AD157" s="54">
        <f t="shared" ca="1" si="167"/>
        <v>0</v>
      </c>
      <c r="AE157" s="46"/>
      <c r="AF157" s="40"/>
      <c r="AG157" s="17"/>
      <c r="AH157" s="17"/>
      <c r="AI157" s="54">
        <f t="shared" ca="1" si="168"/>
        <v>0</v>
      </c>
      <c r="AJ157" s="54"/>
      <c r="AK157" s="54">
        <f t="shared" ca="1" si="169"/>
        <v>0</v>
      </c>
    </row>
    <row r="158" spans="1:37">
      <c r="A158" s="519"/>
      <c r="B158" s="550" t="s">
        <v>10351</v>
      </c>
      <c r="C158" s="53"/>
      <c r="D158" s="53"/>
      <c r="E158" s="54">
        <f>THCK1</f>
        <v>0</v>
      </c>
      <c r="F158" s="54">
        <f ca="1">THCK2</f>
        <v>0</v>
      </c>
      <c r="G158" s="54">
        <f ca="1">THCK</f>
        <v>0</v>
      </c>
      <c r="H158" s="54">
        <f>THDK1</f>
        <v>0</v>
      </c>
      <c r="I158" s="54">
        <f ca="1">THDK2</f>
        <v>0</v>
      </c>
      <c r="J158" s="54">
        <f ca="1">THDK</f>
        <v>0</v>
      </c>
      <c r="K158" s="24">
        <v>3534</v>
      </c>
      <c r="L158" s="25" t="s">
        <v>12217</v>
      </c>
      <c r="M158" s="26">
        <v>323</v>
      </c>
      <c r="N158" s="17">
        <f t="shared" si="131"/>
        <v>141</v>
      </c>
      <c r="O158" s="17"/>
      <c r="P158" s="17" t="s">
        <v>6078</v>
      </c>
      <c r="Q158" s="27"/>
      <c r="R158" s="549"/>
      <c r="S158" s="54">
        <f ca="1">-pajetsck+R158</f>
        <v>0</v>
      </c>
      <c r="T158" s="549"/>
      <c r="U158" s="57">
        <f ca="1">-pajetsdk+T158</f>
        <v>0</v>
      </c>
      <c r="V158" s="895"/>
      <c r="W158" s="54">
        <f ca="1">-pajetsck+V158</f>
        <v>0</v>
      </c>
      <c r="X158" s="549"/>
      <c r="Y158" s="57">
        <f ca="1">-pajetsdk+X158</f>
        <v>0</v>
      </c>
      <c r="Z158" s="895"/>
      <c r="AA158" s="54">
        <f ca="1">-pajetsck+Z158</f>
        <v>0</v>
      </c>
      <c r="AB158" s="549"/>
      <c r="AC158" s="57">
        <f ca="1">-pajetsdk+AB158</f>
        <v>0</v>
      </c>
      <c r="AD158" s="54">
        <f t="shared" ca="1" si="167"/>
        <v>0</v>
      </c>
      <c r="AE158" s="46"/>
      <c r="AF158" s="40"/>
      <c r="AG158" s="17"/>
      <c r="AH158" s="17"/>
      <c r="AI158" s="54">
        <f t="shared" ca="1" si="168"/>
        <v>0</v>
      </c>
      <c r="AJ158" s="54"/>
      <c r="AK158" s="54">
        <f t="shared" ca="1" si="169"/>
        <v>0</v>
      </c>
    </row>
    <row r="159" spans="1:37">
      <c r="A159" s="31" t="s">
        <v>12447</v>
      </c>
      <c r="B159" s="22" t="s">
        <v>10347</v>
      </c>
      <c r="C159" s="53">
        <v>327</v>
      </c>
      <c r="D159" s="53"/>
      <c r="E159" s="54">
        <f t="shared" si="143"/>
        <v>0</v>
      </c>
      <c r="F159" s="54">
        <f t="shared" ca="1" si="144"/>
        <v>0</v>
      </c>
      <c r="G159" s="54">
        <f t="shared" ca="1" si="145"/>
        <v>0</v>
      </c>
      <c r="H159" s="54">
        <f t="shared" si="146"/>
        <v>0</v>
      </c>
      <c r="I159" s="54">
        <f t="shared" ca="1" si="147"/>
        <v>0</v>
      </c>
      <c r="J159" s="54">
        <f t="shared" ca="1" si="148"/>
        <v>0</v>
      </c>
      <c r="K159" s="24" t="s">
        <v>10349</v>
      </c>
      <c r="L159" s="25"/>
      <c r="M159" s="26">
        <v>327</v>
      </c>
      <c r="N159" s="17">
        <f t="shared" si="131"/>
        <v>142</v>
      </c>
      <c r="O159" s="17" t="s">
        <v>6077</v>
      </c>
      <c r="P159" s="17" t="s">
        <v>6078</v>
      </c>
      <c r="Q159" s="27"/>
      <c r="R159" s="547"/>
      <c r="S159" s="54">
        <f t="shared" ca="1" si="161"/>
        <v>0</v>
      </c>
      <c r="T159" s="547"/>
      <c r="U159" s="57">
        <f t="shared" ca="1" si="162"/>
        <v>0</v>
      </c>
      <c r="V159" s="894"/>
      <c r="W159" s="54">
        <f ca="1">-pajetsck+V159</f>
        <v>0</v>
      </c>
      <c r="X159" s="547"/>
      <c r="Y159" s="57">
        <f ca="1">-pajetsdk+X159</f>
        <v>0</v>
      </c>
      <c r="Z159" s="894"/>
      <c r="AA159" s="54">
        <f t="shared" ca="1" si="165"/>
        <v>0</v>
      </c>
      <c r="AB159" s="547"/>
      <c r="AC159" s="57">
        <f t="shared" ca="1" si="166"/>
        <v>0</v>
      </c>
      <c r="AD159" s="54">
        <f t="shared" ca="1" si="167"/>
        <v>0</v>
      </c>
      <c r="AE159" s="46" t="s">
        <v>11868</v>
      </c>
      <c r="AF159" s="40"/>
      <c r="AG159" s="17"/>
      <c r="AH159" s="17"/>
      <c r="AI159" s="54">
        <f t="shared" ca="1" si="168"/>
        <v>0</v>
      </c>
      <c r="AJ159" s="54"/>
      <c r="AK159" s="54">
        <f t="shared" ca="1" si="169"/>
        <v>0</v>
      </c>
    </row>
    <row r="160" spans="1:37">
      <c r="A160" s="518" t="s">
        <v>657</v>
      </c>
      <c r="B160" s="518" t="s">
        <v>9022</v>
      </c>
      <c r="C160" s="47" t="s">
        <v>9023</v>
      </c>
      <c r="D160" s="47"/>
      <c r="E160" s="49">
        <f t="shared" ref="E160:J160" si="172">E161+E162+E165+E168+E175+E176+E177+E178+E179</f>
        <v>1762654057</v>
      </c>
      <c r="F160" s="49">
        <f t="shared" ca="1" si="172"/>
        <v>0</v>
      </c>
      <c r="G160" s="49">
        <f t="shared" ca="1" si="172"/>
        <v>1762654057</v>
      </c>
      <c r="H160" s="49">
        <f t="shared" si="172"/>
        <v>5857634838</v>
      </c>
      <c r="I160" s="49">
        <f t="shared" ca="1" si="172"/>
        <v>0</v>
      </c>
      <c r="J160" s="49">
        <f t="shared" ca="1" si="172"/>
        <v>5857634838</v>
      </c>
      <c r="K160" s="24"/>
      <c r="L160" s="25"/>
      <c r="M160" s="26"/>
      <c r="N160" s="17">
        <f t="shared" si="131"/>
        <v>143</v>
      </c>
      <c r="O160" s="17" t="s">
        <v>6077</v>
      </c>
      <c r="P160" s="17"/>
      <c r="Q160" s="27"/>
      <c r="R160" s="49">
        <f>R161+R162+R165+R168+R175+R176+R177+R178+R179</f>
        <v>1762654057</v>
      </c>
      <c r="S160" s="49">
        <f t="shared" ref="S160:AC160" ca="1" si="173">S161+S162+S165+S168+S175+S176+S177+S178+S179</f>
        <v>1762654057</v>
      </c>
      <c r="T160" s="49">
        <f t="shared" si="173"/>
        <v>5857634838</v>
      </c>
      <c r="U160" s="50">
        <f t="shared" ca="1" si="173"/>
        <v>5857634838</v>
      </c>
      <c r="V160" s="49">
        <f>V161+V162+V165+V168+V175+V176+V177+V178+V179</f>
        <v>0</v>
      </c>
      <c r="W160" s="49">
        <f ca="1">W161+W162+W165+W168+W175+W176+W177+W178+W179</f>
        <v>0</v>
      </c>
      <c r="X160" s="49">
        <f>X161+X162+X165+X168+X175+X176+X177+X178+X179</f>
        <v>0</v>
      </c>
      <c r="Y160" s="50">
        <f ca="1">Y161+Y162+Y165+Y168+Y175+Y176+Y177+Y178+Y179</f>
        <v>0</v>
      </c>
      <c r="Z160" s="49">
        <f t="shared" si="173"/>
        <v>0</v>
      </c>
      <c r="AA160" s="49">
        <f t="shared" ca="1" si="173"/>
        <v>0</v>
      </c>
      <c r="AB160" s="49">
        <f t="shared" si="173"/>
        <v>0</v>
      </c>
      <c r="AC160" s="50">
        <f t="shared" ca="1" si="173"/>
        <v>0</v>
      </c>
      <c r="AD160" s="49">
        <f t="shared" ca="1" si="167"/>
        <v>-4094980781</v>
      </c>
      <c r="AE160" s="46"/>
      <c r="AF160" s="40"/>
      <c r="AG160" s="17"/>
      <c r="AH160" s="17"/>
      <c r="AI160" s="49">
        <f t="shared" ca="1" si="168"/>
        <v>1762654057</v>
      </c>
      <c r="AJ160" s="49"/>
      <c r="AK160" s="49">
        <f t="shared" ca="1" si="169"/>
        <v>5857634838</v>
      </c>
    </row>
    <row r="161" spans="1:37">
      <c r="A161" s="519" t="s">
        <v>533</v>
      </c>
      <c r="B161" s="22" t="s">
        <v>9024</v>
      </c>
      <c r="C161" s="53" t="s">
        <v>9025</v>
      </c>
      <c r="D161" s="53"/>
      <c r="E161" s="54">
        <f t="shared" ref="E161:E181" si="174">THCK1</f>
        <v>0</v>
      </c>
      <c r="F161" s="54">
        <f t="shared" ref="F161:F181" ca="1" si="175">THCK2</f>
        <v>0</v>
      </c>
      <c r="G161" s="54">
        <f t="shared" ref="G161:G181" ca="1" si="176">THCK</f>
        <v>0</v>
      </c>
      <c r="H161" s="54">
        <f t="shared" ref="H161:H181" si="177">THDK1</f>
        <v>0</v>
      </c>
      <c r="I161" s="54">
        <f t="shared" ref="I161:I181" ca="1" si="178">THDK2</f>
        <v>0</v>
      </c>
      <c r="J161" s="54">
        <f t="shared" ref="J161:J181" ca="1" si="179">THDK</f>
        <v>0</v>
      </c>
      <c r="K161" s="24" t="s">
        <v>549</v>
      </c>
      <c r="L161" s="25" t="s">
        <v>2848</v>
      </c>
      <c r="M161" s="26">
        <v>331</v>
      </c>
      <c r="N161" s="17">
        <f t="shared" si="131"/>
        <v>144</v>
      </c>
      <c r="O161" s="17" t="s">
        <v>6077</v>
      </c>
      <c r="P161" s="17" t="s">
        <v>6078</v>
      </c>
      <c r="Q161" s="27"/>
      <c r="R161" s="547"/>
      <c r="S161" s="54">
        <f ca="1">-pajetsck+R161</f>
        <v>0</v>
      </c>
      <c r="T161" s="547"/>
      <c r="U161" s="57">
        <f ca="1">-pajetsdk+T161</f>
        <v>0</v>
      </c>
      <c r="V161" s="894"/>
      <c r="W161" s="54">
        <f ca="1">-pajetsck+V161</f>
        <v>0</v>
      </c>
      <c r="X161" s="547"/>
      <c r="Y161" s="57">
        <f ca="1">-pajetsdk+X161</f>
        <v>0</v>
      </c>
      <c r="Z161" s="894"/>
      <c r="AA161" s="54">
        <f ca="1">-pajetsck+Z161</f>
        <v>0</v>
      </c>
      <c r="AB161" s="547"/>
      <c r="AC161" s="57">
        <f ca="1">-pajetsdk+AB161</f>
        <v>0</v>
      </c>
      <c r="AD161" s="54">
        <f t="shared" ca="1" si="167"/>
        <v>0</v>
      </c>
      <c r="AE161" s="46" t="s">
        <v>3234</v>
      </c>
      <c r="AF161" s="40"/>
      <c r="AG161" s="17"/>
      <c r="AH161" s="17"/>
      <c r="AI161" s="54">
        <f t="shared" ca="1" si="168"/>
        <v>0</v>
      </c>
      <c r="AJ161" s="54"/>
      <c r="AK161" s="54">
        <f t="shared" ca="1" si="169"/>
        <v>0</v>
      </c>
    </row>
    <row r="162" spans="1:37">
      <c r="A162" s="519" t="s">
        <v>661</v>
      </c>
      <c r="B162" s="22" t="s">
        <v>9026</v>
      </c>
      <c r="C162" s="53" t="s">
        <v>9027</v>
      </c>
      <c r="D162" s="53"/>
      <c r="E162" s="56">
        <f t="shared" ref="E162:J162" si="180">Acdkt</f>
        <v>0</v>
      </c>
      <c r="F162" s="56">
        <f t="shared" ca="1" si="180"/>
        <v>0</v>
      </c>
      <c r="G162" s="56">
        <f t="shared" ca="1" si="180"/>
        <v>0</v>
      </c>
      <c r="H162" s="56">
        <f t="shared" si="180"/>
        <v>0</v>
      </c>
      <c r="I162" s="56">
        <f t="shared" ca="1" si="180"/>
        <v>0</v>
      </c>
      <c r="J162" s="56">
        <f t="shared" ca="1" si="180"/>
        <v>0</v>
      </c>
      <c r="K162" s="24"/>
      <c r="L162" s="25"/>
      <c r="M162" s="26"/>
      <c r="N162" s="17">
        <f t="shared" si="131"/>
        <v>145</v>
      </c>
      <c r="O162" s="17" t="s">
        <v>6077</v>
      </c>
      <c r="P162" s="17"/>
      <c r="Q162" s="27"/>
      <c r="R162" s="56">
        <f>Acdkt</f>
        <v>0</v>
      </c>
      <c r="S162" s="56">
        <f t="shared" ref="S162:AC162" ca="1" si="181">Acdkt</f>
        <v>0</v>
      </c>
      <c r="T162" s="56">
        <f>Acdkt</f>
        <v>0</v>
      </c>
      <c r="U162" s="554">
        <f t="shared" ca="1" si="181"/>
        <v>0</v>
      </c>
      <c r="V162" s="56">
        <f t="shared" si="181"/>
        <v>0</v>
      </c>
      <c r="W162" s="56">
        <f t="shared" ca="1" si="181"/>
        <v>0</v>
      </c>
      <c r="X162" s="56">
        <f t="shared" si="181"/>
        <v>0</v>
      </c>
      <c r="Y162" s="554">
        <f t="shared" ca="1" si="181"/>
        <v>0</v>
      </c>
      <c r="Z162" s="56">
        <f t="shared" si="181"/>
        <v>0</v>
      </c>
      <c r="AA162" s="56">
        <f t="shared" ca="1" si="181"/>
        <v>0</v>
      </c>
      <c r="AB162" s="56">
        <f t="shared" si="181"/>
        <v>0</v>
      </c>
      <c r="AC162" s="554">
        <f t="shared" ca="1" si="181"/>
        <v>0</v>
      </c>
      <c r="AD162" s="54">
        <f t="shared" ca="1" si="167"/>
        <v>0</v>
      </c>
      <c r="AE162" s="46" t="s">
        <v>3234</v>
      </c>
      <c r="AF162" s="40"/>
      <c r="AG162" s="17"/>
      <c r="AH162" s="17"/>
      <c r="AI162" s="54">
        <f t="shared" ca="1" si="168"/>
        <v>0</v>
      </c>
      <c r="AJ162" s="54"/>
      <c r="AK162" s="54">
        <f t="shared" ca="1" si="169"/>
        <v>0</v>
      </c>
    </row>
    <row r="163" spans="1:37">
      <c r="A163" s="519"/>
      <c r="B163" s="550" t="s">
        <v>12181</v>
      </c>
      <c r="C163" s="53"/>
      <c r="D163" s="53"/>
      <c r="E163" s="54">
        <f t="shared" si="174"/>
        <v>0</v>
      </c>
      <c r="F163" s="54">
        <f t="shared" ca="1" si="175"/>
        <v>0</v>
      </c>
      <c r="G163" s="54">
        <f t="shared" ca="1" si="176"/>
        <v>0</v>
      </c>
      <c r="H163" s="54">
        <f t="shared" si="177"/>
        <v>0</v>
      </c>
      <c r="I163" s="54">
        <f t="shared" ca="1" si="178"/>
        <v>0</v>
      </c>
      <c r="J163" s="54">
        <f t="shared" ca="1" si="179"/>
        <v>0</v>
      </c>
      <c r="K163" s="24" t="s">
        <v>547</v>
      </c>
      <c r="L163" s="25" t="s">
        <v>2849</v>
      </c>
      <c r="M163" s="26">
        <v>332</v>
      </c>
      <c r="N163" s="17">
        <f t="shared" si="131"/>
        <v>146</v>
      </c>
      <c r="O163" s="17"/>
      <c r="P163" s="17" t="s">
        <v>6078</v>
      </c>
      <c r="Q163" s="27"/>
      <c r="R163" s="547"/>
      <c r="S163" s="54">
        <f ca="1">-pajetsck+R163</f>
        <v>0</v>
      </c>
      <c r="T163" s="547"/>
      <c r="U163" s="57">
        <f ca="1">-pajetsdk+T163</f>
        <v>0</v>
      </c>
      <c r="V163" s="894"/>
      <c r="W163" s="54">
        <f ca="1">-pajetsck+V163</f>
        <v>0</v>
      </c>
      <c r="X163" s="547"/>
      <c r="Y163" s="57">
        <f ca="1">-pajetsdk+X163</f>
        <v>0</v>
      </c>
      <c r="Z163" s="894"/>
      <c r="AA163" s="54">
        <f ca="1">-pajetsck+Z163</f>
        <v>0</v>
      </c>
      <c r="AB163" s="547"/>
      <c r="AC163" s="57">
        <f ca="1">-pajetsdk+AB163</f>
        <v>0</v>
      </c>
      <c r="AD163" s="54">
        <f t="shared" ca="1" si="167"/>
        <v>0</v>
      </c>
      <c r="AE163" s="46"/>
      <c r="AF163" s="40"/>
      <c r="AG163" s="17"/>
      <c r="AH163" s="17"/>
      <c r="AI163" s="54">
        <f t="shared" ca="1" si="168"/>
        <v>0</v>
      </c>
      <c r="AJ163" s="54"/>
      <c r="AK163" s="54">
        <f t="shared" ca="1" si="169"/>
        <v>0</v>
      </c>
    </row>
    <row r="164" spans="1:37">
      <c r="A164" s="519"/>
      <c r="B164" s="550" t="s">
        <v>12182</v>
      </c>
      <c r="C164" s="53"/>
      <c r="D164" s="53"/>
      <c r="E164" s="54">
        <f t="shared" si="174"/>
        <v>0</v>
      </c>
      <c r="F164" s="54">
        <f t="shared" ca="1" si="175"/>
        <v>0</v>
      </c>
      <c r="G164" s="54">
        <f t="shared" ca="1" si="176"/>
        <v>0</v>
      </c>
      <c r="H164" s="54">
        <f t="shared" si="177"/>
        <v>0</v>
      </c>
      <c r="I164" s="54">
        <f t="shared" ca="1" si="178"/>
        <v>0</v>
      </c>
      <c r="J164" s="54">
        <f t="shared" ca="1" si="179"/>
        <v>0</v>
      </c>
      <c r="K164" s="24" t="s">
        <v>546</v>
      </c>
      <c r="L164" s="25" t="s">
        <v>2849</v>
      </c>
      <c r="M164" s="26">
        <v>332</v>
      </c>
      <c r="N164" s="17">
        <f t="shared" si="131"/>
        <v>147</v>
      </c>
      <c r="O164" s="17"/>
      <c r="P164" s="17" t="s">
        <v>6078</v>
      </c>
      <c r="Q164" s="27"/>
      <c r="R164" s="549"/>
      <c r="S164" s="54">
        <f ca="1">-pajetsck+R164</f>
        <v>0</v>
      </c>
      <c r="T164" s="549"/>
      <c r="U164" s="57">
        <f ca="1">-pajetsdk+T164</f>
        <v>0</v>
      </c>
      <c r="V164" s="895"/>
      <c r="W164" s="54">
        <f ca="1">-pajetsck+V164</f>
        <v>0</v>
      </c>
      <c r="X164" s="549"/>
      <c r="Y164" s="57">
        <f ca="1">-pajetsdk+X164</f>
        <v>0</v>
      </c>
      <c r="Z164" s="895"/>
      <c r="AA164" s="54">
        <f ca="1">-pajetsck+Z164</f>
        <v>0</v>
      </c>
      <c r="AB164" s="549"/>
      <c r="AC164" s="57">
        <f ca="1">-pajetsdk+AB164</f>
        <v>0</v>
      </c>
      <c r="AD164" s="54">
        <f t="shared" ca="1" si="167"/>
        <v>0</v>
      </c>
      <c r="AE164" s="46"/>
      <c r="AF164" s="40"/>
      <c r="AG164" s="17"/>
      <c r="AH164" s="17"/>
      <c r="AI164" s="54">
        <f t="shared" ca="1" si="168"/>
        <v>0</v>
      </c>
      <c r="AJ164" s="54"/>
      <c r="AK164" s="54">
        <f t="shared" ca="1" si="169"/>
        <v>0</v>
      </c>
    </row>
    <row r="165" spans="1:37">
      <c r="A165" s="519" t="s">
        <v>12490</v>
      </c>
      <c r="B165" s="22" t="s">
        <v>9028</v>
      </c>
      <c r="C165" s="53" t="s">
        <v>12733</v>
      </c>
      <c r="D165" s="53"/>
      <c r="E165" s="56">
        <f t="shared" ref="E165:J165" si="182">Acdkt</f>
        <v>0</v>
      </c>
      <c r="F165" s="56">
        <f t="shared" ca="1" si="182"/>
        <v>0</v>
      </c>
      <c r="G165" s="56">
        <f t="shared" ca="1" si="182"/>
        <v>0</v>
      </c>
      <c r="H165" s="56">
        <f t="shared" si="182"/>
        <v>0</v>
      </c>
      <c r="I165" s="56">
        <f t="shared" ca="1" si="182"/>
        <v>0</v>
      </c>
      <c r="J165" s="56">
        <f t="shared" ca="1" si="182"/>
        <v>0</v>
      </c>
      <c r="K165" s="24"/>
      <c r="L165" s="25"/>
      <c r="M165" s="26"/>
      <c r="N165" s="17">
        <f t="shared" si="131"/>
        <v>148</v>
      </c>
      <c r="O165" s="17" t="s">
        <v>6077</v>
      </c>
      <c r="P165" s="17"/>
      <c r="Q165" s="27"/>
      <c r="R165" s="56">
        <f>Acdkt</f>
        <v>0</v>
      </c>
      <c r="S165" s="56">
        <f t="shared" ref="S165:AC165" ca="1" si="183">Acdkt</f>
        <v>0</v>
      </c>
      <c r="T165" s="56">
        <f>Acdkt</f>
        <v>0</v>
      </c>
      <c r="U165" s="554">
        <f t="shared" ca="1" si="183"/>
        <v>0</v>
      </c>
      <c r="V165" s="56">
        <f t="shared" si="183"/>
        <v>0</v>
      </c>
      <c r="W165" s="56">
        <f t="shared" ca="1" si="183"/>
        <v>0</v>
      </c>
      <c r="X165" s="56">
        <f t="shared" si="183"/>
        <v>0</v>
      </c>
      <c r="Y165" s="554">
        <f t="shared" ca="1" si="183"/>
        <v>0</v>
      </c>
      <c r="Z165" s="56">
        <f t="shared" si="183"/>
        <v>0</v>
      </c>
      <c r="AA165" s="56">
        <f t="shared" ca="1" si="183"/>
        <v>0</v>
      </c>
      <c r="AB165" s="56">
        <f t="shared" si="183"/>
        <v>0</v>
      </c>
      <c r="AC165" s="554">
        <f t="shared" ca="1" si="183"/>
        <v>0</v>
      </c>
      <c r="AD165" s="54">
        <f t="shared" ca="1" si="167"/>
        <v>0</v>
      </c>
      <c r="AE165" s="46"/>
      <c r="AF165" s="40"/>
      <c r="AG165" s="17"/>
      <c r="AH165" s="17"/>
      <c r="AI165" s="54">
        <f t="shared" ca="1" si="168"/>
        <v>0</v>
      </c>
      <c r="AJ165" s="54"/>
      <c r="AK165" s="54">
        <f t="shared" ca="1" si="169"/>
        <v>0</v>
      </c>
    </row>
    <row r="166" spans="1:37">
      <c r="A166" s="519"/>
      <c r="B166" s="22" t="s">
        <v>12734</v>
      </c>
      <c r="C166" s="53"/>
      <c r="D166" s="53"/>
      <c r="E166" s="54">
        <f t="shared" si="174"/>
        <v>0</v>
      </c>
      <c r="F166" s="54">
        <f t="shared" ca="1" si="175"/>
        <v>0</v>
      </c>
      <c r="G166" s="54">
        <f t="shared" ca="1" si="176"/>
        <v>0</v>
      </c>
      <c r="H166" s="54">
        <f t="shared" si="177"/>
        <v>0</v>
      </c>
      <c r="I166" s="54">
        <f t="shared" ca="1" si="178"/>
        <v>0</v>
      </c>
      <c r="J166" s="54">
        <f t="shared" ca="1" si="179"/>
        <v>0</v>
      </c>
      <c r="K166" s="24">
        <v>344</v>
      </c>
      <c r="L166" s="25" t="s">
        <v>12210</v>
      </c>
      <c r="M166" s="26">
        <v>333</v>
      </c>
      <c r="N166" s="17">
        <f t="shared" si="131"/>
        <v>149</v>
      </c>
      <c r="O166" s="17"/>
      <c r="P166" s="17" t="s">
        <v>6078</v>
      </c>
      <c r="Q166" s="27"/>
      <c r="R166" s="547"/>
      <c r="S166" s="54">
        <f ca="1">-pajetsck+R166</f>
        <v>0</v>
      </c>
      <c r="T166" s="547"/>
      <c r="U166" s="57">
        <f ca="1">-pajetsdk+T166</f>
        <v>0</v>
      </c>
      <c r="V166" s="894"/>
      <c r="W166" s="54">
        <f ca="1">-pajetsck+V166</f>
        <v>0</v>
      </c>
      <c r="X166" s="547"/>
      <c r="Y166" s="57">
        <f ca="1">-pajetsdk+X166</f>
        <v>0</v>
      </c>
      <c r="Z166" s="894"/>
      <c r="AA166" s="54">
        <f ca="1">-pajetsck+Z166</f>
        <v>0</v>
      </c>
      <c r="AB166" s="547"/>
      <c r="AC166" s="57">
        <f ca="1">-pajetsdk+AB166</f>
        <v>0</v>
      </c>
      <c r="AD166" s="54">
        <f t="shared" ca="1" si="167"/>
        <v>0</v>
      </c>
      <c r="AE166" s="46" t="s">
        <v>1724</v>
      </c>
      <c r="AF166" s="40"/>
      <c r="AG166" s="17"/>
      <c r="AH166" s="17"/>
      <c r="AI166" s="54">
        <f t="shared" ca="1" si="168"/>
        <v>0</v>
      </c>
      <c r="AJ166" s="54"/>
      <c r="AK166" s="54">
        <f t="shared" ca="1" si="169"/>
        <v>0</v>
      </c>
    </row>
    <row r="167" spans="1:37">
      <c r="A167" s="519"/>
      <c r="B167" s="550" t="s">
        <v>4782</v>
      </c>
      <c r="C167" s="53"/>
      <c r="D167" s="53"/>
      <c r="E167" s="54">
        <f t="shared" si="174"/>
        <v>0</v>
      </c>
      <c r="F167" s="54">
        <f t="shared" ca="1" si="175"/>
        <v>0</v>
      </c>
      <c r="G167" s="54">
        <f t="shared" ca="1" si="176"/>
        <v>0</v>
      </c>
      <c r="H167" s="54">
        <f t="shared" si="177"/>
        <v>0</v>
      </c>
      <c r="I167" s="54">
        <f t="shared" ca="1" si="178"/>
        <v>0</v>
      </c>
      <c r="J167" s="54">
        <f t="shared" ca="1" si="179"/>
        <v>0</v>
      </c>
      <c r="K167" s="24" t="s">
        <v>4781</v>
      </c>
      <c r="L167" s="25" t="s">
        <v>12210</v>
      </c>
      <c r="M167" s="26">
        <v>333</v>
      </c>
      <c r="N167" s="17">
        <f t="shared" si="131"/>
        <v>150</v>
      </c>
      <c r="O167" s="17"/>
      <c r="P167" s="17" t="s">
        <v>6078</v>
      </c>
      <c r="Q167" s="27"/>
      <c r="R167" s="549"/>
      <c r="S167" s="54">
        <f ca="1">-pajetsck+R167</f>
        <v>0</v>
      </c>
      <c r="T167" s="549"/>
      <c r="U167" s="57">
        <f ca="1">-pajetsdk+T167</f>
        <v>0</v>
      </c>
      <c r="V167" s="895"/>
      <c r="W167" s="54">
        <f ca="1">-pajetsck+V167</f>
        <v>0</v>
      </c>
      <c r="X167" s="549"/>
      <c r="Y167" s="57">
        <f ca="1">-pajetsdk+X167</f>
        <v>0</v>
      </c>
      <c r="Z167" s="895"/>
      <c r="AA167" s="54">
        <f ca="1">-pajetsck+Z167</f>
        <v>0</v>
      </c>
      <c r="AB167" s="549"/>
      <c r="AC167" s="57">
        <f ca="1">-pajetsdk+AB167</f>
        <v>0</v>
      </c>
      <c r="AD167" s="54">
        <f t="shared" ca="1" si="167"/>
        <v>0</v>
      </c>
      <c r="AE167" s="46" t="s">
        <v>3234</v>
      </c>
      <c r="AF167" s="40"/>
      <c r="AG167" s="17"/>
      <c r="AH167" s="17"/>
      <c r="AI167" s="54">
        <f t="shared" ca="1" si="168"/>
        <v>0</v>
      </c>
      <c r="AJ167" s="54"/>
      <c r="AK167" s="54">
        <f t="shared" ca="1" si="169"/>
        <v>0</v>
      </c>
    </row>
    <row r="168" spans="1:37">
      <c r="A168" s="519" t="s">
        <v>13294</v>
      </c>
      <c r="B168" s="22" t="s">
        <v>12736</v>
      </c>
      <c r="C168" s="53" t="s">
        <v>12737</v>
      </c>
      <c r="D168" s="53"/>
      <c r="E168" s="56">
        <f t="shared" ref="E168:J168" si="184">Acdkt</f>
        <v>0</v>
      </c>
      <c r="F168" s="56">
        <f t="shared" ca="1" si="184"/>
        <v>0</v>
      </c>
      <c r="G168" s="56">
        <f t="shared" ca="1" si="184"/>
        <v>0</v>
      </c>
      <c r="H168" s="56">
        <f t="shared" si="184"/>
        <v>1196111111</v>
      </c>
      <c r="I168" s="56">
        <f t="shared" ca="1" si="184"/>
        <v>0</v>
      </c>
      <c r="J168" s="56">
        <f t="shared" ca="1" si="184"/>
        <v>1196111111</v>
      </c>
      <c r="K168" s="24"/>
      <c r="L168" s="25"/>
      <c r="M168" s="26"/>
      <c r="N168" s="17">
        <f t="shared" si="131"/>
        <v>151</v>
      </c>
      <c r="O168" s="17" t="s">
        <v>6077</v>
      </c>
      <c r="P168" s="17"/>
      <c r="Q168" s="27"/>
      <c r="R168" s="56">
        <f>Acdkt</f>
        <v>0</v>
      </c>
      <c r="S168" s="56">
        <f t="shared" ref="S168:AC168" ca="1" si="185">Acdkt</f>
        <v>0</v>
      </c>
      <c r="T168" s="56">
        <f>Acdkt</f>
        <v>1196111111</v>
      </c>
      <c r="U168" s="554">
        <f t="shared" ca="1" si="185"/>
        <v>1196111111</v>
      </c>
      <c r="V168" s="56">
        <f t="shared" si="185"/>
        <v>0</v>
      </c>
      <c r="W168" s="56">
        <f t="shared" ca="1" si="185"/>
        <v>0</v>
      </c>
      <c r="X168" s="56">
        <f t="shared" si="185"/>
        <v>0</v>
      </c>
      <c r="Y168" s="554">
        <f t="shared" ca="1" si="185"/>
        <v>0</v>
      </c>
      <c r="Z168" s="56">
        <f t="shared" si="185"/>
        <v>0</v>
      </c>
      <c r="AA168" s="56">
        <f t="shared" ca="1" si="185"/>
        <v>0</v>
      </c>
      <c r="AB168" s="56">
        <f t="shared" si="185"/>
        <v>0</v>
      </c>
      <c r="AC168" s="554">
        <f t="shared" ca="1" si="185"/>
        <v>0</v>
      </c>
      <c r="AD168" s="54">
        <f t="shared" ca="1" si="167"/>
        <v>-1196111111</v>
      </c>
      <c r="AE168" s="46" t="s">
        <v>3230</v>
      </c>
      <c r="AF168" s="40"/>
      <c r="AG168" s="17"/>
      <c r="AH168" s="17"/>
      <c r="AI168" s="54">
        <f t="shared" ca="1" si="168"/>
        <v>0</v>
      </c>
      <c r="AJ168" s="54"/>
      <c r="AK168" s="54">
        <f t="shared" ca="1" si="169"/>
        <v>1196111111</v>
      </c>
    </row>
    <row r="169" spans="1:37">
      <c r="A169" s="519"/>
      <c r="B169" s="22" t="s">
        <v>12738</v>
      </c>
      <c r="C169" s="53"/>
      <c r="D169" s="53"/>
      <c r="E169" s="54">
        <f t="shared" si="174"/>
        <v>0</v>
      </c>
      <c r="F169" s="54">
        <f t="shared" ca="1" si="175"/>
        <v>0</v>
      </c>
      <c r="G169" s="54">
        <f t="shared" ca="1" si="176"/>
        <v>0</v>
      </c>
      <c r="H169" s="54">
        <f t="shared" si="177"/>
        <v>1196111111</v>
      </c>
      <c r="I169" s="54">
        <f t="shared" ca="1" si="178"/>
        <v>0</v>
      </c>
      <c r="J169" s="54">
        <f t="shared" ca="1" si="179"/>
        <v>1196111111</v>
      </c>
      <c r="K169" s="24">
        <v>341</v>
      </c>
      <c r="L169" s="25" t="s">
        <v>12208</v>
      </c>
      <c r="M169" s="26">
        <v>334</v>
      </c>
      <c r="N169" s="17">
        <f t="shared" si="131"/>
        <v>152</v>
      </c>
      <c r="O169" s="17"/>
      <c r="P169" s="17" t="s">
        <v>6078</v>
      </c>
      <c r="Q169" s="27"/>
      <c r="R169" s="547"/>
      <c r="S169" s="54">
        <f ca="1">-pajetsck+R169</f>
        <v>0</v>
      </c>
      <c r="T169" s="547">
        <v>1196111111</v>
      </c>
      <c r="U169" s="57">
        <f ca="1">-pajetsdk+T169</f>
        <v>1196111111</v>
      </c>
      <c r="V169" s="894"/>
      <c r="W169" s="54">
        <f ca="1">-pajetsck+V169</f>
        <v>0</v>
      </c>
      <c r="X169" s="547"/>
      <c r="Y169" s="57">
        <f ca="1">-pajetsdk+X169</f>
        <v>0</v>
      </c>
      <c r="Z169" s="894"/>
      <c r="AA169" s="54">
        <f ca="1">-pajetsck+Z169</f>
        <v>0</v>
      </c>
      <c r="AB169" s="547"/>
      <c r="AC169" s="57">
        <f ca="1">-pajetsdk+AB169</f>
        <v>0</v>
      </c>
      <c r="AD169" s="54">
        <f t="shared" ca="1" si="167"/>
        <v>-1196111111</v>
      </c>
      <c r="AE169" s="46"/>
      <c r="AF169" s="40"/>
      <c r="AG169" s="17"/>
      <c r="AH169" s="17"/>
      <c r="AI169" s="54">
        <f t="shared" ca="1" si="168"/>
        <v>0</v>
      </c>
      <c r="AJ169" s="54"/>
      <c r="AK169" s="54">
        <f t="shared" ca="1" si="169"/>
        <v>1196111111</v>
      </c>
    </row>
    <row r="170" spans="1:37">
      <c r="A170" s="519"/>
      <c r="B170" s="22" t="s">
        <v>12739</v>
      </c>
      <c r="C170" s="53"/>
      <c r="D170" s="53"/>
      <c r="E170" s="54">
        <f t="shared" si="174"/>
        <v>0</v>
      </c>
      <c r="F170" s="54">
        <f t="shared" ca="1" si="175"/>
        <v>0</v>
      </c>
      <c r="G170" s="54">
        <f t="shared" ca="1" si="176"/>
        <v>0</v>
      </c>
      <c r="H170" s="54">
        <f t="shared" si="177"/>
        <v>0</v>
      </c>
      <c r="I170" s="54">
        <f t="shared" ca="1" si="178"/>
        <v>0</v>
      </c>
      <c r="J170" s="54">
        <f t="shared" ca="1" si="179"/>
        <v>0</v>
      </c>
      <c r="K170" s="24">
        <v>342</v>
      </c>
      <c r="L170" s="25" t="s">
        <v>12208</v>
      </c>
      <c r="M170" s="26">
        <v>334</v>
      </c>
      <c r="N170" s="17">
        <f t="shared" si="131"/>
        <v>153</v>
      </c>
      <c r="O170" s="17"/>
      <c r="P170" s="17" t="s">
        <v>6078</v>
      </c>
      <c r="Q170" s="27"/>
      <c r="R170" s="549"/>
      <c r="S170" s="54">
        <f ca="1">-pajetsck+R170</f>
        <v>0</v>
      </c>
      <c r="T170" s="549"/>
      <c r="U170" s="57">
        <f ca="1">-pajetsdk+T170</f>
        <v>0</v>
      </c>
      <c r="V170" s="895"/>
      <c r="W170" s="54">
        <f ca="1">-pajetsck+V170</f>
        <v>0</v>
      </c>
      <c r="X170" s="549"/>
      <c r="Y170" s="57">
        <f ca="1">-pajetsdk+X170</f>
        <v>0</v>
      </c>
      <c r="Z170" s="895"/>
      <c r="AA170" s="54">
        <f ca="1">-pajetsck+Z170</f>
        <v>0</v>
      </c>
      <c r="AB170" s="549"/>
      <c r="AC170" s="57">
        <f ca="1">-pajetsdk+AB170</f>
        <v>0</v>
      </c>
      <c r="AD170" s="54">
        <f t="shared" ca="1" si="167"/>
        <v>0</v>
      </c>
      <c r="AE170" s="46"/>
      <c r="AF170" s="40"/>
      <c r="AG170" s="17"/>
      <c r="AH170" s="17"/>
      <c r="AI170" s="54">
        <f t="shared" ca="1" si="168"/>
        <v>0</v>
      </c>
      <c r="AJ170" s="54"/>
      <c r="AK170" s="54">
        <f t="shared" ca="1" si="169"/>
        <v>0</v>
      </c>
    </row>
    <row r="171" spans="1:37">
      <c r="A171" s="519"/>
      <c r="B171" s="519" t="s">
        <v>12740</v>
      </c>
      <c r="C171" s="53"/>
      <c r="D171" s="53"/>
      <c r="E171" s="56">
        <f t="shared" ref="E171:J171" si="186">E172+E173+E174</f>
        <v>0</v>
      </c>
      <c r="F171" s="56">
        <f t="shared" ca="1" si="186"/>
        <v>0</v>
      </c>
      <c r="G171" s="56">
        <f t="shared" ca="1" si="186"/>
        <v>0</v>
      </c>
      <c r="H171" s="56">
        <f t="shared" si="186"/>
        <v>0</v>
      </c>
      <c r="I171" s="56">
        <f t="shared" ca="1" si="186"/>
        <v>0</v>
      </c>
      <c r="J171" s="56">
        <f t="shared" ca="1" si="186"/>
        <v>0</v>
      </c>
      <c r="K171" s="24"/>
      <c r="L171" s="25"/>
      <c r="M171" s="26"/>
      <c r="N171" s="17">
        <f t="shared" si="131"/>
        <v>154</v>
      </c>
      <c r="O171" s="17"/>
      <c r="P171" s="17"/>
      <c r="Q171" s="27"/>
      <c r="R171" s="56">
        <f>R172+R173+R174</f>
        <v>0</v>
      </c>
      <c r="S171" s="56">
        <f t="shared" ref="S171:AC171" ca="1" si="187">S172+S173+S174</f>
        <v>0</v>
      </c>
      <c r="T171" s="56">
        <f t="shared" si="187"/>
        <v>0</v>
      </c>
      <c r="U171" s="554">
        <f t="shared" ca="1" si="187"/>
        <v>0</v>
      </c>
      <c r="V171" s="56">
        <f>V172+V173+V174</f>
        <v>0</v>
      </c>
      <c r="W171" s="56">
        <f ca="1">W172+W173+W174</f>
        <v>0</v>
      </c>
      <c r="X171" s="56">
        <f>X172+X173+X174</f>
        <v>0</v>
      </c>
      <c r="Y171" s="554">
        <f ca="1">Y172+Y173+Y174</f>
        <v>0</v>
      </c>
      <c r="Z171" s="56">
        <f t="shared" si="187"/>
        <v>0</v>
      </c>
      <c r="AA171" s="56">
        <f t="shared" ca="1" si="187"/>
        <v>0</v>
      </c>
      <c r="AB171" s="56">
        <f t="shared" si="187"/>
        <v>0</v>
      </c>
      <c r="AC171" s="554">
        <f t="shared" ca="1" si="187"/>
        <v>0</v>
      </c>
      <c r="AD171" s="54">
        <f t="shared" ca="1" si="167"/>
        <v>0</v>
      </c>
      <c r="AE171" s="46"/>
      <c r="AF171" s="40"/>
      <c r="AG171" s="17"/>
      <c r="AH171" s="17"/>
      <c r="AI171" s="54">
        <f t="shared" ca="1" si="168"/>
        <v>0</v>
      </c>
      <c r="AJ171" s="54"/>
      <c r="AK171" s="54">
        <f t="shared" ca="1" si="169"/>
        <v>0</v>
      </c>
    </row>
    <row r="172" spans="1:37">
      <c r="A172" s="519"/>
      <c r="B172" s="22" t="s">
        <v>12741</v>
      </c>
      <c r="C172" s="53"/>
      <c r="D172" s="53"/>
      <c r="E172" s="54">
        <f t="shared" si="174"/>
        <v>0</v>
      </c>
      <c r="F172" s="54">
        <f t="shared" ca="1" si="175"/>
        <v>0</v>
      </c>
      <c r="G172" s="54">
        <f t="shared" ca="1" si="176"/>
        <v>0</v>
      </c>
      <c r="H172" s="54">
        <f t="shared" si="177"/>
        <v>0</v>
      </c>
      <c r="I172" s="54">
        <f t="shared" ca="1" si="178"/>
        <v>0</v>
      </c>
      <c r="J172" s="54">
        <f t="shared" ca="1" si="179"/>
        <v>0</v>
      </c>
      <c r="K172" s="24">
        <v>3431</v>
      </c>
      <c r="L172" s="25" t="s">
        <v>12208</v>
      </c>
      <c r="M172" s="26">
        <v>334</v>
      </c>
      <c r="N172" s="17">
        <f t="shared" si="131"/>
        <v>155</v>
      </c>
      <c r="O172" s="17"/>
      <c r="P172" s="17" t="s">
        <v>6078</v>
      </c>
      <c r="Q172" s="27"/>
      <c r="R172" s="547"/>
      <c r="S172" s="54">
        <f t="shared" ref="S172:S178" ca="1" si="188">-pajetsck+R172</f>
        <v>0</v>
      </c>
      <c r="T172" s="547"/>
      <c r="U172" s="57">
        <f t="shared" ref="U172:U178" ca="1" si="189">-pajetsdk+T172</f>
        <v>0</v>
      </c>
      <c r="V172" s="894"/>
      <c r="W172" s="54">
        <f t="shared" ref="W172:W178" ca="1" si="190">-pajetsck+V172</f>
        <v>0</v>
      </c>
      <c r="X172" s="547"/>
      <c r="Y172" s="57">
        <f t="shared" ref="Y172:Y178" ca="1" si="191">-pajetsdk+X172</f>
        <v>0</v>
      </c>
      <c r="Z172" s="894"/>
      <c r="AA172" s="54">
        <f t="shared" ref="AA172:AA178" ca="1" si="192">-pajetsck+Z172</f>
        <v>0</v>
      </c>
      <c r="AB172" s="547"/>
      <c r="AC172" s="57">
        <f t="shared" ref="AC172:AC178" ca="1" si="193">-pajetsdk+AB172</f>
        <v>0</v>
      </c>
      <c r="AD172" s="54">
        <f t="shared" ca="1" si="167"/>
        <v>0</v>
      </c>
      <c r="AE172" s="46"/>
      <c r="AF172" s="40"/>
      <c r="AG172" s="17"/>
      <c r="AH172" s="17"/>
      <c r="AI172" s="54">
        <f t="shared" ca="1" si="168"/>
        <v>0</v>
      </c>
      <c r="AJ172" s="54"/>
      <c r="AK172" s="54">
        <f t="shared" ca="1" si="169"/>
        <v>0</v>
      </c>
    </row>
    <row r="173" spans="1:37">
      <c r="A173" s="519"/>
      <c r="B173" s="22" t="s">
        <v>12742</v>
      </c>
      <c r="C173" s="53"/>
      <c r="D173" s="53"/>
      <c r="E173" s="54">
        <f t="shared" si="174"/>
        <v>0</v>
      </c>
      <c r="F173" s="54">
        <f t="shared" ca="1" si="175"/>
        <v>0</v>
      </c>
      <c r="G173" s="54">
        <f t="shared" ca="1" si="176"/>
        <v>0</v>
      </c>
      <c r="H173" s="54">
        <f t="shared" si="177"/>
        <v>0</v>
      </c>
      <c r="I173" s="54">
        <f t="shared" ca="1" si="178"/>
        <v>0</v>
      </c>
      <c r="J173" s="54">
        <f t="shared" ca="1" si="179"/>
        <v>0</v>
      </c>
      <c r="K173" s="24">
        <v>3432</v>
      </c>
      <c r="L173" s="25" t="s">
        <v>12208</v>
      </c>
      <c r="M173" s="26">
        <v>334</v>
      </c>
      <c r="N173" s="17">
        <f t="shared" si="131"/>
        <v>156</v>
      </c>
      <c r="O173" s="17"/>
      <c r="P173" s="17" t="s">
        <v>6078</v>
      </c>
      <c r="Q173" s="27"/>
      <c r="R173" s="549"/>
      <c r="S173" s="54">
        <f t="shared" ca="1" si="188"/>
        <v>0</v>
      </c>
      <c r="T173" s="549"/>
      <c r="U173" s="57">
        <f t="shared" ca="1" si="189"/>
        <v>0</v>
      </c>
      <c r="V173" s="895"/>
      <c r="W173" s="54">
        <f t="shared" ca="1" si="190"/>
        <v>0</v>
      </c>
      <c r="X173" s="549"/>
      <c r="Y173" s="57">
        <f t="shared" ca="1" si="191"/>
        <v>0</v>
      </c>
      <c r="Z173" s="895"/>
      <c r="AA173" s="54">
        <f t="shared" ca="1" si="192"/>
        <v>0</v>
      </c>
      <c r="AB173" s="549"/>
      <c r="AC173" s="57">
        <f t="shared" ca="1" si="193"/>
        <v>0</v>
      </c>
      <c r="AD173" s="54">
        <f t="shared" ca="1" si="167"/>
        <v>0</v>
      </c>
      <c r="AE173" s="46"/>
      <c r="AF173" s="40"/>
      <c r="AG173" s="17"/>
      <c r="AH173" s="17"/>
      <c r="AI173" s="54">
        <f t="shared" ca="1" si="168"/>
        <v>0</v>
      </c>
      <c r="AJ173" s="54"/>
      <c r="AK173" s="54">
        <f t="shared" ca="1" si="169"/>
        <v>0</v>
      </c>
    </row>
    <row r="174" spans="1:37">
      <c r="A174" s="519"/>
      <c r="B174" s="22" t="s">
        <v>12743</v>
      </c>
      <c r="C174" s="53"/>
      <c r="D174" s="53"/>
      <c r="E174" s="54">
        <f t="shared" si="174"/>
        <v>0</v>
      </c>
      <c r="F174" s="54">
        <f t="shared" ca="1" si="175"/>
        <v>0</v>
      </c>
      <c r="G174" s="54">
        <f t="shared" ca="1" si="176"/>
        <v>0</v>
      </c>
      <c r="H174" s="54">
        <f t="shared" si="177"/>
        <v>0</v>
      </c>
      <c r="I174" s="54">
        <f t="shared" ca="1" si="178"/>
        <v>0</v>
      </c>
      <c r="J174" s="54">
        <f t="shared" ca="1" si="179"/>
        <v>0</v>
      </c>
      <c r="K174" s="24">
        <v>3433</v>
      </c>
      <c r="L174" s="25" t="s">
        <v>12208</v>
      </c>
      <c r="M174" s="26">
        <v>334</v>
      </c>
      <c r="N174" s="17">
        <f t="shared" ref="N174:N228" si="194">Countct</f>
        <v>157</v>
      </c>
      <c r="O174" s="17"/>
      <c r="P174" s="17" t="s">
        <v>6078</v>
      </c>
      <c r="Q174" s="27"/>
      <c r="R174" s="549"/>
      <c r="S174" s="54">
        <f t="shared" ca="1" si="188"/>
        <v>0</v>
      </c>
      <c r="T174" s="549"/>
      <c r="U174" s="57">
        <f t="shared" ca="1" si="189"/>
        <v>0</v>
      </c>
      <c r="V174" s="895"/>
      <c r="W174" s="54">
        <f t="shared" ca="1" si="190"/>
        <v>0</v>
      </c>
      <c r="X174" s="549"/>
      <c r="Y174" s="57">
        <f t="shared" ca="1" si="191"/>
        <v>0</v>
      </c>
      <c r="Z174" s="895"/>
      <c r="AA174" s="54">
        <f t="shared" ca="1" si="192"/>
        <v>0</v>
      </c>
      <c r="AB174" s="549"/>
      <c r="AC174" s="57">
        <f t="shared" ca="1" si="193"/>
        <v>0</v>
      </c>
      <c r="AD174" s="54">
        <f t="shared" ca="1" si="167"/>
        <v>0</v>
      </c>
      <c r="AE174" s="46"/>
      <c r="AF174" s="40"/>
      <c r="AG174" s="17"/>
      <c r="AH174" s="17"/>
      <c r="AI174" s="54">
        <f t="shared" ca="1" si="168"/>
        <v>0</v>
      </c>
      <c r="AJ174" s="54"/>
      <c r="AK174" s="54">
        <f t="shared" ca="1" si="169"/>
        <v>0</v>
      </c>
    </row>
    <row r="175" spans="1:37">
      <c r="A175" s="519" t="s">
        <v>13296</v>
      </c>
      <c r="B175" s="22" t="s">
        <v>12744</v>
      </c>
      <c r="C175" s="53" t="s">
        <v>12745</v>
      </c>
      <c r="D175" s="53"/>
      <c r="E175" s="54">
        <f t="shared" si="174"/>
        <v>0</v>
      </c>
      <c r="F175" s="54">
        <f t="shared" ca="1" si="175"/>
        <v>0</v>
      </c>
      <c r="G175" s="54">
        <f t="shared" ca="1" si="176"/>
        <v>0</v>
      </c>
      <c r="H175" s="54">
        <f t="shared" si="177"/>
        <v>0</v>
      </c>
      <c r="I175" s="54">
        <f t="shared" ca="1" si="178"/>
        <v>0</v>
      </c>
      <c r="J175" s="54">
        <f t="shared" ca="1" si="179"/>
        <v>0</v>
      </c>
      <c r="K175" s="24">
        <v>347</v>
      </c>
      <c r="L175" s="25" t="s">
        <v>12207</v>
      </c>
      <c r="M175" s="26">
        <v>335</v>
      </c>
      <c r="N175" s="17">
        <f t="shared" si="194"/>
        <v>158</v>
      </c>
      <c r="O175" s="17" t="s">
        <v>6077</v>
      </c>
      <c r="P175" s="17" t="s">
        <v>6078</v>
      </c>
      <c r="Q175" s="27"/>
      <c r="R175" s="547"/>
      <c r="S175" s="54">
        <f t="shared" ca="1" si="188"/>
        <v>0</v>
      </c>
      <c r="T175" s="547"/>
      <c r="U175" s="57">
        <f t="shared" ca="1" si="189"/>
        <v>0</v>
      </c>
      <c r="V175" s="894"/>
      <c r="W175" s="54">
        <f t="shared" ca="1" si="190"/>
        <v>0</v>
      </c>
      <c r="X175" s="547"/>
      <c r="Y175" s="57">
        <f t="shared" ca="1" si="191"/>
        <v>0</v>
      </c>
      <c r="Z175" s="894"/>
      <c r="AA175" s="54">
        <f t="shared" ca="1" si="192"/>
        <v>0</v>
      </c>
      <c r="AB175" s="547"/>
      <c r="AC175" s="57">
        <f t="shared" ca="1" si="193"/>
        <v>0</v>
      </c>
      <c r="AD175" s="54">
        <f t="shared" ca="1" si="167"/>
        <v>0</v>
      </c>
      <c r="AE175" s="46" t="s">
        <v>3234</v>
      </c>
      <c r="AF175" s="40"/>
      <c r="AG175" s="17"/>
      <c r="AH175" s="17"/>
      <c r="AI175" s="54">
        <f t="shared" ca="1" si="168"/>
        <v>0</v>
      </c>
      <c r="AJ175" s="54"/>
      <c r="AK175" s="54">
        <f t="shared" ca="1" si="169"/>
        <v>0</v>
      </c>
    </row>
    <row r="176" spans="1:37">
      <c r="A176" s="31" t="s">
        <v>13301</v>
      </c>
      <c r="B176" s="22" t="s">
        <v>12746</v>
      </c>
      <c r="C176" s="53" t="s">
        <v>12747</v>
      </c>
      <c r="D176" s="53"/>
      <c r="E176" s="54">
        <f t="shared" si="174"/>
        <v>0</v>
      </c>
      <c r="F176" s="54">
        <f t="shared" ca="1" si="175"/>
        <v>0</v>
      </c>
      <c r="G176" s="54">
        <f t="shared" ca="1" si="176"/>
        <v>0</v>
      </c>
      <c r="H176" s="54">
        <f t="shared" si="177"/>
        <v>0</v>
      </c>
      <c r="I176" s="54">
        <f t="shared" ca="1" si="178"/>
        <v>0</v>
      </c>
      <c r="J176" s="54">
        <f t="shared" ca="1" si="179"/>
        <v>0</v>
      </c>
      <c r="K176" s="24">
        <v>351</v>
      </c>
      <c r="L176" s="25" t="s">
        <v>12211</v>
      </c>
      <c r="M176" s="26">
        <v>336</v>
      </c>
      <c r="N176" s="17">
        <f t="shared" si="194"/>
        <v>159</v>
      </c>
      <c r="O176" s="17" t="s">
        <v>6077</v>
      </c>
      <c r="P176" s="17" t="s">
        <v>6078</v>
      </c>
      <c r="Q176" s="27"/>
      <c r="R176" s="547"/>
      <c r="S176" s="54">
        <f t="shared" ca="1" si="188"/>
        <v>0</v>
      </c>
      <c r="T176" s="547"/>
      <c r="U176" s="57">
        <f t="shared" ca="1" si="189"/>
        <v>0</v>
      </c>
      <c r="V176" s="894"/>
      <c r="W176" s="54">
        <f t="shared" ca="1" si="190"/>
        <v>0</v>
      </c>
      <c r="X176" s="547"/>
      <c r="Y176" s="57">
        <f t="shared" ca="1" si="191"/>
        <v>0</v>
      </c>
      <c r="Z176" s="894"/>
      <c r="AA176" s="54">
        <f t="shared" ca="1" si="192"/>
        <v>0</v>
      </c>
      <c r="AB176" s="547"/>
      <c r="AC176" s="57">
        <f t="shared" ca="1" si="193"/>
        <v>0</v>
      </c>
      <c r="AD176" s="54">
        <f t="shared" ca="1" si="167"/>
        <v>0</v>
      </c>
      <c r="AE176" s="46" t="s">
        <v>3234</v>
      </c>
      <c r="AF176" s="40"/>
      <c r="AG176" s="17"/>
      <c r="AH176" s="17"/>
      <c r="AI176" s="54">
        <f t="shared" ca="1" si="168"/>
        <v>0</v>
      </c>
      <c r="AJ176" s="54"/>
      <c r="AK176" s="54">
        <f t="shared" ca="1" si="169"/>
        <v>0</v>
      </c>
    </row>
    <row r="177" spans="1:37">
      <c r="A177" s="31" t="s">
        <v>11924</v>
      </c>
      <c r="B177" s="22" t="s">
        <v>12748</v>
      </c>
      <c r="C177" s="53" t="s">
        <v>12749</v>
      </c>
      <c r="D177" s="53"/>
      <c r="E177" s="54">
        <f t="shared" si="174"/>
        <v>0</v>
      </c>
      <c r="F177" s="54">
        <f t="shared" ca="1" si="175"/>
        <v>0</v>
      </c>
      <c r="G177" s="54">
        <f t="shared" ca="1" si="176"/>
        <v>0</v>
      </c>
      <c r="H177" s="54">
        <f t="shared" si="177"/>
        <v>0</v>
      </c>
      <c r="I177" s="54">
        <f t="shared" ca="1" si="178"/>
        <v>0</v>
      </c>
      <c r="J177" s="54">
        <f t="shared" ca="1" si="179"/>
        <v>0</v>
      </c>
      <c r="K177" s="24" t="s">
        <v>550</v>
      </c>
      <c r="L177" s="25" t="s">
        <v>12213</v>
      </c>
      <c r="M177" s="26">
        <v>337</v>
      </c>
      <c r="N177" s="17">
        <f t="shared" si="194"/>
        <v>160</v>
      </c>
      <c r="O177" s="17" t="s">
        <v>6077</v>
      </c>
      <c r="P177" s="17" t="s">
        <v>6078</v>
      </c>
      <c r="Q177" s="27"/>
      <c r="R177" s="547"/>
      <c r="S177" s="54">
        <f t="shared" ca="1" si="188"/>
        <v>0</v>
      </c>
      <c r="T177" s="547"/>
      <c r="U177" s="57">
        <f t="shared" ca="1" si="189"/>
        <v>0</v>
      </c>
      <c r="V177" s="894"/>
      <c r="W177" s="54">
        <f t="shared" ca="1" si="190"/>
        <v>0</v>
      </c>
      <c r="X177" s="547"/>
      <c r="Y177" s="57">
        <f t="shared" ca="1" si="191"/>
        <v>0</v>
      </c>
      <c r="Z177" s="894"/>
      <c r="AA177" s="54">
        <f t="shared" ca="1" si="192"/>
        <v>0</v>
      </c>
      <c r="AB177" s="547"/>
      <c r="AC177" s="57">
        <f t="shared" ca="1" si="193"/>
        <v>0</v>
      </c>
      <c r="AD177" s="54">
        <f t="shared" ca="1" si="167"/>
        <v>0</v>
      </c>
      <c r="AE177" s="46" t="s">
        <v>3234</v>
      </c>
      <c r="AF177" s="40"/>
      <c r="AG177" s="17"/>
      <c r="AH177" s="17"/>
      <c r="AI177" s="54">
        <f t="shared" ca="1" si="168"/>
        <v>0</v>
      </c>
      <c r="AJ177" s="54"/>
      <c r="AK177" s="54">
        <f t="shared" ca="1" si="169"/>
        <v>0</v>
      </c>
    </row>
    <row r="178" spans="1:37">
      <c r="A178" s="31" t="s">
        <v>7588</v>
      </c>
      <c r="B178" s="22" t="s">
        <v>3011</v>
      </c>
      <c r="C178" s="53">
        <v>338</v>
      </c>
      <c r="D178" s="53"/>
      <c r="E178" s="54">
        <f t="shared" si="174"/>
        <v>1762654057</v>
      </c>
      <c r="F178" s="54">
        <f t="shared" ca="1" si="175"/>
        <v>0</v>
      </c>
      <c r="G178" s="54">
        <f t="shared" ca="1" si="176"/>
        <v>1762654057</v>
      </c>
      <c r="H178" s="54">
        <f t="shared" si="177"/>
        <v>4661523727</v>
      </c>
      <c r="I178" s="54">
        <f t="shared" ca="1" si="178"/>
        <v>0</v>
      </c>
      <c r="J178" s="54">
        <f t="shared" ca="1" si="179"/>
        <v>4661523727</v>
      </c>
      <c r="K178" s="24">
        <v>3387</v>
      </c>
      <c r="L178" s="25" t="s">
        <v>2846</v>
      </c>
      <c r="M178" s="26">
        <v>338</v>
      </c>
      <c r="N178" s="17">
        <f t="shared" si="194"/>
        <v>161</v>
      </c>
      <c r="O178" s="17" t="s">
        <v>6077</v>
      </c>
      <c r="P178" s="17" t="s">
        <v>6078</v>
      </c>
      <c r="Q178" s="27"/>
      <c r="R178" s="547">
        <v>1762654057</v>
      </c>
      <c r="S178" s="54">
        <f t="shared" ca="1" si="188"/>
        <v>1762654057</v>
      </c>
      <c r="T178" s="547">
        <v>4661523727</v>
      </c>
      <c r="U178" s="57">
        <f t="shared" ca="1" si="189"/>
        <v>4661523727</v>
      </c>
      <c r="V178" s="894"/>
      <c r="W178" s="54">
        <f t="shared" ca="1" si="190"/>
        <v>0</v>
      </c>
      <c r="X178" s="547"/>
      <c r="Y178" s="57">
        <f t="shared" ca="1" si="191"/>
        <v>0</v>
      </c>
      <c r="Z178" s="894"/>
      <c r="AA178" s="54">
        <f t="shared" ca="1" si="192"/>
        <v>0</v>
      </c>
      <c r="AB178" s="547"/>
      <c r="AC178" s="57">
        <f t="shared" ca="1" si="193"/>
        <v>0</v>
      </c>
      <c r="AD178" s="54">
        <f t="shared" ca="1" si="167"/>
        <v>-2898869670</v>
      </c>
      <c r="AE178" s="46" t="s">
        <v>3234</v>
      </c>
      <c r="AF178" s="40"/>
      <c r="AG178" s="17"/>
      <c r="AH178" s="17"/>
      <c r="AI178" s="54">
        <f t="shared" ca="1" si="168"/>
        <v>1762654057</v>
      </c>
      <c r="AJ178" s="54"/>
      <c r="AK178" s="54">
        <f t="shared" ca="1" si="169"/>
        <v>4661523727</v>
      </c>
    </row>
    <row r="179" spans="1:37">
      <c r="A179" s="519" t="s">
        <v>12124</v>
      </c>
      <c r="B179" s="22" t="s">
        <v>5510</v>
      </c>
      <c r="C179" s="53">
        <v>339</v>
      </c>
      <c r="D179" s="53"/>
      <c r="E179" s="56">
        <f t="shared" ref="E179:J179" si="195">Acdkt</f>
        <v>0</v>
      </c>
      <c r="F179" s="56">
        <f t="shared" ca="1" si="195"/>
        <v>0</v>
      </c>
      <c r="G179" s="56">
        <f t="shared" ca="1" si="195"/>
        <v>0</v>
      </c>
      <c r="H179" s="56">
        <f t="shared" si="195"/>
        <v>0</v>
      </c>
      <c r="I179" s="56">
        <f t="shared" ca="1" si="195"/>
        <v>0</v>
      </c>
      <c r="J179" s="56">
        <f t="shared" ca="1" si="195"/>
        <v>0</v>
      </c>
      <c r="K179" s="24"/>
      <c r="L179" s="25"/>
      <c r="M179" s="26"/>
      <c r="N179" s="17">
        <f t="shared" si="194"/>
        <v>162</v>
      </c>
      <c r="O179" s="17" t="s">
        <v>6077</v>
      </c>
      <c r="P179" s="17"/>
      <c r="Q179" s="27"/>
      <c r="R179" s="56">
        <f>Acdkt</f>
        <v>0</v>
      </c>
      <c r="S179" s="56">
        <f t="shared" ref="S179:AC179" ca="1" si="196">Acdkt</f>
        <v>0</v>
      </c>
      <c r="T179" s="56">
        <f>Acdkt</f>
        <v>0</v>
      </c>
      <c r="U179" s="554">
        <f t="shared" ca="1" si="196"/>
        <v>0</v>
      </c>
      <c r="V179" s="56">
        <f t="shared" si="196"/>
        <v>0</v>
      </c>
      <c r="W179" s="56">
        <f t="shared" ca="1" si="196"/>
        <v>0</v>
      </c>
      <c r="X179" s="56">
        <f t="shared" si="196"/>
        <v>0</v>
      </c>
      <c r="Y179" s="554">
        <f t="shared" ca="1" si="196"/>
        <v>0</v>
      </c>
      <c r="Z179" s="56">
        <f t="shared" si="196"/>
        <v>0</v>
      </c>
      <c r="AA179" s="56">
        <f t="shared" ca="1" si="196"/>
        <v>0</v>
      </c>
      <c r="AB179" s="56">
        <f t="shared" si="196"/>
        <v>0</v>
      </c>
      <c r="AC179" s="554">
        <f t="shared" ca="1" si="196"/>
        <v>0</v>
      </c>
      <c r="AD179" s="54">
        <f t="shared" ca="1" si="167"/>
        <v>0</v>
      </c>
      <c r="AE179" s="46" t="s">
        <v>3234</v>
      </c>
      <c r="AF179" s="40"/>
      <c r="AG179" s="17"/>
      <c r="AH179" s="17"/>
      <c r="AI179" s="54">
        <f t="shared" ca="1" si="168"/>
        <v>0</v>
      </c>
      <c r="AJ179" s="54"/>
      <c r="AK179" s="54">
        <f t="shared" ca="1" si="169"/>
        <v>0</v>
      </c>
    </row>
    <row r="180" spans="1:37">
      <c r="A180" s="519"/>
      <c r="B180" s="550" t="s">
        <v>6284</v>
      </c>
      <c r="C180" s="53"/>
      <c r="D180" s="53"/>
      <c r="E180" s="54">
        <f t="shared" si="174"/>
        <v>0</v>
      </c>
      <c r="F180" s="54">
        <f t="shared" ca="1" si="175"/>
        <v>0</v>
      </c>
      <c r="G180" s="54">
        <f t="shared" ca="1" si="176"/>
        <v>0</v>
      </c>
      <c r="H180" s="54">
        <f t="shared" si="177"/>
        <v>0</v>
      </c>
      <c r="I180" s="54">
        <f t="shared" ca="1" si="178"/>
        <v>0</v>
      </c>
      <c r="J180" s="54">
        <f t="shared" ca="1" si="179"/>
        <v>0</v>
      </c>
      <c r="K180" s="24">
        <v>3561</v>
      </c>
      <c r="L180" s="25"/>
      <c r="M180" s="26">
        <v>339</v>
      </c>
      <c r="N180" s="17">
        <f t="shared" si="194"/>
        <v>163</v>
      </c>
      <c r="O180" s="17"/>
      <c r="P180" s="17" t="s">
        <v>6078</v>
      </c>
      <c r="Q180" s="27"/>
      <c r="R180" s="547"/>
      <c r="S180" s="54">
        <f ca="1">-pajetsck+R180</f>
        <v>0</v>
      </c>
      <c r="T180" s="547"/>
      <c r="U180" s="57">
        <f ca="1">-pajetsdk+T180</f>
        <v>0</v>
      </c>
      <c r="V180" s="894"/>
      <c r="W180" s="54">
        <f ca="1">-pajetsck+V180</f>
        <v>0</v>
      </c>
      <c r="X180" s="547"/>
      <c r="Y180" s="57">
        <f ca="1">-pajetsdk+X180</f>
        <v>0</v>
      </c>
      <c r="Z180" s="894"/>
      <c r="AA180" s="54">
        <f ca="1">-pajetsck+Z180</f>
        <v>0</v>
      </c>
      <c r="AB180" s="547"/>
      <c r="AC180" s="57">
        <f ca="1">-pajetsdk+AB180</f>
        <v>0</v>
      </c>
      <c r="AD180" s="54">
        <f t="shared" ca="1" si="167"/>
        <v>0</v>
      </c>
      <c r="AE180" s="46"/>
      <c r="AF180" s="40"/>
      <c r="AG180" s="17"/>
      <c r="AH180" s="17"/>
      <c r="AI180" s="54">
        <f t="shared" ca="1" si="168"/>
        <v>0</v>
      </c>
      <c r="AJ180" s="54"/>
      <c r="AK180" s="54">
        <f t="shared" ca="1" si="169"/>
        <v>0</v>
      </c>
    </row>
    <row r="181" spans="1:37">
      <c r="A181" s="519"/>
      <c r="B181" s="550" t="s">
        <v>6285</v>
      </c>
      <c r="C181" s="53"/>
      <c r="D181" s="53"/>
      <c r="E181" s="54">
        <f t="shared" si="174"/>
        <v>0</v>
      </c>
      <c r="F181" s="54">
        <f t="shared" ca="1" si="175"/>
        <v>0</v>
      </c>
      <c r="G181" s="54">
        <f t="shared" ca="1" si="176"/>
        <v>0</v>
      </c>
      <c r="H181" s="54">
        <f t="shared" si="177"/>
        <v>0</v>
      </c>
      <c r="I181" s="54">
        <f t="shared" ca="1" si="178"/>
        <v>0</v>
      </c>
      <c r="J181" s="54">
        <f t="shared" ca="1" si="179"/>
        <v>0</v>
      </c>
      <c r="K181" s="24">
        <v>3562</v>
      </c>
      <c r="L181" s="25"/>
      <c r="M181" s="26">
        <v>339</v>
      </c>
      <c r="N181" s="17">
        <f t="shared" si="194"/>
        <v>164</v>
      </c>
      <c r="O181" s="17"/>
      <c r="P181" s="17" t="s">
        <v>6078</v>
      </c>
      <c r="Q181" s="27"/>
      <c r="R181" s="549"/>
      <c r="S181" s="54">
        <f ca="1">-pajetsck+R181</f>
        <v>0</v>
      </c>
      <c r="T181" s="549"/>
      <c r="U181" s="57">
        <f ca="1">-pajetsdk+T181</f>
        <v>0</v>
      </c>
      <c r="V181" s="895"/>
      <c r="W181" s="54">
        <f ca="1">-pajetsck+V181</f>
        <v>0</v>
      </c>
      <c r="X181" s="549"/>
      <c r="Y181" s="57">
        <f ca="1">-pajetsdk+X181</f>
        <v>0</v>
      </c>
      <c r="Z181" s="895"/>
      <c r="AA181" s="54">
        <f ca="1">-pajetsck+Z181</f>
        <v>0</v>
      </c>
      <c r="AB181" s="549"/>
      <c r="AC181" s="57">
        <f ca="1">-pajetsdk+AB181</f>
        <v>0</v>
      </c>
      <c r="AD181" s="54">
        <f t="shared" ca="1" si="167"/>
        <v>0</v>
      </c>
      <c r="AE181" s="46"/>
      <c r="AF181" s="40"/>
      <c r="AG181" s="17"/>
      <c r="AH181" s="17"/>
      <c r="AI181" s="54">
        <f t="shared" ca="1" si="168"/>
        <v>0</v>
      </c>
      <c r="AJ181" s="54"/>
      <c r="AK181" s="54">
        <f t="shared" ca="1" si="169"/>
        <v>0</v>
      </c>
    </row>
    <row r="182" spans="1:37">
      <c r="A182" s="519"/>
      <c r="B182" s="31"/>
      <c r="C182" s="53"/>
      <c r="D182" s="53"/>
      <c r="E182" s="55"/>
      <c r="F182" s="55"/>
      <c r="G182" s="55"/>
      <c r="H182" s="55"/>
      <c r="I182" s="55"/>
      <c r="J182" s="55"/>
      <c r="K182" s="24"/>
      <c r="L182" s="25"/>
      <c r="M182" s="26"/>
      <c r="N182" s="17"/>
      <c r="O182" s="17"/>
      <c r="P182" s="17"/>
      <c r="Q182" s="27"/>
      <c r="R182" s="54"/>
      <c r="S182" s="54"/>
      <c r="T182" s="54"/>
      <c r="U182" s="57"/>
      <c r="V182" s="54"/>
      <c r="W182" s="54"/>
      <c r="X182" s="54"/>
      <c r="Y182" s="57"/>
      <c r="Z182" s="54"/>
      <c r="AA182" s="54"/>
      <c r="AB182" s="54"/>
      <c r="AC182" s="57"/>
      <c r="AD182" s="54"/>
      <c r="AE182" s="46"/>
      <c r="AF182" s="40"/>
      <c r="AG182" s="17"/>
      <c r="AH182" s="17"/>
      <c r="AI182" s="54"/>
      <c r="AJ182" s="54"/>
      <c r="AK182" s="54"/>
    </row>
    <row r="183" spans="1:37">
      <c r="A183" s="518" t="s">
        <v>1726</v>
      </c>
      <c r="B183" s="518" t="s">
        <v>12750</v>
      </c>
      <c r="C183" s="47">
        <v>400</v>
      </c>
      <c r="D183" s="47"/>
      <c r="E183" s="49">
        <f t="shared" ref="E183:J183" si="197">E184+E199</f>
        <v>628625844923</v>
      </c>
      <c r="F183" s="49">
        <f t="shared" ca="1" si="197"/>
        <v>-6061175428</v>
      </c>
      <c r="G183" s="49">
        <f ca="1">G184+G199</f>
        <v>622564669495</v>
      </c>
      <c r="H183" s="49">
        <f t="shared" si="197"/>
        <v>615731190412</v>
      </c>
      <c r="I183" s="49">
        <f t="shared" ca="1" si="197"/>
        <v>0</v>
      </c>
      <c r="J183" s="49">
        <f t="shared" ca="1" si="197"/>
        <v>615731190412</v>
      </c>
      <c r="K183" s="24"/>
      <c r="L183" s="25"/>
      <c r="M183" s="26"/>
      <c r="N183" s="17">
        <f t="shared" si="194"/>
        <v>165</v>
      </c>
      <c r="O183" s="17" t="s">
        <v>6077</v>
      </c>
      <c r="P183" s="17"/>
      <c r="Q183" s="27"/>
      <c r="R183" s="49">
        <f>R184+R199</f>
        <v>623523112863</v>
      </c>
      <c r="S183" s="49">
        <f t="shared" ref="S183:AC183" ca="1" si="198">S184+S199</f>
        <v>622576342218</v>
      </c>
      <c r="T183" s="49">
        <f t="shared" si="198"/>
        <v>615731190412</v>
      </c>
      <c r="U183" s="50">
        <f t="shared" ca="1" si="198"/>
        <v>615731190412</v>
      </c>
      <c r="V183" s="49">
        <f>V184+V199</f>
        <v>5102732060</v>
      </c>
      <c r="W183" s="49">
        <f ca="1">W184+W199</f>
        <v>5102732060</v>
      </c>
      <c r="X183" s="49">
        <f>X184+X199</f>
        <v>0</v>
      </c>
      <c r="Y183" s="50">
        <f ca="1">Y184+Y199</f>
        <v>0</v>
      </c>
      <c r="Z183" s="49">
        <f t="shared" si="198"/>
        <v>0</v>
      </c>
      <c r="AA183" s="49">
        <f t="shared" ca="1" si="198"/>
        <v>-5114404783</v>
      </c>
      <c r="AB183" s="49">
        <f t="shared" si="198"/>
        <v>0</v>
      </c>
      <c r="AC183" s="50">
        <f t="shared" ca="1" si="198"/>
        <v>0</v>
      </c>
      <c r="AD183" s="49">
        <f t="shared" ref="AD183:AD208" ca="1" si="199">-(J183-G183)</f>
        <v>6833479083</v>
      </c>
      <c r="AE183" s="46"/>
      <c r="AF183" s="40"/>
      <c r="AG183" s="17"/>
      <c r="AH183" s="17"/>
      <c r="AI183" s="49">
        <f t="shared" ref="AI183:AI208" ca="1" si="200">G183-AA183</f>
        <v>627679074278</v>
      </c>
      <c r="AJ183" s="49"/>
      <c r="AK183" s="49">
        <f t="shared" ref="AK183:AK208" ca="1" si="201">J183-AC183</f>
        <v>615731190412</v>
      </c>
    </row>
    <row r="184" spans="1:37" s="52" customFormat="1">
      <c r="A184" s="518" t="s">
        <v>531</v>
      </c>
      <c r="B184" s="518" t="s">
        <v>12751</v>
      </c>
      <c r="C184" s="47">
        <v>410</v>
      </c>
      <c r="D184" s="47"/>
      <c r="E184" s="49">
        <f t="shared" ref="E184:J184" si="202">E185+E186+E187+E188+E189+E190+E191+E192+E193+E194+E197+E198</f>
        <v>628625844923</v>
      </c>
      <c r="F184" s="49">
        <f t="shared" ca="1" si="202"/>
        <v>-6061175428</v>
      </c>
      <c r="G184" s="49">
        <f t="shared" ca="1" si="202"/>
        <v>622564669495</v>
      </c>
      <c r="H184" s="49">
        <f t="shared" si="202"/>
        <v>615731190412</v>
      </c>
      <c r="I184" s="49">
        <f t="shared" ca="1" si="202"/>
        <v>0</v>
      </c>
      <c r="J184" s="49">
        <f t="shared" ca="1" si="202"/>
        <v>615731190412</v>
      </c>
      <c r="K184" s="590"/>
      <c r="L184" s="492"/>
      <c r="M184" s="40"/>
      <c r="N184" s="51">
        <f t="shared" si="194"/>
        <v>166</v>
      </c>
      <c r="O184" s="51" t="s">
        <v>6077</v>
      </c>
      <c r="P184" s="51"/>
      <c r="Q184" s="42"/>
      <c r="R184" s="49">
        <f>R185+R186+R187+R188+R189+R190+R191+R192+R193+R194+R197+R198</f>
        <v>623523112863</v>
      </c>
      <c r="S184" s="49">
        <f t="shared" ref="S184:AC184" ca="1" si="203">S185+S186+S187+S188+S189+S190+S191+S192+S193+S194+S197+S198</f>
        <v>622576342218</v>
      </c>
      <c r="T184" s="49">
        <f t="shared" si="203"/>
        <v>615731190412</v>
      </c>
      <c r="U184" s="50">
        <f t="shared" ca="1" si="203"/>
        <v>615731190412</v>
      </c>
      <c r="V184" s="49">
        <f>V185+V186+V187+V188+V189+V190+V191+V192+V193+V194+V197+V198</f>
        <v>5102732060</v>
      </c>
      <c r="W184" s="49">
        <f ca="1">W185+W186+W187+W188+W189+W190+W191+W192+W193+W194+W197+W198</f>
        <v>5102732060</v>
      </c>
      <c r="X184" s="49">
        <f>X185+X186+X187+X188+X189+X190+X191+X192+X193+X194+X197+X198</f>
        <v>0</v>
      </c>
      <c r="Y184" s="50">
        <f ca="1">Y185+Y186+Y187+Y188+Y189+Y190+Y191+Y192+Y193+Y194+Y197+Y198</f>
        <v>0</v>
      </c>
      <c r="Z184" s="49">
        <f t="shared" si="203"/>
        <v>0</v>
      </c>
      <c r="AA184" s="49">
        <f t="shared" ca="1" si="203"/>
        <v>-5114404783</v>
      </c>
      <c r="AB184" s="49">
        <f t="shared" si="203"/>
        <v>0</v>
      </c>
      <c r="AC184" s="50">
        <f t="shared" ca="1" si="203"/>
        <v>0</v>
      </c>
      <c r="AD184" s="49">
        <f t="shared" ca="1" si="199"/>
        <v>6833479083</v>
      </c>
      <c r="AE184" s="591"/>
      <c r="AF184" s="40"/>
      <c r="AG184" s="51"/>
      <c r="AH184" s="51"/>
      <c r="AI184" s="49">
        <f t="shared" ca="1" si="200"/>
        <v>627679074278</v>
      </c>
      <c r="AJ184" s="49"/>
      <c r="AK184" s="49">
        <f t="shared" ca="1" si="201"/>
        <v>615731190412</v>
      </c>
    </row>
    <row r="185" spans="1:37">
      <c r="A185" s="519" t="s">
        <v>533</v>
      </c>
      <c r="B185" s="22" t="s">
        <v>12752</v>
      </c>
      <c r="C185" s="53">
        <v>411</v>
      </c>
      <c r="D185" s="53"/>
      <c r="E185" s="54">
        <f t="shared" ref="E185:E198" si="204">THCK1</f>
        <v>608109880000</v>
      </c>
      <c r="F185" s="54">
        <f t="shared" ref="F185:F198" ca="1" si="205">THCK2</f>
        <v>-5000000000</v>
      </c>
      <c r="G185" s="54">
        <f t="shared" ref="G185:G198" ca="1" si="206">THCK</f>
        <v>603109880000</v>
      </c>
      <c r="H185" s="54">
        <f t="shared" ref="H185:H198" si="207">THDK1</f>
        <v>603109880000</v>
      </c>
      <c r="I185" s="54">
        <f t="shared" ref="I185:I198" ca="1" si="208">THDK2</f>
        <v>0</v>
      </c>
      <c r="J185" s="54">
        <f t="shared" ref="J185:J198" ca="1" si="209">THDK</f>
        <v>603109880000</v>
      </c>
      <c r="K185" s="24">
        <v>4111</v>
      </c>
      <c r="L185" s="25" t="s">
        <v>12214</v>
      </c>
      <c r="M185" s="26">
        <v>411</v>
      </c>
      <c r="N185" s="17">
        <f t="shared" si="194"/>
        <v>167</v>
      </c>
      <c r="O185" s="17" t="s">
        <v>6077</v>
      </c>
      <c r="P185" s="17" t="s">
        <v>6078</v>
      </c>
      <c r="Q185" s="27"/>
      <c r="R185" s="547">
        <v>603109880000</v>
      </c>
      <c r="S185" s="54">
        <f t="shared" ref="S185:S193" ca="1" si="210">-pajetsck+R185</f>
        <v>603109880000</v>
      </c>
      <c r="T185" s="547">
        <v>603109880000</v>
      </c>
      <c r="U185" s="57">
        <f t="shared" ref="U185:U193" ca="1" si="211">-pajetsdk+T185</f>
        <v>603109880000</v>
      </c>
      <c r="V185" s="894">
        <v>5000000000</v>
      </c>
      <c r="W185" s="54">
        <f t="shared" ref="W185:W193" ca="1" si="212">-pajetsck+V185</f>
        <v>5000000000</v>
      </c>
      <c r="X185" s="547"/>
      <c r="Y185" s="57">
        <f t="shared" ref="Y185:Y193" ca="1" si="213">-pajetsdk+X185</f>
        <v>0</v>
      </c>
      <c r="Z185" s="894"/>
      <c r="AA185" s="54">
        <f t="shared" ref="AA185:AA193" ca="1" si="214">-pajetsck+Z185</f>
        <v>-5000000000</v>
      </c>
      <c r="AB185" s="547"/>
      <c r="AC185" s="57">
        <f t="shared" ref="AC185:AC193" ca="1" si="215">-pajetsdk+AB185</f>
        <v>0</v>
      </c>
      <c r="AD185" s="54">
        <f t="shared" ca="1" si="199"/>
        <v>0</v>
      </c>
      <c r="AE185" s="46" t="s">
        <v>12753</v>
      </c>
      <c r="AF185" s="40"/>
      <c r="AG185" s="17"/>
      <c r="AH185" s="17"/>
      <c r="AI185" s="54">
        <f t="shared" ca="1" si="200"/>
        <v>608109880000</v>
      </c>
      <c r="AJ185" s="54"/>
      <c r="AK185" s="54">
        <f t="shared" ca="1" si="201"/>
        <v>603109880000</v>
      </c>
    </row>
    <row r="186" spans="1:37">
      <c r="A186" s="519" t="s">
        <v>661</v>
      </c>
      <c r="B186" s="22" t="s">
        <v>12754</v>
      </c>
      <c r="C186" s="53">
        <v>412</v>
      </c>
      <c r="D186" s="53"/>
      <c r="E186" s="54">
        <f t="shared" si="204"/>
        <v>8329176600</v>
      </c>
      <c r="F186" s="54">
        <f t="shared" ca="1" si="205"/>
        <v>0</v>
      </c>
      <c r="G186" s="54">
        <f t="shared" ca="1" si="206"/>
        <v>8329176600</v>
      </c>
      <c r="H186" s="54">
        <f t="shared" si="207"/>
        <v>8329176600</v>
      </c>
      <c r="I186" s="54">
        <f t="shared" ca="1" si="208"/>
        <v>0</v>
      </c>
      <c r="J186" s="54">
        <f t="shared" ca="1" si="209"/>
        <v>8329176600</v>
      </c>
      <c r="K186" s="24">
        <v>4112</v>
      </c>
      <c r="L186" s="25" t="s">
        <v>12214</v>
      </c>
      <c r="M186" s="26">
        <v>412</v>
      </c>
      <c r="N186" s="17">
        <f t="shared" si="194"/>
        <v>168</v>
      </c>
      <c r="O186" s="17" t="s">
        <v>6077</v>
      </c>
      <c r="P186" s="17" t="s">
        <v>6078</v>
      </c>
      <c r="Q186" s="27"/>
      <c r="R186" s="547">
        <v>8329176600</v>
      </c>
      <c r="S186" s="54">
        <f t="shared" ca="1" si="210"/>
        <v>8329176600</v>
      </c>
      <c r="T186" s="547">
        <v>8329176600</v>
      </c>
      <c r="U186" s="57">
        <f t="shared" ca="1" si="211"/>
        <v>8329176600</v>
      </c>
      <c r="V186" s="894"/>
      <c r="W186" s="54">
        <f t="shared" ca="1" si="212"/>
        <v>0</v>
      </c>
      <c r="X186" s="547"/>
      <c r="Y186" s="57">
        <f t="shared" ca="1" si="213"/>
        <v>0</v>
      </c>
      <c r="Z186" s="894"/>
      <c r="AA186" s="54">
        <f t="shared" ca="1" si="214"/>
        <v>0</v>
      </c>
      <c r="AB186" s="547"/>
      <c r="AC186" s="57">
        <f t="shared" ca="1" si="215"/>
        <v>0</v>
      </c>
      <c r="AD186" s="54">
        <f t="shared" ca="1" si="199"/>
        <v>0</v>
      </c>
      <c r="AE186" s="46" t="s">
        <v>12753</v>
      </c>
      <c r="AF186" s="40"/>
      <c r="AG186" s="17"/>
      <c r="AH186" s="17"/>
      <c r="AI186" s="54">
        <f t="shared" ca="1" si="200"/>
        <v>8329176600</v>
      </c>
      <c r="AJ186" s="54"/>
      <c r="AK186" s="54">
        <f t="shared" ca="1" si="201"/>
        <v>8329176600</v>
      </c>
    </row>
    <row r="187" spans="1:37">
      <c r="A187" s="519" t="s">
        <v>12490</v>
      </c>
      <c r="B187" s="22" t="s">
        <v>12755</v>
      </c>
      <c r="C187" s="53">
        <v>413</v>
      </c>
      <c r="D187" s="53"/>
      <c r="E187" s="54">
        <f t="shared" si="204"/>
        <v>0</v>
      </c>
      <c r="F187" s="54">
        <f t="shared" ca="1" si="205"/>
        <v>0</v>
      </c>
      <c r="G187" s="54">
        <f t="shared" ca="1" si="206"/>
        <v>0</v>
      </c>
      <c r="H187" s="54">
        <f t="shared" si="207"/>
        <v>0</v>
      </c>
      <c r="I187" s="54">
        <f t="shared" ca="1" si="208"/>
        <v>0</v>
      </c>
      <c r="J187" s="54">
        <f t="shared" ca="1" si="209"/>
        <v>0</v>
      </c>
      <c r="K187" s="24">
        <v>4118</v>
      </c>
      <c r="L187" s="25" t="s">
        <v>12214</v>
      </c>
      <c r="M187" s="26">
        <v>413</v>
      </c>
      <c r="N187" s="17">
        <f t="shared" si="194"/>
        <v>169</v>
      </c>
      <c r="O187" s="17" t="s">
        <v>6077</v>
      </c>
      <c r="P187" s="17" t="s">
        <v>6078</v>
      </c>
      <c r="Q187" s="27"/>
      <c r="R187" s="547"/>
      <c r="S187" s="54">
        <f t="shared" ca="1" si="210"/>
        <v>0</v>
      </c>
      <c r="T187" s="547">
        <v>0</v>
      </c>
      <c r="U187" s="57">
        <f t="shared" ca="1" si="211"/>
        <v>0</v>
      </c>
      <c r="V187" s="894"/>
      <c r="W187" s="54">
        <f t="shared" ca="1" si="212"/>
        <v>0</v>
      </c>
      <c r="X187" s="547"/>
      <c r="Y187" s="57">
        <f t="shared" ca="1" si="213"/>
        <v>0</v>
      </c>
      <c r="Z187" s="894"/>
      <c r="AA187" s="54">
        <f t="shared" ca="1" si="214"/>
        <v>0</v>
      </c>
      <c r="AB187" s="547"/>
      <c r="AC187" s="57">
        <f t="shared" ca="1" si="215"/>
        <v>0</v>
      </c>
      <c r="AD187" s="54">
        <f t="shared" ca="1" si="199"/>
        <v>0</v>
      </c>
      <c r="AE187" s="46" t="s">
        <v>1724</v>
      </c>
      <c r="AF187" s="40"/>
      <c r="AG187" s="17"/>
      <c r="AH187" s="17"/>
      <c r="AI187" s="54">
        <f t="shared" ca="1" si="200"/>
        <v>0</v>
      </c>
      <c r="AJ187" s="54"/>
      <c r="AK187" s="54">
        <f t="shared" ca="1" si="201"/>
        <v>0</v>
      </c>
    </row>
    <row r="188" spans="1:37">
      <c r="A188" s="519" t="s">
        <v>13294</v>
      </c>
      <c r="B188" s="22" t="s">
        <v>7074</v>
      </c>
      <c r="C188" s="53">
        <v>414</v>
      </c>
      <c r="D188" s="53"/>
      <c r="E188" s="54">
        <f t="shared" si="204"/>
        <v>-14550000</v>
      </c>
      <c r="F188" s="54">
        <f ca="1">THCK2</f>
        <v>0</v>
      </c>
      <c r="G188" s="54">
        <f t="shared" ca="1" si="206"/>
        <v>-14550000</v>
      </c>
      <c r="H188" s="54">
        <f t="shared" si="207"/>
        <v>-14550000</v>
      </c>
      <c r="I188" s="54">
        <f t="shared" ca="1" si="208"/>
        <v>0</v>
      </c>
      <c r="J188" s="54">
        <f t="shared" ca="1" si="209"/>
        <v>-14550000</v>
      </c>
      <c r="K188" s="24">
        <v>419</v>
      </c>
      <c r="L188" s="25" t="s">
        <v>12214</v>
      </c>
      <c r="M188" s="26">
        <v>414</v>
      </c>
      <c r="N188" s="17">
        <f t="shared" si="194"/>
        <v>170</v>
      </c>
      <c r="O188" s="17" t="s">
        <v>6077</v>
      </c>
      <c r="P188" s="17" t="s">
        <v>6078</v>
      </c>
      <c r="Q188" s="27"/>
      <c r="R188" s="1091">
        <v>-14550000</v>
      </c>
      <c r="S188" s="54">
        <f t="shared" ca="1" si="210"/>
        <v>-14550000</v>
      </c>
      <c r="T188" s="547">
        <v>-14550000</v>
      </c>
      <c r="U188" s="57">
        <f t="shared" ca="1" si="211"/>
        <v>-14550000</v>
      </c>
      <c r="V188" s="894"/>
      <c r="W188" s="54">
        <f t="shared" ca="1" si="212"/>
        <v>0</v>
      </c>
      <c r="X188" s="547"/>
      <c r="Y188" s="57">
        <f t="shared" ca="1" si="213"/>
        <v>0</v>
      </c>
      <c r="Z188" s="894"/>
      <c r="AA188" s="54">
        <f t="shared" ca="1" si="214"/>
        <v>0</v>
      </c>
      <c r="AB188" s="547"/>
      <c r="AC188" s="57">
        <f t="shared" ca="1" si="215"/>
        <v>0</v>
      </c>
      <c r="AD188" s="54">
        <f t="shared" ca="1" si="199"/>
        <v>0</v>
      </c>
      <c r="AE188" s="46" t="s">
        <v>7075</v>
      </c>
      <c r="AF188" s="40"/>
      <c r="AG188" s="17"/>
      <c r="AH188" s="17"/>
      <c r="AI188" s="54">
        <f t="shared" ca="1" si="200"/>
        <v>-14550000</v>
      </c>
      <c r="AJ188" s="54"/>
      <c r="AK188" s="54">
        <f t="shared" ca="1" si="201"/>
        <v>-14550000</v>
      </c>
    </row>
    <row r="189" spans="1:37">
      <c r="A189" s="519" t="s">
        <v>13296</v>
      </c>
      <c r="B189" s="22" t="s">
        <v>410</v>
      </c>
      <c r="C189" s="53">
        <v>415</v>
      </c>
      <c r="D189" s="53"/>
      <c r="E189" s="54">
        <f t="shared" si="204"/>
        <v>0</v>
      </c>
      <c r="F189" s="54">
        <f t="shared" ca="1" si="205"/>
        <v>0</v>
      </c>
      <c r="G189" s="54">
        <f t="shared" ca="1" si="206"/>
        <v>0</v>
      </c>
      <c r="H189" s="54">
        <f t="shared" si="207"/>
        <v>0</v>
      </c>
      <c r="I189" s="54">
        <f t="shared" ca="1" si="208"/>
        <v>0</v>
      </c>
      <c r="J189" s="54">
        <f t="shared" ca="1" si="209"/>
        <v>0</v>
      </c>
      <c r="K189" s="24">
        <v>412</v>
      </c>
      <c r="L189" s="25" t="s">
        <v>12215</v>
      </c>
      <c r="M189" s="26">
        <v>415</v>
      </c>
      <c r="N189" s="17">
        <f t="shared" si="194"/>
        <v>171</v>
      </c>
      <c r="O189" s="17" t="s">
        <v>6077</v>
      </c>
      <c r="P189" s="17" t="s">
        <v>6078</v>
      </c>
      <c r="Q189" s="27"/>
      <c r="R189" s="547"/>
      <c r="S189" s="54">
        <f t="shared" ca="1" si="210"/>
        <v>0</v>
      </c>
      <c r="T189" s="547">
        <v>0</v>
      </c>
      <c r="U189" s="57">
        <f t="shared" ca="1" si="211"/>
        <v>0</v>
      </c>
      <c r="V189" s="894"/>
      <c r="W189" s="54">
        <f t="shared" ca="1" si="212"/>
        <v>0</v>
      </c>
      <c r="X189" s="547"/>
      <c r="Y189" s="57">
        <f t="shared" ca="1" si="213"/>
        <v>0</v>
      </c>
      <c r="Z189" s="894"/>
      <c r="AA189" s="54">
        <f t="shared" ca="1" si="214"/>
        <v>0</v>
      </c>
      <c r="AB189" s="547"/>
      <c r="AC189" s="57">
        <f t="shared" ca="1" si="215"/>
        <v>0</v>
      </c>
      <c r="AD189" s="54">
        <f t="shared" ca="1" si="199"/>
        <v>0</v>
      </c>
      <c r="AE189" s="46" t="s">
        <v>1724</v>
      </c>
      <c r="AF189" s="40"/>
      <c r="AG189" s="17"/>
      <c r="AH189" s="17"/>
      <c r="AI189" s="54">
        <f t="shared" ca="1" si="200"/>
        <v>0</v>
      </c>
      <c r="AJ189" s="54"/>
      <c r="AK189" s="54">
        <f t="shared" ca="1" si="201"/>
        <v>0</v>
      </c>
    </row>
    <row r="190" spans="1:37">
      <c r="A190" s="519" t="s">
        <v>13301</v>
      </c>
      <c r="B190" s="22" t="s">
        <v>6452</v>
      </c>
      <c r="C190" s="53">
        <v>416</v>
      </c>
      <c r="D190" s="53"/>
      <c r="E190" s="54">
        <f t="shared" si="204"/>
        <v>0</v>
      </c>
      <c r="F190" s="54">
        <f t="shared" ca="1" si="205"/>
        <v>0</v>
      </c>
      <c r="G190" s="54">
        <f t="shared" ca="1" si="206"/>
        <v>0</v>
      </c>
      <c r="H190" s="54">
        <f t="shared" si="207"/>
        <v>0</v>
      </c>
      <c r="I190" s="54">
        <f t="shared" ca="1" si="208"/>
        <v>0</v>
      </c>
      <c r="J190" s="54">
        <f t="shared" ca="1" si="209"/>
        <v>0</v>
      </c>
      <c r="K190" s="24">
        <v>413</v>
      </c>
      <c r="L190" s="25" t="s">
        <v>12216</v>
      </c>
      <c r="M190" s="26"/>
      <c r="N190" s="17">
        <f t="shared" si="194"/>
        <v>172</v>
      </c>
      <c r="O190" s="17" t="s">
        <v>6077</v>
      </c>
      <c r="P190" s="17"/>
      <c r="Q190" s="27"/>
      <c r="R190" s="547"/>
      <c r="S190" s="54">
        <f t="shared" ca="1" si="210"/>
        <v>0</v>
      </c>
      <c r="T190" s="547">
        <v>0</v>
      </c>
      <c r="U190" s="57">
        <f t="shared" ca="1" si="211"/>
        <v>0</v>
      </c>
      <c r="V190" s="894"/>
      <c r="W190" s="54">
        <f t="shared" ca="1" si="212"/>
        <v>0</v>
      </c>
      <c r="X190" s="547"/>
      <c r="Y190" s="57">
        <f t="shared" ca="1" si="213"/>
        <v>0</v>
      </c>
      <c r="Z190" s="894"/>
      <c r="AA190" s="54">
        <f t="shared" ca="1" si="214"/>
        <v>0</v>
      </c>
      <c r="AB190" s="547"/>
      <c r="AC190" s="57">
        <f t="shared" ca="1" si="215"/>
        <v>0</v>
      </c>
      <c r="AD190" s="54">
        <f t="shared" ca="1" si="199"/>
        <v>0</v>
      </c>
      <c r="AE190" s="46" t="s">
        <v>3234</v>
      </c>
      <c r="AF190" s="40"/>
      <c r="AG190" s="17"/>
      <c r="AH190" s="17"/>
      <c r="AI190" s="54">
        <f t="shared" ca="1" si="200"/>
        <v>0</v>
      </c>
      <c r="AJ190" s="54"/>
      <c r="AK190" s="54">
        <f t="shared" ca="1" si="201"/>
        <v>0</v>
      </c>
    </row>
    <row r="191" spans="1:37">
      <c r="A191" s="519" t="s">
        <v>11924</v>
      </c>
      <c r="B191" s="22" t="s">
        <v>2731</v>
      </c>
      <c r="C191" s="53">
        <v>417</v>
      </c>
      <c r="D191" s="53"/>
      <c r="E191" s="54">
        <f t="shared" si="204"/>
        <v>3451978627</v>
      </c>
      <c r="F191" s="54">
        <f t="shared" ca="1" si="205"/>
        <v>0</v>
      </c>
      <c r="G191" s="54">
        <f t="shared" ca="1" si="206"/>
        <v>3451978627</v>
      </c>
      <c r="H191" s="54">
        <f t="shared" si="207"/>
        <v>3451978627</v>
      </c>
      <c r="I191" s="54">
        <f t="shared" ca="1" si="208"/>
        <v>0</v>
      </c>
      <c r="J191" s="54">
        <f t="shared" ca="1" si="209"/>
        <v>3451978627</v>
      </c>
      <c r="K191" s="24">
        <v>414</v>
      </c>
      <c r="L191" s="25" t="s">
        <v>12217</v>
      </c>
      <c r="M191" s="26">
        <v>417</v>
      </c>
      <c r="N191" s="17">
        <f t="shared" si="194"/>
        <v>173</v>
      </c>
      <c r="O191" s="17" t="s">
        <v>6077</v>
      </c>
      <c r="P191" s="17" t="s">
        <v>6078</v>
      </c>
      <c r="Q191" s="27"/>
      <c r="R191" s="547">
        <v>3451978627</v>
      </c>
      <c r="S191" s="54">
        <f t="shared" ca="1" si="210"/>
        <v>3451978627</v>
      </c>
      <c r="T191" s="547">
        <v>3451978627</v>
      </c>
      <c r="U191" s="57">
        <f t="shared" ca="1" si="211"/>
        <v>3451978627</v>
      </c>
      <c r="V191" s="894"/>
      <c r="W191" s="54">
        <f t="shared" ca="1" si="212"/>
        <v>0</v>
      </c>
      <c r="X191" s="547"/>
      <c r="Y191" s="57">
        <f t="shared" ca="1" si="213"/>
        <v>0</v>
      </c>
      <c r="Z191" s="894"/>
      <c r="AA191" s="54">
        <f t="shared" ca="1" si="214"/>
        <v>0</v>
      </c>
      <c r="AB191" s="547"/>
      <c r="AC191" s="57">
        <f t="shared" ca="1" si="215"/>
        <v>0</v>
      </c>
      <c r="AD191" s="54">
        <f t="shared" ca="1" si="199"/>
        <v>0</v>
      </c>
      <c r="AE191" s="46" t="s">
        <v>1724</v>
      </c>
      <c r="AF191" s="40"/>
      <c r="AG191" s="17"/>
      <c r="AH191" s="17"/>
      <c r="AI191" s="54">
        <f t="shared" ca="1" si="200"/>
        <v>3451978627</v>
      </c>
      <c r="AJ191" s="54"/>
      <c r="AK191" s="54">
        <f t="shared" ca="1" si="201"/>
        <v>3451978627</v>
      </c>
    </row>
    <row r="192" spans="1:37">
      <c r="A192" s="519" t="s">
        <v>7588</v>
      </c>
      <c r="B192" s="22" t="s">
        <v>2732</v>
      </c>
      <c r="C192" s="53">
        <v>418</v>
      </c>
      <c r="D192" s="53"/>
      <c r="E192" s="54">
        <f t="shared" si="204"/>
        <v>841858713</v>
      </c>
      <c r="F192" s="54">
        <f t="shared" ca="1" si="205"/>
        <v>0</v>
      </c>
      <c r="G192" s="54">
        <f t="shared" ca="1" si="206"/>
        <v>841858713</v>
      </c>
      <c r="H192" s="54">
        <f t="shared" si="207"/>
        <v>841858713</v>
      </c>
      <c r="I192" s="54">
        <f t="shared" ca="1" si="208"/>
        <v>0</v>
      </c>
      <c r="J192" s="54">
        <f t="shared" ca="1" si="209"/>
        <v>841858713</v>
      </c>
      <c r="K192" s="24">
        <v>415</v>
      </c>
      <c r="L192" s="25" t="s">
        <v>12217</v>
      </c>
      <c r="M192" s="26">
        <v>418</v>
      </c>
      <c r="N192" s="17">
        <f t="shared" si="194"/>
        <v>174</v>
      </c>
      <c r="O192" s="17" t="s">
        <v>6077</v>
      </c>
      <c r="P192" s="17" t="s">
        <v>6078</v>
      </c>
      <c r="Q192" s="27"/>
      <c r="R192" s="547">
        <v>841858713</v>
      </c>
      <c r="S192" s="54">
        <f t="shared" ca="1" si="210"/>
        <v>841858713</v>
      </c>
      <c r="T192" s="547">
        <v>841858713</v>
      </c>
      <c r="U192" s="57">
        <f t="shared" ca="1" si="211"/>
        <v>841858713</v>
      </c>
      <c r="V192" s="894"/>
      <c r="W192" s="54">
        <f t="shared" ca="1" si="212"/>
        <v>0</v>
      </c>
      <c r="X192" s="547"/>
      <c r="Y192" s="57">
        <f t="shared" ca="1" si="213"/>
        <v>0</v>
      </c>
      <c r="Z192" s="894"/>
      <c r="AA192" s="54">
        <f t="shared" ca="1" si="214"/>
        <v>0</v>
      </c>
      <c r="AB192" s="547"/>
      <c r="AC192" s="57">
        <f t="shared" ca="1" si="215"/>
        <v>0</v>
      </c>
      <c r="AD192" s="54">
        <f t="shared" ca="1" si="199"/>
        <v>0</v>
      </c>
      <c r="AE192" s="46" t="s">
        <v>1724</v>
      </c>
      <c r="AF192" s="40"/>
      <c r="AG192" s="17"/>
      <c r="AH192" s="17"/>
      <c r="AI192" s="54">
        <f t="shared" ca="1" si="200"/>
        <v>841858713</v>
      </c>
      <c r="AJ192" s="54"/>
      <c r="AK192" s="54">
        <f t="shared" ca="1" si="201"/>
        <v>841858713</v>
      </c>
    </row>
    <row r="193" spans="1:37">
      <c r="A193" s="519" t="s">
        <v>12124</v>
      </c>
      <c r="B193" s="22" t="s">
        <v>7078</v>
      </c>
      <c r="C193" s="53">
        <v>419</v>
      </c>
      <c r="D193" s="53"/>
      <c r="E193" s="54">
        <f t="shared" si="204"/>
        <v>0</v>
      </c>
      <c r="F193" s="54">
        <f t="shared" ca="1" si="205"/>
        <v>0</v>
      </c>
      <c r="G193" s="54">
        <f t="shared" ca="1" si="206"/>
        <v>0</v>
      </c>
      <c r="H193" s="54">
        <f t="shared" si="207"/>
        <v>0</v>
      </c>
      <c r="I193" s="54">
        <f t="shared" ca="1" si="208"/>
        <v>0</v>
      </c>
      <c r="J193" s="54">
        <f t="shared" ca="1" si="209"/>
        <v>0</v>
      </c>
      <c r="K193" s="24">
        <v>418</v>
      </c>
      <c r="L193" s="25" t="s">
        <v>12217</v>
      </c>
      <c r="M193" s="26">
        <v>419</v>
      </c>
      <c r="N193" s="17">
        <f t="shared" si="194"/>
        <v>175</v>
      </c>
      <c r="O193" s="17" t="s">
        <v>6077</v>
      </c>
      <c r="P193" s="17" t="s">
        <v>6078</v>
      </c>
      <c r="Q193" s="27"/>
      <c r="R193" s="547"/>
      <c r="S193" s="54">
        <f t="shared" ca="1" si="210"/>
        <v>0</v>
      </c>
      <c r="T193" s="547">
        <v>0</v>
      </c>
      <c r="U193" s="57">
        <f t="shared" ca="1" si="211"/>
        <v>0</v>
      </c>
      <c r="V193" s="894"/>
      <c r="W193" s="54">
        <f t="shared" ca="1" si="212"/>
        <v>0</v>
      </c>
      <c r="X193" s="547"/>
      <c r="Y193" s="57">
        <f t="shared" ca="1" si="213"/>
        <v>0</v>
      </c>
      <c r="Z193" s="894"/>
      <c r="AA193" s="54">
        <f t="shared" ca="1" si="214"/>
        <v>0</v>
      </c>
      <c r="AB193" s="547"/>
      <c r="AC193" s="57">
        <f t="shared" ca="1" si="215"/>
        <v>0</v>
      </c>
      <c r="AD193" s="54">
        <f t="shared" ca="1" si="199"/>
        <v>0</v>
      </c>
      <c r="AE193" s="46" t="s">
        <v>1724</v>
      </c>
      <c r="AF193" s="40"/>
      <c r="AG193" s="17"/>
      <c r="AH193" s="17"/>
      <c r="AI193" s="54">
        <f t="shared" ca="1" si="200"/>
        <v>0</v>
      </c>
      <c r="AJ193" s="54"/>
      <c r="AK193" s="54">
        <f t="shared" ca="1" si="201"/>
        <v>0</v>
      </c>
    </row>
    <row r="194" spans="1:37">
      <c r="A194" s="31" t="s">
        <v>9019</v>
      </c>
      <c r="B194" s="22" t="s">
        <v>7079</v>
      </c>
      <c r="C194" s="53" t="s">
        <v>7080</v>
      </c>
      <c r="D194" s="53"/>
      <c r="E194" s="56">
        <f t="shared" ref="E194:J194" si="216">Acdkt</f>
        <v>7907500983</v>
      </c>
      <c r="F194" s="56">
        <f t="shared" ca="1" si="216"/>
        <v>-1061175428</v>
      </c>
      <c r="G194" s="56">
        <f t="shared" ca="1" si="216"/>
        <v>6846325555</v>
      </c>
      <c r="H194" s="56">
        <f t="shared" si="216"/>
        <v>12846472</v>
      </c>
      <c r="I194" s="56">
        <f t="shared" ca="1" si="216"/>
        <v>0</v>
      </c>
      <c r="J194" s="56">
        <f t="shared" ca="1" si="216"/>
        <v>12846472</v>
      </c>
      <c r="K194" s="24"/>
      <c r="L194" s="25"/>
      <c r="M194" s="26"/>
      <c r="N194" s="17">
        <f t="shared" si="194"/>
        <v>176</v>
      </c>
      <c r="O194" s="17" t="s">
        <v>6077</v>
      </c>
      <c r="P194" s="17"/>
      <c r="Q194" s="27"/>
      <c r="R194" s="56">
        <f>Acdkt</f>
        <v>7804768923</v>
      </c>
      <c r="S194" s="56">
        <f t="shared" ref="S194:AC194" ca="1" si="217">Acdkt</f>
        <v>6857998278</v>
      </c>
      <c r="T194" s="56">
        <f>Acdkt</f>
        <v>12846472</v>
      </c>
      <c r="U194" s="554">
        <f t="shared" ca="1" si="217"/>
        <v>12846472</v>
      </c>
      <c r="V194" s="56">
        <f t="shared" si="217"/>
        <v>102732060</v>
      </c>
      <c r="W194" s="56">
        <f t="shared" ca="1" si="217"/>
        <v>102732060</v>
      </c>
      <c r="X194" s="56">
        <f t="shared" si="217"/>
        <v>0</v>
      </c>
      <c r="Y194" s="554">
        <f t="shared" ca="1" si="217"/>
        <v>0</v>
      </c>
      <c r="Z194" s="56">
        <f t="shared" si="217"/>
        <v>0</v>
      </c>
      <c r="AA194" s="56">
        <f t="shared" ca="1" si="217"/>
        <v>-114404783</v>
      </c>
      <c r="AB194" s="56">
        <f t="shared" si="217"/>
        <v>0</v>
      </c>
      <c r="AC194" s="554">
        <f t="shared" ca="1" si="217"/>
        <v>0</v>
      </c>
      <c r="AD194" s="54">
        <f t="shared" ca="1" si="199"/>
        <v>6833479083</v>
      </c>
      <c r="AE194" s="46" t="s">
        <v>10488</v>
      </c>
      <c r="AF194" s="40"/>
      <c r="AG194" s="17"/>
      <c r="AH194" s="17"/>
      <c r="AI194" s="54">
        <f t="shared" ca="1" si="200"/>
        <v>6960730338</v>
      </c>
      <c r="AJ194" s="54"/>
      <c r="AK194" s="54">
        <f t="shared" ca="1" si="201"/>
        <v>12846472</v>
      </c>
    </row>
    <row r="195" spans="1:37">
      <c r="A195" s="31"/>
      <c r="B195" s="22" t="s">
        <v>10489</v>
      </c>
      <c r="C195" s="53"/>
      <c r="D195" s="53"/>
      <c r="E195" s="54">
        <f t="shared" si="204"/>
        <v>102732060</v>
      </c>
      <c r="F195" s="54">
        <f t="shared" ca="1" si="205"/>
        <v>-114454665</v>
      </c>
      <c r="G195" s="54">
        <f t="shared" ca="1" si="206"/>
        <v>-11722605</v>
      </c>
      <c r="H195" s="54">
        <f t="shared" si="207"/>
        <v>12846472</v>
      </c>
      <c r="I195" s="54">
        <f t="shared" ca="1" si="208"/>
        <v>0</v>
      </c>
      <c r="J195" s="54">
        <f t="shared" ca="1" si="209"/>
        <v>12846472</v>
      </c>
      <c r="K195" s="24">
        <v>4211</v>
      </c>
      <c r="L195" s="25" t="s">
        <v>12217</v>
      </c>
      <c r="M195" s="26">
        <v>420</v>
      </c>
      <c r="N195" s="17">
        <f t="shared" si="194"/>
        <v>177</v>
      </c>
      <c r="O195" s="17"/>
      <c r="P195" s="17" t="s">
        <v>6078</v>
      </c>
      <c r="Q195" s="27"/>
      <c r="R195" s="547"/>
      <c r="S195" s="54">
        <f ca="1">-pajetsck+R195</f>
        <v>0</v>
      </c>
      <c r="T195" s="547">
        <v>12846472</v>
      </c>
      <c r="U195" s="57">
        <f ca="1">-pajetsdk+T195</f>
        <v>12846472</v>
      </c>
      <c r="V195" s="894">
        <v>102732060</v>
      </c>
      <c r="W195" s="54">
        <f ca="1">-pajetsck+V195</f>
        <v>102732060</v>
      </c>
      <c r="X195" s="547"/>
      <c r="Y195" s="57">
        <f ca="1">-pajetsdk+X195</f>
        <v>0</v>
      </c>
      <c r="Z195" s="894"/>
      <c r="AA195" s="54">
        <f ca="1">-pajetsck+Z195</f>
        <v>-114454665</v>
      </c>
      <c r="AB195" s="547"/>
      <c r="AC195" s="57">
        <f ca="1">-pajetsdk+AB195</f>
        <v>0</v>
      </c>
      <c r="AD195" s="54">
        <f t="shared" ca="1" si="199"/>
        <v>-24569077</v>
      </c>
      <c r="AE195" s="46"/>
      <c r="AF195" s="40"/>
      <c r="AG195" s="17"/>
      <c r="AH195" s="17"/>
      <c r="AI195" s="54">
        <f t="shared" ca="1" si="200"/>
        <v>102732060</v>
      </c>
      <c r="AJ195" s="54"/>
      <c r="AK195" s="54">
        <f t="shared" ca="1" si="201"/>
        <v>12846472</v>
      </c>
    </row>
    <row r="196" spans="1:37">
      <c r="A196" s="31"/>
      <c r="B196" s="22" t="s">
        <v>6104</v>
      </c>
      <c r="C196" s="53"/>
      <c r="D196" s="53"/>
      <c r="E196" s="54">
        <f t="shared" si="204"/>
        <v>7804768923</v>
      </c>
      <c r="F196" s="54">
        <f t="shared" ca="1" si="205"/>
        <v>-946720763</v>
      </c>
      <c r="G196" s="54">
        <f t="shared" ca="1" si="206"/>
        <v>6858048160</v>
      </c>
      <c r="H196" s="54">
        <f t="shared" si="207"/>
        <v>0</v>
      </c>
      <c r="I196" s="54">
        <f t="shared" ca="1" si="208"/>
        <v>0</v>
      </c>
      <c r="J196" s="54">
        <f t="shared" ca="1" si="209"/>
        <v>0</v>
      </c>
      <c r="K196" s="24">
        <v>4212</v>
      </c>
      <c r="L196" s="25" t="s">
        <v>12217</v>
      </c>
      <c r="M196" s="26">
        <v>420</v>
      </c>
      <c r="N196" s="17">
        <f t="shared" si="194"/>
        <v>178</v>
      </c>
      <c r="O196" s="17"/>
      <c r="P196" s="17" t="s">
        <v>6078</v>
      </c>
      <c r="Q196" s="27"/>
      <c r="R196" s="549">
        <v>7804768923</v>
      </c>
      <c r="S196" s="54">
        <f ca="1">-pajetsck+R196+(S305-R305)</f>
        <v>6857998278</v>
      </c>
      <c r="T196" s="549"/>
      <c r="U196" s="57">
        <f ca="1">-pajetsdk+T196+(U305-T305)</f>
        <v>0</v>
      </c>
      <c r="V196" s="895"/>
      <c r="W196" s="54">
        <f ca="1">-pajetsck+V196+(W305-V305)</f>
        <v>0</v>
      </c>
      <c r="X196" s="549"/>
      <c r="Y196" s="57">
        <f ca="1">-pajetsdk+X196+(Y305-X305)</f>
        <v>0</v>
      </c>
      <c r="Z196" s="895"/>
      <c r="AA196" s="54">
        <f ca="1">-pajetsck+Z196+(AA305-Z305)</f>
        <v>49882</v>
      </c>
      <c r="AB196" s="549"/>
      <c r="AC196" s="57">
        <f ca="1">-pajetsdk+AB196+(AC305-AB305)</f>
        <v>0</v>
      </c>
      <c r="AD196" s="54">
        <f t="shared" ca="1" si="199"/>
        <v>6858048160</v>
      </c>
      <c r="AE196" s="46"/>
      <c r="AF196" s="40"/>
      <c r="AG196" s="17"/>
      <c r="AH196" s="17"/>
      <c r="AI196" s="54">
        <f t="shared" ca="1" si="200"/>
        <v>6857998278</v>
      </c>
      <c r="AJ196" s="54"/>
      <c r="AK196" s="54">
        <f t="shared" ca="1" si="201"/>
        <v>0</v>
      </c>
    </row>
    <row r="197" spans="1:37">
      <c r="A197" s="31" t="s">
        <v>6105</v>
      </c>
      <c r="B197" s="22" t="s">
        <v>6106</v>
      </c>
      <c r="C197" s="53" t="s">
        <v>6107</v>
      </c>
      <c r="D197" s="53"/>
      <c r="E197" s="54">
        <f t="shared" si="204"/>
        <v>0</v>
      </c>
      <c r="F197" s="54">
        <f t="shared" ca="1" si="205"/>
        <v>0</v>
      </c>
      <c r="G197" s="54">
        <f t="shared" ca="1" si="206"/>
        <v>0</v>
      </c>
      <c r="H197" s="54">
        <f t="shared" si="207"/>
        <v>0</v>
      </c>
      <c r="I197" s="54">
        <f t="shared" ca="1" si="208"/>
        <v>0</v>
      </c>
      <c r="J197" s="54">
        <f t="shared" ca="1" si="209"/>
        <v>0</v>
      </c>
      <c r="K197" s="24">
        <v>441</v>
      </c>
      <c r="L197" s="25" t="s">
        <v>12218</v>
      </c>
      <c r="M197" s="26">
        <v>421</v>
      </c>
      <c r="N197" s="17">
        <f t="shared" si="194"/>
        <v>179</v>
      </c>
      <c r="O197" s="17" t="s">
        <v>6077</v>
      </c>
      <c r="P197" s="17" t="s">
        <v>6078</v>
      </c>
      <c r="Q197" s="27"/>
      <c r="R197" s="547"/>
      <c r="S197" s="54">
        <f ca="1">-pajetsck+R197</f>
        <v>0</v>
      </c>
      <c r="T197" s="547"/>
      <c r="U197" s="57">
        <f ca="1">-pajetsdk+T197</f>
        <v>0</v>
      </c>
      <c r="V197" s="894"/>
      <c r="W197" s="54">
        <f ca="1">-pajetsck+V197</f>
        <v>0</v>
      </c>
      <c r="X197" s="547"/>
      <c r="Y197" s="57">
        <f ca="1">-pajetsdk+X197</f>
        <v>0</v>
      </c>
      <c r="Z197" s="894"/>
      <c r="AA197" s="54">
        <f ca="1">-pajetsck+Z197</f>
        <v>0</v>
      </c>
      <c r="AB197" s="547"/>
      <c r="AC197" s="57">
        <f ca="1">-pajetsdk+AB197</f>
        <v>0</v>
      </c>
      <c r="AD197" s="54">
        <f t="shared" ca="1" si="199"/>
        <v>0</v>
      </c>
      <c r="AE197" s="46" t="s">
        <v>1724</v>
      </c>
      <c r="AF197" s="40"/>
      <c r="AG197" s="17"/>
      <c r="AH197" s="17"/>
      <c r="AI197" s="54">
        <f t="shared" ca="1" si="200"/>
        <v>0</v>
      </c>
      <c r="AJ197" s="54"/>
      <c r="AK197" s="54">
        <f t="shared" ca="1" si="201"/>
        <v>0</v>
      </c>
    </row>
    <row r="198" spans="1:37">
      <c r="A198" s="31" t="s">
        <v>12447</v>
      </c>
      <c r="B198" s="22" t="s">
        <v>9520</v>
      </c>
      <c r="C198" s="53">
        <v>422</v>
      </c>
      <c r="D198" s="53"/>
      <c r="E198" s="54">
        <f t="shared" si="204"/>
        <v>0</v>
      </c>
      <c r="F198" s="54">
        <f t="shared" ca="1" si="205"/>
        <v>0</v>
      </c>
      <c r="G198" s="54">
        <f t="shared" ca="1" si="206"/>
        <v>0</v>
      </c>
      <c r="H198" s="54">
        <f t="shared" si="207"/>
        <v>0</v>
      </c>
      <c r="I198" s="54">
        <f t="shared" ca="1" si="208"/>
        <v>0</v>
      </c>
      <c r="J198" s="54">
        <f t="shared" ca="1" si="209"/>
        <v>0</v>
      </c>
      <c r="K198" s="24">
        <v>417</v>
      </c>
      <c r="L198" s="25" t="s">
        <v>12217</v>
      </c>
      <c r="M198" s="26">
        <v>422</v>
      </c>
      <c r="N198" s="17">
        <f t="shared" si="194"/>
        <v>180</v>
      </c>
      <c r="O198" s="17" t="s">
        <v>6077</v>
      </c>
      <c r="P198" s="17" t="s">
        <v>6078</v>
      </c>
      <c r="Q198" s="27"/>
      <c r="R198" s="547"/>
      <c r="S198" s="54">
        <f ca="1">-pajetsck+R198</f>
        <v>0</v>
      </c>
      <c r="T198" s="547"/>
      <c r="U198" s="57">
        <f ca="1">-pajetsdk+T198</f>
        <v>0</v>
      </c>
      <c r="V198" s="894"/>
      <c r="W198" s="54">
        <f ca="1">-pajetsck+V198</f>
        <v>0</v>
      </c>
      <c r="X198" s="547"/>
      <c r="Y198" s="57">
        <f ca="1">-pajetsdk+X198</f>
        <v>0</v>
      </c>
      <c r="Z198" s="894"/>
      <c r="AA198" s="54">
        <f ca="1">-pajetsck+Z198</f>
        <v>0</v>
      </c>
      <c r="AB198" s="547"/>
      <c r="AC198" s="57">
        <f ca="1">-pajetsdk+AB198</f>
        <v>0</v>
      </c>
      <c r="AD198" s="54">
        <f t="shared" ca="1" si="199"/>
        <v>0</v>
      </c>
      <c r="AE198" s="46" t="s">
        <v>1724</v>
      </c>
      <c r="AF198" s="40"/>
      <c r="AG198" s="17"/>
      <c r="AH198" s="17"/>
      <c r="AI198" s="54">
        <f t="shared" ca="1" si="200"/>
        <v>0</v>
      </c>
      <c r="AJ198" s="54"/>
      <c r="AK198" s="54">
        <f t="shared" ca="1" si="201"/>
        <v>0</v>
      </c>
    </row>
    <row r="199" spans="1:37" s="52" customFormat="1">
      <c r="A199" s="518" t="s">
        <v>657</v>
      </c>
      <c r="B199" s="518" t="s">
        <v>6108</v>
      </c>
      <c r="C199" s="47" t="s">
        <v>6109</v>
      </c>
      <c r="D199" s="47"/>
      <c r="E199" s="49">
        <f t="shared" ref="E199:J199" si="218">E200+E207</f>
        <v>0</v>
      </c>
      <c r="F199" s="49">
        <f t="shared" ca="1" si="218"/>
        <v>0</v>
      </c>
      <c r="G199" s="49">
        <f t="shared" ca="1" si="218"/>
        <v>0</v>
      </c>
      <c r="H199" s="49">
        <f t="shared" si="218"/>
        <v>0</v>
      </c>
      <c r="I199" s="49">
        <f t="shared" ca="1" si="218"/>
        <v>0</v>
      </c>
      <c r="J199" s="49">
        <f t="shared" ca="1" si="218"/>
        <v>0</v>
      </c>
      <c r="K199" s="590"/>
      <c r="L199" s="492"/>
      <c r="M199" s="40"/>
      <c r="N199" s="51">
        <f t="shared" si="194"/>
        <v>181</v>
      </c>
      <c r="O199" s="51" t="s">
        <v>6077</v>
      </c>
      <c r="P199" s="51"/>
      <c r="Q199" s="42"/>
      <c r="R199" s="49">
        <f>R200+R207</f>
        <v>0</v>
      </c>
      <c r="S199" s="49">
        <f t="shared" ref="S199:AC199" ca="1" si="219">S200+S207</f>
        <v>0</v>
      </c>
      <c r="T199" s="49">
        <f t="shared" si="219"/>
        <v>0</v>
      </c>
      <c r="U199" s="50">
        <f t="shared" ca="1" si="219"/>
        <v>0</v>
      </c>
      <c r="V199" s="49">
        <f>V200+V207</f>
        <v>0</v>
      </c>
      <c r="W199" s="49">
        <f ca="1">W200+W207</f>
        <v>0</v>
      </c>
      <c r="X199" s="49">
        <f>X200+X207</f>
        <v>0</v>
      </c>
      <c r="Y199" s="50">
        <f ca="1">Y200+Y207</f>
        <v>0</v>
      </c>
      <c r="Z199" s="49">
        <f t="shared" si="219"/>
        <v>0</v>
      </c>
      <c r="AA199" s="49">
        <f t="shared" ca="1" si="219"/>
        <v>0</v>
      </c>
      <c r="AB199" s="49">
        <f t="shared" si="219"/>
        <v>0</v>
      </c>
      <c r="AC199" s="50">
        <f t="shared" ca="1" si="219"/>
        <v>0</v>
      </c>
      <c r="AD199" s="49">
        <f t="shared" ca="1" si="199"/>
        <v>0</v>
      </c>
      <c r="AE199" s="591"/>
      <c r="AF199" s="40"/>
      <c r="AG199" s="51"/>
      <c r="AH199" s="51"/>
      <c r="AI199" s="49">
        <f t="shared" ca="1" si="200"/>
        <v>0</v>
      </c>
      <c r="AJ199" s="49"/>
      <c r="AK199" s="49">
        <f t="shared" ca="1" si="201"/>
        <v>0</v>
      </c>
    </row>
    <row r="200" spans="1:37">
      <c r="A200" s="31" t="s">
        <v>533</v>
      </c>
      <c r="B200" s="22" t="s">
        <v>11171</v>
      </c>
      <c r="C200" s="53" t="s">
        <v>11172</v>
      </c>
      <c r="D200" s="53"/>
      <c r="E200" s="56">
        <f t="shared" ref="E200:J200" si="220">Acdkt</f>
        <v>0</v>
      </c>
      <c r="F200" s="56">
        <f t="shared" ca="1" si="220"/>
        <v>0</v>
      </c>
      <c r="G200" s="56">
        <f t="shared" ca="1" si="220"/>
        <v>0</v>
      </c>
      <c r="H200" s="56">
        <f t="shared" si="220"/>
        <v>0</v>
      </c>
      <c r="I200" s="56">
        <f t="shared" ca="1" si="220"/>
        <v>0</v>
      </c>
      <c r="J200" s="56">
        <f t="shared" ca="1" si="220"/>
        <v>0</v>
      </c>
      <c r="K200" s="24"/>
      <c r="L200" s="25"/>
      <c r="M200" s="26"/>
      <c r="N200" s="17">
        <f t="shared" si="194"/>
        <v>182</v>
      </c>
      <c r="O200" s="17" t="s">
        <v>6077</v>
      </c>
      <c r="P200" s="17"/>
      <c r="Q200" s="27"/>
      <c r="R200" s="56">
        <f>Acdkt</f>
        <v>0</v>
      </c>
      <c r="S200" s="56">
        <f t="shared" ref="S200:AC200" ca="1" si="221">Acdkt</f>
        <v>0</v>
      </c>
      <c r="T200" s="56">
        <f>Acdkt</f>
        <v>0</v>
      </c>
      <c r="U200" s="554">
        <f t="shared" ca="1" si="221"/>
        <v>0</v>
      </c>
      <c r="V200" s="56">
        <f t="shared" si="221"/>
        <v>0</v>
      </c>
      <c r="W200" s="56">
        <f t="shared" ca="1" si="221"/>
        <v>0</v>
      </c>
      <c r="X200" s="56">
        <f t="shared" si="221"/>
        <v>0</v>
      </c>
      <c r="Y200" s="554">
        <f t="shared" ca="1" si="221"/>
        <v>0</v>
      </c>
      <c r="Z200" s="56">
        <f t="shared" si="221"/>
        <v>0</v>
      </c>
      <c r="AA200" s="56">
        <f t="shared" ca="1" si="221"/>
        <v>0</v>
      </c>
      <c r="AB200" s="56">
        <f t="shared" si="221"/>
        <v>0</v>
      </c>
      <c r="AC200" s="554">
        <f t="shared" ca="1" si="221"/>
        <v>0</v>
      </c>
      <c r="AD200" s="54">
        <f t="shared" ca="1" si="199"/>
        <v>0</v>
      </c>
      <c r="AE200" s="46" t="s">
        <v>1724</v>
      </c>
      <c r="AF200" s="40"/>
      <c r="AG200" s="17"/>
      <c r="AH200" s="17"/>
      <c r="AI200" s="54">
        <f t="shared" ca="1" si="200"/>
        <v>0</v>
      </c>
      <c r="AJ200" s="54"/>
      <c r="AK200" s="54">
        <f t="shared" ca="1" si="201"/>
        <v>0</v>
      </c>
    </row>
    <row r="201" spans="1:37">
      <c r="A201" s="519"/>
      <c r="B201" s="519" t="s">
        <v>9646</v>
      </c>
      <c r="C201" s="53"/>
      <c r="D201" s="53"/>
      <c r="E201" s="54">
        <f t="shared" ref="E201:J201" si="222">E202+E203</f>
        <v>0</v>
      </c>
      <c r="F201" s="54">
        <f t="shared" ca="1" si="222"/>
        <v>0</v>
      </c>
      <c r="G201" s="54">
        <f t="shared" ca="1" si="222"/>
        <v>0</v>
      </c>
      <c r="H201" s="54">
        <f t="shared" si="222"/>
        <v>0</v>
      </c>
      <c r="I201" s="54">
        <f t="shared" ca="1" si="222"/>
        <v>0</v>
      </c>
      <c r="J201" s="54">
        <f t="shared" ca="1" si="222"/>
        <v>0</v>
      </c>
      <c r="K201" s="24"/>
      <c r="L201" s="25"/>
      <c r="M201" s="26"/>
      <c r="N201" s="17">
        <f t="shared" si="194"/>
        <v>183</v>
      </c>
      <c r="O201" s="17"/>
      <c r="P201" s="17"/>
      <c r="Q201" s="27"/>
      <c r="R201" s="54">
        <f>R202+R203</f>
        <v>0</v>
      </c>
      <c r="S201" s="54">
        <f t="shared" ref="S201:AC201" ca="1" si="223">S202+S203</f>
        <v>0</v>
      </c>
      <c r="T201" s="54">
        <f t="shared" si="223"/>
        <v>0</v>
      </c>
      <c r="U201" s="57">
        <f t="shared" ca="1" si="223"/>
        <v>0</v>
      </c>
      <c r="V201" s="54">
        <f>V202+V203</f>
        <v>0</v>
      </c>
      <c r="W201" s="54">
        <f ca="1">W202+W203</f>
        <v>0</v>
      </c>
      <c r="X201" s="54">
        <f>X202+X203</f>
        <v>0</v>
      </c>
      <c r="Y201" s="57">
        <f ca="1">Y202+Y203</f>
        <v>0</v>
      </c>
      <c r="Z201" s="54">
        <f t="shared" si="223"/>
        <v>0</v>
      </c>
      <c r="AA201" s="54">
        <f t="shared" ca="1" si="223"/>
        <v>0</v>
      </c>
      <c r="AB201" s="54">
        <f t="shared" si="223"/>
        <v>0</v>
      </c>
      <c r="AC201" s="57">
        <f t="shared" ca="1" si="223"/>
        <v>0</v>
      </c>
      <c r="AD201" s="54">
        <f t="shared" ca="1" si="199"/>
        <v>0</v>
      </c>
      <c r="AE201" s="46"/>
      <c r="AF201" s="40"/>
      <c r="AG201" s="17"/>
      <c r="AH201" s="17"/>
      <c r="AI201" s="54">
        <f t="shared" ca="1" si="200"/>
        <v>0</v>
      </c>
      <c r="AJ201" s="54"/>
      <c r="AK201" s="54">
        <f t="shared" ca="1" si="201"/>
        <v>0</v>
      </c>
    </row>
    <row r="202" spans="1:37">
      <c r="A202" s="519"/>
      <c r="B202" s="22" t="s">
        <v>9647</v>
      </c>
      <c r="C202" s="53"/>
      <c r="D202" s="53"/>
      <c r="E202" s="54">
        <f t="shared" ref="E202:E207" si="224">THCK1</f>
        <v>0</v>
      </c>
      <c r="F202" s="54">
        <f t="shared" ref="F202:F207" ca="1" si="225">THCK2</f>
        <v>0</v>
      </c>
      <c r="G202" s="54">
        <f t="shared" ref="G202:G207" ca="1" si="226">THCK</f>
        <v>0</v>
      </c>
      <c r="H202" s="54">
        <f t="shared" ref="H202:H207" si="227">THDK1</f>
        <v>0</v>
      </c>
      <c r="I202" s="54">
        <f t="shared" ref="I202:I207" ca="1" si="228">THDK2</f>
        <v>0</v>
      </c>
      <c r="J202" s="54">
        <f ca="1">THDK</f>
        <v>0</v>
      </c>
      <c r="K202" s="24">
        <v>4611</v>
      </c>
      <c r="L202" s="25" t="s">
        <v>12218</v>
      </c>
      <c r="M202" s="26">
        <v>432</v>
      </c>
      <c r="N202" s="17">
        <f t="shared" si="194"/>
        <v>184</v>
      </c>
      <c r="O202" s="17"/>
      <c r="P202" s="17" t="s">
        <v>6078</v>
      </c>
      <c r="Q202" s="27"/>
      <c r="R202" s="547"/>
      <c r="S202" s="54">
        <f ca="1">-pajetsck+R202</f>
        <v>0</v>
      </c>
      <c r="T202" s="547"/>
      <c r="U202" s="57">
        <f ca="1">-pajetsdk+T202</f>
        <v>0</v>
      </c>
      <c r="V202" s="894"/>
      <c r="W202" s="54">
        <f ca="1">-pajetsck+V202</f>
        <v>0</v>
      </c>
      <c r="X202" s="547"/>
      <c r="Y202" s="57">
        <f ca="1">-pajetsdk+X202</f>
        <v>0</v>
      </c>
      <c r="Z202" s="894"/>
      <c r="AA202" s="54">
        <f ca="1">-pajetsck+Z202</f>
        <v>0</v>
      </c>
      <c r="AB202" s="547"/>
      <c r="AC202" s="57">
        <f ca="1">-pajetsdk+AB202</f>
        <v>0</v>
      </c>
      <c r="AD202" s="54">
        <f t="shared" ca="1" si="199"/>
        <v>0</v>
      </c>
      <c r="AE202" s="46"/>
      <c r="AF202" s="40"/>
      <c r="AG202" s="17"/>
      <c r="AH202" s="17"/>
      <c r="AI202" s="54">
        <f t="shared" ca="1" si="200"/>
        <v>0</v>
      </c>
      <c r="AJ202" s="54"/>
      <c r="AK202" s="54">
        <f t="shared" ca="1" si="201"/>
        <v>0</v>
      </c>
    </row>
    <row r="203" spans="1:37">
      <c r="A203" s="519"/>
      <c r="B203" s="22" t="s">
        <v>12076</v>
      </c>
      <c r="C203" s="53"/>
      <c r="D203" s="53"/>
      <c r="E203" s="54">
        <f t="shared" si="224"/>
        <v>0</v>
      </c>
      <c r="F203" s="54">
        <f t="shared" ca="1" si="225"/>
        <v>0</v>
      </c>
      <c r="G203" s="54">
        <f t="shared" ca="1" si="226"/>
        <v>0</v>
      </c>
      <c r="H203" s="54">
        <f t="shared" si="227"/>
        <v>0</v>
      </c>
      <c r="I203" s="54">
        <f t="shared" ca="1" si="228"/>
        <v>0</v>
      </c>
      <c r="J203" s="54">
        <f ca="1">THDK</f>
        <v>0</v>
      </c>
      <c r="K203" s="24">
        <v>4612</v>
      </c>
      <c r="L203" s="25" t="s">
        <v>12218</v>
      </c>
      <c r="M203" s="26">
        <v>432</v>
      </c>
      <c r="N203" s="17">
        <f t="shared" si="194"/>
        <v>185</v>
      </c>
      <c r="O203" s="17"/>
      <c r="P203" s="17" t="s">
        <v>6078</v>
      </c>
      <c r="Q203" s="27"/>
      <c r="R203" s="549"/>
      <c r="S203" s="54">
        <f ca="1">-pajetsck+R203</f>
        <v>0</v>
      </c>
      <c r="T203" s="549"/>
      <c r="U203" s="57">
        <f ca="1">-pajetsdk+T203</f>
        <v>0</v>
      </c>
      <c r="V203" s="895"/>
      <c r="W203" s="54">
        <f ca="1">-pajetsck+V203</f>
        <v>0</v>
      </c>
      <c r="X203" s="549"/>
      <c r="Y203" s="57">
        <f ca="1">-pajetsdk+X203</f>
        <v>0</v>
      </c>
      <c r="Z203" s="895"/>
      <c r="AA203" s="54">
        <f ca="1">-pajetsck+Z203</f>
        <v>0</v>
      </c>
      <c r="AB203" s="549"/>
      <c r="AC203" s="57">
        <f ca="1">-pajetsdk+AB203</f>
        <v>0</v>
      </c>
      <c r="AD203" s="54">
        <f t="shared" ca="1" si="199"/>
        <v>0</v>
      </c>
      <c r="AE203" s="46"/>
      <c r="AF203" s="40"/>
      <c r="AG203" s="17"/>
      <c r="AH203" s="17"/>
      <c r="AI203" s="54">
        <f t="shared" ca="1" si="200"/>
        <v>0</v>
      </c>
      <c r="AJ203" s="54"/>
      <c r="AK203" s="54">
        <f t="shared" ca="1" si="201"/>
        <v>0</v>
      </c>
    </row>
    <row r="204" spans="1:37">
      <c r="A204" s="519"/>
      <c r="B204" s="519" t="s">
        <v>8023</v>
      </c>
      <c r="C204" s="53"/>
      <c r="D204" s="53"/>
      <c r="E204" s="54">
        <f t="shared" ref="E204:J204" si="229">E205+E206</f>
        <v>0</v>
      </c>
      <c r="F204" s="54">
        <f t="shared" ca="1" si="229"/>
        <v>0</v>
      </c>
      <c r="G204" s="54">
        <f t="shared" ca="1" si="229"/>
        <v>0</v>
      </c>
      <c r="H204" s="54">
        <f t="shared" si="229"/>
        <v>0</v>
      </c>
      <c r="I204" s="54">
        <f t="shared" ca="1" si="229"/>
        <v>0</v>
      </c>
      <c r="J204" s="54">
        <f t="shared" ca="1" si="229"/>
        <v>0</v>
      </c>
      <c r="K204" s="24"/>
      <c r="L204" s="25"/>
      <c r="M204" s="26"/>
      <c r="N204" s="17">
        <f t="shared" si="194"/>
        <v>186</v>
      </c>
      <c r="O204" s="17"/>
      <c r="P204" s="17"/>
      <c r="Q204" s="27"/>
      <c r="R204" s="54">
        <f>R205+R206</f>
        <v>0</v>
      </c>
      <c r="S204" s="54">
        <f t="shared" ref="S204:AC204" ca="1" si="230">S205+S206</f>
        <v>0</v>
      </c>
      <c r="T204" s="54">
        <f t="shared" si="230"/>
        <v>0</v>
      </c>
      <c r="U204" s="57">
        <f t="shared" ca="1" si="230"/>
        <v>0</v>
      </c>
      <c r="V204" s="54">
        <f>V205+V206</f>
        <v>0</v>
      </c>
      <c r="W204" s="54">
        <f ca="1">W205+W206</f>
        <v>0</v>
      </c>
      <c r="X204" s="54">
        <f>X205+X206</f>
        <v>0</v>
      </c>
      <c r="Y204" s="57">
        <f ca="1">Y205+Y206</f>
        <v>0</v>
      </c>
      <c r="Z204" s="54">
        <f t="shared" si="230"/>
        <v>0</v>
      </c>
      <c r="AA204" s="54">
        <f t="shared" ca="1" si="230"/>
        <v>0</v>
      </c>
      <c r="AB204" s="54">
        <f t="shared" si="230"/>
        <v>0</v>
      </c>
      <c r="AC204" s="57">
        <f t="shared" ca="1" si="230"/>
        <v>0</v>
      </c>
      <c r="AD204" s="54">
        <f t="shared" ca="1" si="199"/>
        <v>0</v>
      </c>
      <c r="AE204" s="46"/>
      <c r="AF204" s="40"/>
      <c r="AG204" s="17"/>
      <c r="AH204" s="17"/>
      <c r="AI204" s="54">
        <f t="shared" ca="1" si="200"/>
        <v>0</v>
      </c>
      <c r="AJ204" s="54"/>
      <c r="AK204" s="54">
        <f t="shared" ca="1" si="201"/>
        <v>0</v>
      </c>
    </row>
    <row r="205" spans="1:37">
      <c r="A205" s="519"/>
      <c r="B205" s="22" t="s">
        <v>8024</v>
      </c>
      <c r="C205" s="53"/>
      <c r="D205" s="53"/>
      <c r="E205" s="54">
        <f t="shared" si="224"/>
        <v>0</v>
      </c>
      <c r="F205" s="54">
        <f t="shared" ca="1" si="225"/>
        <v>0</v>
      </c>
      <c r="G205" s="54">
        <f t="shared" ca="1" si="226"/>
        <v>0</v>
      </c>
      <c r="H205" s="54">
        <f t="shared" si="227"/>
        <v>0</v>
      </c>
      <c r="I205" s="54">
        <f t="shared" ca="1" si="228"/>
        <v>0</v>
      </c>
      <c r="J205" s="54">
        <f ca="1">THDK</f>
        <v>0</v>
      </c>
      <c r="K205" s="24">
        <v>1611</v>
      </c>
      <c r="L205" s="25" t="s">
        <v>12218</v>
      </c>
      <c r="M205" s="26">
        <v>432</v>
      </c>
      <c r="N205" s="17">
        <f t="shared" si="194"/>
        <v>187</v>
      </c>
      <c r="O205" s="17"/>
      <c r="P205" s="17" t="s">
        <v>6078</v>
      </c>
      <c r="Q205" s="27"/>
      <c r="R205" s="547"/>
      <c r="S205" s="54">
        <f ca="1">-pajetsck+R205</f>
        <v>0</v>
      </c>
      <c r="T205" s="547"/>
      <c r="U205" s="57">
        <f ca="1">-pajetsdk+T205</f>
        <v>0</v>
      </c>
      <c r="V205" s="894"/>
      <c r="W205" s="54">
        <f ca="1">-pajetsck+V205</f>
        <v>0</v>
      </c>
      <c r="X205" s="547"/>
      <c r="Y205" s="57">
        <f ca="1">-pajetsdk+X205</f>
        <v>0</v>
      </c>
      <c r="Z205" s="894"/>
      <c r="AA205" s="54">
        <f ca="1">-pajetsck+Z205</f>
        <v>0</v>
      </c>
      <c r="AB205" s="547"/>
      <c r="AC205" s="57">
        <f ca="1">-pajetsdk+AB205</f>
        <v>0</v>
      </c>
      <c r="AD205" s="54">
        <f t="shared" ca="1" si="199"/>
        <v>0</v>
      </c>
      <c r="AE205" s="46"/>
      <c r="AF205" s="40"/>
      <c r="AG205" s="17"/>
      <c r="AH205" s="17"/>
      <c r="AI205" s="54">
        <f t="shared" ca="1" si="200"/>
        <v>0</v>
      </c>
      <c r="AJ205" s="54"/>
      <c r="AK205" s="54">
        <f t="shared" ca="1" si="201"/>
        <v>0</v>
      </c>
    </row>
    <row r="206" spans="1:37">
      <c r="A206" s="519"/>
      <c r="B206" s="22" t="s">
        <v>8025</v>
      </c>
      <c r="C206" s="53"/>
      <c r="D206" s="53"/>
      <c r="E206" s="54">
        <f t="shared" si="224"/>
        <v>0</v>
      </c>
      <c r="F206" s="54">
        <f t="shared" ca="1" si="225"/>
        <v>0</v>
      </c>
      <c r="G206" s="54">
        <f t="shared" ca="1" si="226"/>
        <v>0</v>
      </c>
      <c r="H206" s="54">
        <f t="shared" si="227"/>
        <v>0</v>
      </c>
      <c r="I206" s="54">
        <f t="shared" ca="1" si="228"/>
        <v>0</v>
      </c>
      <c r="J206" s="54">
        <f ca="1">THDK</f>
        <v>0</v>
      </c>
      <c r="K206" s="24">
        <v>1612</v>
      </c>
      <c r="L206" s="25" t="s">
        <v>12218</v>
      </c>
      <c r="M206" s="26">
        <v>432</v>
      </c>
      <c r="N206" s="17">
        <f t="shared" si="194"/>
        <v>188</v>
      </c>
      <c r="O206" s="17"/>
      <c r="P206" s="17" t="s">
        <v>6078</v>
      </c>
      <c r="Q206" s="27"/>
      <c r="R206" s="549"/>
      <c r="S206" s="54">
        <f ca="1">-pajetsck+R206</f>
        <v>0</v>
      </c>
      <c r="T206" s="549"/>
      <c r="U206" s="57">
        <f ca="1">-pajetsdk+T206</f>
        <v>0</v>
      </c>
      <c r="V206" s="895"/>
      <c r="W206" s="54">
        <f ca="1">-pajetsck+V206</f>
        <v>0</v>
      </c>
      <c r="X206" s="549"/>
      <c r="Y206" s="57">
        <f ca="1">-pajetsdk+X206</f>
        <v>0</v>
      </c>
      <c r="Z206" s="895"/>
      <c r="AA206" s="54">
        <f ca="1">-pajetsck+Z206</f>
        <v>0</v>
      </c>
      <c r="AB206" s="549"/>
      <c r="AC206" s="57">
        <f ca="1">-pajetsdk+AB206</f>
        <v>0</v>
      </c>
      <c r="AD206" s="54">
        <f t="shared" ca="1" si="199"/>
        <v>0</v>
      </c>
      <c r="AE206" s="46"/>
      <c r="AF206" s="40"/>
      <c r="AG206" s="17"/>
      <c r="AH206" s="17"/>
      <c r="AI206" s="54">
        <f t="shared" ca="1" si="200"/>
        <v>0</v>
      </c>
      <c r="AJ206" s="54"/>
      <c r="AK206" s="54">
        <f t="shared" ca="1" si="201"/>
        <v>0</v>
      </c>
    </row>
    <row r="207" spans="1:37">
      <c r="A207" s="519" t="s">
        <v>661</v>
      </c>
      <c r="B207" s="22" t="s">
        <v>1309</v>
      </c>
      <c r="C207" s="53" t="s">
        <v>1310</v>
      </c>
      <c r="D207" s="53"/>
      <c r="E207" s="54">
        <f t="shared" si="224"/>
        <v>0</v>
      </c>
      <c r="F207" s="54">
        <f t="shared" ca="1" si="225"/>
        <v>0</v>
      </c>
      <c r="G207" s="54">
        <f t="shared" ca="1" si="226"/>
        <v>0</v>
      </c>
      <c r="H207" s="54">
        <f t="shared" si="227"/>
        <v>0</v>
      </c>
      <c r="I207" s="54">
        <f t="shared" ca="1" si="228"/>
        <v>0</v>
      </c>
      <c r="J207" s="54">
        <f ca="1">THDK</f>
        <v>0</v>
      </c>
      <c r="K207" s="24">
        <v>466</v>
      </c>
      <c r="L207" s="25" t="s">
        <v>12218</v>
      </c>
      <c r="M207" s="26">
        <v>433</v>
      </c>
      <c r="N207" s="17">
        <f t="shared" si="194"/>
        <v>189</v>
      </c>
      <c r="O207" s="17" t="s">
        <v>6077</v>
      </c>
      <c r="P207" s="17" t="s">
        <v>6078</v>
      </c>
      <c r="Q207" s="27"/>
      <c r="R207" s="547"/>
      <c r="S207" s="54">
        <f ca="1">-pajetsck+R207</f>
        <v>0</v>
      </c>
      <c r="T207" s="547"/>
      <c r="U207" s="57">
        <f ca="1">-pajetsdk+T207</f>
        <v>0</v>
      </c>
      <c r="V207" s="894"/>
      <c r="W207" s="54">
        <f ca="1">-pajetsck+V207</f>
        <v>0</v>
      </c>
      <c r="X207" s="547"/>
      <c r="Y207" s="57">
        <f ca="1">-pajetsdk+X207</f>
        <v>0</v>
      </c>
      <c r="Z207" s="894"/>
      <c r="AA207" s="54">
        <f ca="1">-pajetsck+Z207</f>
        <v>0</v>
      </c>
      <c r="AB207" s="547"/>
      <c r="AC207" s="57">
        <f ca="1">-pajetsdk+AB207</f>
        <v>0</v>
      </c>
      <c r="AD207" s="54">
        <f t="shared" ca="1" si="199"/>
        <v>0</v>
      </c>
      <c r="AE207" s="46" t="s">
        <v>1724</v>
      </c>
      <c r="AF207" s="40"/>
      <c r="AG207" s="17"/>
      <c r="AH207" s="17"/>
      <c r="AI207" s="54">
        <f t="shared" ca="1" si="200"/>
        <v>0</v>
      </c>
      <c r="AJ207" s="54"/>
      <c r="AK207" s="54">
        <f t="shared" ca="1" si="201"/>
        <v>0</v>
      </c>
    </row>
    <row r="208" spans="1:37" s="52" customFormat="1">
      <c r="A208" s="518" t="s">
        <v>4500</v>
      </c>
      <c r="B208" s="490" t="s">
        <v>4501</v>
      </c>
      <c r="C208" s="47" t="s">
        <v>4502</v>
      </c>
      <c r="D208" s="47"/>
      <c r="E208" s="49">
        <f>THCK1</f>
        <v>0</v>
      </c>
      <c r="F208" s="49">
        <f ca="1">THCK2</f>
        <v>1114404783</v>
      </c>
      <c r="G208" s="49">
        <f ca="1">THCK</f>
        <v>1114404783</v>
      </c>
      <c r="H208" s="49">
        <f>THDK1</f>
        <v>0</v>
      </c>
      <c r="I208" s="49">
        <f ca="1">THDK2</f>
        <v>0</v>
      </c>
      <c r="J208" s="49">
        <f ca="1">THDK</f>
        <v>0</v>
      </c>
      <c r="K208" s="590">
        <v>439</v>
      </c>
      <c r="L208" s="492" t="s">
        <v>12219</v>
      </c>
      <c r="M208" s="40">
        <v>439</v>
      </c>
      <c r="N208" s="51">
        <f t="shared" si="194"/>
        <v>190</v>
      </c>
      <c r="O208" s="51" t="s">
        <v>6077</v>
      </c>
      <c r="P208" s="51" t="s">
        <v>6078</v>
      </c>
      <c r="Q208" s="42"/>
      <c r="R208" s="589"/>
      <c r="S208" s="49">
        <f ca="1">-pajetsck+R208</f>
        <v>0</v>
      </c>
      <c r="T208" s="589"/>
      <c r="U208" s="50">
        <f ca="1">-pajetsdk+T208</f>
        <v>0</v>
      </c>
      <c r="V208" s="898"/>
      <c r="W208" s="49">
        <f ca="1">-pajetsck+V208</f>
        <v>0</v>
      </c>
      <c r="X208" s="589"/>
      <c r="Y208" s="50">
        <f ca="1">-pajetsdk+X208</f>
        <v>0</v>
      </c>
      <c r="Z208" s="898"/>
      <c r="AA208" s="49">
        <f ca="1">-pajetsck+Z208</f>
        <v>1114404783</v>
      </c>
      <c r="AB208" s="589"/>
      <c r="AC208" s="50">
        <f ca="1">-pajetsdk+AB208</f>
        <v>0</v>
      </c>
      <c r="AD208" s="49">
        <f t="shared" ca="1" si="199"/>
        <v>1114404783</v>
      </c>
      <c r="AE208" s="591"/>
      <c r="AF208" s="40"/>
      <c r="AG208" s="51"/>
      <c r="AH208" s="51"/>
      <c r="AI208" s="49">
        <f t="shared" ca="1" si="200"/>
        <v>0</v>
      </c>
      <c r="AJ208" s="49"/>
      <c r="AK208" s="49">
        <f t="shared" ca="1" si="201"/>
        <v>0</v>
      </c>
    </row>
    <row r="209" spans="1:37">
      <c r="A209" s="519"/>
      <c r="B209" s="31"/>
      <c r="C209" s="53"/>
      <c r="D209" s="53"/>
      <c r="E209" s="54"/>
      <c r="F209" s="54"/>
      <c r="G209" s="54"/>
      <c r="H209" s="54"/>
      <c r="I209" s="54"/>
      <c r="J209" s="54"/>
      <c r="K209" s="24"/>
      <c r="L209" s="25"/>
      <c r="M209" s="26"/>
      <c r="N209" s="17"/>
      <c r="O209" s="17"/>
      <c r="P209" s="17"/>
      <c r="Q209" s="27"/>
      <c r="R209" s="54"/>
      <c r="S209" s="54"/>
      <c r="T209" s="54"/>
      <c r="U209" s="57"/>
      <c r="V209" s="54"/>
      <c r="W209" s="54"/>
      <c r="X209" s="54"/>
      <c r="Y209" s="57"/>
      <c r="Z209" s="54"/>
      <c r="AA209" s="54"/>
      <c r="AB209" s="54"/>
      <c r="AC209" s="57"/>
      <c r="AD209" s="54"/>
      <c r="AE209" s="46"/>
      <c r="AF209" s="40"/>
      <c r="AG209" s="17"/>
      <c r="AH209" s="17"/>
      <c r="AI209" s="54"/>
      <c r="AJ209" s="54"/>
      <c r="AK209" s="54"/>
    </row>
    <row r="210" spans="1:37" ht="13.5" thickBot="1">
      <c r="A210" s="518"/>
      <c r="B210" s="518" t="s">
        <v>4503</v>
      </c>
      <c r="C210" s="47" t="s">
        <v>4504</v>
      </c>
      <c r="D210" s="47"/>
      <c r="E210" s="64">
        <f t="shared" ref="E210:J210" si="231">E208+E183+E120</f>
        <v>791951660701</v>
      </c>
      <c r="F210" s="64">
        <f t="shared" ca="1" si="231"/>
        <v>-94000000000</v>
      </c>
      <c r="G210" s="64">
        <f t="shared" ca="1" si="231"/>
        <v>697951660701</v>
      </c>
      <c r="H210" s="64">
        <f t="shared" si="231"/>
        <v>692020536768</v>
      </c>
      <c r="I210" s="64">
        <f t="shared" ca="1" si="231"/>
        <v>0</v>
      </c>
      <c r="J210" s="64">
        <f t="shared" ca="1" si="231"/>
        <v>692020536768</v>
      </c>
      <c r="K210" s="24"/>
      <c r="L210" s="25"/>
      <c r="M210" s="26"/>
      <c r="N210" s="17">
        <f t="shared" si="194"/>
        <v>191</v>
      </c>
      <c r="O210" s="17" t="s">
        <v>6077</v>
      </c>
      <c r="P210" s="17"/>
      <c r="Q210" s="27"/>
      <c r="R210" s="64">
        <f>R208+R183+R120</f>
        <v>696221806777</v>
      </c>
      <c r="S210" s="64">
        <f t="shared" ref="S210:AC210" ca="1" si="232">S208+S183+S120</f>
        <v>696221806777</v>
      </c>
      <c r="T210" s="64">
        <f t="shared" si="232"/>
        <v>692020536768</v>
      </c>
      <c r="U210" s="65">
        <f t="shared" ca="1" si="232"/>
        <v>692020536768</v>
      </c>
      <c r="V210" s="64">
        <f>V208+V183+V120</f>
        <v>95729853924</v>
      </c>
      <c r="W210" s="64">
        <f ca="1">W208+W183+W120</f>
        <v>95729853924</v>
      </c>
      <c r="X210" s="64">
        <f>X208+X183+X120</f>
        <v>0</v>
      </c>
      <c r="Y210" s="65">
        <f ca="1">Y208+Y183+Y120</f>
        <v>0</v>
      </c>
      <c r="Z210" s="64">
        <f t="shared" si="232"/>
        <v>0</v>
      </c>
      <c r="AA210" s="64">
        <f t="shared" ca="1" si="232"/>
        <v>-94000000000</v>
      </c>
      <c r="AB210" s="64">
        <f t="shared" si="232"/>
        <v>0</v>
      </c>
      <c r="AC210" s="65">
        <f t="shared" ca="1" si="232"/>
        <v>0</v>
      </c>
      <c r="AD210" s="64">
        <f ca="1">-(J210-G210)</f>
        <v>5931123933</v>
      </c>
      <c r="AE210" s="46"/>
      <c r="AF210" s="40"/>
      <c r="AG210" s="17"/>
      <c r="AH210" s="17"/>
      <c r="AI210" s="64">
        <f ca="1">G210-AA210</f>
        <v>791951660701</v>
      </c>
      <c r="AJ210" s="49"/>
      <c r="AK210" s="64">
        <f ca="1">J210-AC210</f>
        <v>692020536768</v>
      </c>
    </row>
    <row r="211" spans="1:37" s="1106" customFormat="1" ht="13.5" thickTop="1">
      <c r="A211" s="1102"/>
      <c r="B211" s="1102"/>
      <c r="C211" s="1102"/>
      <c r="D211" s="1102"/>
      <c r="E211" s="1103">
        <f t="shared" ref="E211:J211" si="233">E210-E117</f>
        <v>0</v>
      </c>
      <c r="F211" s="1103">
        <f t="shared" ca="1" si="233"/>
        <v>0</v>
      </c>
      <c r="G211" s="1103">
        <f t="shared" ca="1" si="233"/>
        <v>0</v>
      </c>
      <c r="H211" s="1103">
        <f t="shared" si="233"/>
        <v>0</v>
      </c>
      <c r="I211" s="1103">
        <f t="shared" ca="1" si="233"/>
        <v>0</v>
      </c>
      <c r="J211" s="1103">
        <f t="shared" ca="1" si="233"/>
        <v>0</v>
      </c>
      <c r="K211" s="1104"/>
      <c r="L211" s="1105"/>
      <c r="M211" s="1097"/>
      <c r="N211" s="1098" t="str">
        <f t="shared" si="194"/>
        <v/>
      </c>
      <c r="O211" s="1098" t="s">
        <v>6077</v>
      </c>
      <c r="P211" s="1105"/>
      <c r="Q211" s="1099"/>
      <c r="R211" s="1103">
        <f>R210-R117</f>
        <v>0</v>
      </c>
      <c r="S211" s="1103">
        <f t="shared" ref="S211:AC211" ca="1" si="234">S210-S117</f>
        <v>0</v>
      </c>
      <c r="T211" s="1103">
        <f t="shared" si="234"/>
        <v>0</v>
      </c>
      <c r="U211" s="1100">
        <f t="shared" ca="1" si="234"/>
        <v>0</v>
      </c>
      <c r="V211" s="1103">
        <f>V210-V117</f>
        <v>0</v>
      </c>
      <c r="W211" s="1103">
        <f ca="1">W210-W117</f>
        <v>0</v>
      </c>
      <c r="X211" s="1103">
        <f>X210-X117</f>
        <v>0</v>
      </c>
      <c r="Y211" s="1100">
        <f ca="1">Y210-Y117</f>
        <v>0</v>
      </c>
      <c r="Z211" s="1103">
        <f t="shared" si="234"/>
        <v>0</v>
      </c>
      <c r="AA211" s="1103">
        <f t="shared" ca="1" si="234"/>
        <v>0</v>
      </c>
      <c r="AB211" s="1103">
        <f t="shared" si="234"/>
        <v>0</v>
      </c>
      <c r="AC211" s="1100">
        <f t="shared" ca="1" si="234"/>
        <v>0</v>
      </c>
      <c r="AD211" s="1098"/>
      <c r="AE211" s="1098"/>
      <c r="AF211" s="1101"/>
      <c r="AG211" s="1098"/>
      <c r="AH211" s="1098"/>
      <c r="AI211" s="1103">
        <f ca="1">AI210-AI117</f>
        <v>0</v>
      </c>
      <c r="AJ211" s="1103"/>
      <c r="AK211" s="1103">
        <f ca="1">AK210-AK117</f>
        <v>0</v>
      </c>
    </row>
    <row r="212" spans="1:37" s="22" customFormat="1">
      <c r="A212" s="36" t="str">
        <f>CĐKT!A134</f>
        <v>3.</v>
      </c>
      <c r="B212" s="67"/>
      <c r="C212" s="67"/>
      <c r="D212" s="67"/>
      <c r="E212" s="67"/>
      <c r="F212" s="67"/>
      <c r="G212" s="67"/>
      <c r="H212" s="67"/>
      <c r="I212" s="67"/>
      <c r="J212" s="67"/>
      <c r="K212" s="68"/>
      <c r="L212" s="25"/>
      <c r="M212" s="25"/>
      <c r="N212" s="25" t="str">
        <f t="shared" si="194"/>
        <v/>
      </c>
      <c r="O212" s="25" t="s">
        <v>6077</v>
      </c>
      <c r="P212" s="25"/>
      <c r="Q212" s="491"/>
      <c r="R212" s="499"/>
      <c r="S212" s="499"/>
      <c r="T212" s="499"/>
      <c r="U212" s="500"/>
      <c r="V212" s="499"/>
      <c r="W212" s="499"/>
      <c r="X212" s="499"/>
      <c r="Y212" s="500"/>
      <c r="Z212" s="499"/>
      <c r="AA212" s="499"/>
      <c r="AB212" s="499"/>
      <c r="AC212" s="500"/>
      <c r="AD212" s="25"/>
      <c r="AE212" s="25"/>
      <c r="AF212" s="40"/>
      <c r="AG212" s="25"/>
      <c r="AH212" s="25"/>
      <c r="AI212" s="499"/>
      <c r="AJ212" s="501"/>
      <c r="AK212" s="499"/>
    </row>
    <row r="213" spans="1:37">
      <c r="A213" s="518"/>
      <c r="B213" s="518"/>
      <c r="C213" s="47"/>
      <c r="D213" s="53"/>
      <c r="E213" s="55"/>
      <c r="F213" s="55"/>
      <c r="G213" s="55"/>
      <c r="H213" s="55"/>
      <c r="I213" s="55"/>
      <c r="J213" s="55"/>
      <c r="K213" s="24"/>
      <c r="L213" s="25"/>
      <c r="M213" s="26"/>
      <c r="N213" s="17" t="str">
        <f t="shared" si="194"/>
        <v/>
      </c>
      <c r="O213" s="17" t="s">
        <v>6077</v>
      </c>
      <c r="P213" s="17"/>
      <c r="Q213" s="27"/>
      <c r="R213" s="54"/>
      <c r="S213" s="54"/>
      <c r="T213" s="54"/>
      <c r="U213" s="57"/>
      <c r="V213" s="54"/>
      <c r="W213" s="54"/>
      <c r="X213" s="54"/>
      <c r="Y213" s="57"/>
      <c r="Z213" s="54"/>
      <c r="AA213" s="54"/>
      <c r="AB213" s="54"/>
      <c r="AC213" s="57"/>
      <c r="AD213" s="17"/>
      <c r="AE213" s="17"/>
      <c r="AF213" s="40"/>
      <c r="AG213" s="17"/>
      <c r="AH213" s="17"/>
      <c r="AI213" s="54">
        <f t="shared" ref="AI213:AI227" si="235">G213-AA213</f>
        <v>0</v>
      </c>
      <c r="AJ213" s="54"/>
      <c r="AK213" s="54">
        <f t="shared" ref="AK213:AK227" si="236">J213-AC213</f>
        <v>0</v>
      </c>
    </row>
    <row r="214" spans="1:37" s="66" customFormat="1">
      <c r="A214" s="519" t="s">
        <v>533</v>
      </c>
      <c r="B214" s="31" t="s">
        <v>12470</v>
      </c>
      <c r="C214" s="53" t="s">
        <v>12235</v>
      </c>
      <c r="D214" s="53"/>
      <c r="E214" s="54">
        <f t="shared" ref="E214:E227" si="237">THCK1</f>
        <v>0</v>
      </c>
      <c r="F214" s="54">
        <f>THCK2</f>
        <v>0</v>
      </c>
      <c r="G214" s="54">
        <f>THCK</f>
        <v>0</v>
      </c>
      <c r="H214" s="54">
        <f>THDK1</f>
        <v>0</v>
      </c>
      <c r="I214" s="54">
        <f>THDK2</f>
        <v>0</v>
      </c>
      <c r="J214" s="54">
        <f>THDK</f>
        <v>0</v>
      </c>
      <c r="K214" s="24" t="s">
        <v>12235</v>
      </c>
      <c r="L214" s="25"/>
      <c r="M214" s="26"/>
      <c r="N214" s="17">
        <f t="shared" si="194"/>
        <v>192</v>
      </c>
      <c r="O214" s="17" t="s">
        <v>6077</v>
      </c>
      <c r="P214" s="17"/>
      <c r="Q214" s="27"/>
      <c r="R214" s="547"/>
      <c r="S214" s="54">
        <f t="shared" ref="S214:S219" si="238">R214</f>
        <v>0</v>
      </c>
      <c r="T214" s="547"/>
      <c r="U214" s="57">
        <f>T214</f>
        <v>0</v>
      </c>
      <c r="V214" s="894"/>
      <c r="W214" s="54">
        <f>V214</f>
        <v>0</v>
      </c>
      <c r="X214" s="547"/>
      <c r="Y214" s="57">
        <f>X214</f>
        <v>0</v>
      </c>
      <c r="Z214" s="894"/>
      <c r="AA214" s="54">
        <f>Z214</f>
        <v>0</v>
      </c>
      <c r="AB214" s="547"/>
      <c r="AC214" s="57">
        <f>AB214</f>
        <v>0</v>
      </c>
      <c r="AD214" s="26"/>
      <c r="AE214" s="26"/>
      <c r="AF214" s="40"/>
      <c r="AG214" s="26"/>
      <c r="AH214" s="26"/>
      <c r="AI214" s="54">
        <f t="shared" si="235"/>
        <v>0</v>
      </c>
      <c r="AJ214" s="54"/>
      <c r="AK214" s="54">
        <f t="shared" si="236"/>
        <v>0</v>
      </c>
    </row>
    <row r="215" spans="1:37" s="66" customFormat="1">
      <c r="A215" s="519" t="s">
        <v>661</v>
      </c>
      <c r="B215" s="31" t="s">
        <v>7810</v>
      </c>
      <c r="C215" s="53" t="s">
        <v>12236</v>
      </c>
      <c r="D215" s="53"/>
      <c r="E215" s="54">
        <f t="shared" si="237"/>
        <v>0</v>
      </c>
      <c r="F215" s="54">
        <f>THCK2</f>
        <v>0</v>
      </c>
      <c r="G215" s="54">
        <f>THCK</f>
        <v>0</v>
      </c>
      <c r="H215" s="54">
        <f>THDK1</f>
        <v>0</v>
      </c>
      <c r="I215" s="54">
        <f>THDK2</f>
        <v>0</v>
      </c>
      <c r="J215" s="54">
        <f>THDK</f>
        <v>0</v>
      </c>
      <c r="K215" s="24" t="s">
        <v>12236</v>
      </c>
      <c r="L215" s="25"/>
      <c r="M215" s="26"/>
      <c r="N215" s="17">
        <f t="shared" si="194"/>
        <v>193</v>
      </c>
      <c r="O215" s="17" t="s">
        <v>6077</v>
      </c>
      <c r="P215" s="17"/>
      <c r="Q215" s="27"/>
      <c r="R215" s="549"/>
      <c r="S215" s="54">
        <f t="shared" si="238"/>
        <v>0</v>
      </c>
      <c r="T215" s="549"/>
      <c r="U215" s="57">
        <f>T215</f>
        <v>0</v>
      </c>
      <c r="V215" s="895"/>
      <c r="W215" s="54">
        <f>V215</f>
        <v>0</v>
      </c>
      <c r="X215" s="549"/>
      <c r="Y215" s="57">
        <f>X215</f>
        <v>0</v>
      </c>
      <c r="Z215" s="895"/>
      <c r="AA215" s="54">
        <f>Z215</f>
        <v>0</v>
      </c>
      <c r="AB215" s="549"/>
      <c r="AC215" s="57">
        <f>AB215</f>
        <v>0</v>
      </c>
      <c r="AD215" s="26"/>
      <c r="AE215" s="26"/>
      <c r="AF215" s="40"/>
      <c r="AG215" s="26"/>
      <c r="AH215" s="26"/>
      <c r="AI215" s="54">
        <f t="shared" si="235"/>
        <v>0</v>
      </c>
      <c r="AJ215" s="54"/>
      <c r="AK215" s="54">
        <f t="shared" si="236"/>
        <v>0</v>
      </c>
    </row>
    <row r="216" spans="1:37" s="66" customFormat="1">
      <c r="A216" s="519" t="s">
        <v>12490</v>
      </c>
      <c r="B216" s="31" t="s">
        <v>11858</v>
      </c>
      <c r="C216" s="53" t="s">
        <v>12237</v>
      </c>
      <c r="D216" s="53"/>
      <c r="E216" s="54">
        <f t="shared" si="237"/>
        <v>0</v>
      </c>
      <c r="F216" s="54">
        <f>THCK2</f>
        <v>0</v>
      </c>
      <c r="G216" s="54">
        <f>THCK</f>
        <v>0</v>
      </c>
      <c r="H216" s="54">
        <f>THDK1</f>
        <v>0</v>
      </c>
      <c r="I216" s="54">
        <f>THDK2</f>
        <v>0</v>
      </c>
      <c r="J216" s="54">
        <f>THDK</f>
        <v>0</v>
      </c>
      <c r="K216" s="24" t="s">
        <v>12237</v>
      </c>
      <c r="L216" s="25"/>
      <c r="M216" s="26"/>
      <c r="N216" s="17">
        <f t="shared" si="194"/>
        <v>194</v>
      </c>
      <c r="O216" s="17" t="s">
        <v>6077</v>
      </c>
      <c r="P216" s="17"/>
      <c r="Q216" s="27"/>
      <c r="R216" s="549"/>
      <c r="S216" s="54">
        <f t="shared" si="238"/>
        <v>0</v>
      </c>
      <c r="T216" s="549"/>
      <c r="U216" s="57">
        <f>T216</f>
        <v>0</v>
      </c>
      <c r="V216" s="895"/>
      <c r="W216" s="54">
        <f>V216</f>
        <v>0</v>
      </c>
      <c r="X216" s="549"/>
      <c r="Y216" s="57">
        <f>X216</f>
        <v>0</v>
      </c>
      <c r="Z216" s="895"/>
      <c r="AA216" s="54">
        <f>Z216</f>
        <v>0</v>
      </c>
      <c r="AB216" s="549"/>
      <c r="AC216" s="57">
        <f>AB216</f>
        <v>0</v>
      </c>
      <c r="AD216" s="26"/>
      <c r="AE216" s="26"/>
      <c r="AF216" s="40"/>
      <c r="AG216" s="26"/>
      <c r="AH216" s="26"/>
      <c r="AI216" s="54">
        <f t="shared" si="235"/>
        <v>0</v>
      </c>
      <c r="AJ216" s="54"/>
      <c r="AK216" s="54">
        <f t="shared" si="236"/>
        <v>0</v>
      </c>
    </row>
    <row r="217" spans="1:37" s="66" customFormat="1">
      <c r="A217" s="519" t="s">
        <v>13294</v>
      </c>
      <c r="B217" s="31" t="s">
        <v>11859</v>
      </c>
      <c r="C217" s="53" t="s">
        <v>12238</v>
      </c>
      <c r="D217" s="53"/>
      <c r="E217" s="54">
        <f t="shared" si="237"/>
        <v>3048300</v>
      </c>
      <c r="F217" s="54">
        <f>THCK2</f>
        <v>0</v>
      </c>
      <c r="G217" s="54">
        <f>THCK</f>
        <v>3048300</v>
      </c>
      <c r="H217" s="54">
        <f>THDK1</f>
        <v>3048300</v>
      </c>
      <c r="I217" s="54">
        <f>THDK2</f>
        <v>0</v>
      </c>
      <c r="J217" s="54">
        <f>THDK</f>
        <v>3048300</v>
      </c>
      <c r="K217" s="24" t="s">
        <v>12238</v>
      </c>
      <c r="L217" s="25"/>
      <c r="M217" s="26"/>
      <c r="N217" s="17">
        <f t="shared" si="194"/>
        <v>195</v>
      </c>
      <c r="O217" s="17" t="s">
        <v>6077</v>
      </c>
      <c r="P217" s="17"/>
      <c r="Q217" s="27"/>
      <c r="R217" s="549">
        <v>3048300</v>
      </c>
      <c r="S217" s="54">
        <f t="shared" si="238"/>
        <v>3048300</v>
      </c>
      <c r="T217" s="549">
        <v>3048300</v>
      </c>
      <c r="U217" s="57">
        <f>T217</f>
        <v>3048300</v>
      </c>
      <c r="V217" s="895"/>
      <c r="W217" s="54">
        <f>V217</f>
        <v>0</v>
      </c>
      <c r="X217" s="549"/>
      <c r="Y217" s="57">
        <f>X217</f>
        <v>0</v>
      </c>
      <c r="Z217" s="895"/>
      <c r="AA217" s="54">
        <f>Z217</f>
        <v>0</v>
      </c>
      <c r="AB217" s="549"/>
      <c r="AC217" s="57">
        <f>AB217</f>
        <v>0</v>
      </c>
      <c r="AD217" s="26"/>
      <c r="AE217" s="26"/>
      <c r="AF217" s="40"/>
      <c r="AG217" s="26"/>
      <c r="AH217" s="26"/>
      <c r="AI217" s="54">
        <f t="shared" si="235"/>
        <v>3048300</v>
      </c>
      <c r="AJ217" s="54"/>
      <c r="AK217" s="54">
        <f t="shared" si="236"/>
        <v>3048300</v>
      </c>
    </row>
    <row r="218" spans="1:37" s="544" customFormat="1">
      <c r="A218" s="536" t="s">
        <v>13296</v>
      </c>
      <c r="B218" s="537" t="s">
        <v>11860</v>
      </c>
      <c r="C218" s="538"/>
      <c r="D218" s="538"/>
      <c r="E218" s="54"/>
      <c r="F218" s="537"/>
      <c r="G218" s="537"/>
      <c r="H218" s="537"/>
      <c r="I218" s="537"/>
      <c r="J218" s="537"/>
      <c r="K218" s="539"/>
      <c r="L218" s="25"/>
      <c r="M218" s="540"/>
      <c r="N218" s="17">
        <f t="shared" si="194"/>
        <v>196</v>
      </c>
      <c r="O218" s="540" t="s">
        <v>6077</v>
      </c>
      <c r="P218" s="540"/>
      <c r="Q218" s="541"/>
      <c r="R218" s="1093"/>
      <c r="S218" s="54">
        <f t="shared" si="238"/>
        <v>0</v>
      </c>
      <c r="T218" s="1093"/>
      <c r="U218" s="543"/>
      <c r="V218" s="542"/>
      <c r="W218" s="542"/>
      <c r="X218" s="542"/>
      <c r="Y218" s="543"/>
      <c r="Z218" s="542"/>
      <c r="AA218" s="542"/>
      <c r="AB218" s="542"/>
      <c r="AC218" s="543"/>
      <c r="AD218" s="540"/>
      <c r="AE218" s="540"/>
      <c r="AF218" s="40"/>
      <c r="AG218" s="540"/>
      <c r="AH218" s="540"/>
      <c r="AI218" s="542">
        <f t="shared" si="235"/>
        <v>0</v>
      </c>
      <c r="AJ218" s="542"/>
      <c r="AK218" s="542">
        <f t="shared" si="236"/>
        <v>0</v>
      </c>
    </row>
    <row r="219" spans="1:37" s="544" customFormat="1">
      <c r="A219" s="536"/>
      <c r="B219" s="537" t="s">
        <v>11861</v>
      </c>
      <c r="C219" s="538" t="s">
        <v>12239</v>
      </c>
      <c r="D219" s="538"/>
      <c r="E219" s="588">
        <f t="shared" si="237"/>
        <v>0</v>
      </c>
      <c r="F219" s="588">
        <f t="shared" ref="F219:F227" si="239">THCK2</f>
        <v>0</v>
      </c>
      <c r="G219" s="588">
        <f t="shared" ref="G219:G227" si="240">THCK</f>
        <v>0</v>
      </c>
      <c r="H219" s="588">
        <f t="shared" ref="H219:H227" si="241">THDK1</f>
        <v>0</v>
      </c>
      <c r="I219" s="588">
        <f t="shared" ref="I219:I227" si="242">THDK2</f>
        <v>0</v>
      </c>
      <c r="J219" s="588">
        <f t="shared" ref="J219:J227" si="243">THDK</f>
        <v>0</v>
      </c>
      <c r="K219" s="539" t="s">
        <v>12239</v>
      </c>
      <c r="L219" s="25"/>
      <c r="M219" s="540"/>
      <c r="N219" s="17">
        <f t="shared" si="194"/>
        <v>197</v>
      </c>
      <c r="O219" s="540" t="s">
        <v>6077</v>
      </c>
      <c r="P219" s="540"/>
      <c r="Q219" s="541"/>
      <c r="R219" s="551"/>
      <c r="S219" s="542">
        <f t="shared" si="238"/>
        <v>0</v>
      </c>
      <c r="T219" s="551"/>
      <c r="U219" s="543">
        <f>T219</f>
        <v>0</v>
      </c>
      <c r="V219" s="899"/>
      <c r="W219" s="542">
        <f t="shared" ref="W219:W227" si="244">V219</f>
        <v>0</v>
      </c>
      <c r="X219" s="551"/>
      <c r="Y219" s="543">
        <f t="shared" ref="Y219:Y227" si="245">X219</f>
        <v>0</v>
      </c>
      <c r="Z219" s="899"/>
      <c r="AA219" s="542">
        <f t="shared" ref="AA219:AA227" si="246">Z219</f>
        <v>0</v>
      </c>
      <c r="AB219" s="551"/>
      <c r="AC219" s="543">
        <f t="shared" ref="AC219:AC227" si="247">AB219</f>
        <v>0</v>
      </c>
      <c r="AD219" s="540"/>
      <c r="AE219" s="540"/>
      <c r="AF219" s="40"/>
      <c r="AG219" s="540"/>
      <c r="AH219" s="540"/>
      <c r="AI219" s="542">
        <f t="shared" si="235"/>
        <v>0</v>
      </c>
      <c r="AJ219" s="542"/>
      <c r="AK219" s="542">
        <f t="shared" si="236"/>
        <v>0</v>
      </c>
    </row>
    <row r="220" spans="1:37" s="544" customFormat="1">
      <c r="A220" s="536"/>
      <c r="B220" s="537" t="s">
        <v>11862</v>
      </c>
      <c r="C220" s="538" t="s">
        <v>12240</v>
      </c>
      <c r="D220" s="538"/>
      <c r="E220" s="588">
        <f t="shared" si="237"/>
        <v>0</v>
      </c>
      <c r="F220" s="588">
        <f t="shared" si="239"/>
        <v>0</v>
      </c>
      <c r="G220" s="588">
        <f t="shared" si="240"/>
        <v>0</v>
      </c>
      <c r="H220" s="588">
        <f t="shared" si="241"/>
        <v>0</v>
      </c>
      <c r="I220" s="588">
        <f t="shared" si="242"/>
        <v>0</v>
      </c>
      <c r="J220" s="588">
        <f t="shared" si="243"/>
        <v>0</v>
      </c>
      <c r="K220" s="539" t="s">
        <v>12240</v>
      </c>
      <c r="L220" s="25"/>
      <c r="M220" s="540"/>
      <c r="N220" s="17">
        <f t="shared" si="194"/>
        <v>198</v>
      </c>
      <c r="O220" s="540" t="s">
        <v>6077</v>
      </c>
      <c r="P220" s="540"/>
      <c r="Q220" s="541"/>
      <c r="R220" s="552"/>
      <c r="S220" s="542">
        <f t="shared" ref="S220:U226" si="248">R220</f>
        <v>0</v>
      </c>
      <c r="T220" s="552"/>
      <c r="U220" s="543">
        <f t="shared" si="248"/>
        <v>0</v>
      </c>
      <c r="V220" s="900"/>
      <c r="W220" s="542">
        <f t="shared" si="244"/>
        <v>0</v>
      </c>
      <c r="X220" s="552"/>
      <c r="Y220" s="543">
        <f t="shared" si="245"/>
        <v>0</v>
      </c>
      <c r="Z220" s="900"/>
      <c r="AA220" s="542">
        <f t="shared" si="246"/>
        <v>0</v>
      </c>
      <c r="AB220" s="552"/>
      <c r="AC220" s="543">
        <f t="shared" si="247"/>
        <v>0</v>
      </c>
      <c r="AD220" s="540"/>
      <c r="AE220" s="540"/>
      <c r="AF220" s="40"/>
      <c r="AG220" s="540"/>
      <c r="AH220" s="540"/>
      <c r="AI220" s="542">
        <f t="shared" si="235"/>
        <v>0</v>
      </c>
      <c r="AJ220" s="542"/>
      <c r="AK220" s="542">
        <f t="shared" si="236"/>
        <v>0</v>
      </c>
    </row>
    <row r="221" spans="1:37" s="544" customFormat="1">
      <c r="A221" s="536"/>
      <c r="B221" s="537" t="s">
        <v>11863</v>
      </c>
      <c r="C221" s="538" t="s">
        <v>12241</v>
      </c>
      <c r="D221" s="538"/>
      <c r="E221" s="588">
        <f t="shared" si="237"/>
        <v>365.38</v>
      </c>
      <c r="F221" s="588">
        <f t="shared" si="239"/>
        <v>0</v>
      </c>
      <c r="G221" s="588">
        <f t="shared" si="240"/>
        <v>365.38</v>
      </c>
      <c r="H221" s="588">
        <f t="shared" si="241"/>
        <v>498.4</v>
      </c>
      <c r="I221" s="588">
        <f t="shared" si="242"/>
        <v>0</v>
      </c>
      <c r="J221" s="588">
        <f t="shared" si="243"/>
        <v>498.4</v>
      </c>
      <c r="K221" s="539" t="s">
        <v>12241</v>
      </c>
      <c r="L221" s="25"/>
      <c r="M221" s="540"/>
      <c r="N221" s="17">
        <f t="shared" si="194"/>
        <v>199</v>
      </c>
      <c r="O221" s="540" t="s">
        <v>6077</v>
      </c>
      <c r="P221" s="540"/>
      <c r="Q221" s="541"/>
      <c r="R221" s="552">
        <v>365.38</v>
      </c>
      <c r="S221" s="542">
        <f t="shared" si="248"/>
        <v>365.38</v>
      </c>
      <c r="T221" s="552">
        <v>498.4</v>
      </c>
      <c r="U221" s="543">
        <f t="shared" si="248"/>
        <v>498.4</v>
      </c>
      <c r="V221" s="900"/>
      <c r="W221" s="542">
        <f t="shared" si="244"/>
        <v>0</v>
      </c>
      <c r="X221" s="552"/>
      <c r="Y221" s="543">
        <f t="shared" si="245"/>
        <v>0</v>
      </c>
      <c r="Z221" s="900"/>
      <c r="AA221" s="542">
        <f t="shared" si="246"/>
        <v>0</v>
      </c>
      <c r="AB221" s="552"/>
      <c r="AC221" s="543">
        <f t="shared" si="247"/>
        <v>0</v>
      </c>
      <c r="AD221" s="540"/>
      <c r="AE221" s="540"/>
      <c r="AF221" s="40"/>
      <c r="AG221" s="540"/>
      <c r="AH221" s="540"/>
      <c r="AI221" s="542">
        <f t="shared" si="235"/>
        <v>365.38</v>
      </c>
      <c r="AJ221" s="542"/>
      <c r="AK221" s="542">
        <f t="shared" si="236"/>
        <v>498.4</v>
      </c>
    </row>
    <row r="222" spans="1:37" s="544" customFormat="1">
      <c r="A222" s="536"/>
      <c r="B222" s="537" t="s">
        <v>5849</v>
      </c>
      <c r="C222" s="538" t="s">
        <v>12242</v>
      </c>
      <c r="D222" s="538"/>
      <c r="E222" s="588">
        <f t="shared" si="237"/>
        <v>0</v>
      </c>
      <c r="F222" s="588">
        <f t="shared" si="239"/>
        <v>0</v>
      </c>
      <c r="G222" s="588">
        <f t="shared" si="240"/>
        <v>0</v>
      </c>
      <c r="H222" s="588">
        <f t="shared" si="241"/>
        <v>0</v>
      </c>
      <c r="I222" s="588">
        <f t="shared" si="242"/>
        <v>0</v>
      </c>
      <c r="J222" s="588">
        <f t="shared" si="243"/>
        <v>0</v>
      </c>
      <c r="K222" s="539" t="s">
        <v>12242</v>
      </c>
      <c r="L222" s="25"/>
      <c r="M222" s="540"/>
      <c r="N222" s="17">
        <f t="shared" si="194"/>
        <v>200</v>
      </c>
      <c r="O222" s="540" t="s">
        <v>6077</v>
      </c>
      <c r="P222" s="540"/>
      <c r="Q222" s="541"/>
      <c r="R222" s="552"/>
      <c r="S222" s="542">
        <f t="shared" si="248"/>
        <v>0</v>
      </c>
      <c r="T222" s="552"/>
      <c r="U222" s="543">
        <f t="shared" si="248"/>
        <v>0</v>
      </c>
      <c r="V222" s="900"/>
      <c r="W222" s="542">
        <f t="shared" si="244"/>
        <v>0</v>
      </c>
      <c r="X222" s="552"/>
      <c r="Y222" s="543">
        <f t="shared" si="245"/>
        <v>0</v>
      </c>
      <c r="Z222" s="900"/>
      <c r="AA222" s="542">
        <f t="shared" si="246"/>
        <v>0</v>
      </c>
      <c r="AB222" s="552"/>
      <c r="AC222" s="543">
        <f t="shared" si="247"/>
        <v>0</v>
      </c>
      <c r="AD222" s="540"/>
      <c r="AE222" s="540"/>
      <c r="AF222" s="40"/>
      <c r="AG222" s="540"/>
      <c r="AH222" s="540"/>
      <c r="AI222" s="542">
        <f t="shared" si="235"/>
        <v>0</v>
      </c>
      <c r="AJ222" s="542"/>
      <c r="AK222" s="542">
        <f t="shared" si="236"/>
        <v>0</v>
      </c>
    </row>
    <row r="223" spans="1:37" s="544" customFormat="1">
      <c r="A223" s="536"/>
      <c r="B223" s="537" t="s">
        <v>5850</v>
      </c>
      <c r="C223" s="538" t="s">
        <v>12243</v>
      </c>
      <c r="D223" s="538"/>
      <c r="E223" s="588">
        <f t="shared" si="237"/>
        <v>0</v>
      </c>
      <c r="F223" s="588">
        <f t="shared" si="239"/>
        <v>0</v>
      </c>
      <c r="G223" s="588">
        <f t="shared" si="240"/>
        <v>0</v>
      </c>
      <c r="H223" s="588">
        <f t="shared" si="241"/>
        <v>0</v>
      </c>
      <c r="I223" s="588">
        <f t="shared" si="242"/>
        <v>0</v>
      </c>
      <c r="J223" s="588">
        <f t="shared" si="243"/>
        <v>0</v>
      </c>
      <c r="K223" s="539" t="s">
        <v>12243</v>
      </c>
      <c r="L223" s="25"/>
      <c r="M223" s="540"/>
      <c r="N223" s="17">
        <f t="shared" si="194"/>
        <v>201</v>
      </c>
      <c r="O223" s="540" t="s">
        <v>6077</v>
      </c>
      <c r="P223" s="540"/>
      <c r="Q223" s="541"/>
      <c r="R223" s="552"/>
      <c r="S223" s="542">
        <f t="shared" si="248"/>
        <v>0</v>
      </c>
      <c r="T223" s="552"/>
      <c r="U223" s="543">
        <f t="shared" si="248"/>
        <v>0</v>
      </c>
      <c r="V223" s="900"/>
      <c r="W223" s="542">
        <f t="shared" si="244"/>
        <v>0</v>
      </c>
      <c r="X223" s="552"/>
      <c r="Y223" s="543">
        <f t="shared" si="245"/>
        <v>0</v>
      </c>
      <c r="Z223" s="900"/>
      <c r="AA223" s="542">
        <f t="shared" si="246"/>
        <v>0</v>
      </c>
      <c r="AB223" s="552"/>
      <c r="AC223" s="543">
        <f t="shared" si="247"/>
        <v>0</v>
      </c>
      <c r="AD223" s="540"/>
      <c r="AE223" s="540"/>
      <c r="AF223" s="40"/>
      <c r="AG223" s="540"/>
      <c r="AH223" s="540"/>
      <c r="AI223" s="542">
        <f t="shared" si="235"/>
        <v>0</v>
      </c>
      <c r="AJ223" s="542"/>
      <c r="AK223" s="542">
        <f t="shared" si="236"/>
        <v>0</v>
      </c>
    </row>
    <row r="224" spans="1:37" s="544" customFormat="1">
      <c r="A224" s="536"/>
      <c r="B224" s="537" t="s">
        <v>5851</v>
      </c>
      <c r="C224" s="538" t="s">
        <v>2072</v>
      </c>
      <c r="D224" s="538"/>
      <c r="E224" s="588">
        <f t="shared" si="237"/>
        <v>0</v>
      </c>
      <c r="F224" s="588">
        <f t="shared" si="239"/>
        <v>0</v>
      </c>
      <c r="G224" s="588">
        <f t="shared" si="240"/>
        <v>0</v>
      </c>
      <c r="H224" s="588">
        <f t="shared" si="241"/>
        <v>0</v>
      </c>
      <c r="I224" s="588">
        <f t="shared" si="242"/>
        <v>0</v>
      </c>
      <c r="J224" s="588">
        <f t="shared" si="243"/>
        <v>0</v>
      </c>
      <c r="K224" s="539" t="s">
        <v>2072</v>
      </c>
      <c r="L224" s="25"/>
      <c r="M224" s="540"/>
      <c r="N224" s="17">
        <f t="shared" si="194"/>
        <v>202</v>
      </c>
      <c r="O224" s="540" t="s">
        <v>6077</v>
      </c>
      <c r="P224" s="540"/>
      <c r="Q224" s="541"/>
      <c r="R224" s="552"/>
      <c r="S224" s="542">
        <f t="shared" si="248"/>
        <v>0</v>
      </c>
      <c r="T224" s="552"/>
      <c r="U224" s="543">
        <f t="shared" si="248"/>
        <v>0</v>
      </c>
      <c r="V224" s="900"/>
      <c r="W224" s="542">
        <f t="shared" si="244"/>
        <v>0</v>
      </c>
      <c r="X224" s="552"/>
      <c r="Y224" s="543">
        <f t="shared" si="245"/>
        <v>0</v>
      </c>
      <c r="Z224" s="900"/>
      <c r="AA224" s="542">
        <f t="shared" si="246"/>
        <v>0</v>
      </c>
      <c r="AB224" s="552"/>
      <c r="AC224" s="543">
        <f t="shared" si="247"/>
        <v>0</v>
      </c>
      <c r="AD224" s="540"/>
      <c r="AE224" s="540"/>
      <c r="AF224" s="40"/>
      <c r="AG224" s="540"/>
      <c r="AH224" s="540"/>
      <c r="AI224" s="542">
        <f t="shared" si="235"/>
        <v>0</v>
      </c>
      <c r="AJ224" s="542"/>
      <c r="AK224" s="542">
        <f t="shared" si="236"/>
        <v>0</v>
      </c>
    </row>
    <row r="225" spans="1:37" s="544" customFormat="1">
      <c r="A225" s="536"/>
      <c r="B225" s="537" t="s">
        <v>5852</v>
      </c>
      <c r="C225" s="538" t="s">
        <v>2073</v>
      </c>
      <c r="D225" s="538"/>
      <c r="E225" s="588">
        <f t="shared" si="237"/>
        <v>0</v>
      </c>
      <c r="F225" s="588">
        <f t="shared" si="239"/>
        <v>0</v>
      </c>
      <c r="G225" s="588">
        <f t="shared" si="240"/>
        <v>0</v>
      </c>
      <c r="H225" s="588">
        <f t="shared" si="241"/>
        <v>0</v>
      </c>
      <c r="I225" s="588">
        <f t="shared" si="242"/>
        <v>0</v>
      </c>
      <c r="J225" s="588">
        <f t="shared" si="243"/>
        <v>0</v>
      </c>
      <c r="K225" s="539" t="s">
        <v>2073</v>
      </c>
      <c r="L225" s="25"/>
      <c r="M225" s="540"/>
      <c r="N225" s="17">
        <f t="shared" si="194"/>
        <v>203</v>
      </c>
      <c r="O225" s="540" t="s">
        <v>6077</v>
      </c>
      <c r="P225" s="540"/>
      <c r="Q225" s="541"/>
      <c r="R225" s="552"/>
      <c r="S225" s="542">
        <f t="shared" si="248"/>
        <v>0</v>
      </c>
      <c r="T225" s="552"/>
      <c r="U225" s="543">
        <f t="shared" si="248"/>
        <v>0</v>
      </c>
      <c r="V225" s="900"/>
      <c r="W225" s="542">
        <f t="shared" si="244"/>
        <v>0</v>
      </c>
      <c r="X225" s="552"/>
      <c r="Y225" s="543">
        <f t="shared" si="245"/>
        <v>0</v>
      </c>
      <c r="Z225" s="900"/>
      <c r="AA225" s="542">
        <f t="shared" si="246"/>
        <v>0</v>
      </c>
      <c r="AB225" s="552"/>
      <c r="AC225" s="543">
        <f t="shared" si="247"/>
        <v>0</v>
      </c>
      <c r="AD225" s="540"/>
      <c r="AE225" s="540"/>
      <c r="AF225" s="40"/>
      <c r="AG225" s="540"/>
      <c r="AH225" s="540"/>
      <c r="AI225" s="542">
        <f t="shared" si="235"/>
        <v>0</v>
      </c>
      <c r="AJ225" s="542"/>
      <c r="AK225" s="542">
        <f t="shared" si="236"/>
        <v>0</v>
      </c>
    </row>
    <row r="226" spans="1:37" s="544" customFormat="1">
      <c r="A226" s="536"/>
      <c r="B226" s="537" t="s">
        <v>5853</v>
      </c>
      <c r="C226" s="538" t="s">
        <v>2075</v>
      </c>
      <c r="D226" s="538"/>
      <c r="E226" s="588">
        <f t="shared" si="237"/>
        <v>0</v>
      </c>
      <c r="F226" s="588">
        <f t="shared" si="239"/>
        <v>0</v>
      </c>
      <c r="G226" s="588">
        <f t="shared" si="240"/>
        <v>0</v>
      </c>
      <c r="H226" s="588">
        <f t="shared" si="241"/>
        <v>0</v>
      </c>
      <c r="I226" s="588">
        <f t="shared" si="242"/>
        <v>0</v>
      </c>
      <c r="J226" s="588">
        <f t="shared" si="243"/>
        <v>0</v>
      </c>
      <c r="K226" s="539" t="s">
        <v>2075</v>
      </c>
      <c r="L226" s="25"/>
      <c r="M226" s="540"/>
      <c r="N226" s="17">
        <f t="shared" si="194"/>
        <v>204</v>
      </c>
      <c r="O226" s="540" t="s">
        <v>6077</v>
      </c>
      <c r="P226" s="540"/>
      <c r="Q226" s="541"/>
      <c r="R226" s="552"/>
      <c r="S226" s="542">
        <f t="shared" si="248"/>
        <v>0</v>
      </c>
      <c r="T226" s="552"/>
      <c r="U226" s="543">
        <f t="shared" si="248"/>
        <v>0</v>
      </c>
      <c r="V226" s="900"/>
      <c r="W226" s="542">
        <f t="shared" si="244"/>
        <v>0</v>
      </c>
      <c r="X226" s="552"/>
      <c r="Y226" s="543">
        <f t="shared" si="245"/>
        <v>0</v>
      </c>
      <c r="Z226" s="900"/>
      <c r="AA226" s="542">
        <f t="shared" si="246"/>
        <v>0</v>
      </c>
      <c r="AB226" s="552"/>
      <c r="AC226" s="543">
        <f t="shared" si="247"/>
        <v>0</v>
      </c>
      <c r="AD226" s="540"/>
      <c r="AE226" s="540"/>
      <c r="AF226" s="40"/>
      <c r="AG226" s="540"/>
      <c r="AH226" s="540"/>
      <c r="AI226" s="542">
        <f t="shared" si="235"/>
        <v>0</v>
      </c>
      <c r="AJ226" s="542"/>
      <c r="AK226" s="542">
        <f t="shared" si="236"/>
        <v>0</v>
      </c>
    </row>
    <row r="227" spans="1:37">
      <c r="A227" s="519" t="s">
        <v>13301</v>
      </c>
      <c r="B227" s="31" t="s">
        <v>3245</v>
      </c>
      <c r="C227" s="53" t="s">
        <v>2074</v>
      </c>
      <c r="D227" s="53"/>
      <c r="E227" s="54">
        <f t="shared" si="237"/>
        <v>0</v>
      </c>
      <c r="F227" s="54">
        <f t="shared" si="239"/>
        <v>0</v>
      </c>
      <c r="G227" s="54">
        <f t="shared" si="240"/>
        <v>0</v>
      </c>
      <c r="H227" s="54">
        <f t="shared" si="241"/>
        <v>0</v>
      </c>
      <c r="I227" s="54">
        <f t="shared" si="242"/>
        <v>0</v>
      </c>
      <c r="J227" s="54">
        <f t="shared" si="243"/>
        <v>0</v>
      </c>
      <c r="K227" s="24" t="s">
        <v>2074</v>
      </c>
      <c r="L227" s="25"/>
      <c r="M227" s="26"/>
      <c r="N227" s="17">
        <f t="shared" si="194"/>
        <v>205</v>
      </c>
      <c r="O227" s="17" t="s">
        <v>6077</v>
      </c>
      <c r="P227" s="17"/>
      <c r="Q227" s="27"/>
      <c r="R227" s="551"/>
      <c r="S227" s="542">
        <f>R227</f>
        <v>0</v>
      </c>
      <c r="T227" s="551"/>
      <c r="U227" s="543">
        <f>T227</f>
        <v>0</v>
      </c>
      <c r="V227" s="899"/>
      <c r="W227" s="542">
        <f t="shared" si="244"/>
        <v>0</v>
      </c>
      <c r="X227" s="551"/>
      <c r="Y227" s="543">
        <f t="shared" si="245"/>
        <v>0</v>
      </c>
      <c r="Z227" s="899"/>
      <c r="AA227" s="542">
        <f t="shared" si="246"/>
        <v>0</v>
      </c>
      <c r="AB227" s="551"/>
      <c r="AC227" s="543">
        <f t="shared" si="247"/>
        <v>0</v>
      </c>
      <c r="AD227" s="17"/>
      <c r="AE227" s="17"/>
      <c r="AF227" s="40"/>
      <c r="AG227" s="17"/>
      <c r="AH227" s="17"/>
      <c r="AI227" s="54">
        <f t="shared" si="235"/>
        <v>0</v>
      </c>
      <c r="AJ227" s="54"/>
      <c r="AK227" s="54">
        <f t="shared" si="236"/>
        <v>0</v>
      </c>
    </row>
    <row r="228" spans="1:37">
      <c r="A228" s="31"/>
      <c r="B228" s="31"/>
      <c r="C228" s="31"/>
      <c r="D228" s="31"/>
      <c r="E228" s="55"/>
      <c r="F228" s="55"/>
      <c r="G228" s="55"/>
      <c r="H228" s="55"/>
      <c r="I228" s="55"/>
      <c r="J228" s="55"/>
      <c r="K228" s="24"/>
      <c r="L228" s="25"/>
      <c r="M228" s="26"/>
      <c r="N228" s="17" t="str">
        <f t="shared" si="194"/>
        <v/>
      </c>
      <c r="O228" s="17" t="s">
        <v>6077</v>
      </c>
      <c r="P228" s="17"/>
      <c r="Q228" s="27"/>
      <c r="R228" s="54"/>
      <c r="S228" s="54"/>
      <c r="T228" s="54"/>
      <c r="U228" s="57"/>
      <c r="V228" s="54"/>
      <c r="W228" s="54"/>
      <c r="X228" s="54"/>
      <c r="Y228" s="57"/>
      <c r="Z228" s="54"/>
      <c r="AA228" s="54"/>
      <c r="AB228" s="54"/>
      <c r="AC228" s="57"/>
      <c r="AD228" s="17"/>
      <c r="AE228" s="17"/>
      <c r="AF228" s="40"/>
      <c r="AG228" s="17"/>
      <c r="AH228" s="17"/>
      <c r="AI228" s="54"/>
      <c r="AJ228" s="54"/>
      <c r="AK228" s="54"/>
    </row>
    <row r="229" spans="1:37" s="22" customFormat="1">
      <c r="A229" s="67" t="str">
        <f>PL!A7</f>
        <v xml:space="preserve">BÁO CÁO KẾT QUẢ HOẠT ĐỘNG KINH DOANH HỢP NHẤT </v>
      </c>
      <c r="B229" s="67"/>
      <c r="C229" s="67"/>
      <c r="D229" s="67"/>
      <c r="E229" s="67"/>
      <c r="F229" s="67"/>
      <c r="G229" s="67"/>
      <c r="H229" s="67"/>
      <c r="I229" s="67"/>
      <c r="J229" s="67"/>
      <c r="K229" s="509"/>
      <c r="L229" s="25"/>
      <c r="M229" s="492"/>
      <c r="N229" s="25" t="str">
        <f t="shared" ref="N229:N287" si="249">Countct</f>
        <v/>
      </c>
      <c r="O229" s="25" t="s">
        <v>6077</v>
      </c>
      <c r="P229" s="25"/>
      <c r="Q229" s="491"/>
      <c r="R229" s="26"/>
      <c r="S229" s="26"/>
      <c r="T229" s="26"/>
      <c r="U229" s="57"/>
      <c r="V229" s="26"/>
      <c r="W229" s="26"/>
      <c r="X229" s="26"/>
      <c r="Y229" s="57"/>
      <c r="Z229" s="26"/>
      <c r="AA229" s="26"/>
      <c r="AB229" s="26"/>
      <c r="AC229" s="57"/>
      <c r="AD229" s="25"/>
      <c r="AE229" s="25"/>
      <c r="AF229" s="40"/>
      <c r="AG229" s="25"/>
      <c r="AH229" s="25"/>
      <c r="AI229" s="499"/>
      <c r="AJ229" s="501"/>
      <c r="AK229" s="499"/>
    </row>
    <row r="230" spans="1:37" s="22" customFormat="1">
      <c r="A230" s="67" t="str">
        <f>PL!A9</f>
        <v>Quý IV của năm tài chính kết thúc ngày 31 tháng 12 năm 2015</v>
      </c>
      <c r="B230" s="67"/>
      <c r="C230" s="67"/>
      <c r="D230" s="67"/>
      <c r="E230" s="67"/>
      <c r="F230" s="67"/>
      <c r="G230" s="67"/>
      <c r="H230" s="67"/>
      <c r="I230" s="67"/>
      <c r="J230" s="67"/>
      <c r="K230" s="509"/>
      <c r="L230" s="25"/>
      <c r="M230" s="492"/>
      <c r="N230" s="25" t="str">
        <f t="shared" si="249"/>
        <v/>
      </c>
      <c r="O230" s="25" t="s">
        <v>6077</v>
      </c>
      <c r="P230" s="25"/>
      <c r="Q230" s="491"/>
      <c r="R230" s="499"/>
      <c r="S230" s="499"/>
      <c r="T230" s="499"/>
      <c r="U230" s="500"/>
      <c r="V230" s="499"/>
      <c r="W230" s="499"/>
      <c r="X230" s="499"/>
      <c r="Y230" s="500"/>
      <c r="Z230" s="499"/>
      <c r="AA230" s="499"/>
      <c r="AB230" s="499"/>
      <c r="AC230" s="500"/>
      <c r="AD230" s="25"/>
      <c r="AE230" s="25"/>
      <c r="AF230" s="40"/>
      <c r="AG230" s="25"/>
      <c r="AH230" s="25"/>
      <c r="AI230" s="499"/>
      <c r="AJ230" s="501"/>
      <c r="AK230" s="499"/>
    </row>
    <row r="231" spans="1:37">
      <c r="A231" s="522"/>
      <c r="B231" s="522"/>
      <c r="C231" s="523"/>
      <c r="D231" s="523"/>
      <c r="E231" s="71"/>
      <c r="F231" s="71"/>
      <c r="G231" s="71"/>
      <c r="H231" s="71"/>
      <c r="I231" s="71"/>
      <c r="J231" s="71"/>
      <c r="K231" s="69"/>
      <c r="L231" s="25"/>
      <c r="M231" s="70"/>
      <c r="N231" s="17" t="str">
        <f t="shared" si="249"/>
        <v/>
      </c>
      <c r="O231" s="17" t="s">
        <v>6077</v>
      </c>
      <c r="P231" s="70"/>
      <c r="Q231" s="27"/>
      <c r="R231" s="26"/>
      <c r="S231" s="26"/>
      <c r="T231" s="26"/>
      <c r="U231" s="57"/>
      <c r="V231" s="26"/>
      <c r="W231" s="26"/>
      <c r="X231" s="26"/>
      <c r="Y231" s="57"/>
      <c r="Z231" s="26"/>
      <c r="AA231" s="26"/>
      <c r="AB231" s="26"/>
      <c r="AC231" s="57"/>
      <c r="AD231" s="17"/>
      <c r="AE231" s="17"/>
      <c r="AF231" s="40"/>
      <c r="AG231" s="17"/>
      <c r="AH231" s="17"/>
      <c r="AI231" s="72"/>
      <c r="AJ231" s="72"/>
      <c r="AK231" s="72"/>
    </row>
    <row r="232" spans="1:37">
      <c r="A232" s="524" t="s">
        <v>533</v>
      </c>
      <c r="B232" s="490" t="s">
        <v>951</v>
      </c>
      <c r="C232" s="525" t="s">
        <v>10488</v>
      </c>
      <c r="D232" s="523"/>
      <c r="E232" s="63">
        <f t="shared" ref="E232:J232" si="250">Acdkt</f>
        <v>82143931668</v>
      </c>
      <c r="F232" s="63">
        <f t="shared" ca="1" si="250"/>
        <v>800000</v>
      </c>
      <c r="G232" s="63">
        <f t="shared" ca="1" si="250"/>
        <v>82144731668</v>
      </c>
      <c r="H232" s="63">
        <f t="shared" si="250"/>
        <v>42635891646</v>
      </c>
      <c r="I232" s="63">
        <f t="shared" ca="1" si="250"/>
        <v>0</v>
      </c>
      <c r="J232" s="63">
        <f t="shared" ca="1" si="250"/>
        <v>42635891646</v>
      </c>
      <c r="K232" s="24"/>
      <c r="L232" s="25"/>
      <c r="M232" s="76"/>
      <c r="N232" s="17">
        <f t="shared" si="249"/>
        <v>206</v>
      </c>
      <c r="O232" s="17" t="s">
        <v>6077</v>
      </c>
      <c r="P232" s="75"/>
      <c r="Q232" s="27"/>
      <c r="R232" s="63">
        <f>Acdkt</f>
        <v>82143931668</v>
      </c>
      <c r="S232" s="63">
        <f t="shared" ref="S232:AC232" ca="1" si="251">Acdkt</f>
        <v>82144731668</v>
      </c>
      <c r="T232" s="63">
        <f>Acdkt</f>
        <v>42635891646</v>
      </c>
      <c r="U232" s="555">
        <f t="shared" ca="1" si="251"/>
        <v>42635891646</v>
      </c>
      <c r="V232" s="63">
        <f t="shared" si="251"/>
        <v>0</v>
      </c>
      <c r="W232" s="63">
        <f t="shared" ca="1" si="251"/>
        <v>0</v>
      </c>
      <c r="X232" s="63">
        <f t="shared" si="251"/>
        <v>0</v>
      </c>
      <c r="Y232" s="555">
        <f t="shared" ca="1" si="251"/>
        <v>0</v>
      </c>
      <c r="Z232" s="63">
        <f t="shared" si="251"/>
        <v>0</v>
      </c>
      <c r="AA232" s="63">
        <f t="shared" ca="1" si="251"/>
        <v>0</v>
      </c>
      <c r="AB232" s="63">
        <f t="shared" si="251"/>
        <v>0</v>
      </c>
      <c r="AC232" s="555">
        <f t="shared" ca="1" si="251"/>
        <v>0</v>
      </c>
      <c r="AD232" s="17"/>
      <c r="AE232" s="17"/>
      <c r="AF232" s="40"/>
      <c r="AG232" s="17"/>
      <c r="AH232" s="17"/>
      <c r="AI232" s="73">
        <f t="shared" ref="AI232:AI263" ca="1" si="252">G232-AA232</f>
        <v>82144731668</v>
      </c>
      <c r="AJ232" s="73"/>
      <c r="AK232" s="73">
        <f t="shared" ref="AK232:AK263" ca="1" si="253">J232-AC232</f>
        <v>42635891646</v>
      </c>
    </row>
    <row r="233" spans="1:37">
      <c r="A233" s="524"/>
      <c r="B233" s="550" t="s">
        <v>5953</v>
      </c>
      <c r="C233" s="525"/>
      <c r="D233" s="523"/>
      <c r="E233" s="79">
        <f t="shared" ref="E233:E247" si="254">THCK1</f>
        <v>82143931668</v>
      </c>
      <c r="F233" s="79">
        <f t="shared" ref="F233:F247" ca="1" si="255">THCK2</f>
        <v>800000</v>
      </c>
      <c r="G233" s="79">
        <f t="shared" ref="G233:G247" ca="1" si="256">THCK</f>
        <v>82144731668</v>
      </c>
      <c r="H233" s="79">
        <f t="shared" ref="H233:H247" si="257">THDK1</f>
        <v>42635891646</v>
      </c>
      <c r="I233" s="79">
        <f t="shared" ref="I233:I247" ca="1" si="258">THDK2</f>
        <v>0</v>
      </c>
      <c r="J233" s="79">
        <f t="shared" ref="J233:J247" ca="1" si="259">THDK</f>
        <v>42635891646</v>
      </c>
      <c r="K233" s="24">
        <v>5111</v>
      </c>
      <c r="L233" s="25" t="s">
        <v>12220</v>
      </c>
      <c r="M233" s="80" t="s">
        <v>10488</v>
      </c>
      <c r="N233" s="17">
        <f t="shared" si="249"/>
        <v>207</v>
      </c>
      <c r="O233" s="17"/>
      <c r="P233" s="75" t="s">
        <v>6078</v>
      </c>
      <c r="Q233" s="27"/>
      <c r="R233" s="547">
        <v>82143931668</v>
      </c>
      <c r="S233" s="81">
        <f t="shared" ref="S233:S240" ca="1" si="260">pajetn+R233</f>
        <v>82144731668</v>
      </c>
      <c r="T233" s="547">
        <v>42635891646</v>
      </c>
      <c r="U233" s="81">
        <f t="shared" ref="U233:U240" ca="1" si="261">pajetndk+T233</f>
        <v>42635891646</v>
      </c>
      <c r="V233" s="894"/>
      <c r="W233" s="81">
        <f t="shared" ref="W233:W240" ca="1" si="262">pajetn+V233</f>
        <v>0</v>
      </c>
      <c r="X233" s="547"/>
      <c r="Y233" s="81">
        <f t="shared" ref="Y233:Y240" ca="1" si="263">pajetndk+X233</f>
        <v>0</v>
      </c>
      <c r="Z233" s="894"/>
      <c r="AA233" s="81">
        <f t="shared" ref="AA233:AA240" ca="1" si="264">pajetn+Z233</f>
        <v>0</v>
      </c>
      <c r="AB233" s="547"/>
      <c r="AC233" s="81">
        <f t="shared" ref="AC233:AC240" ca="1" si="265">pajetndk+AB233</f>
        <v>0</v>
      </c>
      <c r="AD233" s="17"/>
      <c r="AE233" s="17"/>
      <c r="AF233" s="40"/>
      <c r="AG233" s="17"/>
      <c r="AH233" s="17"/>
      <c r="AI233" s="79">
        <f t="shared" ca="1" si="252"/>
        <v>82144731668</v>
      </c>
      <c r="AJ233" s="79"/>
      <c r="AK233" s="79">
        <f t="shared" ca="1" si="253"/>
        <v>42635891646</v>
      </c>
    </row>
    <row r="234" spans="1:37">
      <c r="A234" s="524"/>
      <c r="B234" s="550" t="s">
        <v>5954</v>
      </c>
      <c r="C234" s="525"/>
      <c r="D234" s="523"/>
      <c r="E234" s="79">
        <f t="shared" si="254"/>
        <v>0</v>
      </c>
      <c r="F234" s="79">
        <f t="shared" ca="1" si="255"/>
        <v>0</v>
      </c>
      <c r="G234" s="79">
        <f t="shared" ca="1" si="256"/>
        <v>0</v>
      </c>
      <c r="H234" s="79">
        <f t="shared" si="257"/>
        <v>0</v>
      </c>
      <c r="I234" s="79">
        <f t="shared" ca="1" si="258"/>
        <v>0</v>
      </c>
      <c r="J234" s="79">
        <f t="shared" ca="1" si="259"/>
        <v>0</v>
      </c>
      <c r="K234" s="24">
        <v>5112</v>
      </c>
      <c r="L234" s="25" t="s">
        <v>12220</v>
      </c>
      <c r="M234" s="80" t="s">
        <v>10488</v>
      </c>
      <c r="N234" s="17">
        <f t="shared" si="249"/>
        <v>208</v>
      </c>
      <c r="O234" s="17"/>
      <c r="P234" s="75" t="s">
        <v>6078</v>
      </c>
      <c r="Q234" s="27"/>
      <c r="R234" s="549"/>
      <c r="S234" s="81">
        <f t="shared" ca="1" si="260"/>
        <v>0</v>
      </c>
      <c r="T234" s="549"/>
      <c r="U234" s="81">
        <f t="shared" ca="1" si="261"/>
        <v>0</v>
      </c>
      <c r="V234" s="895"/>
      <c r="W234" s="81">
        <f t="shared" ca="1" si="262"/>
        <v>0</v>
      </c>
      <c r="X234" s="549"/>
      <c r="Y234" s="81">
        <f t="shared" ca="1" si="263"/>
        <v>0</v>
      </c>
      <c r="Z234" s="895"/>
      <c r="AA234" s="81">
        <f t="shared" ca="1" si="264"/>
        <v>0</v>
      </c>
      <c r="AB234" s="549"/>
      <c r="AC234" s="81">
        <f t="shared" ca="1" si="265"/>
        <v>0</v>
      </c>
      <c r="AD234" s="17"/>
      <c r="AE234" s="17"/>
      <c r="AF234" s="40"/>
      <c r="AG234" s="17"/>
      <c r="AH234" s="17"/>
      <c r="AI234" s="79">
        <f t="shared" ca="1" si="252"/>
        <v>0</v>
      </c>
      <c r="AJ234" s="79"/>
      <c r="AK234" s="79">
        <f t="shared" ca="1" si="253"/>
        <v>0</v>
      </c>
    </row>
    <row r="235" spans="1:37">
      <c r="A235" s="524"/>
      <c r="B235" s="550" t="s">
        <v>3357</v>
      </c>
      <c r="C235" s="525"/>
      <c r="D235" s="523"/>
      <c r="E235" s="79">
        <f t="shared" si="254"/>
        <v>0</v>
      </c>
      <c r="F235" s="79">
        <f t="shared" ca="1" si="255"/>
        <v>0</v>
      </c>
      <c r="G235" s="79">
        <f t="shared" ca="1" si="256"/>
        <v>0</v>
      </c>
      <c r="H235" s="79">
        <f t="shared" si="257"/>
        <v>0</v>
      </c>
      <c r="I235" s="79">
        <f t="shared" ca="1" si="258"/>
        <v>0</v>
      </c>
      <c r="J235" s="79">
        <f t="shared" ca="1" si="259"/>
        <v>0</v>
      </c>
      <c r="K235" s="24">
        <v>5113</v>
      </c>
      <c r="L235" s="25" t="s">
        <v>12220</v>
      </c>
      <c r="M235" s="80" t="s">
        <v>10488</v>
      </c>
      <c r="N235" s="17">
        <f t="shared" si="249"/>
        <v>209</v>
      </c>
      <c r="O235" s="17"/>
      <c r="P235" s="75" t="s">
        <v>6078</v>
      </c>
      <c r="Q235" s="27"/>
      <c r="R235" s="549"/>
      <c r="S235" s="81">
        <f t="shared" ca="1" si="260"/>
        <v>0</v>
      </c>
      <c r="T235" s="549"/>
      <c r="U235" s="81">
        <f t="shared" ca="1" si="261"/>
        <v>0</v>
      </c>
      <c r="V235" s="895"/>
      <c r="W235" s="81">
        <f t="shared" ca="1" si="262"/>
        <v>0</v>
      </c>
      <c r="X235" s="549"/>
      <c r="Y235" s="81">
        <f t="shared" ca="1" si="263"/>
        <v>0</v>
      </c>
      <c r="Z235" s="895"/>
      <c r="AA235" s="81">
        <f t="shared" ca="1" si="264"/>
        <v>0</v>
      </c>
      <c r="AB235" s="549"/>
      <c r="AC235" s="81">
        <f t="shared" ca="1" si="265"/>
        <v>0</v>
      </c>
      <c r="AD235" s="17"/>
      <c r="AE235" s="17"/>
      <c r="AF235" s="40"/>
      <c r="AG235" s="17"/>
      <c r="AH235" s="17"/>
      <c r="AI235" s="79">
        <f t="shared" ca="1" si="252"/>
        <v>0</v>
      </c>
      <c r="AJ235" s="79"/>
      <c r="AK235" s="79">
        <f t="shared" ca="1" si="253"/>
        <v>0</v>
      </c>
    </row>
    <row r="236" spans="1:37">
      <c r="A236" s="524"/>
      <c r="B236" s="550" t="s">
        <v>3361</v>
      </c>
      <c r="C236" s="525"/>
      <c r="D236" s="523"/>
      <c r="E236" s="79">
        <f t="shared" si="254"/>
        <v>0</v>
      </c>
      <c r="F236" s="79">
        <f t="shared" ca="1" si="255"/>
        <v>0</v>
      </c>
      <c r="G236" s="79">
        <f t="shared" ca="1" si="256"/>
        <v>0</v>
      </c>
      <c r="H236" s="79">
        <f t="shared" si="257"/>
        <v>0</v>
      </c>
      <c r="I236" s="79">
        <f t="shared" ca="1" si="258"/>
        <v>0</v>
      </c>
      <c r="J236" s="79">
        <f t="shared" ca="1" si="259"/>
        <v>0</v>
      </c>
      <c r="K236" s="24">
        <v>5114</v>
      </c>
      <c r="L236" s="25" t="s">
        <v>12220</v>
      </c>
      <c r="M236" s="80" t="s">
        <v>10488</v>
      </c>
      <c r="N236" s="17">
        <f t="shared" si="249"/>
        <v>210</v>
      </c>
      <c r="O236" s="17"/>
      <c r="P236" s="75" t="s">
        <v>6078</v>
      </c>
      <c r="Q236" s="27"/>
      <c r="R236" s="549"/>
      <c r="S236" s="81">
        <f t="shared" ca="1" si="260"/>
        <v>0</v>
      </c>
      <c r="T236" s="549"/>
      <c r="U236" s="81">
        <f t="shared" ca="1" si="261"/>
        <v>0</v>
      </c>
      <c r="V236" s="895"/>
      <c r="W236" s="81">
        <f t="shared" ca="1" si="262"/>
        <v>0</v>
      </c>
      <c r="X236" s="549"/>
      <c r="Y236" s="81">
        <f t="shared" ca="1" si="263"/>
        <v>0</v>
      </c>
      <c r="Z236" s="895"/>
      <c r="AA236" s="81">
        <f t="shared" ca="1" si="264"/>
        <v>0</v>
      </c>
      <c r="AB236" s="549"/>
      <c r="AC236" s="81">
        <f t="shared" ca="1" si="265"/>
        <v>0</v>
      </c>
      <c r="AD236" s="17"/>
      <c r="AE236" s="17"/>
      <c r="AF236" s="40"/>
      <c r="AG236" s="17"/>
      <c r="AH236" s="17"/>
      <c r="AI236" s="79">
        <f t="shared" ca="1" si="252"/>
        <v>0</v>
      </c>
      <c r="AJ236" s="79"/>
      <c r="AK236" s="79">
        <f t="shared" ca="1" si="253"/>
        <v>0</v>
      </c>
    </row>
    <row r="237" spans="1:37">
      <c r="A237" s="524"/>
      <c r="B237" s="550" t="s">
        <v>3358</v>
      </c>
      <c r="C237" s="525"/>
      <c r="D237" s="523"/>
      <c r="E237" s="79">
        <f t="shared" si="254"/>
        <v>0</v>
      </c>
      <c r="F237" s="79">
        <f t="shared" ca="1" si="255"/>
        <v>0</v>
      </c>
      <c r="G237" s="79">
        <f t="shared" ca="1" si="256"/>
        <v>0</v>
      </c>
      <c r="H237" s="79">
        <f t="shared" si="257"/>
        <v>0</v>
      </c>
      <c r="I237" s="79">
        <f t="shared" ca="1" si="258"/>
        <v>0</v>
      </c>
      <c r="J237" s="79">
        <f t="shared" ca="1" si="259"/>
        <v>0</v>
      </c>
      <c r="K237" s="24">
        <v>5115</v>
      </c>
      <c r="L237" s="25" t="s">
        <v>12220</v>
      </c>
      <c r="M237" s="80" t="s">
        <v>10488</v>
      </c>
      <c r="N237" s="17">
        <f t="shared" si="249"/>
        <v>211</v>
      </c>
      <c r="O237" s="17"/>
      <c r="P237" s="75" t="s">
        <v>6078</v>
      </c>
      <c r="Q237" s="27"/>
      <c r="R237" s="549"/>
      <c r="S237" s="81">
        <f t="shared" ca="1" si="260"/>
        <v>0</v>
      </c>
      <c r="T237" s="549"/>
      <c r="U237" s="81">
        <f t="shared" ca="1" si="261"/>
        <v>0</v>
      </c>
      <c r="V237" s="895"/>
      <c r="W237" s="81">
        <f t="shared" ca="1" si="262"/>
        <v>0</v>
      </c>
      <c r="X237" s="549"/>
      <c r="Y237" s="81">
        <f t="shared" ca="1" si="263"/>
        <v>0</v>
      </c>
      <c r="Z237" s="895"/>
      <c r="AA237" s="81">
        <f t="shared" ca="1" si="264"/>
        <v>0</v>
      </c>
      <c r="AB237" s="549"/>
      <c r="AC237" s="81">
        <f t="shared" ca="1" si="265"/>
        <v>0</v>
      </c>
      <c r="AD237" s="17"/>
      <c r="AE237" s="17"/>
      <c r="AF237" s="40"/>
      <c r="AG237" s="17"/>
      <c r="AH237" s="17"/>
      <c r="AI237" s="79">
        <f t="shared" ca="1" si="252"/>
        <v>0</v>
      </c>
      <c r="AJ237" s="79"/>
      <c r="AK237" s="79">
        <f t="shared" ca="1" si="253"/>
        <v>0</v>
      </c>
    </row>
    <row r="238" spans="1:37">
      <c r="A238" s="524"/>
      <c r="B238" s="550" t="s">
        <v>3360</v>
      </c>
      <c r="C238" s="525"/>
      <c r="D238" s="523"/>
      <c r="E238" s="79">
        <f t="shared" si="254"/>
        <v>0</v>
      </c>
      <c r="F238" s="79">
        <f t="shared" ca="1" si="255"/>
        <v>0</v>
      </c>
      <c r="G238" s="79">
        <f t="shared" ca="1" si="256"/>
        <v>0</v>
      </c>
      <c r="H238" s="79">
        <f t="shared" si="257"/>
        <v>0</v>
      </c>
      <c r="I238" s="79">
        <f t="shared" ca="1" si="258"/>
        <v>0</v>
      </c>
      <c r="J238" s="79">
        <f t="shared" ca="1" si="259"/>
        <v>0</v>
      </c>
      <c r="K238" s="24">
        <v>5116</v>
      </c>
      <c r="L238" s="25" t="s">
        <v>12220</v>
      </c>
      <c r="M238" s="80" t="s">
        <v>10488</v>
      </c>
      <c r="N238" s="17">
        <f t="shared" si="249"/>
        <v>212</v>
      </c>
      <c r="O238" s="17"/>
      <c r="P238" s="75" t="s">
        <v>6078</v>
      </c>
      <c r="Q238" s="27"/>
      <c r="R238" s="549"/>
      <c r="S238" s="81">
        <f t="shared" ca="1" si="260"/>
        <v>0</v>
      </c>
      <c r="T238" s="549"/>
      <c r="U238" s="81">
        <f t="shared" ca="1" si="261"/>
        <v>0</v>
      </c>
      <c r="V238" s="895"/>
      <c r="W238" s="81">
        <f t="shared" ca="1" si="262"/>
        <v>0</v>
      </c>
      <c r="X238" s="549"/>
      <c r="Y238" s="81">
        <f t="shared" ca="1" si="263"/>
        <v>0</v>
      </c>
      <c r="Z238" s="895"/>
      <c r="AA238" s="81">
        <f t="shared" ca="1" si="264"/>
        <v>0</v>
      </c>
      <c r="AB238" s="549"/>
      <c r="AC238" s="81">
        <f t="shared" ca="1" si="265"/>
        <v>0</v>
      </c>
      <c r="AD238" s="17"/>
      <c r="AE238" s="17"/>
      <c r="AF238" s="40"/>
      <c r="AG238" s="17"/>
      <c r="AH238" s="17"/>
      <c r="AI238" s="79">
        <f t="shared" ca="1" si="252"/>
        <v>0</v>
      </c>
      <c r="AJ238" s="79"/>
      <c r="AK238" s="79">
        <f t="shared" ca="1" si="253"/>
        <v>0</v>
      </c>
    </row>
    <row r="239" spans="1:37">
      <c r="A239" s="524"/>
      <c r="B239" s="550" t="s">
        <v>3359</v>
      </c>
      <c r="C239" s="525"/>
      <c r="D239" s="523"/>
      <c r="E239" s="79">
        <f t="shared" si="254"/>
        <v>0</v>
      </c>
      <c r="F239" s="79">
        <f t="shared" ca="1" si="255"/>
        <v>0</v>
      </c>
      <c r="G239" s="79">
        <f t="shared" ca="1" si="256"/>
        <v>0</v>
      </c>
      <c r="H239" s="79">
        <f t="shared" si="257"/>
        <v>0</v>
      </c>
      <c r="I239" s="79">
        <f t="shared" ca="1" si="258"/>
        <v>0</v>
      </c>
      <c r="J239" s="79">
        <f t="shared" ca="1" si="259"/>
        <v>0</v>
      </c>
      <c r="K239" s="24">
        <v>5118</v>
      </c>
      <c r="L239" s="25" t="s">
        <v>12220</v>
      </c>
      <c r="M239" s="80" t="s">
        <v>10488</v>
      </c>
      <c r="N239" s="17">
        <f t="shared" si="249"/>
        <v>213</v>
      </c>
      <c r="O239" s="17"/>
      <c r="P239" s="75" t="s">
        <v>6078</v>
      </c>
      <c r="Q239" s="27"/>
      <c r="R239" s="549"/>
      <c r="S239" s="81">
        <f t="shared" ca="1" si="260"/>
        <v>0</v>
      </c>
      <c r="T239" s="549"/>
      <c r="U239" s="81">
        <f t="shared" ca="1" si="261"/>
        <v>0</v>
      </c>
      <c r="V239" s="895"/>
      <c r="W239" s="81">
        <f t="shared" ca="1" si="262"/>
        <v>0</v>
      </c>
      <c r="X239" s="549"/>
      <c r="Y239" s="81">
        <f t="shared" ca="1" si="263"/>
        <v>0</v>
      </c>
      <c r="Z239" s="895"/>
      <c r="AA239" s="81">
        <f t="shared" ca="1" si="264"/>
        <v>0</v>
      </c>
      <c r="AB239" s="549"/>
      <c r="AC239" s="81">
        <f t="shared" ca="1" si="265"/>
        <v>0</v>
      </c>
      <c r="AD239" s="17"/>
      <c r="AE239" s="17"/>
      <c r="AF239" s="40"/>
      <c r="AG239" s="17"/>
      <c r="AH239" s="17"/>
      <c r="AI239" s="79">
        <f t="shared" ca="1" si="252"/>
        <v>0</v>
      </c>
      <c r="AJ239" s="79"/>
      <c r="AK239" s="79">
        <f t="shared" ca="1" si="253"/>
        <v>0</v>
      </c>
    </row>
    <row r="240" spans="1:37">
      <c r="A240" s="524"/>
      <c r="B240" s="22" t="s">
        <v>952</v>
      </c>
      <c r="C240" s="525"/>
      <c r="D240" s="523"/>
      <c r="E240" s="79">
        <f t="shared" si="254"/>
        <v>0</v>
      </c>
      <c r="F240" s="79">
        <f t="shared" ca="1" si="255"/>
        <v>0</v>
      </c>
      <c r="G240" s="79">
        <f t="shared" ca="1" si="256"/>
        <v>0</v>
      </c>
      <c r="H240" s="79">
        <f t="shared" si="257"/>
        <v>0</v>
      </c>
      <c r="I240" s="79">
        <f t="shared" ca="1" si="258"/>
        <v>0</v>
      </c>
      <c r="J240" s="79">
        <f t="shared" ca="1" si="259"/>
        <v>0</v>
      </c>
      <c r="K240" s="24">
        <v>512</v>
      </c>
      <c r="L240" s="25" t="s">
        <v>12220</v>
      </c>
      <c r="M240" s="80" t="s">
        <v>10488</v>
      </c>
      <c r="N240" s="17">
        <f t="shared" si="249"/>
        <v>214</v>
      </c>
      <c r="O240" s="17"/>
      <c r="P240" s="75" t="s">
        <v>6078</v>
      </c>
      <c r="Q240" s="27"/>
      <c r="R240" s="549"/>
      <c r="S240" s="81">
        <f t="shared" ca="1" si="260"/>
        <v>0</v>
      </c>
      <c r="T240" s="549"/>
      <c r="U240" s="81">
        <f t="shared" ca="1" si="261"/>
        <v>0</v>
      </c>
      <c r="V240" s="895"/>
      <c r="W240" s="81">
        <f t="shared" ca="1" si="262"/>
        <v>0</v>
      </c>
      <c r="X240" s="549"/>
      <c r="Y240" s="81">
        <f t="shared" ca="1" si="263"/>
        <v>0</v>
      </c>
      <c r="Z240" s="895"/>
      <c r="AA240" s="81">
        <f t="shared" ca="1" si="264"/>
        <v>0</v>
      </c>
      <c r="AB240" s="549"/>
      <c r="AC240" s="81">
        <f t="shared" ca="1" si="265"/>
        <v>0</v>
      </c>
      <c r="AD240" s="17"/>
      <c r="AE240" s="17"/>
      <c r="AF240" s="40"/>
      <c r="AG240" s="17"/>
      <c r="AH240" s="17"/>
      <c r="AI240" s="79">
        <f t="shared" ca="1" si="252"/>
        <v>0</v>
      </c>
      <c r="AJ240" s="79"/>
      <c r="AK240" s="79">
        <f t="shared" ca="1" si="253"/>
        <v>0</v>
      </c>
    </row>
    <row r="241" spans="1:37">
      <c r="A241" s="524" t="s">
        <v>661</v>
      </c>
      <c r="B241" s="490" t="s">
        <v>953</v>
      </c>
      <c r="C241" s="525" t="s">
        <v>11379</v>
      </c>
      <c r="D241" s="523"/>
      <c r="E241" s="63">
        <f t="shared" ref="E241:J241" si="266">Acdkt</f>
        <v>0</v>
      </c>
      <c r="F241" s="63">
        <f t="shared" ca="1" si="266"/>
        <v>0</v>
      </c>
      <c r="G241" s="63">
        <f t="shared" ca="1" si="266"/>
        <v>0</v>
      </c>
      <c r="H241" s="63">
        <f t="shared" si="266"/>
        <v>0</v>
      </c>
      <c r="I241" s="63">
        <f t="shared" ca="1" si="266"/>
        <v>0</v>
      </c>
      <c r="J241" s="63">
        <f t="shared" ca="1" si="266"/>
        <v>0</v>
      </c>
      <c r="K241" s="24"/>
      <c r="L241" s="25"/>
      <c r="M241" s="80"/>
      <c r="N241" s="17">
        <f t="shared" si="249"/>
        <v>215</v>
      </c>
      <c r="O241" s="17" t="s">
        <v>6077</v>
      </c>
      <c r="P241" s="75"/>
      <c r="Q241" s="27"/>
      <c r="R241" s="63">
        <f>Acdkt</f>
        <v>0</v>
      </c>
      <c r="S241" s="63">
        <f t="shared" ref="S241:AC241" ca="1" si="267">Acdkt</f>
        <v>0</v>
      </c>
      <c r="T241" s="63">
        <f>Acdkt</f>
        <v>0</v>
      </c>
      <c r="U241" s="555">
        <f t="shared" ca="1" si="267"/>
        <v>0</v>
      </c>
      <c r="V241" s="63">
        <f t="shared" si="267"/>
        <v>0</v>
      </c>
      <c r="W241" s="63">
        <f t="shared" ca="1" si="267"/>
        <v>0</v>
      </c>
      <c r="X241" s="63">
        <f t="shared" si="267"/>
        <v>0</v>
      </c>
      <c r="Y241" s="555">
        <f t="shared" ca="1" si="267"/>
        <v>0</v>
      </c>
      <c r="Z241" s="63">
        <f t="shared" si="267"/>
        <v>0</v>
      </c>
      <c r="AA241" s="63">
        <f t="shared" ca="1" si="267"/>
        <v>0</v>
      </c>
      <c r="AB241" s="63">
        <f t="shared" si="267"/>
        <v>0</v>
      </c>
      <c r="AC241" s="555">
        <f t="shared" ca="1" si="267"/>
        <v>0</v>
      </c>
      <c r="AD241" s="17"/>
      <c r="AE241" s="17"/>
      <c r="AF241" s="40"/>
      <c r="AG241" s="17"/>
      <c r="AH241" s="17"/>
      <c r="AI241" s="73">
        <f t="shared" ca="1" si="252"/>
        <v>0</v>
      </c>
      <c r="AJ241" s="73"/>
      <c r="AK241" s="73">
        <f t="shared" ca="1" si="253"/>
        <v>0</v>
      </c>
    </row>
    <row r="242" spans="1:37">
      <c r="A242" s="524"/>
      <c r="B242" s="22" t="s">
        <v>954</v>
      </c>
      <c r="C242" s="525"/>
      <c r="D242" s="523"/>
      <c r="E242" s="79">
        <f t="shared" si="254"/>
        <v>0</v>
      </c>
      <c r="F242" s="79">
        <f t="shared" ca="1" si="255"/>
        <v>0</v>
      </c>
      <c r="G242" s="79">
        <f t="shared" ca="1" si="256"/>
        <v>0</v>
      </c>
      <c r="H242" s="79">
        <f t="shared" si="257"/>
        <v>0</v>
      </c>
      <c r="I242" s="79">
        <f t="shared" ca="1" si="258"/>
        <v>0</v>
      </c>
      <c r="J242" s="79">
        <f t="shared" ca="1" si="259"/>
        <v>0</v>
      </c>
      <c r="K242" s="24">
        <v>521</v>
      </c>
      <c r="L242" s="25" t="s">
        <v>12220</v>
      </c>
      <c r="M242" s="80" t="s">
        <v>11379</v>
      </c>
      <c r="N242" s="17">
        <f t="shared" si="249"/>
        <v>216</v>
      </c>
      <c r="O242" s="17"/>
      <c r="P242" s="75" t="s">
        <v>6078</v>
      </c>
      <c r="Q242" s="27"/>
      <c r="R242" s="547"/>
      <c r="S242" s="81">
        <f t="shared" ref="S242:S247" ca="1" si="268">-pajetn+R242</f>
        <v>0</v>
      </c>
      <c r="T242" s="547"/>
      <c r="U242" s="81">
        <f t="shared" ref="U242:U247" ca="1" si="269">-pajetndk+T242</f>
        <v>0</v>
      </c>
      <c r="V242" s="894"/>
      <c r="W242" s="81">
        <f t="shared" ref="W242:W247" ca="1" si="270">-pajetn+V242</f>
        <v>0</v>
      </c>
      <c r="X242" s="547"/>
      <c r="Y242" s="81">
        <f t="shared" ref="Y242:Y247" ca="1" si="271">-pajetndk+X242</f>
        <v>0</v>
      </c>
      <c r="Z242" s="894"/>
      <c r="AA242" s="81">
        <f t="shared" ref="AA242:AA247" ca="1" si="272">-pajetn+Z242</f>
        <v>0</v>
      </c>
      <c r="AB242" s="547"/>
      <c r="AC242" s="81">
        <f t="shared" ref="AC242:AC247" ca="1" si="273">-pajetndk+AB242</f>
        <v>0</v>
      </c>
      <c r="AD242" s="17"/>
      <c r="AE242" s="17"/>
      <c r="AF242" s="40"/>
      <c r="AG242" s="17"/>
      <c r="AH242" s="17"/>
      <c r="AI242" s="79">
        <f t="shared" ca="1" si="252"/>
        <v>0</v>
      </c>
      <c r="AJ242" s="79"/>
      <c r="AK242" s="79">
        <f t="shared" ca="1" si="253"/>
        <v>0</v>
      </c>
    </row>
    <row r="243" spans="1:37">
      <c r="A243" s="524"/>
      <c r="B243" s="22" t="s">
        <v>955</v>
      </c>
      <c r="C243" s="525"/>
      <c r="D243" s="523"/>
      <c r="E243" s="79">
        <f t="shared" si="254"/>
        <v>0</v>
      </c>
      <c r="F243" s="79">
        <f t="shared" ca="1" si="255"/>
        <v>0</v>
      </c>
      <c r="G243" s="79">
        <f t="shared" ca="1" si="256"/>
        <v>0</v>
      </c>
      <c r="H243" s="79">
        <f t="shared" si="257"/>
        <v>0</v>
      </c>
      <c r="I243" s="79">
        <f t="shared" ca="1" si="258"/>
        <v>0</v>
      </c>
      <c r="J243" s="79">
        <f t="shared" ca="1" si="259"/>
        <v>0</v>
      </c>
      <c r="K243" s="24">
        <v>531</v>
      </c>
      <c r="L243" s="25" t="s">
        <v>12220</v>
      </c>
      <c r="M243" s="80" t="s">
        <v>11379</v>
      </c>
      <c r="N243" s="17">
        <f t="shared" si="249"/>
        <v>217</v>
      </c>
      <c r="O243" s="17"/>
      <c r="P243" s="75" t="s">
        <v>6078</v>
      </c>
      <c r="Q243" s="27"/>
      <c r="R243" s="549"/>
      <c r="S243" s="81">
        <f t="shared" ca="1" si="268"/>
        <v>0</v>
      </c>
      <c r="T243" s="549"/>
      <c r="U243" s="81">
        <f t="shared" ca="1" si="269"/>
        <v>0</v>
      </c>
      <c r="V243" s="895"/>
      <c r="W243" s="81">
        <f t="shared" ca="1" si="270"/>
        <v>0</v>
      </c>
      <c r="X243" s="549"/>
      <c r="Y243" s="81">
        <f t="shared" ca="1" si="271"/>
        <v>0</v>
      </c>
      <c r="Z243" s="895"/>
      <c r="AA243" s="81">
        <f t="shared" ca="1" si="272"/>
        <v>0</v>
      </c>
      <c r="AB243" s="549"/>
      <c r="AC243" s="81">
        <f t="shared" ca="1" si="273"/>
        <v>0</v>
      </c>
      <c r="AD243" s="17"/>
      <c r="AE243" s="17"/>
      <c r="AF243" s="40"/>
      <c r="AG243" s="17"/>
      <c r="AH243" s="17"/>
      <c r="AI243" s="79">
        <f t="shared" ca="1" si="252"/>
        <v>0</v>
      </c>
      <c r="AJ243" s="79"/>
      <c r="AK243" s="79">
        <f t="shared" ca="1" si="253"/>
        <v>0</v>
      </c>
    </row>
    <row r="244" spans="1:37">
      <c r="A244" s="524"/>
      <c r="B244" s="22" t="s">
        <v>12021</v>
      </c>
      <c r="C244" s="525"/>
      <c r="D244" s="523"/>
      <c r="E244" s="79">
        <f t="shared" si="254"/>
        <v>0</v>
      </c>
      <c r="F244" s="79">
        <f t="shared" ca="1" si="255"/>
        <v>0</v>
      </c>
      <c r="G244" s="79">
        <f t="shared" ca="1" si="256"/>
        <v>0</v>
      </c>
      <c r="H244" s="79">
        <f t="shared" si="257"/>
        <v>0</v>
      </c>
      <c r="I244" s="79">
        <f t="shared" ca="1" si="258"/>
        <v>0</v>
      </c>
      <c r="J244" s="79">
        <f t="shared" ca="1" si="259"/>
        <v>0</v>
      </c>
      <c r="K244" s="24">
        <v>532</v>
      </c>
      <c r="L244" s="25" t="s">
        <v>12220</v>
      </c>
      <c r="M244" s="80" t="s">
        <v>11379</v>
      </c>
      <c r="N244" s="17">
        <f t="shared" si="249"/>
        <v>218</v>
      </c>
      <c r="O244" s="17"/>
      <c r="P244" s="75" t="s">
        <v>6078</v>
      </c>
      <c r="Q244" s="27"/>
      <c r="R244" s="549"/>
      <c r="S244" s="81">
        <f t="shared" ca="1" si="268"/>
        <v>0</v>
      </c>
      <c r="T244" s="549"/>
      <c r="U244" s="81">
        <f t="shared" ca="1" si="269"/>
        <v>0</v>
      </c>
      <c r="V244" s="895"/>
      <c r="W244" s="81">
        <f t="shared" ca="1" si="270"/>
        <v>0</v>
      </c>
      <c r="X244" s="549"/>
      <c r="Y244" s="81">
        <f t="shared" ca="1" si="271"/>
        <v>0</v>
      </c>
      <c r="Z244" s="895"/>
      <c r="AA244" s="81">
        <f t="shared" ca="1" si="272"/>
        <v>0</v>
      </c>
      <c r="AB244" s="549"/>
      <c r="AC244" s="81">
        <f t="shared" ca="1" si="273"/>
        <v>0</v>
      </c>
      <c r="AD244" s="17"/>
      <c r="AE244" s="17"/>
      <c r="AF244" s="40"/>
      <c r="AG244" s="17"/>
      <c r="AH244" s="17"/>
      <c r="AI244" s="79">
        <f t="shared" ca="1" si="252"/>
        <v>0</v>
      </c>
      <c r="AJ244" s="79"/>
      <c r="AK244" s="79">
        <f t="shared" ca="1" si="253"/>
        <v>0</v>
      </c>
    </row>
    <row r="245" spans="1:37">
      <c r="A245" s="524"/>
      <c r="B245" s="22" t="s">
        <v>12022</v>
      </c>
      <c r="C245" s="525"/>
      <c r="D245" s="523"/>
      <c r="E245" s="79">
        <f t="shared" si="254"/>
        <v>0</v>
      </c>
      <c r="F245" s="79">
        <f t="shared" ca="1" si="255"/>
        <v>0</v>
      </c>
      <c r="G245" s="79">
        <f t="shared" ca="1" si="256"/>
        <v>0</v>
      </c>
      <c r="H245" s="79">
        <f t="shared" si="257"/>
        <v>0</v>
      </c>
      <c r="I245" s="79">
        <f t="shared" ca="1" si="258"/>
        <v>0</v>
      </c>
      <c r="J245" s="79">
        <f t="shared" ca="1" si="259"/>
        <v>0</v>
      </c>
      <c r="K245" s="24" t="s">
        <v>12221</v>
      </c>
      <c r="L245" s="25" t="s">
        <v>12220</v>
      </c>
      <c r="M245" s="80" t="s">
        <v>11379</v>
      </c>
      <c r="N245" s="17">
        <f t="shared" si="249"/>
        <v>219</v>
      </c>
      <c r="O245" s="17"/>
      <c r="P245" s="75" t="s">
        <v>6078</v>
      </c>
      <c r="Q245" s="27"/>
      <c r="R245" s="549"/>
      <c r="S245" s="81">
        <f t="shared" ca="1" si="268"/>
        <v>0</v>
      </c>
      <c r="T245" s="549"/>
      <c r="U245" s="81">
        <f t="shared" ca="1" si="269"/>
        <v>0</v>
      </c>
      <c r="V245" s="895"/>
      <c r="W245" s="81">
        <f t="shared" ca="1" si="270"/>
        <v>0</v>
      </c>
      <c r="X245" s="549"/>
      <c r="Y245" s="81">
        <f t="shared" ca="1" si="271"/>
        <v>0</v>
      </c>
      <c r="Z245" s="895"/>
      <c r="AA245" s="81">
        <f t="shared" ca="1" si="272"/>
        <v>0</v>
      </c>
      <c r="AB245" s="549"/>
      <c r="AC245" s="81">
        <f t="shared" ca="1" si="273"/>
        <v>0</v>
      </c>
      <c r="AD245" s="17"/>
      <c r="AE245" s="17"/>
      <c r="AF245" s="40"/>
      <c r="AG245" s="17"/>
      <c r="AH245" s="17"/>
      <c r="AI245" s="79">
        <f t="shared" ca="1" si="252"/>
        <v>0</v>
      </c>
      <c r="AJ245" s="79"/>
      <c r="AK245" s="79">
        <f t="shared" ca="1" si="253"/>
        <v>0</v>
      </c>
    </row>
    <row r="246" spans="1:37">
      <c r="A246" s="524"/>
      <c r="B246" s="22" t="s">
        <v>12023</v>
      </c>
      <c r="C246" s="525"/>
      <c r="D246" s="523"/>
      <c r="E246" s="79">
        <f t="shared" si="254"/>
        <v>0</v>
      </c>
      <c r="F246" s="79">
        <f t="shared" ca="1" si="255"/>
        <v>0</v>
      </c>
      <c r="G246" s="79">
        <f t="shared" ca="1" si="256"/>
        <v>0</v>
      </c>
      <c r="H246" s="79">
        <f t="shared" si="257"/>
        <v>0</v>
      </c>
      <c r="I246" s="79">
        <f t="shared" ca="1" si="258"/>
        <v>0</v>
      </c>
      <c r="J246" s="79">
        <f t="shared" ca="1" si="259"/>
        <v>0</v>
      </c>
      <c r="K246" s="24" t="s">
        <v>12222</v>
      </c>
      <c r="L246" s="25" t="s">
        <v>12220</v>
      </c>
      <c r="M246" s="80" t="s">
        <v>11379</v>
      </c>
      <c r="N246" s="17">
        <f t="shared" si="249"/>
        <v>220</v>
      </c>
      <c r="O246" s="17"/>
      <c r="P246" s="75" t="s">
        <v>6078</v>
      </c>
      <c r="Q246" s="27"/>
      <c r="R246" s="549"/>
      <c r="S246" s="81">
        <f t="shared" ca="1" si="268"/>
        <v>0</v>
      </c>
      <c r="T246" s="549"/>
      <c r="U246" s="81">
        <f t="shared" ca="1" si="269"/>
        <v>0</v>
      </c>
      <c r="V246" s="895"/>
      <c r="W246" s="81">
        <f t="shared" ca="1" si="270"/>
        <v>0</v>
      </c>
      <c r="X246" s="549"/>
      <c r="Y246" s="81">
        <f t="shared" ca="1" si="271"/>
        <v>0</v>
      </c>
      <c r="Z246" s="895"/>
      <c r="AA246" s="81">
        <f t="shared" ca="1" si="272"/>
        <v>0</v>
      </c>
      <c r="AB246" s="549"/>
      <c r="AC246" s="81">
        <f t="shared" ca="1" si="273"/>
        <v>0</v>
      </c>
      <c r="AD246" s="17"/>
      <c r="AE246" s="17"/>
      <c r="AF246" s="40"/>
      <c r="AG246" s="17"/>
      <c r="AH246" s="17"/>
      <c r="AI246" s="79">
        <f t="shared" ca="1" si="252"/>
        <v>0</v>
      </c>
      <c r="AJ246" s="79"/>
      <c r="AK246" s="79">
        <f t="shared" ca="1" si="253"/>
        <v>0</v>
      </c>
    </row>
    <row r="247" spans="1:37">
      <c r="A247" s="524"/>
      <c r="B247" s="22" t="s">
        <v>12024</v>
      </c>
      <c r="C247" s="525"/>
      <c r="D247" s="523"/>
      <c r="E247" s="79">
        <f t="shared" si="254"/>
        <v>0</v>
      </c>
      <c r="F247" s="79">
        <f t="shared" ca="1" si="255"/>
        <v>0</v>
      </c>
      <c r="G247" s="79">
        <f t="shared" ca="1" si="256"/>
        <v>0</v>
      </c>
      <c r="H247" s="79">
        <f t="shared" si="257"/>
        <v>0</v>
      </c>
      <c r="I247" s="79">
        <f t="shared" ca="1" si="258"/>
        <v>0</v>
      </c>
      <c r="J247" s="79">
        <f t="shared" ca="1" si="259"/>
        <v>0</v>
      </c>
      <c r="K247" s="24" t="s">
        <v>4950</v>
      </c>
      <c r="L247" s="25" t="s">
        <v>12220</v>
      </c>
      <c r="M247" s="80" t="s">
        <v>11379</v>
      </c>
      <c r="N247" s="17">
        <f t="shared" si="249"/>
        <v>221</v>
      </c>
      <c r="O247" s="17"/>
      <c r="P247" s="75" t="s">
        <v>6078</v>
      </c>
      <c r="Q247" s="27"/>
      <c r="R247" s="549"/>
      <c r="S247" s="81">
        <f t="shared" ca="1" si="268"/>
        <v>0</v>
      </c>
      <c r="T247" s="549"/>
      <c r="U247" s="81">
        <f t="shared" ca="1" si="269"/>
        <v>0</v>
      </c>
      <c r="V247" s="895"/>
      <c r="W247" s="81">
        <f t="shared" ca="1" si="270"/>
        <v>0</v>
      </c>
      <c r="X247" s="549"/>
      <c r="Y247" s="81">
        <f t="shared" ca="1" si="271"/>
        <v>0</v>
      </c>
      <c r="Z247" s="895"/>
      <c r="AA247" s="81">
        <f t="shared" ca="1" si="272"/>
        <v>0</v>
      </c>
      <c r="AB247" s="549"/>
      <c r="AC247" s="81">
        <f t="shared" ca="1" si="273"/>
        <v>0</v>
      </c>
      <c r="AD247" s="17"/>
      <c r="AE247" s="17"/>
      <c r="AF247" s="40"/>
      <c r="AG247" s="17"/>
      <c r="AH247" s="17"/>
      <c r="AI247" s="79">
        <f t="shared" ca="1" si="252"/>
        <v>0</v>
      </c>
      <c r="AJ247" s="79"/>
      <c r="AK247" s="79">
        <f t="shared" ca="1" si="253"/>
        <v>0</v>
      </c>
    </row>
    <row r="248" spans="1:37">
      <c r="A248" s="524" t="s">
        <v>12490</v>
      </c>
      <c r="B248" s="526" t="s">
        <v>12025</v>
      </c>
      <c r="C248" s="523">
        <v>10</v>
      </c>
      <c r="D248" s="523"/>
      <c r="E248" s="73">
        <f t="shared" ref="E248:J248" si="274">E232-E241</f>
        <v>82143931668</v>
      </c>
      <c r="F248" s="73">
        <f t="shared" ca="1" si="274"/>
        <v>800000</v>
      </c>
      <c r="G248" s="73">
        <f t="shared" ca="1" si="274"/>
        <v>82144731668</v>
      </c>
      <c r="H248" s="73">
        <f t="shared" si="274"/>
        <v>42635891646</v>
      </c>
      <c r="I248" s="73">
        <f t="shared" ca="1" si="274"/>
        <v>0</v>
      </c>
      <c r="J248" s="73">
        <f t="shared" ca="1" si="274"/>
        <v>42635891646</v>
      </c>
      <c r="K248" s="78"/>
      <c r="L248" s="25"/>
      <c r="M248" s="76"/>
      <c r="N248" s="17">
        <f t="shared" si="249"/>
        <v>222</v>
      </c>
      <c r="O248" s="17" t="s">
        <v>6077</v>
      </c>
      <c r="P248" s="75"/>
      <c r="Q248" s="27"/>
      <c r="R248" s="73">
        <f>R232-R241</f>
        <v>82143931668</v>
      </c>
      <c r="S248" s="73">
        <f t="shared" ref="S248:AC248" ca="1" si="275">S232-S241</f>
        <v>82144731668</v>
      </c>
      <c r="T248" s="73">
        <f t="shared" si="275"/>
        <v>42635891646</v>
      </c>
      <c r="U248" s="77">
        <f t="shared" ca="1" si="275"/>
        <v>42635891646</v>
      </c>
      <c r="V248" s="73">
        <f>V232-V241</f>
        <v>0</v>
      </c>
      <c r="W248" s="73">
        <f ca="1">W232-W241</f>
        <v>0</v>
      </c>
      <c r="X248" s="73">
        <f>X232-X241</f>
        <v>0</v>
      </c>
      <c r="Y248" s="77">
        <f ca="1">Y232-Y241</f>
        <v>0</v>
      </c>
      <c r="Z248" s="73">
        <f t="shared" si="275"/>
        <v>0</v>
      </c>
      <c r="AA248" s="73">
        <f t="shared" ca="1" si="275"/>
        <v>0</v>
      </c>
      <c r="AB248" s="73">
        <f t="shared" si="275"/>
        <v>0</v>
      </c>
      <c r="AC248" s="77">
        <f t="shared" ca="1" si="275"/>
        <v>0</v>
      </c>
      <c r="AD248" s="17"/>
      <c r="AE248" s="17"/>
      <c r="AF248" s="40"/>
      <c r="AG248" s="17"/>
      <c r="AH248" s="17"/>
      <c r="AI248" s="73">
        <f t="shared" ca="1" si="252"/>
        <v>82144731668</v>
      </c>
      <c r="AJ248" s="73"/>
      <c r="AK248" s="73">
        <f t="shared" ca="1" si="253"/>
        <v>42635891646</v>
      </c>
    </row>
    <row r="249" spans="1:37">
      <c r="A249" s="524" t="s">
        <v>13294</v>
      </c>
      <c r="B249" s="490" t="s">
        <v>12026</v>
      </c>
      <c r="C249" s="523">
        <v>11</v>
      </c>
      <c r="D249" s="523"/>
      <c r="E249" s="63">
        <f t="shared" ref="E249:J249" si="276">Acdkt</f>
        <v>75992093917</v>
      </c>
      <c r="F249" s="63">
        <f t="shared" ca="1" si="276"/>
        <v>0</v>
      </c>
      <c r="G249" s="63">
        <f t="shared" ca="1" si="276"/>
        <v>75992093917</v>
      </c>
      <c r="H249" s="63">
        <f t="shared" si="276"/>
        <v>35161348883</v>
      </c>
      <c r="I249" s="63">
        <f t="shared" ca="1" si="276"/>
        <v>0</v>
      </c>
      <c r="J249" s="63">
        <f t="shared" ca="1" si="276"/>
        <v>35161348883</v>
      </c>
      <c r="K249" s="24"/>
      <c r="L249" s="25"/>
      <c r="M249" s="80"/>
      <c r="N249" s="17">
        <f t="shared" si="249"/>
        <v>223</v>
      </c>
      <c r="O249" s="17" t="s">
        <v>6077</v>
      </c>
      <c r="P249" s="75" t="s">
        <v>6078</v>
      </c>
      <c r="Q249" s="27"/>
      <c r="R249" s="63">
        <f>Acdkt</f>
        <v>75992093917</v>
      </c>
      <c r="S249" s="63">
        <f t="shared" ref="S249:AC249" ca="1" si="277">Acdkt</f>
        <v>75992093917</v>
      </c>
      <c r="T249" s="63">
        <f>Acdkt</f>
        <v>35161348883</v>
      </c>
      <c r="U249" s="555">
        <f t="shared" ca="1" si="277"/>
        <v>35161348883</v>
      </c>
      <c r="V249" s="63">
        <f t="shared" si="277"/>
        <v>0</v>
      </c>
      <c r="W249" s="63">
        <f t="shared" ca="1" si="277"/>
        <v>0</v>
      </c>
      <c r="X249" s="63">
        <f t="shared" si="277"/>
        <v>0</v>
      </c>
      <c r="Y249" s="555">
        <f t="shared" ca="1" si="277"/>
        <v>0</v>
      </c>
      <c r="Z249" s="63">
        <f t="shared" si="277"/>
        <v>0</v>
      </c>
      <c r="AA249" s="63">
        <f t="shared" ca="1" si="277"/>
        <v>0</v>
      </c>
      <c r="AB249" s="63">
        <f t="shared" si="277"/>
        <v>0</v>
      </c>
      <c r="AC249" s="555">
        <f t="shared" ca="1" si="277"/>
        <v>0</v>
      </c>
      <c r="AD249" s="17"/>
      <c r="AE249" s="17"/>
      <c r="AF249" s="40"/>
      <c r="AG249" s="17"/>
      <c r="AH249" s="17"/>
      <c r="AI249" s="73">
        <f t="shared" ca="1" si="252"/>
        <v>75992093917</v>
      </c>
      <c r="AJ249" s="73"/>
      <c r="AK249" s="73">
        <f t="shared" ca="1" si="253"/>
        <v>35161348883</v>
      </c>
    </row>
    <row r="250" spans="1:37" ht="13.5">
      <c r="A250" s="524"/>
      <c r="B250" s="550" t="s">
        <v>1095</v>
      </c>
      <c r="C250" s="523"/>
      <c r="D250" s="523"/>
      <c r="E250" s="83">
        <f t="shared" ref="E250:E258" si="278">THCK1</f>
        <v>75992093917</v>
      </c>
      <c r="F250" s="83">
        <f t="shared" ref="F250:F258" ca="1" si="279">THCK2</f>
        <v>0</v>
      </c>
      <c r="G250" s="83">
        <f t="shared" ref="G250:G258" ca="1" si="280">THCK</f>
        <v>75992093917</v>
      </c>
      <c r="H250" s="83">
        <f t="shared" ref="H250:H258" si="281">THDK1</f>
        <v>35161348883</v>
      </c>
      <c r="I250" s="83">
        <f t="shared" ref="I250:I258" ca="1" si="282">THDK2</f>
        <v>0</v>
      </c>
      <c r="J250" s="83">
        <f t="shared" ref="J250:J258" ca="1" si="283">THDK</f>
        <v>35161348883</v>
      </c>
      <c r="K250" s="24">
        <v>6321</v>
      </c>
      <c r="L250" s="25" t="s">
        <v>4951</v>
      </c>
      <c r="M250" s="80">
        <v>11</v>
      </c>
      <c r="N250" s="17">
        <f t="shared" si="249"/>
        <v>224</v>
      </c>
      <c r="O250" s="17"/>
      <c r="P250" s="75" t="s">
        <v>6078</v>
      </c>
      <c r="Q250" s="27"/>
      <c r="R250" s="1643">
        <v>75992093917</v>
      </c>
      <c r="S250" s="84">
        <f t="shared" ref="S250:S258" ca="1" si="284">-pajetn+R250</f>
        <v>75992093917</v>
      </c>
      <c r="T250" s="547">
        <v>35161348883</v>
      </c>
      <c r="U250" s="84">
        <f t="shared" ref="U250:U258" ca="1" si="285">-pajetndk+T250</f>
        <v>35161348883</v>
      </c>
      <c r="V250" s="894"/>
      <c r="W250" s="84">
        <f t="shared" ref="W250:W258" ca="1" si="286">-pajetn+V250</f>
        <v>0</v>
      </c>
      <c r="X250" s="547"/>
      <c r="Y250" s="84">
        <f t="shared" ref="Y250:Y258" ca="1" si="287">-pajetndk+X250</f>
        <v>0</v>
      </c>
      <c r="Z250" s="894"/>
      <c r="AA250" s="84">
        <f t="shared" ref="AA250:AA258" ca="1" si="288">-pajetn+Z250</f>
        <v>0</v>
      </c>
      <c r="AB250" s="547"/>
      <c r="AC250" s="84">
        <f t="shared" ref="AC250:AC258" ca="1" si="289">-pajetndk+AB250</f>
        <v>0</v>
      </c>
      <c r="AD250" s="17"/>
      <c r="AE250" s="17"/>
      <c r="AF250" s="40"/>
      <c r="AG250" s="17"/>
      <c r="AH250" s="17"/>
      <c r="AI250" s="73">
        <f t="shared" ca="1" si="252"/>
        <v>75992093917</v>
      </c>
      <c r="AJ250" s="73"/>
      <c r="AK250" s="73">
        <f t="shared" ca="1" si="253"/>
        <v>35161348883</v>
      </c>
    </row>
    <row r="251" spans="1:37">
      <c r="A251" s="524"/>
      <c r="B251" s="550" t="s">
        <v>7848</v>
      </c>
      <c r="C251" s="523"/>
      <c r="D251" s="523"/>
      <c r="E251" s="83">
        <f t="shared" si="278"/>
        <v>0</v>
      </c>
      <c r="F251" s="83">
        <f t="shared" ca="1" si="279"/>
        <v>0</v>
      </c>
      <c r="G251" s="83">
        <f t="shared" ca="1" si="280"/>
        <v>0</v>
      </c>
      <c r="H251" s="83">
        <f t="shared" si="281"/>
        <v>0</v>
      </c>
      <c r="I251" s="83">
        <f t="shared" ca="1" si="282"/>
        <v>0</v>
      </c>
      <c r="J251" s="83">
        <f t="shared" ca="1" si="283"/>
        <v>0</v>
      </c>
      <c r="K251" s="24">
        <v>6322</v>
      </c>
      <c r="L251" s="25" t="s">
        <v>4951</v>
      </c>
      <c r="M251" s="80">
        <v>11</v>
      </c>
      <c r="N251" s="17">
        <f t="shared" si="249"/>
        <v>225</v>
      </c>
      <c r="O251" s="17"/>
      <c r="P251" s="75" t="s">
        <v>6078</v>
      </c>
      <c r="Q251" s="27"/>
      <c r="R251" s="549"/>
      <c r="S251" s="84">
        <f t="shared" ca="1" si="284"/>
        <v>0</v>
      </c>
      <c r="T251" s="549"/>
      <c r="U251" s="84">
        <f t="shared" ca="1" si="285"/>
        <v>0</v>
      </c>
      <c r="V251" s="895"/>
      <c r="W251" s="84">
        <f t="shared" ca="1" si="286"/>
        <v>0</v>
      </c>
      <c r="X251" s="549"/>
      <c r="Y251" s="84">
        <f t="shared" ca="1" si="287"/>
        <v>0</v>
      </c>
      <c r="Z251" s="895"/>
      <c r="AA251" s="84">
        <f t="shared" ca="1" si="288"/>
        <v>0</v>
      </c>
      <c r="AB251" s="549"/>
      <c r="AC251" s="84">
        <f t="shared" ca="1" si="289"/>
        <v>0</v>
      </c>
      <c r="AD251" s="17"/>
      <c r="AE251" s="17"/>
      <c r="AF251" s="40"/>
      <c r="AG251" s="17"/>
      <c r="AH251" s="17"/>
      <c r="AI251" s="73">
        <f t="shared" ca="1" si="252"/>
        <v>0</v>
      </c>
      <c r="AJ251" s="73"/>
      <c r="AK251" s="73">
        <f t="shared" ca="1" si="253"/>
        <v>0</v>
      </c>
    </row>
    <row r="252" spans="1:37">
      <c r="A252" s="524"/>
      <c r="B252" s="550" t="s">
        <v>7849</v>
      </c>
      <c r="C252" s="523"/>
      <c r="D252" s="523"/>
      <c r="E252" s="83">
        <f t="shared" si="278"/>
        <v>0</v>
      </c>
      <c r="F252" s="83">
        <f t="shared" ca="1" si="279"/>
        <v>0</v>
      </c>
      <c r="G252" s="83">
        <f t="shared" ca="1" si="280"/>
        <v>0</v>
      </c>
      <c r="H252" s="83">
        <f t="shared" si="281"/>
        <v>0</v>
      </c>
      <c r="I252" s="83">
        <f t="shared" ca="1" si="282"/>
        <v>0</v>
      </c>
      <c r="J252" s="83">
        <f t="shared" ca="1" si="283"/>
        <v>0</v>
      </c>
      <c r="K252" s="24">
        <v>6323</v>
      </c>
      <c r="L252" s="25" t="s">
        <v>4951</v>
      </c>
      <c r="M252" s="80">
        <v>11</v>
      </c>
      <c r="N252" s="17">
        <f t="shared" si="249"/>
        <v>226</v>
      </c>
      <c r="O252" s="17"/>
      <c r="P252" s="75" t="s">
        <v>6078</v>
      </c>
      <c r="Q252" s="27"/>
      <c r="R252" s="549"/>
      <c r="S252" s="84">
        <f t="shared" ca="1" si="284"/>
        <v>0</v>
      </c>
      <c r="T252" s="549"/>
      <c r="U252" s="84">
        <f t="shared" ca="1" si="285"/>
        <v>0</v>
      </c>
      <c r="V252" s="895"/>
      <c r="W252" s="84">
        <f t="shared" ca="1" si="286"/>
        <v>0</v>
      </c>
      <c r="X252" s="549"/>
      <c r="Y252" s="84">
        <f t="shared" ca="1" si="287"/>
        <v>0</v>
      </c>
      <c r="Z252" s="895"/>
      <c r="AA252" s="84">
        <f t="shared" ca="1" si="288"/>
        <v>0</v>
      </c>
      <c r="AB252" s="549"/>
      <c r="AC252" s="84">
        <f t="shared" ca="1" si="289"/>
        <v>0</v>
      </c>
      <c r="AD252" s="17"/>
      <c r="AE252" s="17"/>
      <c r="AF252" s="40"/>
      <c r="AG252" s="17"/>
      <c r="AH252" s="17"/>
      <c r="AI252" s="73">
        <f t="shared" ca="1" si="252"/>
        <v>0</v>
      </c>
      <c r="AJ252" s="73"/>
      <c r="AK252" s="73">
        <f t="shared" ca="1" si="253"/>
        <v>0</v>
      </c>
    </row>
    <row r="253" spans="1:37">
      <c r="A253" s="524"/>
      <c r="B253" s="550" t="s">
        <v>7219</v>
      </c>
      <c r="C253" s="523"/>
      <c r="D253" s="523"/>
      <c r="E253" s="83">
        <f t="shared" si="278"/>
        <v>0</v>
      </c>
      <c r="F253" s="83">
        <f t="shared" ca="1" si="279"/>
        <v>0</v>
      </c>
      <c r="G253" s="83">
        <f t="shared" ca="1" si="280"/>
        <v>0</v>
      </c>
      <c r="H253" s="83">
        <f t="shared" si="281"/>
        <v>0</v>
      </c>
      <c r="I253" s="83">
        <f t="shared" ca="1" si="282"/>
        <v>0</v>
      </c>
      <c r="J253" s="83">
        <f t="shared" ca="1" si="283"/>
        <v>0</v>
      </c>
      <c r="K253" s="24">
        <v>6324</v>
      </c>
      <c r="L253" s="25" t="s">
        <v>4951</v>
      </c>
      <c r="M253" s="80">
        <v>11</v>
      </c>
      <c r="N253" s="17">
        <f t="shared" si="249"/>
        <v>227</v>
      </c>
      <c r="O253" s="17"/>
      <c r="P253" s="75" t="s">
        <v>6078</v>
      </c>
      <c r="Q253" s="27"/>
      <c r="R253" s="549"/>
      <c r="S253" s="84">
        <f t="shared" ca="1" si="284"/>
        <v>0</v>
      </c>
      <c r="T253" s="549"/>
      <c r="U253" s="84">
        <f t="shared" ca="1" si="285"/>
        <v>0</v>
      </c>
      <c r="V253" s="895"/>
      <c r="W253" s="84">
        <f t="shared" ca="1" si="286"/>
        <v>0</v>
      </c>
      <c r="X253" s="549"/>
      <c r="Y253" s="84">
        <f t="shared" ca="1" si="287"/>
        <v>0</v>
      </c>
      <c r="Z253" s="895"/>
      <c r="AA253" s="84">
        <f t="shared" ca="1" si="288"/>
        <v>0</v>
      </c>
      <c r="AB253" s="549"/>
      <c r="AC253" s="84">
        <f t="shared" ca="1" si="289"/>
        <v>0</v>
      </c>
      <c r="AD253" s="17"/>
      <c r="AE253" s="17"/>
      <c r="AF253" s="40"/>
      <c r="AG253" s="17"/>
      <c r="AH253" s="17"/>
      <c r="AI253" s="73">
        <f t="shared" ca="1" si="252"/>
        <v>0</v>
      </c>
      <c r="AJ253" s="73"/>
      <c r="AK253" s="73">
        <f t="shared" ca="1" si="253"/>
        <v>0</v>
      </c>
    </row>
    <row r="254" spans="1:37">
      <c r="A254" s="524"/>
      <c r="B254" s="550" t="s">
        <v>9222</v>
      </c>
      <c r="C254" s="523"/>
      <c r="D254" s="523"/>
      <c r="E254" s="83">
        <f t="shared" si="278"/>
        <v>0</v>
      </c>
      <c r="F254" s="83">
        <f t="shared" ca="1" si="279"/>
        <v>0</v>
      </c>
      <c r="G254" s="83">
        <f t="shared" ca="1" si="280"/>
        <v>0</v>
      </c>
      <c r="H254" s="83">
        <f t="shared" si="281"/>
        <v>0</v>
      </c>
      <c r="I254" s="83">
        <f t="shared" ca="1" si="282"/>
        <v>0</v>
      </c>
      <c r="J254" s="83">
        <f t="shared" ca="1" si="283"/>
        <v>0</v>
      </c>
      <c r="K254" s="24">
        <v>6325</v>
      </c>
      <c r="L254" s="25" t="s">
        <v>4951</v>
      </c>
      <c r="M254" s="80">
        <v>11</v>
      </c>
      <c r="N254" s="17">
        <f t="shared" si="249"/>
        <v>228</v>
      </c>
      <c r="O254" s="17"/>
      <c r="P254" s="75" t="s">
        <v>6078</v>
      </c>
      <c r="Q254" s="27"/>
      <c r="R254" s="549"/>
      <c r="S254" s="84">
        <f t="shared" ca="1" si="284"/>
        <v>0</v>
      </c>
      <c r="T254" s="549"/>
      <c r="U254" s="84">
        <f t="shared" ca="1" si="285"/>
        <v>0</v>
      </c>
      <c r="V254" s="895"/>
      <c r="W254" s="84">
        <f t="shared" ca="1" si="286"/>
        <v>0</v>
      </c>
      <c r="X254" s="549"/>
      <c r="Y254" s="84">
        <f t="shared" ca="1" si="287"/>
        <v>0</v>
      </c>
      <c r="Z254" s="895"/>
      <c r="AA254" s="84">
        <f t="shared" ca="1" si="288"/>
        <v>0</v>
      </c>
      <c r="AB254" s="549"/>
      <c r="AC254" s="84">
        <f t="shared" ca="1" si="289"/>
        <v>0</v>
      </c>
      <c r="AD254" s="17"/>
      <c r="AE254" s="17"/>
      <c r="AF254" s="40"/>
      <c r="AG254" s="17"/>
      <c r="AH254" s="17"/>
      <c r="AI254" s="73">
        <f t="shared" ca="1" si="252"/>
        <v>0</v>
      </c>
      <c r="AJ254" s="73"/>
      <c r="AK254" s="73">
        <f t="shared" ca="1" si="253"/>
        <v>0</v>
      </c>
    </row>
    <row r="255" spans="1:37">
      <c r="A255" s="524"/>
      <c r="B255" s="550" t="s">
        <v>7850</v>
      </c>
      <c r="C255" s="523"/>
      <c r="D255" s="523"/>
      <c r="E255" s="83">
        <f t="shared" si="278"/>
        <v>0</v>
      </c>
      <c r="F255" s="83">
        <f t="shared" ca="1" si="279"/>
        <v>0</v>
      </c>
      <c r="G255" s="83">
        <f t="shared" ca="1" si="280"/>
        <v>0</v>
      </c>
      <c r="H255" s="83">
        <f t="shared" si="281"/>
        <v>0</v>
      </c>
      <c r="I255" s="83">
        <f t="shared" ca="1" si="282"/>
        <v>0</v>
      </c>
      <c r="J255" s="83">
        <f t="shared" ca="1" si="283"/>
        <v>0</v>
      </c>
      <c r="K255" s="24">
        <v>6326</v>
      </c>
      <c r="L255" s="25" t="s">
        <v>4951</v>
      </c>
      <c r="M255" s="80">
        <v>11</v>
      </c>
      <c r="N255" s="17">
        <f t="shared" si="249"/>
        <v>229</v>
      </c>
      <c r="O255" s="17"/>
      <c r="P255" s="75" t="s">
        <v>6078</v>
      </c>
      <c r="Q255" s="27"/>
      <c r="R255" s="549"/>
      <c r="S255" s="84">
        <f t="shared" ca="1" si="284"/>
        <v>0</v>
      </c>
      <c r="T255" s="549"/>
      <c r="U255" s="84">
        <f t="shared" ca="1" si="285"/>
        <v>0</v>
      </c>
      <c r="V255" s="895"/>
      <c r="W255" s="84">
        <f t="shared" ca="1" si="286"/>
        <v>0</v>
      </c>
      <c r="X255" s="549"/>
      <c r="Y255" s="84">
        <f t="shared" ca="1" si="287"/>
        <v>0</v>
      </c>
      <c r="Z255" s="895"/>
      <c r="AA255" s="84">
        <f t="shared" ca="1" si="288"/>
        <v>0</v>
      </c>
      <c r="AB255" s="549"/>
      <c r="AC255" s="84">
        <f t="shared" ca="1" si="289"/>
        <v>0</v>
      </c>
      <c r="AD255" s="17"/>
      <c r="AE255" s="17"/>
      <c r="AF255" s="40"/>
      <c r="AG255" s="17"/>
      <c r="AH255" s="17"/>
      <c r="AI255" s="73">
        <f t="shared" ca="1" si="252"/>
        <v>0</v>
      </c>
      <c r="AJ255" s="73"/>
      <c r="AK255" s="73">
        <f t="shared" ca="1" si="253"/>
        <v>0</v>
      </c>
    </row>
    <row r="256" spans="1:37">
      <c r="A256" s="524"/>
      <c r="B256" s="550" t="s">
        <v>7851</v>
      </c>
      <c r="C256" s="523"/>
      <c r="D256" s="523"/>
      <c r="E256" s="83">
        <f t="shared" si="278"/>
        <v>0</v>
      </c>
      <c r="F256" s="83">
        <f t="shared" ca="1" si="279"/>
        <v>0</v>
      </c>
      <c r="G256" s="83">
        <f t="shared" ca="1" si="280"/>
        <v>0</v>
      </c>
      <c r="H256" s="83">
        <f t="shared" si="281"/>
        <v>0</v>
      </c>
      <c r="I256" s="83">
        <f t="shared" ca="1" si="282"/>
        <v>0</v>
      </c>
      <c r="J256" s="83">
        <f t="shared" ca="1" si="283"/>
        <v>0</v>
      </c>
      <c r="K256" s="24">
        <v>6327</v>
      </c>
      <c r="L256" s="25" t="s">
        <v>4951</v>
      </c>
      <c r="M256" s="80">
        <v>11</v>
      </c>
      <c r="N256" s="17">
        <f t="shared" si="249"/>
        <v>230</v>
      </c>
      <c r="O256" s="17"/>
      <c r="P256" s="75" t="s">
        <v>6078</v>
      </c>
      <c r="Q256" s="27"/>
      <c r="R256" s="549"/>
      <c r="S256" s="84">
        <f t="shared" ca="1" si="284"/>
        <v>0</v>
      </c>
      <c r="T256" s="549"/>
      <c r="U256" s="84">
        <f t="shared" ca="1" si="285"/>
        <v>0</v>
      </c>
      <c r="V256" s="895"/>
      <c r="W256" s="84">
        <f t="shared" ca="1" si="286"/>
        <v>0</v>
      </c>
      <c r="X256" s="549"/>
      <c r="Y256" s="84">
        <f t="shared" ca="1" si="287"/>
        <v>0</v>
      </c>
      <c r="Z256" s="895"/>
      <c r="AA256" s="84">
        <f t="shared" ca="1" si="288"/>
        <v>0</v>
      </c>
      <c r="AB256" s="549"/>
      <c r="AC256" s="84">
        <f t="shared" ca="1" si="289"/>
        <v>0</v>
      </c>
      <c r="AD256" s="17"/>
      <c r="AE256" s="17"/>
      <c r="AF256" s="40"/>
      <c r="AG256" s="17"/>
      <c r="AH256" s="17"/>
      <c r="AI256" s="73">
        <f t="shared" ca="1" si="252"/>
        <v>0</v>
      </c>
      <c r="AJ256" s="73"/>
      <c r="AK256" s="73">
        <f t="shared" ca="1" si="253"/>
        <v>0</v>
      </c>
    </row>
    <row r="257" spans="1:37">
      <c r="A257" s="524"/>
      <c r="B257" s="550" t="s">
        <v>7853</v>
      </c>
      <c r="C257" s="523"/>
      <c r="D257" s="523"/>
      <c r="E257" s="83">
        <f t="shared" si="278"/>
        <v>0</v>
      </c>
      <c r="F257" s="83">
        <f t="shared" ca="1" si="279"/>
        <v>0</v>
      </c>
      <c r="G257" s="83">
        <f t="shared" ca="1" si="280"/>
        <v>0</v>
      </c>
      <c r="H257" s="83">
        <f t="shared" si="281"/>
        <v>0</v>
      </c>
      <c r="I257" s="83">
        <f t="shared" ca="1" si="282"/>
        <v>0</v>
      </c>
      <c r="J257" s="83">
        <f t="shared" ca="1" si="283"/>
        <v>0</v>
      </c>
      <c r="K257" s="24">
        <v>6328</v>
      </c>
      <c r="L257" s="25" t="s">
        <v>4951</v>
      </c>
      <c r="M257" s="80">
        <v>11</v>
      </c>
      <c r="N257" s="17">
        <f t="shared" si="249"/>
        <v>231</v>
      </c>
      <c r="O257" s="17"/>
      <c r="P257" s="75" t="s">
        <v>6078</v>
      </c>
      <c r="Q257" s="27"/>
      <c r="R257" s="549"/>
      <c r="S257" s="84">
        <f t="shared" ca="1" si="284"/>
        <v>0</v>
      </c>
      <c r="T257" s="549"/>
      <c r="U257" s="84">
        <f t="shared" ca="1" si="285"/>
        <v>0</v>
      </c>
      <c r="V257" s="895"/>
      <c r="W257" s="84">
        <f t="shared" ca="1" si="286"/>
        <v>0</v>
      </c>
      <c r="X257" s="549"/>
      <c r="Y257" s="84">
        <f t="shared" ca="1" si="287"/>
        <v>0</v>
      </c>
      <c r="Z257" s="895"/>
      <c r="AA257" s="84">
        <f t="shared" ca="1" si="288"/>
        <v>0</v>
      </c>
      <c r="AB257" s="549"/>
      <c r="AC257" s="84">
        <f t="shared" ca="1" si="289"/>
        <v>0</v>
      </c>
      <c r="AD257" s="17"/>
      <c r="AE257" s="17"/>
      <c r="AF257" s="40"/>
      <c r="AG257" s="17"/>
      <c r="AH257" s="17"/>
      <c r="AI257" s="73">
        <f t="shared" ca="1" si="252"/>
        <v>0</v>
      </c>
      <c r="AJ257" s="73"/>
      <c r="AK257" s="73">
        <f t="shared" ca="1" si="253"/>
        <v>0</v>
      </c>
    </row>
    <row r="258" spans="1:37">
      <c r="A258" s="524"/>
      <c r="B258" s="550" t="s">
        <v>7852</v>
      </c>
      <c r="C258" s="523"/>
      <c r="D258" s="523"/>
      <c r="E258" s="83">
        <f t="shared" si="278"/>
        <v>0</v>
      </c>
      <c r="F258" s="83">
        <f t="shared" ca="1" si="279"/>
        <v>0</v>
      </c>
      <c r="G258" s="83">
        <f t="shared" ca="1" si="280"/>
        <v>0</v>
      </c>
      <c r="H258" s="83">
        <f t="shared" si="281"/>
        <v>0</v>
      </c>
      <c r="I258" s="83">
        <f t="shared" ca="1" si="282"/>
        <v>0</v>
      </c>
      <c r="J258" s="83">
        <f t="shared" ca="1" si="283"/>
        <v>0</v>
      </c>
      <c r="K258" s="24">
        <v>6329</v>
      </c>
      <c r="L258" s="25" t="s">
        <v>4951</v>
      </c>
      <c r="M258" s="80">
        <v>11</v>
      </c>
      <c r="N258" s="17">
        <f t="shared" si="249"/>
        <v>232</v>
      </c>
      <c r="O258" s="17"/>
      <c r="P258" s="75" t="s">
        <v>6078</v>
      </c>
      <c r="Q258" s="27"/>
      <c r="R258" s="549"/>
      <c r="S258" s="84">
        <f t="shared" ca="1" si="284"/>
        <v>0</v>
      </c>
      <c r="T258" s="549"/>
      <c r="U258" s="84">
        <f t="shared" ca="1" si="285"/>
        <v>0</v>
      </c>
      <c r="V258" s="895"/>
      <c r="W258" s="84">
        <f t="shared" ca="1" si="286"/>
        <v>0</v>
      </c>
      <c r="X258" s="549"/>
      <c r="Y258" s="84">
        <f t="shared" ca="1" si="287"/>
        <v>0</v>
      </c>
      <c r="Z258" s="895"/>
      <c r="AA258" s="84">
        <f t="shared" ca="1" si="288"/>
        <v>0</v>
      </c>
      <c r="AB258" s="549"/>
      <c r="AC258" s="84">
        <f t="shared" ca="1" si="289"/>
        <v>0</v>
      </c>
      <c r="AD258" s="17"/>
      <c r="AE258" s="17"/>
      <c r="AF258" s="40"/>
      <c r="AG258" s="17"/>
      <c r="AH258" s="17"/>
      <c r="AI258" s="73">
        <f t="shared" ca="1" si="252"/>
        <v>0</v>
      </c>
      <c r="AJ258" s="73"/>
      <c r="AK258" s="73">
        <f t="shared" ca="1" si="253"/>
        <v>0</v>
      </c>
    </row>
    <row r="259" spans="1:37">
      <c r="A259" s="524" t="s">
        <v>13296</v>
      </c>
      <c r="B259" s="526" t="s">
        <v>10329</v>
      </c>
      <c r="C259" s="523">
        <v>20</v>
      </c>
      <c r="D259" s="523"/>
      <c r="E259" s="73">
        <f t="shared" ref="E259:J259" si="290">E248-E249</f>
        <v>6151837751</v>
      </c>
      <c r="F259" s="73">
        <f t="shared" ca="1" si="290"/>
        <v>800000</v>
      </c>
      <c r="G259" s="73">
        <f ca="1">G248-G249</f>
        <v>6152637751</v>
      </c>
      <c r="H259" s="73">
        <f t="shared" si="290"/>
        <v>7474542763</v>
      </c>
      <c r="I259" s="73">
        <f t="shared" ca="1" si="290"/>
        <v>0</v>
      </c>
      <c r="J259" s="73">
        <f t="shared" ca="1" si="290"/>
        <v>7474542763</v>
      </c>
      <c r="K259" s="78"/>
      <c r="L259" s="25"/>
      <c r="M259" s="80"/>
      <c r="N259" s="17">
        <f t="shared" si="249"/>
        <v>233</v>
      </c>
      <c r="O259" s="17" t="s">
        <v>6077</v>
      </c>
      <c r="P259" s="75"/>
      <c r="Q259" s="27"/>
      <c r="R259" s="73">
        <f>R248-R249</f>
        <v>6151837751</v>
      </c>
      <c r="S259" s="73">
        <f t="shared" ref="S259:AC259" ca="1" si="291">S248-S249</f>
        <v>6152637751</v>
      </c>
      <c r="T259" s="73">
        <f t="shared" si="291"/>
        <v>7474542763</v>
      </c>
      <c r="U259" s="77">
        <f t="shared" ca="1" si="291"/>
        <v>7474542763</v>
      </c>
      <c r="V259" s="73">
        <f>V248-V249</f>
        <v>0</v>
      </c>
      <c r="W259" s="73">
        <f ca="1">W248-W249</f>
        <v>0</v>
      </c>
      <c r="X259" s="73">
        <f>X248-X249</f>
        <v>0</v>
      </c>
      <c r="Y259" s="77">
        <f ca="1">Y248-Y249</f>
        <v>0</v>
      </c>
      <c r="Z259" s="73">
        <f t="shared" si="291"/>
        <v>0</v>
      </c>
      <c r="AA259" s="73">
        <f t="shared" ca="1" si="291"/>
        <v>0</v>
      </c>
      <c r="AB259" s="73">
        <f t="shared" si="291"/>
        <v>0</v>
      </c>
      <c r="AC259" s="77">
        <f t="shared" ca="1" si="291"/>
        <v>0</v>
      </c>
      <c r="AD259" s="17"/>
      <c r="AE259" s="17"/>
      <c r="AF259" s="40"/>
      <c r="AG259" s="17"/>
      <c r="AH259" s="17"/>
      <c r="AI259" s="73">
        <f t="shared" ca="1" si="252"/>
        <v>6152637751</v>
      </c>
      <c r="AJ259" s="73"/>
      <c r="AK259" s="73">
        <f t="shared" ca="1" si="253"/>
        <v>7474542763</v>
      </c>
    </row>
    <row r="260" spans="1:37">
      <c r="A260" s="524" t="s">
        <v>13301</v>
      </c>
      <c r="B260" s="490" t="s">
        <v>10330</v>
      </c>
      <c r="C260" s="523">
        <v>21</v>
      </c>
      <c r="D260" s="523"/>
      <c r="E260" s="63">
        <f t="shared" ref="E260:J260" si="292">Acdkt</f>
        <v>14620222</v>
      </c>
      <c r="F260" s="63">
        <f t="shared" ca="1" si="292"/>
        <v>15543863</v>
      </c>
      <c r="G260" s="63">
        <f t="shared" ca="1" si="292"/>
        <v>30164085</v>
      </c>
      <c r="H260" s="63">
        <f t="shared" si="292"/>
        <v>2072138638</v>
      </c>
      <c r="I260" s="63">
        <f t="shared" ca="1" si="292"/>
        <v>0</v>
      </c>
      <c r="J260" s="63">
        <f t="shared" ca="1" si="292"/>
        <v>2072138638</v>
      </c>
      <c r="K260" s="24"/>
      <c r="L260" s="25"/>
      <c r="M260" s="80"/>
      <c r="N260" s="17">
        <f t="shared" si="249"/>
        <v>234</v>
      </c>
      <c r="O260" s="17" t="s">
        <v>6077</v>
      </c>
      <c r="P260" s="75" t="s">
        <v>6078</v>
      </c>
      <c r="Q260" s="27"/>
      <c r="R260" s="63">
        <f>Acdkt</f>
        <v>14584634</v>
      </c>
      <c r="S260" s="63">
        <f t="shared" ref="S260:AC260" ca="1" si="293">Acdkt</f>
        <v>30128497</v>
      </c>
      <c r="T260" s="63">
        <f>Acdkt</f>
        <v>2072138638</v>
      </c>
      <c r="U260" s="555">
        <f t="shared" ca="1" si="293"/>
        <v>2072138638</v>
      </c>
      <c r="V260" s="63">
        <f t="shared" si="293"/>
        <v>35588</v>
      </c>
      <c r="W260" s="63">
        <f t="shared" ca="1" si="293"/>
        <v>35588</v>
      </c>
      <c r="X260" s="63">
        <f t="shared" si="293"/>
        <v>0</v>
      </c>
      <c r="Y260" s="555">
        <f t="shared" ca="1" si="293"/>
        <v>0</v>
      </c>
      <c r="Z260" s="63">
        <f t="shared" si="293"/>
        <v>0</v>
      </c>
      <c r="AA260" s="63">
        <f t="shared" ca="1" si="293"/>
        <v>0</v>
      </c>
      <c r="AB260" s="63">
        <f t="shared" si="293"/>
        <v>0</v>
      </c>
      <c r="AC260" s="555">
        <f t="shared" ca="1" si="293"/>
        <v>0</v>
      </c>
      <c r="AD260" s="17"/>
      <c r="AE260" s="17"/>
      <c r="AF260" s="40"/>
      <c r="AG260" s="17"/>
      <c r="AH260" s="17"/>
      <c r="AI260" s="73">
        <f t="shared" ca="1" si="252"/>
        <v>30164085</v>
      </c>
      <c r="AJ260" s="73"/>
      <c r="AK260" s="73">
        <f t="shared" ca="1" si="253"/>
        <v>2072138638</v>
      </c>
    </row>
    <row r="261" spans="1:37">
      <c r="A261" s="524"/>
      <c r="B261" s="550" t="s">
        <v>5627</v>
      </c>
      <c r="C261" s="523"/>
      <c r="D261" s="523"/>
      <c r="E261" s="83">
        <f t="shared" ref="E261:E268" si="294">THCK1</f>
        <v>14620222</v>
      </c>
      <c r="F261" s="83">
        <f t="shared" ref="F261:F268" ca="1" si="295">THCK2</f>
        <v>0</v>
      </c>
      <c r="G261" s="83">
        <f t="shared" ref="G261:G268" ca="1" si="296">THCK</f>
        <v>14620222</v>
      </c>
      <c r="H261" s="83">
        <f t="shared" ref="H261:H268" si="297">THDK1</f>
        <v>2072138638</v>
      </c>
      <c r="I261" s="83">
        <f t="shared" ref="I261:I268" ca="1" si="298">THDK2</f>
        <v>0</v>
      </c>
      <c r="J261" s="83">
        <f t="shared" ref="J261:J268" ca="1" si="299">THDK</f>
        <v>2072138638</v>
      </c>
      <c r="K261" s="24">
        <v>5151</v>
      </c>
      <c r="L261" s="25" t="s">
        <v>4952</v>
      </c>
      <c r="M261" s="80">
        <v>21</v>
      </c>
      <c r="N261" s="17">
        <f t="shared" si="249"/>
        <v>235</v>
      </c>
      <c r="O261" s="17"/>
      <c r="P261" s="75" t="s">
        <v>6078</v>
      </c>
      <c r="Q261" s="27"/>
      <c r="R261" s="547">
        <v>14584634</v>
      </c>
      <c r="S261" s="84">
        <f t="shared" ref="S261:S268" ca="1" si="300">pajetn+R261</f>
        <v>14584634</v>
      </c>
      <c r="T261" s="547">
        <v>2072138638</v>
      </c>
      <c r="U261" s="84">
        <f t="shared" ref="U261:U268" ca="1" si="301">pajetndk+T261</f>
        <v>2072138638</v>
      </c>
      <c r="V261" s="894">
        <v>35588</v>
      </c>
      <c r="W261" s="84">
        <f t="shared" ref="W261:W268" ca="1" si="302">pajetn+V261</f>
        <v>35588</v>
      </c>
      <c r="X261" s="547"/>
      <c r="Y261" s="84">
        <f t="shared" ref="Y261:Y268" ca="1" si="303">pajetndk+X261</f>
        <v>0</v>
      </c>
      <c r="Z261" s="894"/>
      <c r="AA261" s="84">
        <f t="shared" ref="AA261:AA268" ca="1" si="304">pajetn+Z261</f>
        <v>0</v>
      </c>
      <c r="AB261" s="547"/>
      <c r="AC261" s="84">
        <f t="shared" ref="AC261:AC268" ca="1" si="305">pajetndk+AB261</f>
        <v>0</v>
      </c>
      <c r="AD261" s="17"/>
      <c r="AE261" s="17"/>
      <c r="AF261" s="40"/>
      <c r="AG261" s="17"/>
      <c r="AH261" s="17"/>
      <c r="AI261" s="73">
        <f t="shared" ca="1" si="252"/>
        <v>14620222</v>
      </c>
      <c r="AJ261" s="73"/>
      <c r="AK261" s="73">
        <f t="shared" ca="1" si="253"/>
        <v>2072138638</v>
      </c>
    </row>
    <row r="262" spans="1:37">
      <c r="A262" s="524"/>
      <c r="B262" s="550" t="s">
        <v>5628</v>
      </c>
      <c r="C262" s="523"/>
      <c r="D262" s="523"/>
      <c r="E262" s="83">
        <f t="shared" si="294"/>
        <v>0</v>
      </c>
      <c r="F262" s="83">
        <f t="shared" ca="1" si="295"/>
        <v>0</v>
      </c>
      <c r="G262" s="83">
        <f t="shared" ca="1" si="296"/>
        <v>0</v>
      </c>
      <c r="H262" s="83">
        <f t="shared" si="297"/>
        <v>0</v>
      </c>
      <c r="I262" s="83">
        <f t="shared" ca="1" si="298"/>
        <v>0</v>
      </c>
      <c r="J262" s="83">
        <f t="shared" ca="1" si="299"/>
        <v>0</v>
      </c>
      <c r="K262" s="24">
        <v>5152</v>
      </c>
      <c r="L262" s="25" t="s">
        <v>4952</v>
      </c>
      <c r="M262" s="80">
        <v>21</v>
      </c>
      <c r="N262" s="17">
        <f t="shared" si="249"/>
        <v>236</v>
      </c>
      <c r="O262" s="17"/>
      <c r="P262" s="75" t="s">
        <v>6078</v>
      </c>
      <c r="Q262" s="27"/>
      <c r="R262" s="549"/>
      <c r="S262" s="84">
        <f t="shared" ca="1" si="300"/>
        <v>0</v>
      </c>
      <c r="T262" s="549"/>
      <c r="U262" s="84">
        <f t="shared" ca="1" si="301"/>
        <v>0</v>
      </c>
      <c r="V262" s="895"/>
      <c r="W262" s="84">
        <f t="shared" ca="1" si="302"/>
        <v>0</v>
      </c>
      <c r="X262" s="549"/>
      <c r="Y262" s="84">
        <f t="shared" ca="1" si="303"/>
        <v>0</v>
      </c>
      <c r="Z262" s="895"/>
      <c r="AA262" s="84">
        <f t="shared" ca="1" si="304"/>
        <v>0</v>
      </c>
      <c r="AB262" s="549"/>
      <c r="AC262" s="84">
        <f t="shared" ca="1" si="305"/>
        <v>0</v>
      </c>
      <c r="AD262" s="17"/>
      <c r="AE262" s="17"/>
      <c r="AF262" s="40"/>
      <c r="AG262" s="17"/>
      <c r="AH262" s="17"/>
      <c r="AI262" s="73">
        <f t="shared" ca="1" si="252"/>
        <v>0</v>
      </c>
      <c r="AJ262" s="73"/>
      <c r="AK262" s="73">
        <f t="shared" ca="1" si="253"/>
        <v>0</v>
      </c>
    </row>
    <row r="263" spans="1:37">
      <c r="A263" s="524"/>
      <c r="B263" s="550" t="s">
        <v>5629</v>
      </c>
      <c r="C263" s="523"/>
      <c r="D263" s="523"/>
      <c r="E263" s="83">
        <f t="shared" si="294"/>
        <v>0</v>
      </c>
      <c r="F263" s="83">
        <f t="shared" ca="1" si="295"/>
        <v>0</v>
      </c>
      <c r="G263" s="83">
        <f t="shared" ca="1" si="296"/>
        <v>0</v>
      </c>
      <c r="H263" s="83">
        <f t="shared" si="297"/>
        <v>0</v>
      </c>
      <c r="I263" s="83">
        <f t="shared" ca="1" si="298"/>
        <v>0</v>
      </c>
      <c r="J263" s="83">
        <f t="shared" ca="1" si="299"/>
        <v>0</v>
      </c>
      <c r="K263" s="24">
        <v>5153</v>
      </c>
      <c r="L263" s="25" t="s">
        <v>4952</v>
      </c>
      <c r="M263" s="80">
        <v>21</v>
      </c>
      <c r="N263" s="17">
        <f t="shared" si="249"/>
        <v>237</v>
      </c>
      <c r="O263" s="17"/>
      <c r="P263" s="75" t="s">
        <v>6078</v>
      </c>
      <c r="Q263" s="27"/>
      <c r="R263" s="549"/>
      <c r="S263" s="84">
        <f t="shared" ca="1" si="300"/>
        <v>0</v>
      </c>
      <c r="T263" s="549"/>
      <c r="U263" s="84">
        <f t="shared" ca="1" si="301"/>
        <v>0</v>
      </c>
      <c r="V263" s="895"/>
      <c r="W263" s="84">
        <f t="shared" ca="1" si="302"/>
        <v>0</v>
      </c>
      <c r="X263" s="549"/>
      <c r="Y263" s="84">
        <f t="shared" ca="1" si="303"/>
        <v>0</v>
      </c>
      <c r="Z263" s="895"/>
      <c r="AA263" s="84">
        <f t="shared" ca="1" si="304"/>
        <v>0</v>
      </c>
      <c r="AB263" s="549"/>
      <c r="AC263" s="84">
        <f t="shared" ca="1" si="305"/>
        <v>0</v>
      </c>
      <c r="AD263" s="17"/>
      <c r="AE263" s="17"/>
      <c r="AF263" s="40"/>
      <c r="AG263" s="17"/>
      <c r="AH263" s="17"/>
      <c r="AI263" s="73">
        <f t="shared" ca="1" si="252"/>
        <v>0</v>
      </c>
      <c r="AJ263" s="73"/>
      <c r="AK263" s="73">
        <f t="shared" ca="1" si="253"/>
        <v>0</v>
      </c>
    </row>
    <row r="264" spans="1:37">
      <c r="A264" s="524"/>
      <c r="B264" s="550" t="s">
        <v>5630</v>
      </c>
      <c r="C264" s="523"/>
      <c r="D264" s="523"/>
      <c r="E264" s="83">
        <f t="shared" si="294"/>
        <v>0</v>
      </c>
      <c r="F264" s="83">
        <f t="shared" ca="1" si="295"/>
        <v>0</v>
      </c>
      <c r="G264" s="83">
        <f t="shared" ca="1" si="296"/>
        <v>0</v>
      </c>
      <c r="H264" s="83">
        <f t="shared" si="297"/>
        <v>0</v>
      </c>
      <c r="I264" s="83">
        <f t="shared" ca="1" si="298"/>
        <v>0</v>
      </c>
      <c r="J264" s="83">
        <f t="shared" ca="1" si="299"/>
        <v>0</v>
      </c>
      <c r="K264" s="24">
        <v>5154</v>
      </c>
      <c r="L264" s="25" t="s">
        <v>4952</v>
      </c>
      <c r="M264" s="80">
        <v>21</v>
      </c>
      <c r="N264" s="17">
        <f t="shared" si="249"/>
        <v>238</v>
      </c>
      <c r="O264" s="17"/>
      <c r="P264" s="75" t="s">
        <v>6078</v>
      </c>
      <c r="Q264" s="27"/>
      <c r="R264" s="549"/>
      <c r="S264" s="84">
        <f t="shared" ca="1" si="300"/>
        <v>0</v>
      </c>
      <c r="T264" s="549"/>
      <c r="U264" s="84">
        <f t="shared" ca="1" si="301"/>
        <v>0</v>
      </c>
      <c r="V264" s="895"/>
      <c r="W264" s="84">
        <f t="shared" ca="1" si="302"/>
        <v>0</v>
      </c>
      <c r="X264" s="549"/>
      <c r="Y264" s="84">
        <f t="shared" ca="1" si="303"/>
        <v>0</v>
      </c>
      <c r="Z264" s="895"/>
      <c r="AA264" s="84">
        <f t="shared" ca="1" si="304"/>
        <v>0</v>
      </c>
      <c r="AB264" s="549"/>
      <c r="AC264" s="84">
        <f t="shared" ca="1" si="305"/>
        <v>0</v>
      </c>
      <c r="AD264" s="17"/>
      <c r="AE264" s="17"/>
      <c r="AF264" s="40"/>
      <c r="AG264" s="17"/>
      <c r="AH264" s="17"/>
      <c r="AI264" s="73">
        <f t="shared" ref="AI264:AI295" ca="1" si="306">G264-AA264</f>
        <v>0</v>
      </c>
      <c r="AJ264" s="73"/>
      <c r="AK264" s="73">
        <f t="shared" ref="AK264:AK295" ca="1" si="307">J264-AC264</f>
        <v>0</v>
      </c>
    </row>
    <row r="265" spans="1:37">
      <c r="A265" s="524"/>
      <c r="B265" s="550" t="s">
        <v>1115</v>
      </c>
      <c r="C265" s="523"/>
      <c r="D265" s="523"/>
      <c r="E265" s="83">
        <f t="shared" si="294"/>
        <v>0</v>
      </c>
      <c r="F265" s="83">
        <f t="shared" ca="1" si="295"/>
        <v>15543863</v>
      </c>
      <c r="G265" s="83">
        <f t="shared" ca="1" si="296"/>
        <v>15543863</v>
      </c>
      <c r="H265" s="83">
        <f t="shared" si="297"/>
        <v>0</v>
      </c>
      <c r="I265" s="83">
        <f t="shared" ca="1" si="298"/>
        <v>0</v>
      </c>
      <c r="J265" s="83">
        <f t="shared" ca="1" si="299"/>
        <v>0</v>
      </c>
      <c r="K265" s="24">
        <v>5155</v>
      </c>
      <c r="L265" s="25" t="s">
        <v>4952</v>
      </c>
      <c r="M265" s="80">
        <v>21</v>
      </c>
      <c r="N265" s="17">
        <f t="shared" si="249"/>
        <v>239</v>
      </c>
      <c r="O265" s="17"/>
      <c r="P265" s="75" t="s">
        <v>6078</v>
      </c>
      <c r="Q265" s="27"/>
      <c r="R265" s="549"/>
      <c r="S265" s="84">
        <f t="shared" ca="1" si="300"/>
        <v>15543863</v>
      </c>
      <c r="T265" s="549"/>
      <c r="U265" s="84">
        <f t="shared" ca="1" si="301"/>
        <v>0</v>
      </c>
      <c r="V265" s="895"/>
      <c r="W265" s="84">
        <f t="shared" ca="1" si="302"/>
        <v>0</v>
      </c>
      <c r="X265" s="549"/>
      <c r="Y265" s="84">
        <f t="shared" ca="1" si="303"/>
        <v>0</v>
      </c>
      <c r="Z265" s="895"/>
      <c r="AA265" s="84">
        <f t="shared" ca="1" si="304"/>
        <v>0</v>
      </c>
      <c r="AB265" s="549"/>
      <c r="AC265" s="84">
        <f t="shared" ca="1" si="305"/>
        <v>0</v>
      </c>
      <c r="AD265" s="17"/>
      <c r="AE265" s="17"/>
      <c r="AF265" s="40"/>
      <c r="AG265" s="17"/>
      <c r="AH265" s="17"/>
      <c r="AI265" s="73">
        <f t="shared" ca="1" si="306"/>
        <v>15543863</v>
      </c>
      <c r="AJ265" s="73"/>
      <c r="AK265" s="73">
        <f t="shared" ca="1" si="307"/>
        <v>0</v>
      </c>
    </row>
    <row r="266" spans="1:37">
      <c r="A266" s="524"/>
      <c r="B266" s="550" t="s">
        <v>1116</v>
      </c>
      <c r="C266" s="523"/>
      <c r="D266" s="523"/>
      <c r="E266" s="83">
        <f t="shared" si="294"/>
        <v>0</v>
      </c>
      <c r="F266" s="83">
        <f t="shared" ca="1" si="295"/>
        <v>0</v>
      </c>
      <c r="G266" s="83">
        <f t="shared" ca="1" si="296"/>
        <v>0</v>
      </c>
      <c r="H266" s="83">
        <f t="shared" si="297"/>
        <v>0</v>
      </c>
      <c r="I266" s="83">
        <f t="shared" ca="1" si="298"/>
        <v>0</v>
      </c>
      <c r="J266" s="83">
        <f t="shared" ca="1" si="299"/>
        <v>0</v>
      </c>
      <c r="K266" s="24">
        <v>5156</v>
      </c>
      <c r="L266" s="25" t="s">
        <v>4952</v>
      </c>
      <c r="M266" s="80">
        <v>21</v>
      </c>
      <c r="N266" s="17">
        <f t="shared" si="249"/>
        <v>240</v>
      </c>
      <c r="O266" s="17"/>
      <c r="P266" s="75" t="s">
        <v>6078</v>
      </c>
      <c r="Q266" s="27"/>
      <c r="R266" s="549"/>
      <c r="S266" s="84">
        <f t="shared" ca="1" si="300"/>
        <v>0</v>
      </c>
      <c r="T266" s="549"/>
      <c r="U266" s="84">
        <f t="shared" ca="1" si="301"/>
        <v>0</v>
      </c>
      <c r="V266" s="895"/>
      <c r="W266" s="84">
        <f t="shared" ca="1" si="302"/>
        <v>0</v>
      </c>
      <c r="X266" s="549"/>
      <c r="Y266" s="84">
        <f t="shared" ca="1" si="303"/>
        <v>0</v>
      </c>
      <c r="Z266" s="895"/>
      <c r="AA266" s="84">
        <f t="shared" ca="1" si="304"/>
        <v>0</v>
      </c>
      <c r="AB266" s="549"/>
      <c r="AC266" s="84">
        <f t="shared" ca="1" si="305"/>
        <v>0</v>
      </c>
      <c r="AD266" s="17"/>
      <c r="AE266" s="17"/>
      <c r="AF266" s="40"/>
      <c r="AG266" s="17"/>
      <c r="AH266" s="17"/>
      <c r="AI266" s="73">
        <f t="shared" ca="1" si="306"/>
        <v>0</v>
      </c>
      <c r="AJ266" s="73"/>
      <c r="AK266" s="73">
        <f t="shared" ca="1" si="307"/>
        <v>0</v>
      </c>
    </row>
    <row r="267" spans="1:37">
      <c r="A267" s="524"/>
      <c r="B267" s="550" t="s">
        <v>1117</v>
      </c>
      <c r="C267" s="523"/>
      <c r="D267" s="523"/>
      <c r="E267" s="83">
        <f t="shared" si="294"/>
        <v>0</v>
      </c>
      <c r="F267" s="83">
        <f t="shared" ca="1" si="295"/>
        <v>0</v>
      </c>
      <c r="G267" s="83">
        <f t="shared" ca="1" si="296"/>
        <v>0</v>
      </c>
      <c r="H267" s="83">
        <f t="shared" si="297"/>
        <v>0</v>
      </c>
      <c r="I267" s="83">
        <f t="shared" ca="1" si="298"/>
        <v>0</v>
      </c>
      <c r="J267" s="83">
        <f t="shared" ca="1" si="299"/>
        <v>0</v>
      </c>
      <c r="K267" s="24">
        <v>5157</v>
      </c>
      <c r="L267" s="25" t="s">
        <v>4952</v>
      </c>
      <c r="M267" s="80">
        <v>21</v>
      </c>
      <c r="N267" s="17">
        <f t="shared" si="249"/>
        <v>241</v>
      </c>
      <c r="O267" s="17"/>
      <c r="P267" s="75" t="s">
        <v>6078</v>
      </c>
      <c r="Q267" s="27"/>
      <c r="R267" s="549"/>
      <c r="S267" s="84">
        <f t="shared" ca="1" si="300"/>
        <v>0</v>
      </c>
      <c r="T267" s="549"/>
      <c r="U267" s="84">
        <f t="shared" ca="1" si="301"/>
        <v>0</v>
      </c>
      <c r="V267" s="895"/>
      <c r="W267" s="84">
        <f t="shared" ca="1" si="302"/>
        <v>0</v>
      </c>
      <c r="X267" s="549"/>
      <c r="Y267" s="84">
        <f t="shared" ca="1" si="303"/>
        <v>0</v>
      </c>
      <c r="Z267" s="895"/>
      <c r="AA267" s="84">
        <f t="shared" ca="1" si="304"/>
        <v>0</v>
      </c>
      <c r="AB267" s="549"/>
      <c r="AC267" s="84">
        <f t="shared" ca="1" si="305"/>
        <v>0</v>
      </c>
      <c r="AD267" s="17"/>
      <c r="AE267" s="17"/>
      <c r="AF267" s="40"/>
      <c r="AG267" s="17"/>
      <c r="AH267" s="17"/>
      <c r="AI267" s="73">
        <f t="shared" ca="1" si="306"/>
        <v>0</v>
      </c>
      <c r="AJ267" s="73"/>
      <c r="AK267" s="73">
        <f t="shared" ca="1" si="307"/>
        <v>0</v>
      </c>
    </row>
    <row r="268" spans="1:37">
      <c r="A268" s="524"/>
      <c r="B268" s="550" t="s">
        <v>1118</v>
      </c>
      <c r="C268" s="523"/>
      <c r="D268" s="523"/>
      <c r="E268" s="83">
        <f t="shared" si="294"/>
        <v>0</v>
      </c>
      <c r="F268" s="83">
        <f t="shared" ca="1" si="295"/>
        <v>0</v>
      </c>
      <c r="G268" s="83">
        <f t="shared" ca="1" si="296"/>
        <v>0</v>
      </c>
      <c r="H268" s="83">
        <f t="shared" si="297"/>
        <v>0</v>
      </c>
      <c r="I268" s="83">
        <f t="shared" ca="1" si="298"/>
        <v>0</v>
      </c>
      <c r="J268" s="83">
        <f t="shared" ca="1" si="299"/>
        <v>0</v>
      </c>
      <c r="K268" s="24">
        <v>5158</v>
      </c>
      <c r="L268" s="25" t="s">
        <v>4952</v>
      </c>
      <c r="M268" s="80">
        <v>21</v>
      </c>
      <c r="N268" s="17">
        <f t="shared" si="249"/>
        <v>242</v>
      </c>
      <c r="O268" s="17"/>
      <c r="P268" s="75" t="s">
        <v>6078</v>
      </c>
      <c r="Q268" s="27"/>
      <c r="R268" s="549"/>
      <c r="S268" s="84">
        <f t="shared" ca="1" si="300"/>
        <v>0</v>
      </c>
      <c r="T268" s="549"/>
      <c r="U268" s="84">
        <f t="shared" ca="1" si="301"/>
        <v>0</v>
      </c>
      <c r="V268" s="895"/>
      <c r="W268" s="84">
        <f t="shared" ca="1" si="302"/>
        <v>0</v>
      </c>
      <c r="X268" s="549"/>
      <c r="Y268" s="84">
        <f t="shared" ca="1" si="303"/>
        <v>0</v>
      </c>
      <c r="Z268" s="895"/>
      <c r="AA268" s="84">
        <f t="shared" ca="1" si="304"/>
        <v>0</v>
      </c>
      <c r="AB268" s="549"/>
      <c r="AC268" s="84">
        <f t="shared" ca="1" si="305"/>
        <v>0</v>
      </c>
      <c r="AD268" s="17"/>
      <c r="AE268" s="17"/>
      <c r="AF268" s="40"/>
      <c r="AG268" s="17"/>
      <c r="AH268" s="17"/>
      <c r="AI268" s="73">
        <f t="shared" ca="1" si="306"/>
        <v>0</v>
      </c>
      <c r="AJ268" s="73"/>
      <c r="AK268" s="73">
        <f t="shared" ca="1" si="307"/>
        <v>0</v>
      </c>
    </row>
    <row r="269" spans="1:37">
      <c r="A269" s="524" t="s">
        <v>11924</v>
      </c>
      <c r="B269" s="490" t="s">
        <v>10331</v>
      </c>
      <c r="C269" s="523">
        <v>22</v>
      </c>
      <c r="D269" s="523"/>
      <c r="E269" s="63">
        <f t="shared" ref="E269:J269" si="308">Acdkt</f>
        <v>601333384</v>
      </c>
      <c r="F269" s="63">
        <f t="shared" ca="1" si="308"/>
        <v>15543863</v>
      </c>
      <c r="G269" s="63">
        <f t="shared" ca="1" si="308"/>
        <v>616877247</v>
      </c>
      <c r="H269" s="63">
        <f t="shared" si="308"/>
        <v>2229366265</v>
      </c>
      <c r="I269" s="63">
        <f t="shared" ca="1" si="308"/>
        <v>0</v>
      </c>
      <c r="J269" s="63">
        <f t="shared" ca="1" si="308"/>
        <v>2229366265</v>
      </c>
      <c r="K269" s="24"/>
      <c r="L269" s="25"/>
      <c r="M269" s="80"/>
      <c r="N269" s="17">
        <f t="shared" si="249"/>
        <v>243</v>
      </c>
      <c r="O269" s="17" t="s">
        <v>6077</v>
      </c>
      <c r="P269" s="75" t="s">
        <v>6078</v>
      </c>
      <c r="Q269" s="27"/>
      <c r="R269" s="63">
        <f t="shared" ref="R269:AC269" si="309">Acdkt</f>
        <v>601333384</v>
      </c>
      <c r="S269" s="63">
        <f t="shared" ca="1" si="309"/>
        <v>616877247</v>
      </c>
      <c r="T269" s="63">
        <f t="shared" si="309"/>
        <v>2229366265</v>
      </c>
      <c r="U269" s="555">
        <f t="shared" ca="1" si="309"/>
        <v>2229366265</v>
      </c>
      <c r="V269" s="63">
        <f t="shared" si="309"/>
        <v>0</v>
      </c>
      <c r="W269" s="63">
        <f t="shared" ca="1" si="309"/>
        <v>0</v>
      </c>
      <c r="X269" s="63">
        <f t="shared" si="309"/>
        <v>0</v>
      </c>
      <c r="Y269" s="555">
        <f t="shared" ca="1" si="309"/>
        <v>0</v>
      </c>
      <c r="Z269" s="63">
        <f t="shared" si="309"/>
        <v>0</v>
      </c>
      <c r="AA269" s="63">
        <f t="shared" ca="1" si="309"/>
        <v>0</v>
      </c>
      <c r="AB269" s="63">
        <f t="shared" si="309"/>
        <v>0</v>
      </c>
      <c r="AC269" s="555">
        <f t="shared" ca="1" si="309"/>
        <v>0</v>
      </c>
      <c r="AD269" s="17"/>
      <c r="AE269" s="17"/>
      <c r="AF269" s="40"/>
      <c r="AG269" s="17"/>
      <c r="AH269" s="17"/>
      <c r="AI269" s="73">
        <f t="shared" ca="1" si="306"/>
        <v>616877247</v>
      </c>
      <c r="AJ269" s="73"/>
      <c r="AK269" s="73">
        <f t="shared" ca="1" si="307"/>
        <v>2229366265</v>
      </c>
    </row>
    <row r="270" spans="1:37" ht="13.5">
      <c r="A270" s="527"/>
      <c r="B270" s="550" t="s">
        <v>1119</v>
      </c>
      <c r="C270" s="528">
        <v>23</v>
      </c>
      <c r="D270" s="528"/>
      <c r="E270" s="83">
        <f t="shared" ref="E270:E277" si="310">THCK1</f>
        <v>601333384</v>
      </c>
      <c r="F270" s="83">
        <f t="shared" ref="F270:F277" ca="1" si="311">THCK2</f>
        <v>0</v>
      </c>
      <c r="G270" s="83">
        <f t="shared" ref="G270:G277" ca="1" si="312">THCK</f>
        <v>601333384</v>
      </c>
      <c r="H270" s="83">
        <f t="shared" ref="H270:H277" si="313">THDK1</f>
        <v>2229366265</v>
      </c>
      <c r="I270" s="83">
        <f t="shared" ref="I270:I277" ca="1" si="314">THDK2</f>
        <v>0</v>
      </c>
      <c r="J270" s="83">
        <f t="shared" ref="J270:J277" ca="1" si="315">THDK</f>
        <v>2229366265</v>
      </c>
      <c r="K270" s="24">
        <v>6351</v>
      </c>
      <c r="L270" s="25" t="s">
        <v>4952</v>
      </c>
      <c r="M270" s="80">
        <v>22</v>
      </c>
      <c r="N270" s="17">
        <f t="shared" si="249"/>
        <v>244</v>
      </c>
      <c r="O270" s="17"/>
      <c r="P270" s="75" t="s">
        <v>6078</v>
      </c>
      <c r="Q270" s="27"/>
      <c r="R270" s="1643">
        <v>601333384</v>
      </c>
      <c r="S270" s="84">
        <f t="shared" ref="S270:S277" ca="1" si="316">-pajetn+R270</f>
        <v>601333384</v>
      </c>
      <c r="T270" s="457">
        <v>2229366265</v>
      </c>
      <c r="U270" s="84">
        <f t="shared" ref="U270:U277" ca="1" si="317">-pajetndk+T270</f>
        <v>2229366265</v>
      </c>
      <c r="V270" s="894"/>
      <c r="W270" s="84">
        <f t="shared" ref="W270:W277" ca="1" si="318">-pajetn+V270</f>
        <v>0</v>
      </c>
      <c r="X270" s="547"/>
      <c r="Y270" s="84">
        <f t="shared" ref="Y270:Y277" ca="1" si="319">-pajetndk+X270</f>
        <v>0</v>
      </c>
      <c r="Z270" s="894"/>
      <c r="AA270" s="84">
        <f t="shared" ref="AA270:AA277" ca="1" si="320">-pajetn+Z270</f>
        <v>0</v>
      </c>
      <c r="AB270" s="547"/>
      <c r="AC270" s="84">
        <f t="shared" ref="AC270:AC277" ca="1" si="321">-pajetndk+AB270</f>
        <v>0</v>
      </c>
      <c r="AD270" s="17"/>
      <c r="AE270" s="17"/>
      <c r="AF270" s="40"/>
      <c r="AG270" s="17"/>
      <c r="AH270" s="17"/>
      <c r="AI270" s="83">
        <f t="shared" ca="1" si="306"/>
        <v>601333384</v>
      </c>
      <c r="AJ270" s="83"/>
      <c r="AK270" s="83">
        <f t="shared" ca="1" si="307"/>
        <v>2229366265</v>
      </c>
    </row>
    <row r="271" spans="1:37">
      <c r="A271" s="527"/>
      <c r="B271" s="550" t="s">
        <v>7854</v>
      </c>
      <c r="C271" s="528"/>
      <c r="D271" s="528"/>
      <c r="E271" s="83">
        <f t="shared" si="310"/>
        <v>0</v>
      </c>
      <c r="F271" s="83">
        <f t="shared" ca="1" si="311"/>
        <v>0</v>
      </c>
      <c r="G271" s="83">
        <f t="shared" ca="1" si="312"/>
        <v>0</v>
      </c>
      <c r="H271" s="83">
        <f t="shared" si="313"/>
        <v>0</v>
      </c>
      <c r="I271" s="83">
        <f t="shared" ca="1" si="314"/>
        <v>0</v>
      </c>
      <c r="J271" s="83">
        <f t="shared" ca="1" si="315"/>
        <v>0</v>
      </c>
      <c r="K271" s="24">
        <v>6352</v>
      </c>
      <c r="L271" s="25" t="s">
        <v>4952</v>
      </c>
      <c r="M271" s="80">
        <v>22</v>
      </c>
      <c r="N271" s="17">
        <f t="shared" si="249"/>
        <v>245</v>
      </c>
      <c r="O271" s="17"/>
      <c r="P271" s="75" t="s">
        <v>6078</v>
      </c>
      <c r="Q271" s="27"/>
      <c r="R271" s="549"/>
      <c r="S271" s="84">
        <f t="shared" ca="1" si="316"/>
        <v>0</v>
      </c>
      <c r="T271" s="549"/>
      <c r="U271" s="84">
        <f t="shared" ca="1" si="317"/>
        <v>0</v>
      </c>
      <c r="V271" s="895"/>
      <c r="W271" s="84">
        <f t="shared" ca="1" si="318"/>
        <v>0</v>
      </c>
      <c r="X271" s="549"/>
      <c r="Y271" s="84">
        <f t="shared" ca="1" si="319"/>
        <v>0</v>
      </c>
      <c r="Z271" s="895"/>
      <c r="AA271" s="84">
        <f t="shared" ca="1" si="320"/>
        <v>0</v>
      </c>
      <c r="AB271" s="549"/>
      <c r="AC271" s="84">
        <f t="shared" ca="1" si="321"/>
        <v>0</v>
      </c>
      <c r="AD271" s="17"/>
      <c r="AE271" s="17"/>
      <c r="AF271" s="40"/>
      <c r="AG271" s="17"/>
      <c r="AH271" s="17"/>
      <c r="AI271" s="83">
        <f t="shared" ca="1" si="306"/>
        <v>0</v>
      </c>
      <c r="AJ271" s="83"/>
      <c r="AK271" s="83">
        <f t="shared" ca="1" si="307"/>
        <v>0</v>
      </c>
    </row>
    <row r="272" spans="1:37">
      <c r="A272" s="527"/>
      <c r="B272" s="550" t="s">
        <v>1090</v>
      </c>
      <c r="C272" s="528"/>
      <c r="D272" s="528"/>
      <c r="E272" s="83">
        <f t="shared" si="310"/>
        <v>0</v>
      </c>
      <c r="F272" s="83">
        <f t="shared" ca="1" si="311"/>
        <v>0</v>
      </c>
      <c r="G272" s="83">
        <f t="shared" ca="1" si="312"/>
        <v>0</v>
      </c>
      <c r="H272" s="83">
        <f t="shared" si="313"/>
        <v>0</v>
      </c>
      <c r="I272" s="83">
        <f t="shared" ca="1" si="314"/>
        <v>0</v>
      </c>
      <c r="J272" s="83">
        <f t="shared" ca="1" si="315"/>
        <v>0</v>
      </c>
      <c r="K272" s="24">
        <v>6353</v>
      </c>
      <c r="L272" s="25" t="s">
        <v>4952</v>
      </c>
      <c r="M272" s="80">
        <v>22</v>
      </c>
      <c r="N272" s="17">
        <f t="shared" si="249"/>
        <v>246</v>
      </c>
      <c r="O272" s="17"/>
      <c r="P272" s="75" t="s">
        <v>6078</v>
      </c>
      <c r="Q272" s="27"/>
      <c r="R272" s="549"/>
      <c r="S272" s="84">
        <f t="shared" ca="1" si="316"/>
        <v>0</v>
      </c>
      <c r="T272" s="549"/>
      <c r="U272" s="84">
        <f t="shared" ca="1" si="317"/>
        <v>0</v>
      </c>
      <c r="V272" s="895"/>
      <c r="W272" s="84">
        <f t="shared" ca="1" si="318"/>
        <v>0</v>
      </c>
      <c r="X272" s="549"/>
      <c r="Y272" s="84">
        <f t="shared" ca="1" si="319"/>
        <v>0</v>
      </c>
      <c r="Z272" s="895"/>
      <c r="AA272" s="84">
        <f t="shared" ca="1" si="320"/>
        <v>0</v>
      </c>
      <c r="AB272" s="549"/>
      <c r="AC272" s="84">
        <f t="shared" ca="1" si="321"/>
        <v>0</v>
      </c>
      <c r="AD272" s="17"/>
      <c r="AE272" s="17"/>
      <c r="AF272" s="40"/>
      <c r="AG272" s="17"/>
      <c r="AH272" s="17"/>
      <c r="AI272" s="83">
        <f t="shared" ca="1" si="306"/>
        <v>0</v>
      </c>
      <c r="AJ272" s="83"/>
      <c r="AK272" s="83">
        <f t="shared" ca="1" si="307"/>
        <v>0</v>
      </c>
    </row>
    <row r="273" spans="1:37">
      <c r="A273" s="527"/>
      <c r="B273" s="550" t="s">
        <v>1091</v>
      </c>
      <c r="C273" s="528"/>
      <c r="D273" s="528"/>
      <c r="E273" s="83">
        <f t="shared" si="310"/>
        <v>0</v>
      </c>
      <c r="F273" s="83">
        <f t="shared" ca="1" si="311"/>
        <v>0</v>
      </c>
      <c r="G273" s="83">
        <f t="shared" ca="1" si="312"/>
        <v>0</v>
      </c>
      <c r="H273" s="83">
        <f t="shared" si="313"/>
        <v>0</v>
      </c>
      <c r="I273" s="83">
        <f t="shared" ca="1" si="314"/>
        <v>0</v>
      </c>
      <c r="J273" s="83">
        <f t="shared" ca="1" si="315"/>
        <v>0</v>
      </c>
      <c r="K273" s="24">
        <v>6354</v>
      </c>
      <c r="L273" s="25" t="s">
        <v>4952</v>
      </c>
      <c r="M273" s="80">
        <v>22</v>
      </c>
      <c r="N273" s="17">
        <f t="shared" si="249"/>
        <v>247</v>
      </c>
      <c r="O273" s="17"/>
      <c r="P273" s="75" t="s">
        <v>6078</v>
      </c>
      <c r="Q273" s="27"/>
      <c r="R273" s="549"/>
      <c r="S273" s="84">
        <f t="shared" ca="1" si="316"/>
        <v>0</v>
      </c>
      <c r="T273" s="549"/>
      <c r="U273" s="84">
        <f t="shared" ca="1" si="317"/>
        <v>0</v>
      </c>
      <c r="V273" s="895"/>
      <c r="W273" s="84">
        <f t="shared" ca="1" si="318"/>
        <v>0</v>
      </c>
      <c r="X273" s="549"/>
      <c r="Y273" s="84">
        <f t="shared" ca="1" si="319"/>
        <v>0</v>
      </c>
      <c r="Z273" s="895"/>
      <c r="AA273" s="84">
        <f t="shared" ca="1" si="320"/>
        <v>0</v>
      </c>
      <c r="AB273" s="549"/>
      <c r="AC273" s="84">
        <f t="shared" ca="1" si="321"/>
        <v>0</v>
      </c>
      <c r="AD273" s="17"/>
      <c r="AE273" s="17"/>
      <c r="AF273" s="40"/>
      <c r="AG273" s="17"/>
      <c r="AH273" s="17"/>
      <c r="AI273" s="83">
        <f t="shared" ca="1" si="306"/>
        <v>0</v>
      </c>
      <c r="AJ273" s="83"/>
      <c r="AK273" s="83">
        <f t="shared" ca="1" si="307"/>
        <v>0</v>
      </c>
    </row>
    <row r="274" spans="1:37">
      <c r="A274" s="527"/>
      <c r="B274" s="550" t="s">
        <v>1092</v>
      </c>
      <c r="C274" s="528"/>
      <c r="D274" s="528"/>
      <c r="E274" s="83">
        <f t="shared" si="310"/>
        <v>0</v>
      </c>
      <c r="F274" s="83">
        <f t="shared" ca="1" si="311"/>
        <v>15543863</v>
      </c>
      <c r="G274" s="83">
        <f t="shared" ca="1" si="312"/>
        <v>15543863</v>
      </c>
      <c r="H274" s="83">
        <f t="shared" si="313"/>
        <v>0</v>
      </c>
      <c r="I274" s="83">
        <f t="shared" ca="1" si="314"/>
        <v>0</v>
      </c>
      <c r="J274" s="83">
        <f t="shared" ca="1" si="315"/>
        <v>0</v>
      </c>
      <c r="K274" s="24">
        <v>6355</v>
      </c>
      <c r="L274" s="25" t="s">
        <v>4952</v>
      </c>
      <c r="M274" s="80">
        <v>22</v>
      </c>
      <c r="N274" s="17">
        <f t="shared" si="249"/>
        <v>248</v>
      </c>
      <c r="O274" s="17"/>
      <c r="P274" s="75" t="s">
        <v>6078</v>
      </c>
      <c r="Q274" s="27"/>
      <c r="R274" s="549"/>
      <c r="S274" s="84">
        <f t="shared" ca="1" si="316"/>
        <v>15543863</v>
      </c>
      <c r="T274" s="549"/>
      <c r="U274" s="84">
        <f t="shared" ca="1" si="317"/>
        <v>0</v>
      </c>
      <c r="V274" s="895"/>
      <c r="W274" s="84">
        <f t="shared" ca="1" si="318"/>
        <v>0</v>
      </c>
      <c r="X274" s="549"/>
      <c r="Y274" s="84">
        <f t="shared" ca="1" si="319"/>
        <v>0</v>
      </c>
      <c r="Z274" s="895"/>
      <c r="AA274" s="84">
        <f t="shared" ca="1" si="320"/>
        <v>0</v>
      </c>
      <c r="AB274" s="549"/>
      <c r="AC274" s="84">
        <f t="shared" ca="1" si="321"/>
        <v>0</v>
      </c>
      <c r="AD274" s="17"/>
      <c r="AE274" s="17"/>
      <c r="AF274" s="40"/>
      <c r="AG274" s="17"/>
      <c r="AH274" s="17"/>
      <c r="AI274" s="83">
        <f t="shared" ca="1" si="306"/>
        <v>15543863</v>
      </c>
      <c r="AJ274" s="83"/>
      <c r="AK274" s="83">
        <f t="shared" ca="1" si="307"/>
        <v>0</v>
      </c>
    </row>
    <row r="275" spans="1:37">
      <c r="A275" s="527"/>
      <c r="B275" s="550" t="s">
        <v>1093</v>
      </c>
      <c r="C275" s="528"/>
      <c r="D275" s="528"/>
      <c r="E275" s="83">
        <f t="shared" si="310"/>
        <v>0</v>
      </c>
      <c r="F275" s="83">
        <f t="shared" ca="1" si="311"/>
        <v>0</v>
      </c>
      <c r="G275" s="83">
        <f t="shared" ca="1" si="312"/>
        <v>0</v>
      </c>
      <c r="H275" s="83">
        <f t="shared" si="313"/>
        <v>0</v>
      </c>
      <c r="I275" s="83">
        <f t="shared" ca="1" si="314"/>
        <v>0</v>
      </c>
      <c r="J275" s="83">
        <f t="shared" ca="1" si="315"/>
        <v>0</v>
      </c>
      <c r="K275" s="24">
        <v>6356</v>
      </c>
      <c r="L275" s="25" t="s">
        <v>4952</v>
      </c>
      <c r="M275" s="80">
        <v>22</v>
      </c>
      <c r="N275" s="17">
        <f t="shared" si="249"/>
        <v>249</v>
      </c>
      <c r="O275" s="17"/>
      <c r="P275" s="75" t="s">
        <v>6078</v>
      </c>
      <c r="Q275" s="27"/>
      <c r="R275" s="549"/>
      <c r="S275" s="84">
        <f t="shared" ca="1" si="316"/>
        <v>0</v>
      </c>
      <c r="T275" s="549"/>
      <c r="U275" s="84">
        <f t="shared" ca="1" si="317"/>
        <v>0</v>
      </c>
      <c r="V275" s="895"/>
      <c r="W275" s="84">
        <f t="shared" ca="1" si="318"/>
        <v>0</v>
      </c>
      <c r="X275" s="549"/>
      <c r="Y275" s="84">
        <f t="shared" ca="1" si="319"/>
        <v>0</v>
      </c>
      <c r="Z275" s="895"/>
      <c r="AA275" s="84">
        <f t="shared" ca="1" si="320"/>
        <v>0</v>
      </c>
      <c r="AB275" s="549"/>
      <c r="AC275" s="84">
        <f t="shared" ca="1" si="321"/>
        <v>0</v>
      </c>
      <c r="AD275" s="17"/>
      <c r="AE275" s="17"/>
      <c r="AF275" s="40"/>
      <c r="AG275" s="17"/>
      <c r="AH275" s="17"/>
      <c r="AI275" s="83">
        <f t="shared" ca="1" si="306"/>
        <v>0</v>
      </c>
      <c r="AJ275" s="83"/>
      <c r="AK275" s="83">
        <f t="shared" ca="1" si="307"/>
        <v>0</v>
      </c>
    </row>
    <row r="276" spans="1:37">
      <c r="A276" s="527"/>
      <c r="B276" s="550" t="s">
        <v>7767</v>
      </c>
      <c r="C276" s="528"/>
      <c r="D276" s="528"/>
      <c r="E276" s="83">
        <f t="shared" si="310"/>
        <v>0</v>
      </c>
      <c r="F276" s="83">
        <f t="shared" ca="1" si="311"/>
        <v>0</v>
      </c>
      <c r="G276" s="83">
        <f t="shared" ca="1" si="312"/>
        <v>0</v>
      </c>
      <c r="H276" s="83">
        <f t="shared" si="313"/>
        <v>0</v>
      </c>
      <c r="I276" s="83">
        <f t="shared" ca="1" si="314"/>
        <v>0</v>
      </c>
      <c r="J276" s="83">
        <f t="shared" ca="1" si="315"/>
        <v>0</v>
      </c>
      <c r="K276" s="24">
        <v>6359</v>
      </c>
      <c r="L276" s="25" t="s">
        <v>4952</v>
      </c>
      <c r="M276" s="80">
        <v>22</v>
      </c>
      <c r="N276" s="17">
        <f t="shared" si="249"/>
        <v>250</v>
      </c>
      <c r="O276" s="17"/>
      <c r="P276" s="75" t="s">
        <v>6078</v>
      </c>
      <c r="Q276" s="27"/>
      <c r="R276" s="549"/>
      <c r="S276" s="84">
        <f t="shared" ca="1" si="316"/>
        <v>0</v>
      </c>
      <c r="T276" s="549"/>
      <c r="U276" s="84">
        <f t="shared" ca="1" si="317"/>
        <v>0</v>
      </c>
      <c r="V276" s="895"/>
      <c r="W276" s="84">
        <f t="shared" ca="1" si="318"/>
        <v>0</v>
      </c>
      <c r="X276" s="549"/>
      <c r="Y276" s="84">
        <f t="shared" ca="1" si="319"/>
        <v>0</v>
      </c>
      <c r="Z276" s="895"/>
      <c r="AA276" s="84">
        <f t="shared" ca="1" si="320"/>
        <v>0</v>
      </c>
      <c r="AB276" s="549"/>
      <c r="AC276" s="84">
        <f t="shared" ca="1" si="321"/>
        <v>0</v>
      </c>
      <c r="AD276" s="17"/>
      <c r="AE276" s="17"/>
      <c r="AF276" s="40"/>
      <c r="AG276" s="17"/>
      <c r="AH276" s="17"/>
      <c r="AI276" s="83">
        <f t="shared" ca="1" si="306"/>
        <v>0</v>
      </c>
      <c r="AJ276" s="83"/>
      <c r="AK276" s="83">
        <f t="shared" ca="1" si="307"/>
        <v>0</v>
      </c>
    </row>
    <row r="277" spans="1:37">
      <c r="A277" s="527"/>
      <c r="B277" s="550" t="s">
        <v>1094</v>
      </c>
      <c r="C277" s="528"/>
      <c r="D277" s="528"/>
      <c r="E277" s="83">
        <f t="shared" si="310"/>
        <v>0</v>
      </c>
      <c r="F277" s="83">
        <f t="shared" ca="1" si="311"/>
        <v>0</v>
      </c>
      <c r="G277" s="83">
        <f t="shared" ca="1" si="312"/>
        <v>0</v>
      </c>
      <c r="H277" s="83">
        <f t="shared" si="313"/>
        <v>0</v>
      </c>
      <c r="I277" s="83">
        <f t="shared" ca="1" si="314"/>
        <v>0</v>
      </c>
      <c r="J277" s="83">
        <f t="shared" ca="1" si="315"/>
        <v>0</v>
      </c>
      <c r="K277" s="24">
        <v>6358</v>
      </c>
      <c r="L277" s="25" t="s">
        <v>4952</v>
      </c>
      <c r="M277" s="80">
        <v>22</v>
      </c>
      <c r="N277" s="17">
        <f t="shared" si="249"/>
        <v>251</v>
      </c>
      <c r="O277" s="17"/>
      <c r="P277" s="75" t="s">
        <v>6078</v>
      </c>
      <c r="Q277" s="27"/>
      <c r="R277" s="549"/>
      <c r="S277" s="84">
        <f t="shared" ca="1" si="316"/>
        <v>0</v>
      </c>
      <c r="T277" s="549"/>
      <c r="U277" s="84">
        <f t="shared" ca="1" si="317"/>
        <v>0</v>
      </c>
      <c r="V277" s="895"/>
      <c r="W277" s="84">
        <f t="shared" ca="1" si="318"/>
        <v>0</v>
      </c>
      <c r="X277" s="549"/>
      <c r="Y277" s="84">
        <f t="shared" ca="1" si="319"/>
        <v>0</v>
      </c>
      <c r="Z277" s="895"/>
      <c r="AA277" s="84">
        <f t="shared" ca="1" si="320"/>
        <v>0</v>
      </c>
      <c r="AB277" s="549"/>
      <c r="AC277" s="84">
        <f t="shared" ca="1" si="321"/>
        <v>0</v>
      </c>
      <c r="AD277" s="17"/>
      <c r="AE277" s="17"/>
      <c r="AF277" s="40"/>
      <c r="AG277" s="17"/>
      <c r="AH277" s="17"/>
      <c r="AI277" s="83">
        <f t="shared" ca="1" si="306"/>
        <v>0</v>
      </c>
      <c r="AJ277" s="83"/>
      <c r="AK277" s="83">
        <f t="shared" ca="1" si="307"/>
        <v>0</v>
      </c>
    </row>
    <row r="278" spans="1:37">
      <c r="A278" s="524" t="s">
        <v>7588</v>
      </c>
      <c r="B278" s="490" t="s">
        <v>10333</v>
      </c>
      <c r="C278" s="523">
        <v>24</v>
      </c>
      <c r="D278" s="523"/>
      <c r="E278" s="63">
        <f t="shared" ref="E278:J278" si="322">Acdkt</f>
        <v>410167003</v>
      </c>
      <c r="F278" s="63">
        <f t="shared" ca="1" si="322"/>
        <v>0</v>
      </c>
      <c r="G278" s="63">
        <f t="shared" ca="1" si="322"/>
        <v>410167003</v>
      </c>
      <c r="H278" s="63">
        <f t="shared" si="322"/>
        <v>3584700409</v>
      </c>
      <c r="I278" s="63">
        <f t="shared" ca="1" si="322"/>
        <v>0</v>
      </c>
      <c r="J278" s="63">
        <f t="shared" ca="1" si="322"/>
        <v>3584700409</v>
      </c>
      <c r="K278" s="24"/>
      <c r="L278" s="25"/>
      <c r="M278" s="80"/>
      <c r="N278" s="17">
        <f t="shared" si="249"/>
        <v>252</v>
      </c>
      <c r="O278" s="17" t="s">
        <v>6077</v>
      </c>
      <c r="P278" s="75"/>
      <c r="Q278" s="27"/>
      <c r="R278" s="63">
        <f>Acdkt</f>
        <v>410167003</v>
      </c>
      <c r="S278" s="63">
        <f t="shared" ref="S278:AC278" ca="1" si="323">Acdkt</f>
        <v>410167003</v>
      </c>
      <c r="T278" s="63">
        <f>Acdkt</f>
        <v>3584700409</v>
      </c>
      <c r="U278" s="555">
        <f t="shared" ca="1" si="323"/>
        <v>3584700409</v>
      </c>
      <c r="V278" s="63">
        <f t="shared" si="323"/>
        <v>0</v>
      </c>
      <c r="W278" s="63">
        <f t="shared" ca="1" si="323"/>
        <v>0</v>
      </c>
      <c r="X278" s="63">
        <f t="shared" si="323"/>
        <v>0</v>
      </c>
      <c r="Y278" s="555">
        <f t="shared" ca="1" si="323"/>
        <v>0</v>
      </c>
      <c r="Z278" s="63">
        <f t="shared" si="323"/>
        <v>0</v>
      </c>
      <c r="AA278" s="63">
        <f t="shared" ca="1" si="323"/>
        <v>0</v>
      </c>
      <c r="AB278" s="63">
        <f t="shared" si="323"/>
        <v>0</v>
      </c>
      <c r="AC278" s="555">
        <f t="shared" ca="1" si="323"/>
        <v>0</v>
      </c>
      <c r="AD278" s="17"/>
      <c r="AE278" s="17"/>
      <c r="AF278" s="40"/>
      <c r="AG278" s="17"/>
      <c r="AH278" s="17"/>
      <c r="AI278" s="73">
        <f t="shared" ca="1" si="306"/>
        <v>410167003</v>
      </c>
      <c r="AJ278" s="73"/>
      <c r="AK278" s="73">
        <f t="shared" ca="1" si="307"/>
        <v>3584700409</v>
      </c>
    </row>
    <row r="279" spans="1:37" ht="13.5">
      <c r="A279" s="524"/>
      <c r="B279" s="22" t="s">
        <v>10334</v>
      </c>
      <c r="C279" s="523"/>
      <c r="D279" s="523"/>
      <c r="E279" s="79">
        <f t="shared" ref="E279:E285" si="324">THCK1</f>
        <v>410167003</v>
      </c>
      <c r="F279" s="79">
        <f t="shared" ref="F279:F285" ca="1" si="325">THCK2</f>
        <v>0</v>
      </c>
      <c r="G279" s="79">
        <f t="shared" ref="G279:G285" ca="1" si="326">THCK</f>
        <v>410167003</v>
      </c>
      <c r="H279" s="79">
        <f t="shared" ref="H279:H285" si="327">THDK1</f>
        <v>3584700409</v>
      </c>
      <c r="I279" s="79">
        <f t="shared" ref="I279:I285" ca="1" si="328">THDK2</f>
        <v>0</v>
      </c>
      <c r="J279" s="79">
        <f t="shared" ref="J279:J285" ca="1" si="329">THDK</f>
        <v>3584700409</v>
      </c>
      <c r="K279" s="24">
        <v>6411</v>
      </c>
      <c r="L279" s="25" t="s">
        <v>4953</v>
      </c>
      <c r="M279" s="80">
        <v>24</v>
      </c>
      <c r="N279" s="17">
        <f t="shared" si="249"/>
        <v>253</v>
      </c>
      <c r="O279" s="17"/>
      <c r="P279" s="75" t="s">
        <v>6078</v>
      </c>
      <c r="Q279" s="27"/>
      <c r="R279" s="1643">
        <v>410167003</v>
      </c>
      <c r="S279" s="81">
        <f t="shared" ref="S279:S285" ca="1" si="330">-pajetn+R279</f>
        <v>410167003</v>
      </c>
      <c r="T279" s="547">
        <v>3584700409</v>
      </c>
      <c r="U279" s="81">
        <f t="shared" ref="U279:U285" ca="1" si="331">-pajetndk+T279</f>
        <v>3584700409</v>
      </c>
      <c r="V279" s="894"/>
      <c r="W279" s="81">
        <f t="shared" ref="W279:W285" ca="1" si="332">-pajetn+V279</f>
        <v>0</v>
      </c>
      <c r="X279" s="547"/>
      <c r="Y279" s="81">
        <f t="shared" ref="Y279:Y285" ca="1" si="333">-pajetndk+X279</f>
        <v>0</v>
      </c>
      <c r="Z279" s="894"/>
      <c r="AA279" s="81">
        <f t="shared" ref="AA279:AA285" ca="1" si="334">-pajetn+Z279</f>
        <v>0</v>
      </c>
      <c r="AB279" s="547"/>
      <c r="AC279" s="81">
        <f t="shared" ref="AC279:AC285" ca="1" si="335">-pajetndk+AB279</f>
        <v>0</v>
      </c>
      <c r="AD279" s="17"/>
      <c r="AE279" s="17"/>
      <c r="AF279" s="40"/>
      <c r="AG279" s="17"/>
      <c r="AH279" s="17"/>
      <c r="AI279" s="79">
        <f t="shared" ca="1" si="306"/>
        <v>410167003</v>
      </c>
      <c r="AJ279" s="79"/>
      <c r="AK279" s="79">
        <f t="shared" ca="1" si="307"/>
        <v>3584700409</v>
      </c>
    </row>
    <row r="280" spans="1:37">
      <c r="A280" s="524"/>
      <c r="B280" s="22" t="s">
        <v>10335</v>
      </c>
      <c r="C280" s="523"/>
      <c r="D280" s="523"/>
      <c r="E280" s="79">
        <f t="shared" si="324"/>
        <v>0</v>
      </c>
      <c r="F280" s="79">
        <f t="shared" ca="1" si="325"/>
        <v>0</v>
      </c>
      <c r="G280" s="79">
        <f t="shared" ca="1" si="326"/>
        <v>0</v>
      </c>
      <c r="H280" s="79">
        <f t="shared" si="327"/>
        <v>0</v>
      </c>
      <c r="I280" s="79">
        <f t="shared" ca="1" si="328"/>
        <v>0</v>
      </c>
      <c r="J280" s="79">
        <f t="shared" ca="1" si="329"/>
        <v>0</v>
      </c>
      <c r="K280" s="24">
        <v>6412</v>
      </c>
      <c r="L280" s="25" t="s">
        <v>4953</v>
      </c>
      <c r="M280" s="80">
        <v>24</v>
      </c>
      <c r="N280" s="17">
        <f t="shared" si="249"/>
        <v>254</v>
      </c>
      <c r="O280" s="17"/>
      <c r="P280" s="75" t="s">
        <v>6078</v>
      </c>
      <c r="Q280" s="27"/>
      <c r="R280" s="549"/>
      <c r="S280" s="81">
        <f t="shared" ca="1" si="330"/>
        <v>0</v>
      </c>
      <c r="T280" s="549"/>
      <c r="U280" s="81">
        <f t="shared" ca="1" si="331"/>
        <v>0</v>
      </c>
      <c r="V280" s="895"/>
      <c r="W280" s="81">
        <f t="shared" ca="1" si="332"/>
        <v>0</v>
      </c>
      <c r="X280" s="549"/>
      <c r="Y280" s="81">
        <f t="shared" ca="1" si="333"/>
        <v>0</v>
      </c>
      <c r="Z280" s="895"/>
      <c r="AA280" s="81">
        <f t="shared" ca="1" si="334"/>
        <v>0</v>
      </c>
      <c r="AB280" s="549"/>
      <c r="AC280" s="81">
        <f t="shared" ca="1" si="335"/>
        <v>0</v>
      </c>
      <c r="AD280" s="17"/>
      <c r="AE280" s="17"/>
      <c r="AF280" s="40"/>
      <c r="AG280" s="17"/>
      <c r="AH280" s="17"/>
      <c r="AI280" s="79">
        <f t="shared" ca="1" si="306"/>
        <v>0</v>
      </c>
      <c r="AJ280" s="79"/>
      <c r="AK280" s="79">
        <f t="shared" ca="1" si="307"/>
        <v>0</v>
      </c>
    </row>
    <row r="281" spans="1:37">
      <c r="A281" s="524"/>
      <c r="B281" s="22" t="s">
        <v>10336</v>
      </c>
      <c r="C281" s="523"/>
      <c r="D281" s="523"/>
      <c r="E281" s="79">
        <f t="shared" si="324"/>
        <v>0</v>
      </c>
      <c r="F281" s="79">
        <f t="shared" ca="1" si="325"/>
        <v>0</v>
      </c>
      <c r="G281" s="79">
        <f t="shared" ca="1" si="326"/>
        <v>0</v>
      </c>
      <c r="H281" s="79">
        <f t="shared" si="327"/>
        <v>0</v>
      </c>
      <c r="I281" s="79">
        <f t="shared" ca="1" si="328"/>
        <v>0</v>
      </c>
      <c r="J281" s="79">
        <f t="shared" ca="1" si="329"/>
        <v>0</v>
      </c>
      <c r="K281" s="24">
        <v>6413</v>
      </c>
      <c r="L281" s="25" t="s">
        <v>4953</v>
      </c>
      <c r="M281" s="80">
        <v>24</v>
      </c>
      <c r="N281" s="17">
        <f t="shared" si="249"/>
        <v>255</v>
      </c>
      <c r="O281" s="17"/>
      <c r="P281" s="75" t="s">
        <v>6078</v>
      </c>
      <c r="Q281" s="27"/>
      <c r="R281" s="549"/>
      <c r="S281" s="81">
        <f t="shared" ca="1" si="330"/>
        <v>0</v>
      </c>
      <c r="T281" s="549"/>
      <c r="U281" s="81">
        <f t="shared" ca="1" si="331"/>
        <v>0</v>
      </c>
      <c r="V281" s="895"/>
      <c r="W281" s="81">
        <f t="shared" ca="1" si="332"/>
        <v>0</v>
      </c>
      <c r="X281" s="549"/>
      <c r="Y281" s="81">
        <f t="shared" ca="1" si="333"/>
        <v>0</v>
      </c>
      <c r="Z281" s="895"/>
      <c r="AA281" s="81">
        <f t="shared" ca="1" si="334"/>
        <v>0</v>
      </c>
      <c r="AB281" s="549"/>
      <c r="AC281" s="81">
        <f t="shared" ca="1" si="335"/>
        <v>0</v>
      </c>
      <c r="AD281" s="17"/>
      <c r="AE281" s="17"/>
      <c r="AF281" s="40"/>
      <c r="AG281" s="17"/>
      <c r="AH281" s="17"/>
      <c r="AI281" s="79">
        <f t="shared" ca="1" si="306"/>
        <v>0</v>
      </c>
      <c r="AJ281" s="79"/>
      <c r="AK281" s="79">
        <f t="shared" ca="1" si="307"/>
        <v>0</v>
      </c>
    </row>
    <row r="282" spans="1:37">
      <c r="A282" s="524"/>
      <c r="B282" s="22" t="s">
        <v>8744</v>
      </c>
      <c r="C282" s="523"/>
      <c r="D282" s="523"/>
      <c r="E282" s="79">
        <f t="shared" si="324"/>
        <v>0</v>
      </c>
      <c r="F282" s="79">
        <f t="shared" ca="1" si="325"/>
        <v>0</v>
      </c>
      <c r="G282" s="79">
        <f t="shared" ca="1" si="326"/>
        <v>0</v>
      </c>
      <c r="H282" s="79">
        <f t="shared" si="327"/>
        <v>0</v>
      </c>
      <c r="I282" s="79">
        <f t="shared" ca="1" si="328"/>
        <v>0</v>
      </c>
      <c r="J282" s="79">
        <f t="shared" ca="1" si="329"/>
        <v>0</v>
      </c>
      <c r="K282" s="24">
        <v>6414</v>
      </c>
      <c r="L282" s="25" t="s">
        <v>4953</v>
      </c>
      <c r="M282" s="80">
        <v>24</v>
      </c>
      <c r="N282" s="17">
        <f t="shared" si="249"/>
        <v>256</v>
      </c>
      <c r="O282" s="17"/>
      <c r="P282" s="75" t="s">
        <v>6078</v>
      </c>
      <c r="Q282" s="27"/>
      <c r="R282" s="549"/>
      <c r="S282" s="81">
        <f t="shared" ca="1" si="330"/>
        <v>0</v>
      </c>
      <c r="T282" s="549"/>
      <c r="U282" s="81">
        <f t="shared" ca="1" si="331"/>
        <v>0</v>
      </c>
      <c r="V282" s="895"/>
      <c r="W282" s="81">
        <f t="shared" ca="1" si="332"/>
        <v>0</v>
      </c>
      <c r="X282" s="549"/>
      <c r="Y282" s="81">
        <f t="shared" ca="1" si="333"/>
        <v>0</v>
      </c>
      <c r="Z282" s="895"/>
      <c r="AA282" s="81">
        <f t="shared" ca="1" si="334"/>
        <v>0</v>
      </c>
      <c r="AB282" s="549"/>
      <c r="AC282" s="81">
        <f t="shared" ca="1" si="335"/>
        <v>0</v>
      </c>
      <c r="AD282" s="17"/>
      <c r="AE282" s="17"/>
      <c r="AF282" s="40"/>
      <c r="AG282" s="17"/>
      <c r="AH282" s="17"/>
      <c r="AI282" s="79">
        <f t="shared" ca="1" si="306"/>
        <v>0</v>
      </c>
      <c r="AJ282" s="79"/>
      <c r="AK282" s="79">
        <f t="shared" ca="1" si="307"/>
        <v>0</v>
      </c>
    </row>
    <row r="283" spans="1:37">
      <c r="A283" s="524"/>
      <c r="B283" s="22" t="s">
        <v>8745</v>
      </c>
      <c r="C283" s="523"/>
      <c r="D283" s="523"/>
      <c r="E283" s="79">
        <f t="shared" si="324"/>
        <v>0</v>
      </c>
      <c r="F283" s="79">
        <f t="shared" ca="1" si="325"/>
        <v>0</v>
      </c>
      <c r="G283" s="79">
        <f t="shared" ca="1" si="326"/>
        <v>0</v>
      </c>
      <c r="H283" s="79">
        <f t="shared" si="327"/>
        <v>0</v>
      </c>
      <c r="I283" s="79">
        <f t="shared" ca="1" si="328"/>
        <v>0</v>
      </c>
      <c r="J283" s="79">
        <f t="shared" ca="1" si="329"/>
        <v>0</v>
      </c>
      <c r="K283" s="24">
        <v>6415</v>
      </c>
      <c r="L283" s="25" t="s">
        <v>4953</v>
      </c>
      <c r="M283" s="80">
        <v>24</v>
      </c>
      <c r="N283" s="17">
        <f t="shared" si="249"/>
        <v>257</v>
      </c>
      <c r="O283" s="17"/>
      <c r="P283" s="75" t="s">
        <v>6078</v>
      </c>
      <c r="Q283" s="27"/>
      <c r="R283" s="549"/>
      <c r="S283" s="81">
        <f t="shared" ca="1" si="330"/>
        <v>0</v>
      </c>
      <c r="T283" s="549"/>
      <c r="U283" s="81">
        <f t="shared" ca="1" si="331"/>
        <v>0</v>
      </c>
      <c r="V283" s="895"/>
      <c r="W283" s="81">
        <f t="shared" ca="1" si="332"/>
        <v>0</v>
      </c>
      <c r="X283" s="549"/>
      <c r="Y283" s="81">
        <f t="shared" ca="1" si="333"/>
        <v>0</v>
      </c>
      <c r="Z283" s="895"/>
      <c r="AA283" s="81">
        <f t="shared" ca="1" si="334"/>
        <v>0</v>
      </c>
      <c r="AB283" s="549"/>
      <c r="AC283" s="81">
        <f t="shared" ca="1" si="335"/>
        <v>0</v>
      </c>
      <c r="AD283" s="17"/>
      <c r="AE283" s="17"/>
      <c r="AF283" s="40"/>
      <c r="AG283" s="17"/>
      <c r="AH283" s="17"/>
      <c r="AI283" s="79">
        <f t="shared" ca="1" si="306"/>
        <v>0</v>
      </c>
      <c r="AJ283" s="79"/>
      <c r="AK283" s="79">
        <f t="shared" ca="1" si="307"/>
        <v>0</v>
      </c>
    </row>
    <row r="284" spans="1:37">
      <c r="A284" s="524"/>
      <c r="B284" s="22" t="s">
        <v>8746</v>
      </c>
      <c r="C284" s="523"/>
      <c r="D284" s="523"/>
      <c r="E284" s="79">
        <f t="shared" si="324"/>
        <v>0</v>
      </c>
      <c r="F284" s="79">
        <f t="shared" ca="1" si="325"/>
        <v>0</v>
      </c>
      <c r="G284" s="79">
        <f t="shared" ca="1" si="326"/>
        <v>0</v>
      </c>
      <c r="H284" s="79">
        <f t="shared" si="327"/>
        <v>0</v>
      </c>
      <c r="I284" s="79">
        <f t="shared" ca="1" si="328"/>
        <v>0</v>
      </c>
      <c r="J284" s="79">
        <f t="shared" ca="1" si="329"/>
        <v>0</v>
      </c>
      <c r="K284" s="24">
        <v>6417</v>
      </c>
      <c r="L284" s="25" t="s">
        <v>4953</v>
      </c>
      <c r="M284" s="80">
        <v>24</v>
      </c>
      <c r="N284" s="17">
        <f t="shared" si="249"/>
        <v>258</v>
      </c>
      <c r="O284" s="17"/>
      <c r="P284" s="75" t="s">
        <v>6078</v>
      </c>
      <c r="Q284" s="27"/>
      <c r="R284" s="549"/>
      <c r="S284" s="81">
        <f t="shared" ca="1" si="330"/>
        <v>0</v>
      </c>
      <c r="T284" s="549"/>
      <c r="U284" s="81">
        <f t="shared" ca="1" si="331"/>
        <v>0</v>
      </c>
      <c r="V284" s="895"/>
      <c r="W284" s="81">
        <f t="shared" ca="1" si="332"/>
        <v>0</v>
      </c>
      <c r="X284" s="549"/>
      <c r="Y284" s="81">
        <f t="shared" ca="1" si="333"/>
        <v>0</v>
      </c>
      <c r="Z284" s="895"/>
      <c r="AA284" s="81">
        <f t="shared" ca="1" si="334"/>
        <v>0</v>
      </c>
      <c r="AB284" s="549"/>
      <c r="AC284" s="81">
        <f t="shared" ca="1" si="335"/>
        <v>0</v>
      </c>
      <c r="AD284" s="17"/>
      <c r="AE284" s="17"/>
      <c r="AF284" s="40"/>
      <c r="AG284" s="17"/>
      <c r="AH284" s="17"/>
      <c r="AI284" s="79">
        <f t="shared" ca="1" si="306"/>
        <v>0</v>
      </c>
      <c r="AJ284" s="79"/>
      <c r="AK284" s="79">
        <f t="shared" ca="1" si="307"/>
        <v>0</v>
      </c>
    </row>
    <row r="285" spans="1:37">
      <c r="A285" s="524"/>
      <c r="B285" s="22" t="s">
        <v>8747</v>
      </c>
      <c r="C285" s="523"/>
      <c r="D285" s="523"/>
      <c r="E285" s="79">
        <f t="shared" si="324"/>
        <v>0</v>
      </c>
      <c r="F285" s="79">
        <f t="shared" ca="1" si="325"/>
        <v>0</v>
      </c>
      <c r="G285" s="79">
        <f t="shared" ca="1" si="326"/>
        <v>0</v>
      </c>
      <c r="H285" s="79">
        <f t="shared" si="327"/>
        <v>0</v>
      </c>
      <c r="I285" s="79">
        <f t="shared" ca="1" si="328"/>
        <v>0</v>
      </c>
      <c r="J285" s="79">
        <f t="shared" ca="1" si="329"/>
        <v>0</v>
      </c>
      <c r="K285" s="24">
        <v>6418</v>
      </c>
      <c r="L285" s="25" t="s">
        <v>4953</v>
      </c>
      <c r="M285" s="80">
        <v>24</v>
      </c>
      <c r="N285" s="17">
        <f t="shared" si="249"/>
        <v>259</v>
      </c>
      <c r="O285" s="17"/>
      <c r="P285" s="75" t="s">
        <v>6078</v>
      </c>
      <c r="Q285" s="27"/>
      <c r="R285" s="549"/>
      <c r="S285" s="81">
        <f t="shared" ca="1" si="330"/>
        <v>0</v>
      </c>
      <c r="T285" s="549"/>
      <c r="U285" s="81">
        <f t="shared" ca="1" si="331"/>
        <v>0</v>
      </c>
      <c r="V285" s="895"/>
      <c r="W285" s="81">
        <f t="shared" ca="1" si="332"/>
        <v>0</v>
      </c>
      <c r="X285" s="549"/>
      <c r="Y285" s="81">
        <f t="shared" ca="1" si="333"/>
        <v>0</v>
      </c>
      <c r="Z285" s="895"/>
      <c r="AA285" s="81">
        <f t="shared" ca="1" si="334"/>
        <v>0</v>
      </c>
      <c r="AB285" s="549"/>
      <c r="AC285" s="81">
        <f t="shared" ca="1" si="335"/>
        <v>0</v>
      </c>
      <c r="AD285" s="17"/>
      <c r="AE285" s="17"/>
      <c r="AF285" s="40"/>
      <c r="AG285" s="17"/>
      <c r="AH285" s="17"/>
      <c r="AI285" s="79">
        <f t="shared" ca="1" si="306"/>
        <v>0</v>
      </c>
      <c r="AJ285" s="79"/>
      <c r="AK285" s="79">
        <f t="shared" ca="1" si="307"/>
        <v>0</v>
      </c>
    </row>
    <row r="286" spans="1:37">
      <c r="A286" s="524" t="s">
        <v>12124</v>
      </c>
      <c r="B286" s="490" t="s">
        <v>8748</v>
      </c>
      <c r="C286" s="523">
        <v>25</v>
      </c>
      <c r="D286" s="523"/>
      <c r="E286" s="63">
        <f t="shared" ref="E286:J286" si="336">Acdkt</f>
        <v>862222233</v>
      </c>
      <c r="F286" s="63">
        <f t="shared" ca="1" si="336"/>
        <v>292600</v>
      </c>
      <c r="G286" s="63">
        <f t="shared" ca="1" si="336"/>
        <v>862514833</v>
      </c>
      <c r="H286" s="63">
        <f t="shared" si="336"/>
        <v>1732905425</v>
      </c>
      <c r="I286" s="63">
        <f t="shared" ca="1" si="336"/>
        <v>0</v>
      </c>
      <c r="J286" s="63">
        <f t="shared" ca="1" si="336"/>
        <v>1732905425</v>
      </c>
      <c r="K286" s="24"/>
      <c r="L286" s="25"/>
      <c r="M286" s="80"/>
      <c r="N286" s="17">
        <f t="shared" si="249"/>
        <v>260</v>
      </c>
      <c r="O286" s="17" t="s">
        <v>6077</v>
      </c>
      <c r="P286" s="75"/>
      <c r="Q286" s="27"/>
      <c r="R286" s="63">
        <f>Acdkt</f>
        <v>861937233</v>
      </c>
      <c r="S286" s="63">
        <f t="shared" ref="S286:AC286" ca="1" si="337">Acdkt</f>
        <v>862229833</v>
      </c>
      <c r="T286" s="63">
        <f>Acdkt</f>
        <v>1732905425</v>
      </c>
      <c r="U286" s="553">
        <f t="shared" ca="1" si="337"/>
        <v>1732905425</v>
      </c>
      <c r="V286" s="63">
        <f t="shared" si="337"/>
        <v>285000</v>
      </c>
      <c r="W286" s="63">
        <f t="shared" ca="1" si="337"/>
        <v>285000</v>
      </c>
      <c r="X286" s="63">
        <f t="shared" si="337"/>
        <v>0</v>
      </c>
      <c r="Y286" s="553">
        <f t="shared" ca="1" si="337"/>
        <v>0</v>
      </c>
      <c r="Z286" s="63">
        <f t="shared" si="337"/>
        <v>0</v>
      </c>
      <c r="AA286" s="63">
        <f t="shared" ca="1" si="337"/>
        <v>0</v>
      </c>
      <c r="AB286" s="63">
        <f t="shared" si="337"/>
        <v>0</v>
      </c>
      <c r="AC286" s="553">
        <f t="shared" ca="1" si="337"/>
        <v>0</v>
      </c>
      <c r="AD286" s="17"/>
      <c r="AE286" s="17"/>
      <c r="AF286" s="40"/>
      <c r="AG286" s="17"/>
      <c r="AH286" s="17"/>
      <c r="AI286" s="73">
        <f t="shared" ca="1" si="306"/>
        <v>862514833</v>
      </c>
      <c r="AJ286" s="73"/>
      <c r="AK286" s="73">
        <f t="shared" ca="1" si="307"/>
        <v>1732905425</v>
      </c>
    </row>
    <row r="287" spans="1:37">
      <c r="A287" s="524"/>
      <c r="B287" s="22" t="s">
        <v>8749</v>
      </c>
      <c r="C287" s="523"/>
      <c r="D287" s="523"/>
      <c r="E287" s="79">
        <f t="shared" ref="E287:E294" si="338">THCK1</f>
        <v>861937233</v>
      </c>
      <c r="F287" s="79">
        <f t="shared" ref="F287:F294" ca="1" si="339">THCK2</f>
        <v>0</v>
      </c>
      <c r="G287" s="79">
        <f t="shared" ref="G287:G294" ca="1" si="340">THCK</f>
        <v>861937233</v>
      </c>
      <c r="H287" s="79">
        <f t="shared" ref="H287:H294" si="341">THDK1</f>
        <v>1732905425</v>
      </c>
      <c r="I287" s="79">
        <f t="shared" ref="I287:I294" ca="1" si="342">THDK2</f>
        <v>0</v>
      </c>
      <c r="J287" s="79">
        <f t="shared" ref="J287:J294" ca="1" si="343">THDK</f>
        <v>1732905425</v>
      </c>
      <c r="K287" s="24">
        <v>6421</v>
      </c>
      <c r="L287" s="25" t="s">
        <v>4953</v>
      </c>
      <c r="M287" s="80">
        <v>25</v>
      </c>
      <c r="N287" s="17">
        <f t="shared" si="249"/>
        <v>261</v>
      </c>
      <c r="O287" s="17"/>
      <c r="P287" s="75" t="s">
        <v>6078</v>
      </c>
      <c r="Q287" s="27"/>
      <c r="R287" s="547">
        <v>861937233</v>
      </c>
      <c r="S287" s="81">
        <f t="shared" ref="S287:S294" ca="1" si="344">-pajetn+R287</f>
        <v>861937233</v>
      </c>
      <c r="T287" s="547">
        <v>1732905425</v>
      </c>
      <c r="U287" s="81">
        <f t="shared" ref="U287:U294" ca="1" si="345">-pajetndk+T287</f>
        <v>1732905425</v>
      </c>
      <c r="V287" s="894"/>
      <c r="W287" s="81">
        <f t="shared" ref="W287:W294" ca="1" si="346">-pajetn+V287</f>
        <v>0</v>
      </c>
      <c r="X287" s="547"/>
      <c r="Y287" s="81">
        <f t="shared" ref="Y287:Y294" ca="1" si="347">-pajetndk+X287</f>
        <v>0</v>
      </c>
      <c r="Z287" s="894"/>
      <c r="AA287" s="81">
        <f t="shared" ref="AA287:AA294" ca="1" si="348">-pajetn+Z287</f>
        <v>0</v>
      </c>
      <c r="AB287" s="547"/>
      <c r="AC287" s="81">
        <f t="shared" ref="AC287:AC294" ca="1" si="349">-pajetndk+AB287</f>
        <v>0</v>
      </c>
      <c r="AD287" s="17"/>
      <c r="AE287" s="17"/>
      <c r="AF287" s="40"/>
      <c r="AG287" s="17"/>
      <c r="AH287" s="17"/>
      <c r="AI287" s="79">
        <f t="shared" ca="1" si="306"/>
        <v>861937233</v>
      </c>
      <c r="AJ287" s="79"/>
      <c r="AK287" s="79">
        <f t="shared" ca="1" si="307"/>
        <v>1732905425</v>
      </c>
    </row>
    <row r="288" spans="1:37">
      <c r="A288" s="524"/>
      <c r="B288" s="22" t="s">
        <v>13758</v>
      </c>
      <c r="C288" s="523"/>
      <c r="D288" s="523"/>
      <c r="E288" s="79">
        <f t="shared" si="338"/>
        <v>0</v>
      </c>
      <c r="F288" s="79">
        <f t="shared" ca="1" si="339"/>
        <v>0</v>
      </c>
      <c r="G288" s="79">
        <f t="shared" ca="1" si="340"/>
        <v>0</v>
      </c>
      <c r="H288" s="79">
        <f t="shared" si="341"/>
        <v>0</v>
      </c>
      <c r="I288" s="79">
        <f t="shared" ca="1" si="342"/>
        <v>0</v>
      </c>
      <c r="J288" s="79">
        <f t="shared" ca="1" si="343"/>
        <v>0</v>
      </c>
      <c r="K288" s="24">
        <v>6422</v>
      </c>
      <c r="L288" s="25" t="s">
        <v>4953</v>
      </c>
      <c r="M288" s="80">
        <v>25</v>
      </c>
      <c r="N288" s="17">
        <f t="shared" ref="N288:N305" si="350">Countct</f>
        <v>262</v>
      </c>
      <c r="O288" s="17"/>
      <c r="P288" s="75" t="s">
        <v>6078</v>
      </c>
      <c r="Q288" s="27"/>
      <c r="R288" s="549"/>
      <c r="S288" s="81">
        <f t="shared" ca="1" si="344"/>
        <v>0</v>
      </c>
      <c r="T288" s="549"/>
      <c r="U288" s="81">
        <f t="shared" ca="1" si="345"/>
        <v>0</v>
      </c>
      <c r="V288" s="895"/>
      <c r="W288" s="81">
        <f t="shared" ca="1" si="346"/>
        <v>0</v>
      </c>
      <c r="X288" s="549"/>
      <c r="Y288" s="81">
        <f t="shared" ca="1" si="347"/>
        <v>0</v>
      </c>
      <c r="Z288" s="895"/>
      <c r="AA288" s="81">
        <f t="shared" ca="1" si="348"/>
        <v>0</v>
      </c>
      <c r="AB288" s="549"/>
      <c r="AC288" s="81">
        <f t="shared" ca="1" si="349"/>
        <v>0</v>
      </c>
      <c r="AD288" s="17"/>
      <c r="AE288" s="17"/>
      <c r="AF288" s="40"/>
      <c r="AG288" s="17"/>
      <c r="AH288" s="17"/>
      <c r="AI288" s="79">
        <f t="shared" ca="1" si="306"/>
        <v>0</v>
      </c>
      <c r="AJ288" s="79"/>
      <c r="AK288" s="79">
        <f t="shared" ca="1" si="307"/>
        <v>0</v>
      </c>
    </row>
    <row r="289" spans="1:37">
      <c r="A289" s="524"/>
      <c r="B289" s="22" t="s">
        <v>13759</v>
      </c>
      <c r="C289" s="523"/>
      <c r="D289" s="523"/>
      <c r="E289" s="79">
        <f t="shared" si="338"/>
        <v>0</v>
      </c>
      <c r="F289" s="79">
        <f t="shared" ca="1" si="339"/>
        <v>0</v>
      </c>
      <c r="G289" s="79">
        <f t="shared" ca="1" si="340"/>
        <v>0</v>
      </c>
      <c r="H289" s="79">
        <f t="shared" si="341"/>
        <v>0</v>
      </c>
      <c r="I289" s="79">
        <f t="shared" ca="1" si="342"/>
        <v>0</v>
      </c>
      <c r="J289" s="79">
        <f t="shared" ca="1" si="343"/>
        <v>0</v>
      </c>
      <c r="K289" s="24">
        <v>6423</v>
      </c>
      <c r="L289" s="25" t="s">
        <v>4953</v>
      </c>
      <c r="M289" s="80">
        <v>25</v>
      </c>
      <c r="N289" s="17">
        <f t="shared" si="350"/>
        <v>263</v>
      </c>
      <c r="O289" s="17"/>
      <c r="P289" s="75" t="s">
        <v>6078</v>
      </c>
      <c r="Q289" s="27"/>
      <c r="R289" s="549"/>
      <c r="S289" s="81">
        <f t="shared" ca="1" si="344"/>
        <v>0</v>
      </c>
      <c r="T289" s="549"/>
      <c r="U289" s="81">
        <f t="shared" ca="1" si="345"/>
        <v>0</v>
      </c>
      <c r="V289" s="895"/>
      <c r="W289" s="81">
        <f t="shared" ca="1" si="346"/>
        <v>0</v>
      </c>
      <c r="X289" s="549"/>
      <c r="Y289" s="81">
        <f t="shared" ca="1" si="347"/>
        <v>0</v>
      </c>
      <c r="Z289" s="895"/>
      <c r="AA289" s="81">
        <f t="shared" ca="1" si="348"/>
        <v>0</v>
      </c>
      <c r="AB289" s="549"/>
      <c r="AC289" s="81">
        <f t="shared" ca="1" si="349"/>
        <v>0</v>
      </c>
      <c r="AD289" s="17"/>
      <c r="AE289" s="17"/>
      <c r="AF289" s="40"/>
      <c r="AG289" s="17"/>
      <c r="AH289" s="17"/>
      <c r="AI289" s="79">
        <f t="shared" ca="1" si="306"/>
        <v>0</v>
      </c>
      <c r="AJ289" s="79"/>
      <c r="AK289" s="79">
        <f t="shared" ca="1" si="307"/>
        <v>0</v>
      </c>
    </row>
    <row r="290" spans="1:37">
      <c r="A290" s="524"/>
      <c r="B290" s="22" t="s">
        <v>8744</v>
      </c>
      <c r="C290" s="523"/>
      <c r="D290" s="523"/>
      <c r="E290" s="79">
        <f t="shared" si="338"/>
        <v>0</v>
      </c>
      <c r="F290" s="79">
        <f t="shared" ca="1" si="339"/>
        <v>0</v>
      </c>
      <c r="G290" s="79">
        <f t="shared" ca="1" si="340"/>
        <v>0</v>
      </c>
      <c r="H290" s="79">
        <f t="shared" si="341"/>
        <v>0</v>
      </c>
      <c r="I290" s="79">
        <f t="shared" ca="1" si="342"/>
        <v>0</v>
      </c>
      <c r="J290" s="79">
        <f t="shared" ca="1" si="343"/>
        <v>0</v>
      </c>
      <c r="K290" s="24">
        <v>6424</v>
      </c>
      <c r="L290" s="25" t="s">
        <v>4953</v>
      </c>
      <c r="M290" s="80">
        <v>25</v>
      </c>
      <c r="N290" s="17">
        <f t="shared" si="350"/>
        <v>264</v>
      </c>
      <c r="O290" s="17"/>
      <c r="P290" s="75" t="s">
        <v>6078</v>
      </c>
      <c r="Q290" s="27"/>
      <c r="R290" s="549"/>
      <c r="S290" s="81">
        <f t="shared" ca="1" si="344"/>
        <v>0</v>
      </c>
      <c r="T290" s="549"/>
      <c r="U290" s="81">
        <f t="shared" ca="1" si="345"/>
        <v>0</v>
      </c>
      <c r="V290" s="895"/>
      <c r="W290" s="81">
        <f t="shared" ca="1" si="346"/>
        <v>0</v>
      </c>
      <c r="X290" s="549"/>
      <c r="Y290" s="81">
        <f t="shared" ca="1" si="347"/>
        <v>0</v>
      </c>
      <c r="Z290" s="895"/>
      <c r="AA290" s="81">
        <f t="shared" ca="1" si="348"/>
        <v>0</v>
      </c>
      <c r="AB290" s="549"/>
      <c r="AC290" s="81">
        <f t="shared" ca="1" si="349"/>
        <v>0</v>
      </c>
      <c r="AD290" s="17"/>
      <c r="AE290" s="17"/>
      <c r="AF290" s="40"/>
      <c r="AG290" s="17"/>
      <c r="AH290" s="17"/>
      <c r="AI290" s="79">
        <f t="shared" ca="1" si="306"/>
        <v>0</v>
      </c>
      <c r="AJ290" s="79"/>
      <c r="AK290" s="79">
        <f t="shared" ca="1" si="307"/>
        <v>0</v>
      </c>
    </row>
    <row r="291" spans="1:37">
      <c r="A291" s="524"/>
      <c r="B291" s="22" t="s">
        <v>13760</v>
      </c>
      <c r="C291" s="523"/>
      <c r="D291" s="523"/>
      <c r="E291" s="79">
        <f t="shared" si="338"/>
        <v>285000</v>
      </c>
      <c r="F291" s="79">
        <f t="shared" ca="1" si="339"/>
        <v>292600</v>
      </c>
      <c r="G291" s="79">
        <f t="shared" ca="1" si="340"/>
        <v>577600</v>
      </c>
      <c r="H291" s="79">
        <f t="shared" si="341"/>
        <v>0</v>
      </c>
      <c r="I291" s="79">
        <f t="shared" ca="1" si="342"/>
        <v>0</v>
      </c>
      <c r="J291" s="79">
        <f t="shared" ca="1" si="343"/>
        <v>0</v>
      </c>
      <c r="K291" s="24">
        <v>6425</v>
      </c>
      <c r="L291" s="25" t="s">
        <v>4953</v>
      </c>
      <c r="M291" s="80">
        <v>25</v>
      </c>
      <c r="N291" s="17">
        <f t="shared" si="350"/>
        <v>265</v>
      </c>
      <c r="O291" s="17"/>
      <c r="P291" s="75" t="s">
        <v>6078</v>
      </c>
      <c r="Q291" s="27"/>
      <c r="R291" s="549"/>
      <c r="S291" s="81">
        <f t="shared" ca="1" si="344"/>
        <v>292600</v>
      </c>
      <c r="T291" s="549"/>
      <c r="U291" s="81">
        <f t="shared" ca="1" si="345"/>
        <v>0</v>
      </c>
      <c r="V291" s="895">
        <v>285000</v>
      </c>
      <c r="W291" s="81">
        <f t="shared" ca="1" si="346"/>
        <v>285000</v>
      </c>
      <c r="X291" s="549"/>
      <c r="Y291" s="81">
        <f t="shared" ca="1" si="347"/>
        <v>0</v>
      </c>
      <c r="Z291" s="895"/>
      <c r="AA291" s="81">
        <f t="shared" ca="1" si="348"/>
        <v>0</v>
      </c>
      <c r="AB291" s="549"/>
      <c r="AC291" s="81">
        <f t="shared" ca="1" si="349"/>
        <v>0</v>
      </c>
      <c r="AD291" s="17"/>
      <c r="AE291" s="17"/>
      <c r="AF291" s="40"/>
      <c r="AG291" s="17"/>
      <c r="AH291" s="17"/>
      <c r="AI291" s="79">
        <f t="shared" ca="1" si="306"/>
        <v>577600</v>
      </c>
      <c r="AJ291" s="79"/>
      <c r="AK291" s="79">
        <f t="shared" ca="1" si="307"/>
        <v>0</v>
      </c>
    </row>
    <row r="292" spans="1:37">
      <c r="A292" s="524"/>
      <c r="B292" s="22" t="s">
        <v>13761</v>
      </c>
      <c r="C292" s="523"/>
      <c r="D292" s="523"/>
      <c r="E292" s="79">
        <f t="shared" si="338"/>
        <v>0</v>
      </c>
      <c r="F292" s="79">
        <f t="shared" ca="1" si="339"/>
        <v>0</v>
      </c>
      <c r="G292" s="79">
        <f t="shared" ca="1" si="340"/>
        <v>0</v>
      </c>
      <c r="H292" s="79">
        <f t="shared" si="341"/>
        <v>0</v>
      </c>
      <c r="I292" s="79">
        <f t="shared" ca="1" si="342"/>
        <v>0</v>
      </c>
      <c r="J292" s="79">
        <f t="shared" ca="1" si="343"/>
        <v>0</v>
      </c>
      <c r="K292" s="24">
        <v>6426</v>
      </c>
      <c r="L292" s="25" t="s">
        <v>4953</v>
      </c>
      <c r="M292" s="80">
        <v>25</v>
      </c>
      <c r="N292" s="17">
        <f t="shared" si="350"/>
        <v>266</v>
      </c>
      <c r="O292" s="17"/>
      <c r="P292" s="75" t="s">
        <v>6078</v>
      </c>
      <c r="Q292" s="27"/>
      <c r="R292" s="549"/>
      <c r="S292" s="81">
        <f t="shared" ca="1" si="344"/>
        <v>0</v>
      </c>
      <c r="T292" s="549"/>
      <c r="U292" s="81">
        <f t="shared" ca="1" si="345"/>
        <v>0</v>
      </c>
      <c r="V292" s="895"/>
      <c r="W292" s="81">
        <f t="shared" ca="1" si="346"/>
        <v>0</v>
      </c>
      <c r="X292" s="549"/>
      <c r="Y292" s="81">
        <f t="shared" ca="1" si="347"/>
        <v>0</v>
      </c>
      <c r="Z292" s="895"/>
      <c r="AA292" s="81">
        <f t="shared" ca="1" si="348"/>
        <v>0</v>
      </c>
      <c r="AB292" s="549"/>
      <c r="AC292" s="81">
        <f t="shared" ca="1" si="349"/>
        <v>0</v>
      </c>
      <c r="AD292" s="17"/>
      <c r="AE292" s="17"/>
      <c r="AF292" s="40"/>
      <c r="AG292" s="17"/>
      <c r="AH292" s="17"/>
      <c r="AI292" s="79">
        <f t="shared" ca="1" si="306"/>
        <v>0</v>
      </c>
      <c r="AJ292" s="79"/>
      <c r="AK292" s="79">
        <f t="shared" ca="1" si="307"/>
        <v>0</v>
      </c>
    </row>
    <row r="293" spans="1:37">
      <c r="A293" s="524"/>
      <c r="B293" s="22" t="s">
        <v>8746</v>
      </c>
      <c r="C293" s="523"/>
      <c r="D293" s="523"/>
      <c r="E293" s="79">
        <f t="shared" si="338"/>
        <v>0</v>
      </c>
      <c r="F293" s="79">
        <f t="shared" ca="1" si="339"/>
        <v>0</v>
      </c>
      <c r="G293" s="79">
        <f t="shared" ca="1" si="340"/>
        <v>0</v>
      </c>
      <c r="H293" s="79">
        <f t="shared" si="341"/>
        <v>0</v>
      </c>
      <c r="I293" s="79">
        <f t="shared" ca="1" si="342"/>
        <v>0</v>
      </c>
      <c r="J293" s="79">
        <f t="shared" ca="1" si="343"/>
        <v>0</v>
      </c>
      <c r="K293" s="24">
        <v>6427</v>
      </c>
      <c r="L293" s="25" t="s">
        <v>4953</v>
      </c>
      <c r="M293" s="80">
        <v>25</v>
      </c>
      <c r="N293" s="17">
        <f t="shared" si="350"/>
        <v>267</v>
      </c>
      <c r="O293" s="17"/>
      <c r="P293" s="75" t="s">
        <v>6078</v>
      </c>
      <c r="Q293" s="27"/>
      <c r="R293" s="549"/>
      <c r="S293" s="81">
        <f t="shared" ca="1" si="344"/>
        <v>0</v>
      </c>
      <c r="T293" s="549"/>
      <c r="U293" s="81">
        <f t="shared" ca="1" si="345"/>
        <v>0</v>
      </c>
      <c r="V293" s="895"/>
      <c r="W293" s="81">
        <f t="shared" ca="1" si="346"/>
        <v>0</v>
      </c>
      <c r="X293" s="549"/>
      <c r="Y293" s="81">
        <f t="shared" ca="1" si="347"/>
        <v>0</v>
      </c>
      <c r="Z293" s="895"/>
      <c r="AA293" s="81">
        <f t="shared" ca="1" si="348"/>
        <v>0</v>
      </c>
      <c r="AB293" s="549"/>
      <c r="AC293" s="81">
        <f t="shared" ca="1" si="349"/>
        <v>0</v>
      </c>
      <c r="AD293" s="17"/>
      <c r="AE293" s="17"/>
      <c r="AF293" s="40"/>
      <c r="AG293" s="17"/>
      <c r="AH293" s="17"/>
      <c r="AI293" s="79">
        <f t="shared" ca="1" si="306"/>
        <v>0</v>
      </c>
      <c r="AJ293" s="79"/>
      <c r="AK293" s="79">
        <f t="shared" ca="1" si="307"/>
        <v>0</v>
      </c>
    </row>
    <row r="294" spans="1:37">
      <c r="A294" s="524"/>
      <c r="B294" s="22" t="s">
        <v>8747</v>
      </c>
      <c r="C294" s="523"/>
      <c r="D294" s="523"/>
      <c r="E294" s="79">
        <f t="shared" si="338"/>
        <v>0</v>
      </c>
      <c r="F294" s="79">
        <f t="shared" ca="1" si="339"/>
        <v>0</v>
      </c>
      <c r="G294" s="79">
        <f t="shared" ca="1" si="340"/>
        <v>0</v>
      </c>
      <c r="H294" s="79">
        <f t="shared" si="341"/>
        <v>0</v>
      </c>
      <c r="I294" s="79">
        <f t="shared" ca="1" si="342"/>
        <v>0</v>
      </c>
      <c r="J294" s="79">
        <f t="shared" ca="1" si="343"/>
        <v>0</v>
      </c>
      <c r="K294" s="24">
        <v>6428</v>
      </c>
      <c r="L294" s="25" t="s">
        <v>4953</v>
      </c>
      <c r="M294" s="80">
        <v>25</v>
      </c>
      <c r="N294" s="17">
        <f t="shared" si="350"/>
        <v>268</v>
      </c>
      <c r="O294" s="17"/>
      <c r="P294" s="75" t="s">
        <v>6078</v>
      </c>
      <c r="Q294" s="27"/>
      <c r="R294" s="549"/>
      <c r="S294" s="81">
        <f t="shared" ca="1" si="344"/>
        <v>0</v>
      </c>
      <c r="T294" s="549"/>
      <c r="U294" s="81">
        <f t="shared" ca="1" si="345"/>
        <v>0</v>
      </c>
      <c r="V294" s="895"/>
      <c r="W294" s="81">
        <f t="shared" ca="1" si="346"/>
        <v>0</v>
      </c>
      <c r="X294" s="549"/>
      <c r="Y294" s="81">
        <f t="shared" ca="1" si="347"/>
        <v>0</v>
      </c>
      <c r="Z294" s="895"/>
      <c r="AA294" s="81">
        <f t="shared" ca="1" si="348"/>
        <v>0</v>
      </c>
      <c r="AB294" s="549"/>
      <c r="AC294" s="81">
        <f t="shared" ca="1" si="349"/>
        <v>0</v>
      </c>
      <c r="AD294" s="17"/>
      <c r="AE294" s="17"/>
      <c r="AF294" s="40"/>
      <c r="AG294" s="17"/>
      <c r="AH294" s="17"/>
      <c r="AI294" s="79">
        <f t="shared" ca="1" si="306"/>
        <v>0</v>
      </c>
      <c r="AJ294" s="79"/>
      <c r="AK294" s="79">
        <f t="shared" ca="1" si="307"/>
        <v>0</v>
      </c>
    </row>
    <row r="295" spans="1:37">
      <c r="A295" s="524" t="s">
        <v>9019</v>
      </c>
      <c r="B295" s="526" t="s">
        <v>13762</v>
      </c>
      <c r="C295" s="523">
        <v>30</v>
      </c>
      <c r="D295" s="523"/>
      <c r="E295" s="73">
        <f t="shared" ref="E295:J295" si="351">E259+E260-E269-E278-E286</f>
        <v>4292735353</v>
      </c>
      <c r="F295" s="73">
        <f t="shared" ca="1" si="351"/>
        <v>507400</v>
      </c>
      <c r="G295" s="73">
        <f t="shared" ca="1" si="351"/>
        <v>4293242753</v>
      </c>
      <c r="H295" s="73">
        <f t="shared" si="351"/>
        <v>1999709302</v>
      </c>
      <c r="I295" s="73">
        <f t="shared" ca="1" si="351"/>
        <v>0</v>
      </c>
      <c r="J295" s="73">
        <f t="shared" ca="1" si="351"/>
        <v>1999709302</v>
      </c>
      <c r="K295" s="78"/>
      <c r="L295" s="25"/>
      <c r="M295" s="80"/>
      <c r="N295" s="17">
        <f t="shared" si="350"/>
        <v>269</v>
      </c>
      <c r="O295" s="17" t="s">
        <v>6077</v>
      </c>
      <c r="P295" s="75"/>
      <c r="Q295" s="27"/>
      <c r="R295" s="73">
        <f>R259+R260-R269-R278-R286</f>
        <v>4292984765</v>
      </c>
      <c r="S295" s="73">
        <f t="shared" ref="S295:AC295" ca="1" si="352">S259+S260-S269-S278-S286</f>
        <v>4293492165</v>
      </c>
      <c r="T295" s="73">
        <f t="shared" si="352"/>
        <v>1999709302</v>
      </c>
      <c r="U295" s="553">
        <f t="shared" ca="1" si="352"/>
        <v>1999709302</v>
      </c>
      <c r="V295" s="73">
        <f>V259+V260-V269-V278-V286</f>
        <v>-249412</v>
      </c>
      <c r="W295" s="73">
        <f ca="1">W259+W260-W269-W278-W286</f>
        <v>-249412</v>
      </c>
      <c r="X295" s="73">
        <f>X259+X260-X269-X278-X286</f>
        <v>0</v>
      </c>
      <c r="Y295" s="553">
        <f ca="1">Y259+Y260-Y269-Y278-Y286</f>
        <v>0</v>
      </c>
      <c r="Z295" s="73">
        <f t="shared" si="352"/>
        <v>0</v>
      </c>
      <c r="AA295" s="73">
        <f t="shared" ca="1" si="352"/>
        <v>0</v>
      </c>
      <c r="AB295" s="73">
        <f t="shared" si="352"/>
        <v>0</v>
      </c>
      <c r="AC295" s="553">
        <f t="shared" ca="1" si="352"/>
        <v>0</v>
      </c>
      <c r="AD295" s="17"/>
      <c r="AE295" s="17"/>
      <c r="AF295" s="40"/>
      <c r="AG295" s="17"/>
      <c r="AH295" s="17"/>
      <c r="AI295" s="73">
        <f t="shared" ca="1" si="306"/>
        <v>4293242753</v>
      </c>
      <c r="AJ295" s="73"/>
      <c r="AK295" s="73">
        <f t="shared" ca="1" si="307"/>
        <v>1999709302</v>
      </c>
    </row>
    <row r="296" spans="1:37" ht="13.5">
      <c r="A296" s="524"/>
      <c r="B296" s="490" t="s">
        <v>12446</v>
      </c>
      <c r="C296" s="523">
        <v>31</v>
      </c>
      <c r="D296" s="523"/>
      <c r="E296" s="73">
        <f>THCK1</f>
        <v>0</v>
      </c>
      <c r="F296" s="73">
        <f ca="1">THCK2</f>
        <v>292600</v>
      </c>
      <c r="G296" s="73">
        <f ca="1">THCK</f>
        <v>292600</v>
      </c>
      <c r="H296" s="73">
        <f>THDK1</f>
        <v>12909176</v>
      </c>
      <c r="I296" s="73">
        <f ca="1">THDK2</f>
        <v>0</v>
      </c>
      <c r="J296" s="73">
        <f ca="1">THDK</f>
        <v>12909176</v>
      </c>
      <c r="K296" s="24">
        <v>711</v>
      </c>
      <c r="L296" s="25" t="s">
        <v>4954</v>
      </c>
      <c r="M296" s="80">
        <v>31</v>
      </c>
      <c r="N296" s="17">
        <f t="shared" si="350"/>
        <v>270</v>
      </c>
      <c r="O296" s="17" t="s">
        <v>6077</v>
      </c>
      <c r="P296" s="75" t="s">
        <v>6078</v>
      </c>
      <c r="Q296" s="27"/>
      <c r="R296" s="547"/>
      <c r="S296" s="77">
        <f ca="1">pajetn+R296</f>
        <v>292600</v>
      </c>
      <c r="T296" s="457">
        <v>12909176</v>
      </c>
      <c r="U296" s="77">
        <f ca="1">pajetndk+T296</f>
        <v>12909176</v>
      </c>
      <c r="V296" s="894"/>
      <c r="W296" s="77">
        <f ca="1">pajetn+V296</f>
        <v>0</v>
      </c>
      <c r="X296" s="547"/>
      <c r="Y296" s="77">
        <f ca="1">pajetndk+X296</f>
        <v>0</v>
      </c>
      <c r="Z296" s="894"/>
      <c r="AA296" s="77">
        <f ca="1">pajetn+Z296</f>
        <v>0</v>
      </c>
      <c r="AB296" s="547"/>
      <c r="AC296" s="77">
        <f ca="1">pajetndk+AB296</f>
        <v>0</v>
      </c>
      <c r="AD296" s="17"/>
      <c r="AE296" s="17"/>
      <c r="AF296" s="40"/>
      <c r="AG296" s="17"/>
      <c r="AH296" s="17"/>
      <c r="AI296" s="73">
        <f t="shared" ref="AI296:AI307" ca="1" si="353">G296-AA296</f>
        <v>292600</v>
      </c>
      <c r="AJ296" s="73"/>
      <c r="AK296" s="73">
        <f t="shared" ref="AK296:AK307" ca="1" si="354">J296-AC296</f>
        <v>12909176</v>
      </c>
    </row>
    <row r="297" spans="1:37">
      <c r="A297" s="524" t="s">
        <v>12447</v>
      </c>
      <c r="B297" s="490" t="s">
        <v>12448</v>
      </c>
      <c r="C297" s="523">
        <v>32</v>
      </c>
      <c r="D297" s="523"/>
      <c r="E297" s="73">
        <f>THCK1</f>
        <v>13270042</v>
      </c>
      <c r="F297" s="73">
        <f ca="1">THCK2</f>
        <v>0</v>
      </c>
      <c r="G297" s="73">
        <f ca="1">THCK</f>
        <v>13270042</v>
      </c>
      <c r="H297" s="73">
        <f>THDK1</f>
        <v>43684930</v>
      </c>
      <c r="I297" s="73">
        <f ca="1">THDK2</f>
        <v>0</v>
      </c>
      <c r="J297" s="73">
        <f ca="1">THDK</f>
        <v>43684930</v>
      </c>
      <c r="K297" s="24">
        <v>811</v>
      </c>
      <c r="L297" s="25" t="s">
        <v>4954</v>
      </c>
      <c r="M297" s="80">
        <v>32</v>
      </c>
      <c r="N297" s="17">
        <f t="shared" si="350"/>
        <v>271</v>
      </c>
      <c r="O297" s="17" t="s">
        <v>6077</v>
      </c>
      <c r="P297" s="75" t="s">
        <v>6078</v>
      </c>
      <c r="Q297" s="27"/>
      <c r="R297" s="547">
        <v>13270042</v>
      </c>
      <c r="S297" s="77">
        <f ca="1">-pajetn+R297</f>
        <v>13270042</v>
      </c>
      <c r="T297" s="547">
        <v>43684930</v>
      </c>
      <c r="U297" s="77">
        <f ca="1">-pajetndk+T297</f>
        <v>43684930</v>
      </c>
      <c r="V297" s="894"/>
      <c r="W297" s="77">
        <f ca="1">-pajetn+V297</f>
        <v>0</v>
      </c>
      <c r="X297" s="547"/>
      <c r="Y297" s="77">
        <f ca="1">-pajetndk+X297</f>
        <v>0</v>
      </c>
      <c r="Z297" s="894"/>
      <c r="AA297" s="77">
        <f ca="1">-pajetn+Z297</f>
        <v>0</v>
      </c>
      <c r="AB297" s="547"/>
      <c r="AC297" s="77">
        <f ca="1">-pajetndk+AB297</f>
        <v>0</v>
      </c>
      <c r="AD297" s="17"/>
      <c r="AE297" s="17"/>
      <c r="AF297" s="40"/>
      <c r="AG297" s="17"/>
      <c r="AH297" s="17"/>
      <c r="AI297" s="73">
        <f t="shared" ca="1" si="353"/>
        <v>13270042</v>
      </c>
      <c r="AJ297" s="73"/>
      <c r="AK297" s="73">
        <f t="shared" ca="1" si="354"/>
        <v>43684930</v>
      </c>
    </row>
    <row r="298" spans="1:37">
      <c r="A298" s="524" t="s">
        <v>12449</v>
      </c>
      <c r="B298" s="526" t="s">
        <v>10941</v>
      </c>
      <c r="C298" s="523">
        <v>40</v>
      </c>
      <c r="D298" s="523"/>
      <c r="E298" s="73">
        <f t="shared" ref="E298:J298" si="355">E296-E297</f>
        <v>-13270042</v>
      </c>
      <c r="F298" s="73">
        <f t="shared" ca="1" si="355"/>
        <v>292600</v>
      </c>
      <c r="G298" s="73">
        <f t="shared" ca="1" si="355"/>
        <v>-12977442</v>
      </c>
      <c r="H298" s="73">
        <f t="shared" si="355"/>
        <v>-30775754</v>
      </c>
      <c r="I298" s="73">
        <f t="shared" ca="1" si="355"/>
        <v>0</v>
      </c>
      <c r="J298" s="73">
        <f t="shared" ca="1" si="355"/>
        <v>-30775754</v>
      </c>
      <c r="K298" s="78"/>
      <c r="L298" s="25"/>
      <c r="M298" s="80"/>
      <c r="N298" s="17">
        <f t="shared" si="350"/>
        <v>272</v>
      </c>
      <c r="O298" s="17" t="s">
        <v>6077</v>
      </c>
      <c r="P298" s="75"/>
      <c r="Q298" s="27"/>
      <c r="R298" s="73">
        <f>R296-R297</f>
        <v>-13270042</v>
      </c>
      <c r="S298" s="73">
        <f t="shared" ref="S298:AC298" ca="1" si="356">S296-S297</f>
        <v>-12977442</v>
      </c>
      <c r="T298" s="73">
        <f>T296-T297</f>
        <v>-30775754</v>
      </c>
      <c r="U298" s="77">
        <f t="shared" ca="1" si="356"/>
        <v>-30775754</v>
      </c>
      <c r="V298" s="73">
        <f>V296-V297</f>
        <v>0</v>
      </c>
      <c r="W298" s="73">
        <f ca="1">W296-W297</f>
        <v>0</v>
      </c>
      <c r="X298" s="73">
        <f>X296-X297</f>
        <v>0</v>
      </c>
      <c r="Y298" s="77">
        <f ca="1">Y296-Y297</f>
        <v>0</v>
      </c>
      <c r="Z298" s="73">
        <f t="shared" si="356"/>
        <v>0</v>
      </c>
      <c r="AA298" s="73">
        <f t="shared" ca="1" si="356"/>
        <v>0</v>
      </c>
      <c r="AB298" s="73">
        <f t="shared" si="356"/>
        <v>0</v>
      </c>
      <c r="AC298" s="77">
        <f t="shared" ca="1" si="356"/>
        <v>0</v>
      </c>
      <c r="AD298" s="17"/>
      <c r="AE298" s="17"/>
      <c r="AF298" s="40"/>
      <c r="AG298" s="17"/>
      <c r="AH298" s="17"/>
      <c r="AI298" s="73">
        <f t="shared" ca="1" si="353"/>
        <v>-12977442</v>
      </c>
      <c r="AJ298" s="73"/>
      <c r="AK298" s="73">
        <f t="shared" ca="1" si="354"/>
        <v>-30775754</v>
      </c>
    </row>
    <row r="299" spans="1:37">
      <c r="A299" s="526" t="s">
        <v>10942</v>
      </c>
      <c r="B299" s="490" t="s">
        <v>7763</v>
      </c>
      <c r="C299" s="523">
        <v>45</v>
      </c>
      <c r="D299" s="523"/>
      <c r="E299" s="73">
        <f>THCK1</f>
        <v>0</v>
      </c>
      <c r="F299" s="73">
        <f ca="1">THCK2</f>
        <v>0</v>
      </c>
      <c r="G299" s="73">
        <f ca="1">THCK</f>
        <v>0</v>
      </c>
      <c r="H299" s="73">
        <f>THDK1</f>
        <v>0</v>
      </c>
      <c r="I299" s="73">
        <f ca="1">THDK2</f>
        <v>0</v>
      </c>
      <c r="J299" s="73">
        <f ca="1">THDK</f>
        <v>0</v>
      </c>
      <c r="K299" s="24">
        <v>700</v>
      </c>
      <c r="L299" s="25" t="s">
        <v>12219</v>
      </c>
      <c r="M299" s="80">
        <v>45</v>
      </c>
      <c r="N299" s="17">
        <f t="shared" si="350"/>
        <v>273</v>
      </c>
      <c r="O299" s="17" t="s">
        <v>6077</v>
      </c>
      <c r="P299" s="75" t="s">
        <v>6078</v>
      </c>
      <c r="Q299" s="27"/>
      <c r="R299" s="547"/>
      <c r="S299" s="77">
        <f ca="1">pajetn+R299</f>
        <v>0</v>
      </c>
      <c r="T299" s="547"/>
      <c r="U299" s="77">
        <f ca="1">pajetndk+T299</f>
        <v>0</v>
      </c>
      <c r="V299" s="894"/>
      <c r="W299" s="77">
        <f ca="1">pajetn+V299</f>
        <v>0</v>
      </c>
      <c r="X299" s="547"/>
      <c r="Y299" s="77">
        <f ca="1">pajetndk+X299</f>
        <v>0</v>
      </c>
      <c r="Z299" s="894"/>
      <c r="AA299" s="77">
        <f ca="1">pajetn+Z299</f>
        <v>0</v>
      </c>
      <c r="AB299" s="547"/>
      <c r="AC299" s="77">
        <f ca="1">pajetndk+AB299</f>
        <v>0</v>
      </c>
      <c r="AD299" s="17"/>
      <c r="AE299" s="17"/>
      <c r="AF299" s="40"/>
      <c r="AG299" s="17"/>
      <c r="AH299" s="17"/>
      <c r="AI299" s="73">
        <f t="shared" ca="1" si="353"/>
        <v>0</v>
      </c>
      <c r="AJ299" s="73"/>
      <c r="AK299" s="73">
        <f t="shared" ca="1" si="354"/>
        <v>0</v>
      </c>
    </row>
    <row r="300" spans="1:37">
      <c r="A300" s="524" t="s">
        <v>7765</v>
      </c>
      <c r="B300" s="526" t="s">
        <v>7764</v>
      </c>
      <c r="C300" s="523">
        <v>50</v>
      </c>
      <c r="D300" s="523"/>
      <c r="E300" s="73">
        <f t="shared" ref="E300:J300" si="357">E295+E298+E299</f>
        <v>4279465311</v>
      </c>
      <c r="F300" s="73">
        <f t="shared" ca="1" si="357"/>
        <v>800000</v>
      </c>
      <c r="G300" s="73">
        <f t="shared" ca="1" si="357"/>
        <v>4280265311</v>
      </c>
      <c r="H300" s="73">
        <f t="shared" si="357"/>
        <v>1968933548</v>
      </c>
      <c r="I300" s="73">
        <f t="shared" ca="1" si="357"/>
        <v>0</v>
      </c>
      <c r="J300" s="73">
        <f t="shared" ca="1" si="357"/>
        <v>1968933548</v>
      </c>
      <c r="K300" s="85"/>
      <c r="L300" s="25"/>
      <c r="M300" s="80"/>
      <c r="N300" s="17">
        <f t="shared" si="350"/>
        <v>274</v>
      </c>
      <c r="O300" s="17" t="s">
        <v>6077</v>
      </c>
      <c r="P300" s="75"/>
      <c r="Q300" s="27"/>
      <c r="R300" s="73">
        <f>R295+R298+R299</f>
        <v>4279714723</v>
      </c>
      <c r="S300" s="73">
        <f t="shared" ref="S300:AC300" ca="1" si="358">S295+S298+S299</f>
        <v>4280514723</v>
      </c>
      <c r="T300" s="73">
        <f t="shared" si="358"/>
        <v>1968933548</v>
      </c>
      <c r="U300" s="77">
        <f t="shared" ca="1" si="358"/>
        <v>1968933548</v>
      </c>
      <c r="V300" s="73">
        <f>V295+V298+V299</f>
        <v>-249412</v>
      </c>
      <c r="W300" s="73">
        <f ca="1">W295+W298+W299</f>
        <v>-249412</v>
      </c>
      <c r="X300" s="73">
        <f>X295+X298+X299</f>
        <v>0</v>
      </c>
      <c r="Y300" s="77">
        <f ca="1">Y295+Y298+Y299</f>
        <v>0</v>
      </c>
      <c r="Z300" s="73">
        <f t="shared" si="358"/>
        <v>0</v>
      </c>
      <c r="AA300" s="73">
        <f t="shared" ca="1" si="358"/>
        <v>0</v>
      </c>
      <c r="AB300" s="73">
        <f t="shared" si="358"/>
        <v>0</v>
      </c>
      <c r="AC300" s="77">
        <f t="shared" ca="1" si="358"/>
        <v>0</v>
      </c>
      <c r="AD300" s="17"/>
      <c r="AE300" s="17"/>
      <c r="AF300" s="40"/>
      <c r="AG300" s="17"/>
      <c r="AH300" s="17"/>
      <c r="AI300" s="73">
        <f t="shared" ca="1" si="353"/>
        <v>4280265311</v>
      </c>
      <c r="AJ300" s="73"/>
      <c r="AK300" s="73">
        <f t="shared" ca="1" si="354"/>
        <v>1968933548</v>
      </c>
    </row>
    <row r="301" spans="1:37">
      <c r="A301" s="524" t="s">
        <v>404</v>
      </c>
      <c r="B301" s="490" t="s">
        <v>8169</v>
      </c>
      <c r="C301" s="523">
        <v>51</v>
      </c>
      <c r="D301" s="523"/>
      <c r="E301" s="73">
        <f>THCK1</f>
        <v>0</v>
      </c>
      <c r="F301" s="73">
        <f ca="1">THCK2</f>
        <v>947570645</v>
      </c>
      <c r="G301" s="73">
        <f ca="1">THCK</f>
        <v>947570645</v>
      </c>
      <c r="H301" s="73">
        <f>THDK1</f>
        <v>0</v>
      </c>
      <c r="I301" s="73">
        <f ca="1">THDK2</f>
        <v>0</v>
      </c>
      <c r="J301" s="73">
        <f ca="1">THDK</f>
        <v>0</v>
      </c>
      <c r="K301" s="24">
        <v>8211</v>
      </c>
      <c r="L301" s="25" t="s">
        <v>2855</v>
      </c>
      <c r="M301" s="80">
        <v>51</v>
      </c>
      <c r="N301" s="17">
        <f t="shared" si="350"/>
        <v>275</v>
      </c>
      <c r="O301" s="17" t="s">
        <v>6077</v>
      </c>
      <c r="P301" s="75" t="s">
        <v>6078</v>
      </c>
      <c r="Q301" s="27"/>
      <c r="R301" s="547"/>
      <c r="S301" s="77">
        <f ca="1">-pajetn+R301</f>
        <v>947570645</v>
      </c>
      <c r="T301" s="547"/>
      <c r="U301" s="77">
        <f ca="1">-pajetndk+T301</f>
        <v>0</v>
      </c>
      <c r="V301" s="894"/>
      <c r="W301" s="77">
        <f ca="1">-pajetn+V301</f>
        <v>0</v>
      </c>
      <c r="X301" s="547"/>
      <c r="Y301" s="77">
        <f ca="1">-pajetndk+X301</f>
        <v>0</v>
      </c>
      <c r="Z301" s="894"/>
      <c r="AA301" s="77">
        <f ca="1">-pajetn+Z301</f>
        <v>0</v>
      </c>
      <c r="AB301" s="547"/>
      <c r="AC301" s="77">
        <f ca="1">-pajetndk+AB301</f>
        <v>0</v>
      </c>
      <c r="AD301" s="17"/>
      <c r="AE301" s="17"/>
      <c r="AF301" s="40"/>
      <c r="AG301" s="17"/>
      <c r="AH301" s="17"/>
      <c r="AI301" s="73">
        <f t="shared" ca="1" si="353"/>
        <v>947570645</v>
      </c>
      <c r="AJ301" s="73"/>
      <c r="AK301" s="73">
        <f t="shared" ca="1" si="354"/>
        <v>0</v>
      </c>
    </row>
    <row r="302" spans="1:37">
      <c r="A302" s="524" t="s">
        <v>406</v>
      </c>
      <c r="B302" s="490" t="s">
        <v>405</v>
      </c>
      <c r="C302" s="523">
        <v>52</v>
      </c>
      <c r="D302" s="523"/>
      <c r="E302" s="73">
        <f>THCK1</f>
        <v>0</v>
      </c>
      <c r="F302" s="73">
        <f ca="1">THCK2</f>
        <v>0</v>
      </c>
      <c r="G302" s="73">
        <f ca="1">THCK</f>
        <v>0</v>
      </c>
      <c r="H302" s="73">
        <f>THDK1</f>
        <v>0</v>
      </c>
      <c r="I302" s="73">
        <f ca="1">THDK2</f>
        <v>0</v>
      </c>
      <c r="J302" s="73">
        <f ca="1">THDK</f>
        <v>0</v>
      </c>
      <c r="K302" s="24">
        <v>8212</v>
      </c>
      <c r="L302" s="25" t="s">
        <v>12207</v>
      </c>
      <c r="M302" s="80">
        <v>52</v>
      </c>
      <c r="N302" s="17">
        <f t="shared" si="350"/>
        <v>276</v>
      </c>
      <c r="O302" s="17" t="s">
        <v>6077</v>
      </c>
      <c r="P302" s="75" t="s">
        <v>6078</v>
      </c>
      <c r="Q302" s="27"/>
      <c r="R302" s="547"/>
      <c r="S302" s="77">
        <f ca="1">-pajetn+R302</f>
        <v>0</v>
      </c>
      <c r="T302" s="547"/>
      <c r="U302" s="77">
        <f ca="1">-pajetndk+T302</f>
        <v>0</v>
      </c>
      <c r="V302" s="894"/>
      <c r="W302" s="77">
        <f ca="1">-pajetn+V302</f>
        <v>0</v>
      </c>
      <c r="X302" s="547"/>
      <c r="Y302" s="77">
        <f ca="1">-pajetndk+X302</f>
        <v>0</v>
      </c>
      <c r="Z302" s="894"/>
      <c r="AA302" s="77">
        <f ca="1">-pajetn+Z302</f>
        <v>0</v>
      </c>
      <c r="AB302" s="547"/>
      <c r="AC302" s="77">
        <f ca="1">-pajetndk+AB302</f>
        <v>0</v>
      </c>
      <c r="AD302" s="17"/>
      <c r="AE302" s="17"/>
      <c r="AF302" s="40"/>
      <c r="AG302" s="17"/>
      <c r="AH302" s="17"/>
      <c r="AI302" s="73">
        <f t="shared" ca="1" si="353"/>
        <v>0</v>
      </c>
      <c r="AJ302" s="73"/>
      <c r="AK302" s="73">
        <f t="shared" ca="1" si="354"/>
        <v>0</v>
      </c>
    </row>
    <row r="303" spans="1:37" ht="13.5" thickBot="1">
      <c r="A303" s="524" t="s">
        <v>408</v>
      </c>
      <c r="B303" s="526" t="s">
        <v>407</v>
      </c>
      <c r="C303" s="523">
        <v>60</v>
      </c>
      <c r="D303" s="523"/>
      <c r="E303" s="86">
        <f t="shared" ref="E303:J303" si="359">E300-E301-E302</f>
        <v>4279465311</v>
      </c>
      <c r="F303" s="86">
        <f t="shared" ca="1" si="359"/>
        <v>-946770645</v>
      </c>
      <c r="G303" s="86">
        <f ca="1">G300-G301-G302</f>
        <v>3332694666</v>
      </c>
      <c r="H303" s="86">
        <f t="shared" si="359"/>
        <v>1968933548</v>
      </c>
      <c r="I303" s="86">
        <f t="shared" ca="1" si="359"/>
        <v>0</v>
      </c>
      <c r="J303" s="86">
        <f t="shared" ca="1" si="359"/>
        <v>1968933548</v>
      </c>
      <c r="K303" s="78"/>
      <c r="L303" s="25"/>
      <c r="M303" s="80"/>
      <c r="N303" s="17">
        <f t="shared" si="350"/>
        <v>277</v>
      </c>
      <c r="O303" s="17" t="s">
        <v>6077</v>
      </c>
      <c r="P303" s="75"/>
      <c r="Q303" s="27"/>
      <c r="R303" s="86">
        <f>R300-R301-R302</f>
        <v>4279714723</v>
      </c>
      <c r="S303" s="86">
        <f t="shared" ref="S303:AC303" ca="1" si="360">S300-S301-S302</f>
        <v>3332944078</v>
      </c>
      <c r="T303" s="86">
        <f t="shared" si="360"/>
        <v>1968933548</v>
      </c>
      <c r="U303" s="87">
        <f t="shared" ca="1" si="360"/>
        <v>1968933548</v>
      </c>
      <c r="V303" s="86">
        <f>V300-V301-V302</f>
        <v>-249412</v>
      </c>
      <c r="W303" s="86">
        <f ca="1">W300-W301-W302</f>
        <v>-249412</v>
      </c>
      <c r="X303" s="86">
        <f>X300-X301-X302</f>
        <v>0</v>
      </c>
      <c r="Y303" s="87">
        <f ca="1">Y300-Y301-Y302</f>
        <v>0</v>
      </c>
      <c r="Z303" s="86">
        <f t="shared" si="360"/>
        <v>0</v>
      </c>
      <c r="AA303" s="86">
        <f t="shared" ca="1" si="360"/>
        <v>0</v>
      </c>
      <c r="AB303" s="86">
        <f t="shared" si="360"/>
        <v>0</v>
      </c>
      <c r="AC303" s="87">
        <f t="shared" ca="1" si="360"/>
        <v>0</v>
      </c>
      <c r="AD303" s="17"/>
      <c r="AE303" s="17"/>
      <c r="AF303" s="40"/>
      <c r="AG303" s="17"/>
      <c r="AH303" s="17"/>
      <c r="AI303" s="86">
        <f t="shared" ca="1" si="353"/>
        <v>3332694666</v>
      </c>
      <c r="AJ303" s="88"/>
      <c r="AK303" s="86">
        <f t="shared" ca="1" si="354"/>
        <v>1968933548</v>
      </c>
    </row>
    <row r="304" spans="1:37" s="242" customFormat="1" ht="14.25" thickTop="1">
      <c r="A304" s="529" t="s">
        <v>6007</v>
      </c>
      <c r="B304" s="530" t="s">
        <v>6005</v>
      </c>
      <c r="C304" s="531">
        <v>61</v>
      </c>
      <c r="D304" s="531"/>
      <c r="E304" s="238">
        <f>THCK1</f>
        <v>0</v>
      </c>
      <c r="F304" s="238">
        <f ca="1">THCK2</f>
        <v>-49882</v>
      </c>
      <c r="G304" s="238">
        <f ca="1">THCK</f>
        <v>-49882</v>
      </c>
      <c r="H304" s="238">
        <f>THDK1</f>
        <v>-470729.39999999991</v>
      </c>
      <c r="I304" s="238">
        <f ca="1">THDK2</f>
        <v>0</v>
      </c>
      <c r="J304" s="238">
        <f ca="1">THDK</f>
        <v>-470729.39999999991</v>
      </c>
      <c r="K304" s="241">
        <v>500</v>
      </c>
      <c r="L304" s="25" t="s">
        <v>12219</v>
      </c>
      <c r="M304" s="237">
        <v>61</v>
      </c>
      <c r="N304" s="240">
        <f t="shared" si="350"/>
        <v>278</v>
      </c>
      <c r="O304" s="240" t="s">
        <v>6077</v>
      </c>
      <c r="P304" s="243" t="s">
        <v>6078</v>
      </c>
      <c r="Q304" s="556"/>
      <c r="R304" s="547"/>
      <c r="S304" s="239">
        <f ca="1">-pajetn+R304</f>
        <v>0</v>
      </c>
      <c r="T304" s="547">
        <v>-470729.39999999991</v>
      </c>
      <c r="U304" s="239">
        <f ca="1">-pajetndk+T304</f>
        <v>-470729.39999999991</v>
      </c>
      <c r="V304" s="894"/>
      <c r="W304" s="239">
        <f ca="1">-pajetn+V304</f>
        <v>0</v>
      </c>
      <c r="X304" s="547"/>
      <c r="Y304" s="239">
        <f ca="1">-pajetndk+X304</f>
        <v>0</v>
      </c>
      <c r="Z304" s="894"/>
      <c r="AA304" s="239">
        <f ca="1">-pajetn+Z304</f>
        <v>-49882</v>
      </c>
      <c r="AB304" s="547"/>
      <c r="AC304" s="239">
        <f ca="1">-pajetndk+AB304</f>
        <v>0</v>
      </c>
      <c r="AD304" s="240"/>
      <c r="AE304" s="240"/>
      <c r="AF304" s="40"/>
      <c r="AG304" s="240"/>
      <c r="AH304" s="240"/>
      <c r="AI304" s="238">
        <f t="shared" ca="1" si="353"/>
        <v>0</v>
      </c>
      <c r="AJ304" s="238"/>
      <c r="AK304" s="238">
        <f t="shared" ca="1" si="354"/>
        <v>-470729.39999999991</v>
      </c>
    </row>
    <row r="305" spans="1:37" s="242" customFormat="1" ht="13.5">
      <c r="A305" s="529" t="s">
        <v>6008</v>
      </c>
      <c r="B305" s="532" t="s">
        <v>6006</v>
      </c>
      <c r="C305" s="531">
        <v>62</v>
      </c>
      <c r="D305" s="531"/>
      <c r="E305" s="238">
        <f t="shared" ref="E305:J305" si="361">E303-E304</f>
        <v>4279465311</v>
      </c>
      <c r="F305" s="238">
        <f t="shared" ca="1" si="361"/>
        <v>-946720763</v>
      </c>
      <c r="G305" s="238">
        <f t="shared" ca="1" si="361"/>
        <v>3332744548</v>
      </c>
      <c r="H305" s="238">
        <f t="shared" si="361"/>
        <v>1969404277.4000001</v>
      </c>
      <c r="I305" s="238">
        <f t="shared" ca="1" si="361"/>
        <v>0</v>
      </c>
      <c r="J305" s="238">
        <f t="shared" ca="1" si="361"/>
        <v>1969404277.4000001</v>
      </c>
      <c r="K305" s="237"/>
      <c r="L305" s="25"/>
      <c r="M305" s="237"/>
      <c r="N305" s="240">
        <f t="shared" si="350"/>
        <v>279</v>
      </c>
      <c r="O305" s="240" t="s">
        <v>6077</v>
      </c>
      <c r="P305" s="26"/>
      <c r="Q305" s="27"/>
      <c r="R305" s="238">
        <f>R303-R304</f>
        <v>4279714723</v>
      </c>
      <c r="S305" s="238">
        <f t="shared" ref="S305:AC305" ca="1" si="362">S303-S304</f>
        <v>3332944078</v>
      </c>
      <c r="T305" s="238">
        <f t="shared" si="362"/>
        <v>1969404277.4000001</v>
      </c>
      <c r="U305" s="239">
        <f t="shared" ca="1" si="362"/>
        <v>1969404277.4000001</v>
      </c>
      <c r="V305" s="238">
        <f>V303-V304</f>
        <v>-249412</v>
      </c>
      <c r="W305" s="238">
        <f ca="1">W303-W304</f>
        <v>-249412</v>
      </c>
      <c r="X305" s="238">
        <f>X303-X304</f>
        <v>0</v>
      </c>
      <c r="Y305" s="239">
        <f ca="1">Y303-Y304</f>
        <v>0</v>
      </c>
      <c r="Z305" s="238">
        <f t="shared" si="362"/>
        <v>0</v>
      </c>
      <c r="AA305" s="238">
        <f t="shared" ca="1" si="362"/>
        <v>49882</v>
      </c>
      <c r="AB305" s="238">
        <f t="shared" si="362"/>
        <v>0</v>
      </c>
      <c r="AC305" s="239">
        <f t="shared" ca="1" si="362"/>
        <v>0</v>
      </c>
      <c r="AD305" s="240"/>
      <c r="AE305" s="240"/>
      <c r="AF305" s="40"/>
      <c r="AG305" s="240"/>
      <c r="AH305" s="240"/>
      <c r="AI305" s="238">
        <f t="shared" ca="1" si="353"/>
        <v>3332694666</v>
      </c>
      <c r="AJ305" s="238"/>
      <c r="AK305" s="238">
        <f t="shared" ca="1" si="354"/>
        <v>1969404277.4000001</v>
      </c>
    </row>
    <row r="306" spans="1:37" s="62" customFormat="1">
      <c r="A306" s="524" t="s">
        <v>408</v>
      </c>
      <c r="B306" s="526" t="s">
        <v>409</v>
      </c>
      <c r="C306" s="523">
        <v>70</v>
      </c>
      <c r="D306" s="523"/>
      <c r="E306" s="74" t="e">
        <f>#REF!</f>
        <v>#REF!</v>
      </c>
      <c r="F306" s="88" t="e">
        <f>THCK2</f>
        <v>#REF!</v>
      </c>
      <c r="G306" s="88">
        <f>THCK</f>
        <v>0</v>
      </c>
      <c r="H306" s="88" t="e">
        <f>#REF!</f>
        <v>#REF!</v>
      </c>
      <c r="I306" s="88" t="e">
        <f>THDK2</f>
        <v>#REF!</v>
      </c>
      <c r="J306" s="88">
        <f>THDK</f>
        <v>0</v>
      </c>
      <c r="K306" s="80"/>
      <c r="L306" s="25"/>
      <c r="M306" s="80">
        <v>70</v>
      </c>
      <c r="N306" s="58">
        <f>Countct</f>
        <v>280</v>
      </c>
      <c r="O306" s="58" t="s">
        <v>6077</v>
      </c>
      <c r="P306" s="26"/>
      <c r="Q306" s="27"/>
      <c r="R306" s="547"/>
      <c r="S306" s="89">
        <f>R306</f>
        <v>0</v>
      </c>
      <c r="T306" s="547"/>
      <c r="U306" s="89">
        <f>T306</f>
        <v>0</v>
      </c>
      <c r="V306" s="894"/>
      <c r="W306" s="89">
        <f>V306</f>
        <v>0</v>
      </c>
      <c r="X306" s="547"/>
      <c r="Y306" s="89">
        <f>X306</f>
        <v>0</v>
      </c>
      <c r="Z306" s="894"/>
      <c r="AA306" s="89">
        <f>Z306</f>
        <v>0</v>
      </c>
      <c r="AB306" s="547"/>
      <c r="AC306" s="89">
        <f>AB306</f>
        <v>0</v>
      </c>
      <c r="AD306" s="58"/>
      <c r="AE306" s="58"/>
      <c r="AF306" s="40"/>
      <c r="AG306" s="58"/>
      <c r="AH306" s="58"/>
      <c r="AI306" s="88">
        <f t="shared" si="353"/>
        <v>0</v>
      </c>
      <c r="AJ306" s="88"/>
      <c r="AK306" s="88">
        <f t="shared" si="354"/>
        <v>0</v>
      </c>
    </row>
    <row r="307" spans="1:37">
      <c r="A307" s="524"/>
      <c r="B307" s="533"/>
      <c r="C307" s="523"/>
      <c r="D307" s="523"/>
      <c r="E307" s="74"/>
      <c r="F307" s="74"/>
      <c r="G307" s="74"/>
      <c r="H307" s="74"/>
      <c r="I307" s="74"/>
      <c r="J307" s="74"/>
      <c r="K307" s="78"/>
      <c r="L307" s="25"/>
      <c r="M307" s="80"/>
      <c r="N307" s="17" t="str">
        <f>Countct</f>
        <v/>
      </c>
      <c r="O307" s="17" t="s">
        <v>6077</v>
      </c>
      <c r="P307" s="26"/>
      <c r="Q307" s="27"/>
      <c r="R307" s="88"/>
      <c r="S307" s="88"/>
      <c r="T307" s="88"/>
      <c r="U307" s="89"/>
      <c r="V307" s="88"/>
      <c r="W307" s="88"/>
      <c r="X307" s="88"/>
      <c r="Y307" s="89"/>
      <c r="Z307" s="88"/>
      <c r="AA307" s="88"/>
      <c r="AB307" s="88"/>
      <c r="AC307" s="89"/>
      <c r="AD307" s="17"/>
      <c r="AE307" s="17"/>
      <c r="AF307" s="40"/>
      <c r="AG307" s="17"/>
      <c r="AH307" s="17"/>
      <c r="AI307" s="88">
        <f t="shared" si="353"/>
        <v>0</v>
      </c>
      <c r="AJ307" s="88"/>
      <c r="AK307" s="88">
        <f t="shared" si="354"/>
        <v>0</v>
      </c>
    </row>
    <row r="308" spans="1:37">
      <c r="A308" s="524"/>
      <c r="B308" s="534"/>
      <c r="C308" s="523"/>
      <c r="D308" s="510"/>
      <c r="E308" s="90"/>
      <c r="F308" s="90"/>
      <c r="G308" s="90"/>
      <c r="H308" s="90"/>
      <c r="I308" s="90"/>
      <c r="J308" s="90"/>
      <c r="K308" s="85"/>
      <c r="L308" s="75"/>
      <c r="M308" s="75"/>
      <c r="N308" s="26"/>
      <c r="O308" s="17" t="s">
        <v>6077</v>
      </c>
      <c r="P308" s="26"/>
      <c r="Q308" s="27"/>
      <c r="R308" s="26"/>
      <c r="S308" s="26"/>
      <c r="T308" s="26"/>
      <c r="U308" s="57"/>
      <c r="V308" s="26"/>
      <c r="W308" s="26"/>
      <c r="X308" s="26"/>
      <c r="Y308" s="57"/>
      <c r="Z308" s="26"/>
      <c r="AA308" s="26"/>
      <c r="AB308" s="26"/>
      <c r="AC308" s="57"/>
      <c r="AD308" s="17"/>
      <c r="AE308" s="17"/>
      <c r="AF308" s="40"/>
      <c r="AG308" s="17"/>
      <c r="AH308" s="17"/>
      <c r="AI308" s="92"/>
      <c r="AJ308" s="91"/>
      <c r="AK308" s="92"/>
    </row>
    <row r="309" spans="1:37">
      <c r="A309" s="524"/>
      <c r="B309" s="534"/>
      <c r="C309" s="523"/>
      <c r="D309" s="510"/>
      <c r="E309" s="90"/>
      <c r="F309" s="90"/>
      <c r="G309" s="90"/>
      <c r="H309" s="90"/>
      <c r="I309" s="90"/>
      <c r="J309" s="90"/>
      <c r="K309" s="85"/>
      <c r="L309" s="75"/>
      <c r="M309" s="75"/>
      <c r="N309" s="26"/>
      <c r="O309" s="17" t="s">
        <v>6077</v>
      </c>
      <c r="P309" s="26"/>
      <c r="Q309" s="27"/>
      <c r="R309" s="26">
        <f>R303-(R194-T194)</f>
        <v>-3512207728</v>
      </c>
      <c r="S309" s="26">
        <f ca="1">S303-(S194-U194)</f>
        <v>-3512207728</v>
      </c>
      <c r="T309" s="26">
        <f>T303-T194</f>
        <v>1956087076</v>
      </c>
      <c r="U309" s="57">
        <f ca="1">U303-U194</f>
        <v>1956087076</v>
      </c>
      <c r="V309" s="26">
        <f>V303-(V194-X194)</f>
        <v>-102981472</v>
      </c>
      <c r="W309" s="26">
        <f ca="1">W303-(W194-Y194)</f>
        <v>-102981472</v>
      </c>
      <c r="X309" s="26">
        <f>X303-X194</f>
        <v>0</v>
      </c>
      <c r="Y309" s="57">
        <f ca="1">Y303-Y194</f>
        <v>0</v>
      </c>
      <c r="Z309" s="26">
        <f>Z303-(Z194-AB194)</f>
        <v>0</v>
      </c>
      <c r="AA309" s="26">
        <f ca="1">AA303-(AA194-AC194)</f>
        <v>114404783</v>
      </c>
      <c r="AB309" s="26">
        <f>AB303-AB194</f>
        <v>0</v>
      </c>
      <c r="AC309" s="57">
        <f ca="1">AC303-AC194</f>
        <v>0</v>
      </c>
      <c r="AD309" s="17"/>
      <c r="AE309" s="17"/>
      <c r="AF309" s="17"/>
      <c r="AG309" s="17"/>
      <c r="AH309" s="17"/>
      <c r="AI309" s="26">
        <f ca="1">AI303-(AI194-AK194)</f>
        <v>-3615189200</v>
      </c>
      <c r="AJ309" s="91"/>
      <c r="AK309" s="92"/>
    </row>
    <row r="310" spans="1:37">
      <c r="E310" s="37"/>
      <c r="F310" s="37"/>
      <c r="G310" s="37"/>
      <c r="H310" s="93"/>
      <c r="I310" s="93"/>
      <c r="J310" s="93"/>
      <c r="K310" s="68"/>
      <c r="L310" s="25"/>
      <c r="M310" s="25"/>
      <c r="N310" s="26"/>
      <c r="O310" s="17" t="s">
        <v>6077</v>
      </c>
      <c r="P310" s="26"/>
      <c r="Q310" s="27"/>
      <c r="R310" s="26"/>
      <c r="S310" s="26"/>
      <c r="T310" s="26"/>
      <c r="U310" s="57"/>
      <c r="V310" s="26"/>
      <c r="W310" s="26"/>
      <c r="X310" s="26"/>
      <c r="Y310" s="57"/>
      <c r="Z310" s="26"/>
      <c r="AA310" s="26"/>
      <c r="AB310" s="26"/>
      <c r="AC310" s="57"/>
      <c r="AD310" s="17"/>
      <c r="AE310" s="17"/>
      <c r="AF310" s="17"/>
      <c r="AG310" s="17"/>
      <c r="AH310" s="17"/>
      <c r="AI310" s="38"/>
      <c r="AJ310" s="39"/>
      <c r="AK310" s="38"/>
    </row>
    <row r="311" spans="1:37">
      <c r="A311" s="67"/>
      <c r="B311" s="67"/>
      <c r="C311" s="93"/>
      <c r="D311" s="67"/>
      <c r="E311" s="36"/>
      <c r="F311" s="36"/>
      <c r="G311" s="36"/>
      <c r="H311" s="67"/>
      <c r="I311" s="67"/>
      <c r="J311" s="67"/>
      <c r="K311" s="68"/>
      <c r="L311" s="25"/>
      <c r="M311" s="25"/>
      <c r="N311" s="26"/>
      <c r="O311" s="17" t="s">
        <v>6077</v>
      </c>
      <c r="P311" s="26"/>
      <c r="Q311" s="27"/>
      <c r="R311" s="26"/>
      <c r="S311" s="26"/>
      <c r="T311" s="26"/>
      <c r="U311" s="57"/>
      <c r="V311" s="26"/>
      <c r="W311" s="26"/>
      <c r="X311" s="26"/>
      <c r="Y311" s="57"/>
      <c r="Z311" s="26"/>
      <c r="AA311" s="26"/>
      <c r="AB311" s="26"/>
      <c r="AC311" s="57"/>
      <c r="AD311" s="17"/>
      <c r="AE311" s="17"/>
      <c r="AF311" s="17"/>
      <c r="AG311" s="17"/>
      <c r="AH311" s="17"/>
      <c r="AI311" s="44"/>
      <c r="AJ311" s="45"/>
      <c r="AK311" s="44"/>
    </row>
    <row r="312" spans="1:37">
      <c r="A312" s="93"/>
      <c r="B312" s="93"/>
      <c r="C312" s="93"/>
      <c r="D312" s="93"/>
      <c r="E312" s="93"/>
      <c r="F312" s="93"/>
      <c r="G312" s="93"/>
      <c r="H312" s="93"/>
      <c r="I312" s="93"/>
      <c r="J312" s="93"/>
      <c r="K312" s="68"/>
      <c r="L312" s="25"/>
      <c r="M312" s="25"/>
      <c r="N312" s="26"/>
      <c r="O312" s="17" t="s">
        <v>6077</v>
      </c>
      <c r="P312" s="26"/>
      <c r="Q312" s="27"/>
      <c r="R312" s="26"/>
      <c r="S312" s="26"/>
      <c r="T312" s="26"/>
      <c r="U312" s="57"/>
      <c r="V312" s="26"/>
      <c r="W312" s="26"/>
      <c r="X312" s="26"/>
      <c r="Y312" s="57"/>
      <c r="Z312" s="26"/>
      <c r="AA312" s="26"/>
      <c r="AB312" s="26"/>
      <c r="AC312" s="57"/>
      <c r="AD312" s="17"/>
      <c r="AE312" s="17"/>
      <c r="AF312" s="17"/>
      <c r="AG312" s="17"/>
      <c r="AH312" s="17"/>
      <c r="AI312" s="94"/>
      <c r="AJ312" s="95"/>
      <c r="AK312" s="94"/>
    </row>
    <row r="313" spans="1:37">
      <c r="A313" s="93"/>
      <c r="B313" s="93"/>
      <c r="C313" s="93"/>
      <c r="D313" s="93"/>
      <c r="E313" s="93"/>
      <c r="F313" s="93"/>
      <c r="G313" s="93"/>
      <c r="H313" s="93"/>
      <c r="I313" s="93"/>
      <c r="J313" s="93"/>
      <c r="K313" s="68"/>
      <c r="L313" s="25"/>
      <c r="M313" s="25"/>
      <c r="N313" s="26"/>
      <c r="O313" s="17" t="s">
        <v>6077</v>
      </c>
      <c r="P313" s="26"/>
      <c r="Q313" s="27"/>
      <c r="R313" s="26"/>
      <c r="S313" s="26"/>
      <c r="T313" s="26"/>
      <c r="U313" s="57"/>
      <c r="V313" s="26"/>
      <c r="W313" s="26"/>
      <c r="X313" s="26"/>
      <c r="Y313" s="57"/>
      <c r="Z313" s="26"/>
      <c r="AA313" s="26"/>
      <c r="AB313" s="26"/>
      <c r="AC313" s="57"/>
      <c r="AD313" s="17"/>
      <c r="AE313" s="17"/>
      <c r="AF313" s="17"/>
      <c r="AG313" s="17"/>
      <c r="AH313" s="17"/>
      <c r="AI313" s="94"/>
      <c r="AJ313" s="95"/>
      <c r="AK313" s="94"/>
    </row>
    <row r="314" spans="1:37">
      <c r="A314" s="93"/>
      <c r="B314" s="93"/>
      <c r="C314" s="93"/>
      <c r="D314" s="93"/>
      <c r="E314" s="93"/>
      <c r="F314" s="93"/>
      <c r="G314" s="93"/>
      <c r="H314" s="93"/>
      <c r="I314" s="93"/>
      <c r="J314" s="93"/>
      <c r="K314" s="68"/>
      <c r="L314" s="25"/>
      <c r="M314" s="25"/>
      <c r="N314" s="26"/>
      <c r="O314" s="17" t="s">
        <v>6077</v>
      </c>
      <c r="P314" s="26"/>
      <c r="Q314" s="27"/>
      <c r="R314" s="26"/>
      <c r="S314" s="26"/>
      <c r="T314" s="26"/>
      <c r="U314" s="57"/>
      <c r="V314" s="26"/>
      <c r="W314" s="26"/>
      <c r="X314" s="26"/>
      <c r="Y314" s="57"/>
      <c r="Z314" s="26"/>
      <c r="AA314" s="26"/>
      <c r="AB314" s="26"/>
      <c r="AC314" s="57"/>
      <c r="AD314" s="17"/>
      <c r="AE314" s="17"/>
      <c r="AF314" s="17"/>
      <c r="AG314" s="17"/>
      <c r="AH314" s="17"/>
      <c r="AI314" s="94"/>
      <c r="AJ314" s="95"/>
      <c r="AK314" s="94"/>
    </row>
    <row r="315" spans="1:37">
      <c r="A315" s="93"/>
      <c r="B315" s="93"/>
      <c r="C315" s="93"/>
      <c r="D315" s="93"/>
      <c r="E315" s="93"/>
      <c r="F315" s="93"/>
      <c r="G315" s="93"/>
      <c r="H315" s="93"/>
      <c r="I315" s="93"/>
      <c r="J315" s="93"/>
      <c r="K315" s="68"/>
      <c r="L315" s="25"/>
      <c r="M315" s="25"/>
      <c r="N315" s="26"/>
      <c r="O315" s="17" t="s">
        <v>6077</v>
      </c>
      <c r="P315" s="26"/>
      <c r="Q315" s="27"/>
      <c r="R315" s="26"/>
      <c r="S315" s="26"/>
      <c r="T315" s="26"/>
      <c r="U315" s="57"/>
      <c r="V315" s="26"/>
      <c r="W315" s="26"/>
      <c r="X315" s="26"/>
      <c r="Y315" s="57"/>
      <c r="Z315" s="26"/>
      <c r="AA315" s="26"/>
      <c r="AB315" s="26"/>
      <c r="AC315" s="57"/>
      <c r="AD315" s="17"/>
      <c r="AE315" s="17"/>
      <c r="AF315" s="17"/>
      <c r="AG315" s="17"/>
      <c r="AH315" s="17"/>
      <c r="AI315" s="94"/>
      <c r="AJ315" s="95"/>
      <c r="AK315" s="94"/>
    </row>
    <row r="316" spans="1:37">
      <c r="A316" s="93"/>
      <c r="B316" s="93"/>
      <c r="C316" s="93"/>
      <c r="D316" s="93"/>
      <c r="E316" s="93"/>
      <c r="F316" s="93"/>
      <c r="G316" s="93"/>
      <c r="H316" s="93"/>
      <c r="I316" s="93"/>
      <c r="J316" s="93"/>
      <c r="K316" s="68"/>
      <c r="L316" s="25"/>
      <c r="M316" s="25"/>
      <c r="N316" s="26"/>
      <c r="O316" s="17" t="s">
        <v>6077</v>
      </c>
      <c r="P316" s="26"/>
      <c r="Q316" s="27"/>
      <c r="R316" s="26"/>
      <c r="S316" s="26"/>
      <c r="T316" s="26"/>
      <c r="U316" s="57"/>
      <c r="V316" s="26"/>
      <c r="W316" s="26"/>
      <c r="X316" s="26"/>
      <c r="Y316" s="57"/>
      <c r="Z316" s="26"/>
      <c r="AA316" s="26"/>
      <c r="AB316" s="26"/>
      <c r="AC316" s="57"/>
      <c r="AD316" s="17"/>
      <c r="AE316" s="17"/>
      <c r="AF316" s="17"/>
      <c r="AG316" s="17"/>
      <c r="AH316" s="17"/>
      <c r="AI316" s="94"/>
      <c r="AJ316" s="95"/>
      <c r="AK316" s="94"/>
    </row>
    <row r="317" spans="1:37">
      <c r="A317" s="93"/>
      <c r="B317" s="93"/>
      <c r="C317" s="93"/>
      <c r="D317" s="93"/>
      <c r="E317" s="93"/>
      <c r="F317" s="93"/>
      <c r="G317" s="93"/>
      <c r="H317" s="93"/>
      <c r="I317" s="93"/>
      <c r="J317" s="93"/>
      <c r="K317" s="68"/>
      <c r="L317" s="25"/>
      <c r="M317" s="25"/>
      <c r="N317" s="26"/>
      <c r="O317" s="17" t="s">
        <v>6077</v>
      </c>
      <c r="P317" s="26"/>
      <c r="Q317" s="27"/>
      <c r="R317" s="26"/>
      <c r="S317" s="26"/>
      <c r="T317" s="26"/>
      <c r="U317" s="57"/>
      <c r="V317" s="26"/>
      <c r="W317" s="26"/>
      <c r="X317" s="26"/>
      <c r="Y317" s="57"/>
      <c r="Z317" s="26"/>
      <c r="AA317" s="26"/>
      <c r="AB317" s="26"/>
      <c r="AC317" s="57"/>
      <c r="AD317" s="17"/>
      <c r="AE317" s="17"/>
      <c r="AF317" s="17"/>
      <c r="AG317" s="17"/>
      <c r="AH317" s="17"/>
      <c r="AI317" s="94"/>
      <c r="AJ317" s="95"/>
      <c r="AK317" s="94"/>
    </row>
    <row r="318" spans="1:37">
      <c r="A318" s="67"/>
      <c r="B318" s="67"/>
      <c r="C318" s="93"/>
      <c r="D318" s="67"/>
      <c r="E318" s="36"/>
      <c r="F318" s="36"/>
      <c r="G318" s="36"/>
      <c r="H318" s="67"/>
      <c r="I318" s="67"/>
      <c r="J318" s="67"/>
      <c r="K318" s="68"/>
      <c r="L318" s="25"/>
      <c r="M318" s="25"/>
      <c r="N318" s="26"/>
      <c r="O318" s="17" t="s">
        <v>6077</v>
      </c>
      <c r="P318" s="26"/>
      <c r="Q318" s="27"/>
      <c r="R318" s="26"/>
      <c r="S318" s="26"/>
      <c r="T318" s="26"/>
      <c r="U318" s="57"/>
      <c r="V318" s="26"/>
      <c r="W318" s="26"/>
      <c r="X318" s="26"/>
      <c r="Y318" s="57"/>
      <c r="Z318" s="26"/>
      <c r="AA318" s="26"/>
      <c r="AB318" s="26"/>
      <c r="AC318" s="57"/>
      <c r="AD318" s="17"/>
      <c r="AE318" s="17"/>
      <c r="AF318" s="17"/>
      <c r="AG318" s="17"/>
      <c r="AH318" s="17"/>
      <c r="AI318" s="44"/>
      <c r="AJ318" s="45"/>
      <c r="AK318" s="44"/>
    </row>
    <row r="319" spans="1:37">
      <c r="H319" s="74"/>
      <c r="I319" s="74"/>
      <c r="J319" s="74"/>
      <c r="K319" s="24"/>
      <c r="L319" s="17"/>
      <c r="M319" s="26"/>
      <c r="N319" s="26"/>
      <c r="O319" s="17" t="s">
        <v>6077</v>
      </c>
      <c r="P319" s="26"/>
      <c r="Q319" s="27"/>
      <c r="R319" s="26"/>
      <c r="S319" s="26"/>
      <c r="T319" s="26"/>
      <c r="U319" s="57"/>
      <c r="V319" s="26"/>
      <c r="W319" s="26"/>
      <c r="X319" s="26"/>
      <c r="Y319" s="57"/>
      <c r="Z319" s="26"/>
      <c r="AA319" s="26"/>
      <c r="AB319" s="26"/>
      <c r="AC319" s="57"/>
      <c r="AD319" s="17"/>
      <c r="AE319" s="17"/>
      <c r="AF319" s="17"/>
      <c r="AG319" s="17"/>
      <c r="AH319" s="17"/>
      <c r="AI319" s="26"/>
      <c r="AJ319" s="54"/>
      <c r="AK319" s="26"/>
    </row>
    <row r="320" spans="1:37">
      <c r="K320" s="24"/>
      <c r="L320" s="17"/>
      <c r="M320" s="26"/>
      <c r="N320" s="26"/>
      <c r="O320" s="17" t="s">
        <v>6077</v>
      </c>
      <c r="P320" s="26"/>
      <c r="Q320" s="27"/>
      <c r="R320" s="26"/>
      <c r="S320" s="26"/>
      <c r="T320" s="26"/>
      <c r="U320" s="57"/>
      <c r="V320" s="26"/>
      <c r="W320" s="26"/>
      <c r="X320" s="26"/>
      <c r="Y320" s="57"/>
      <c r="Z320" s="26"/>
      <c r="AA320" s="26"/>
      <c r="AB320" s="26"/>
      <c r="AC320" s="57"/>
      <c r="AD320" s="17"/>
      <c r="AE320" s="17"/>
      <c r="AF320" s="17"/>
      <c r="AG320" s="17"/>
      <c r="AH320" s="17"/>
      <c r="AI320" s="26"/>
      <c r="AJ320" s="54"/>
      <c r="AK320" s="26"/>
    </row>
    <row r="321" spans="11:37">
      <c r="K321" s="24"/>
      <c r="L321" s="17"/>
      <c r="M321" s="26"/>
      <c r="N321" s="26"/>
      <c r="O321" s="17" t="s">
        <v>6077</v>
      </c>
      <c r="P321" s="26"/>
      <c r="Q321" s="27"/>
      <c r="R321" s="26"/>
      <c r="S321" s="26"/>
      <c r="T321" s="26"/>
      <c r="U321" s="57"/>
      <c r="V321" s="26"/>
      <c r="W321" s="26"/>
      <c r="X321" s="26"/>
      <c r="Y321" s="57"/>
      <c r="Z321" s="26"/>
      <c r="AA321" s="26"/>
      <c r="AB321" s="26"/>
      <c r="AC321" s="57"/>
      <c r="AD321" s="17"/>
      <c r="AE321" s="17"/>
      <c r="AF321" s="17"/>
      <c r="AG321" s="17"/>
      <c r="AH321" s="17"/>
      <c r="AI321" s="26"/>
      <c r="AJ321" s="54"/>
      <c r="AK321" s="26"/>
    </row>
    <row r="322" spans="11:37">
      <c r="K322" s="24"/>
      <c r="L322" s="17"/>
      <c r="M322" s="26"/>
      <c r="N322" s="26"/>
      <c r="O322" s="17" t="s">
        <v>6077</v>
      </c>
      <c r="P322" s="26"/>
      <c r="Q322" s="27"/>
      <c r="R322" s="26"/>
      <c r="S322" s="26"/>
      <c r="T322" s="26"/>
      <c r="U322" s="57"/>
      <c r="V322" s="26"/>
      <c r="W322" s="26"/>
      <c r="X322" s="26"/>
      <c r="Y322" s="57"/>
      <c r="Z322" s="26"/>
      <c r="AA322" s="26"/>
      <c r="AB322" s="26"/>
      <c r="AC322" s="57"/>
      <c r="AD322" s="17"/>
      <c r="AE322" s="17"/>
      <c r="AF322" s="17"/>
      <c r="AG322" s="17"/>
      <c r="AH322" s="17"/>
      <c r="AI322" s="26"/>
      <c r="AJ322" s="54"/>
      <c r="AK322" s="26"/>
    </row>
    <row r="323" spans="11:37">
      <c r="K323" s="24"/>
      <c r="L323" s="17"/>
      <c r="M323" s="26"/>
      <c r="N323" s="26"/>
      <c r="O323" s="17" t="s">
        <v>6077</v>
      </c>
      <c r="P323" s="26"/>
      <c r="Q323" s="27"/>
      <c r="R323" s="26"/>
      <c r="S323" s="26"/>
      <c r="T323" s="26"/>
      <c r="U323" s="57"/>
      <c r="V323" s="26"/>
      <c r="W323" s="26"/>
      <c r="X323" s="26"/>
      <c r="Y323" s="57"/>
      <c r="Z323" s="26"/>
      <c r="AA323" s="26"/>
      <c r="AB323" s="26"/>
      <c r="AC323" s="57"/>
      <c r="AD323" s="17"/>
      <c r="AE323" s="17"/>
      <c r="AF323" s="17"/>
      <c r="AG323" s="17"/>
      <c r="AH323" s="17"/>
      <c r="AI323" s="26"/>
      <c r="AJ323" s="54"/>
      <c r="AK323" s="26"/>
    </row>
    <row r="324" spans="11:37">
      <c r="K324" s="24"/>
      <c r="L324" s="17"/>
      <c r="M324" s="26"/>
      <c r="N324" s="26"/>
      <c r="O324" s="17" t="s">
        <v>6077</v>
      </c>
      <c r="P324" s="26"/>
      <c r="Q324" s="27"/>
      <c r="R324" s="26"/>
      <c r="S324" s="26"/>
      <c r="T324" s="26"/>
      <c r="U324" s="57"/>
      <c r="V324" s="26"/>
      <c r="W324" s="26"/>
      <c r="X324" s="26"/>
      <c r="Y324" s="57"/>
      <c r="Z324" s="26"/>
      <c r="AA324" s="26"/>
      <c r="AB324" s="26"/>
      <c r="AC324" s="57"/>
      <c r="AD324" s="17"/>
      <c r="AE324" s="17"/>
      <c r="AF324" s="17"/>
      <c r="AG324" s="17"/>
      <c r="AH324" s="17"/>
      <c r="AI324" s="26"/>
      <c r="AJ324" s="54"/>
      <c r="AK324" s="26"/>
    </row>
    <row r="325" spans="11:37">
      <c r="K325" s="24"/>
      <c r="L325" s="17"/>
      <c r="M325" s="26"/>
      <c r="N325" s="26"/>
      <c r="O325" s="17" t="s">
        <v>6077</v>
      </c>
      <c r="P325" s="26"/>
      <c r="Q325" s="27"/>
      <c r="R325" s="26"/>
      <c r="S325" s="26"/>
      <c r="T325" s="26"/>
      <c r="U325" s="57"/>
      <c r="V325" s="26"/>
      <c r="W325" s="26"/>
      <c r="X325" s="26"/>
      <c r="Y325" s="57"/>
      <c r="Z325" s="26"/>
      <c r="AA325" s="26"/>
      <c r="AB325" s="26"/>
      <c r="AC325" s="57"/>
      <c r="AD325" s="17"/>
      <c r="AE325" s="17"/>
      <c r="AF325" s="17"/>
      <c r="AG325" s="17"/>
      <c r="AH325" s="17"/>
      <c r="AI325" s="26"/>
      <c r="AJ325" s="54"/>
      <c r="AK325" s="26"/>
    </row>
    <row r="326" spans="11:37">
      <c r="K326" s="24"/>
      <c r="L326" s="17"/>
      <c r="M326" s="26"/>
      <c r="N326" s="26"/>
      <c r="O326" s="17" t="s">
        <v>6077</v>
      </c>
      <c r="P326" s="26"/>
      <c r="Q326" s="27"/>
      <c r="R326" s="26"/>
      <c r="S326" s="26"/>
      <c r="T326" s="26"/>
      <c r="U326" s="57"/>
      <c r="V326" s="26"/>
      <c r="W326" s="26"/>
      <c r="X326" s="26"/>
      <c r="Y326" s="57"/>
      <c r="Z326" s="26"/>
      <c r="AA326" s="26"/>
      <c r="AB326" s="26"/>
      <c r="AC326" s="57"/>
      <c r="AD326" s="17"/>
      <c r="AE326" s="17"/>
      <c r="AF326" s="17"/>
      <c r="AG326" s="17"/>
      <c r="AH326" s="17"/>
      <c r="AI326" s="26"/>
      <c r="AJ326" s="54"/>
      <c r="AK326" s="26"/>
    </row>
    <row r="327" spans="11:37">
      <c r="K327" s="24"/>
      <c r="L327" s="17"/>
      <c r="M327" s="26"/>
      <c r="N327" s="26"/>
      <c r="O327" s="17" t="s">
        <v>6077</v>
      </c>
      <c r="P327" s="26"/>
      <c r="Q327" s="27"/>
      <c r="R327" s="26"/>
      <c r="S327" s="26"/>
      <c r="T327" s="26"/>
      <c r="U327" s="57"/>
      <c r="V327" s="26"/>
      <c r="W327" s="26"/>
      <c r="X327" s="26"/>
      <c r="Y327" s="57"/>
      <c r="Z327" s="26"/>
      <c r="AA327" s="26"/>
      <c r="AB327" s="26"/>
      <c r="AC327" s="57"/>
      <c r="AD327" s="17"/>
      <c r="AE327" s="17"/>
      <c r="AF327" s="17"/>
      <c r="AG327" s="17"/>
      <c r="AH327" s="17"/>
      <c r="AI327" s="26"/>
      <c r="AJ327" s="54"/>
      <c r="AK327" s="26"/>
    </row>
    <row r="328" spans="11:37">
      <c r="K328" s="24"/>
      <c r="L328" s="17"/>
      <c r="M328" s="26"/>
      <c r="N328" s="26"/>
      <c r="O328" s="17" t="s">
        <v>6077</v>
      </c>
      <c r="P328" s="26"/>
      <c r="Q328" s="27"/>
      <c r="R328" s="26"/>
      <c r="S328" s="26"/>
      <c r="T328" s="26"/>
      <c r="U328" s="57"/>
      <c r="V328" s="26"/>
      <c r="W328" s="26"/>
      <c r="X328" s="26"/>
      <c r="Y328" s="57"/>
      <c r="Z328" s="26"/>
      <c r="AA328" s="26"/>
      <c r="AB328" s="26"/>
      <c r="AC328" s="57"/>
      <c r="AD328" s="17"/>
      <c r="AE328" s="17"/>
      <c r="AF328" s="17"/>
      <c r="AG328" s="17"/>
      <c r="AH328" s="17"/>
      <c r="AI328" s="26"/>
      <c r="AJ328" s="54"/>
      <c r="AK328" s="26"/>
    </row>
    <row r="329" spans="11:37">
      <c r="K329" s="24"/>
      <c r="L329" s="17"/>
      <c r="M329" s="26"/>
      <c r="N329" s="26"/>
      <c r="O329" s="17" t="s">
        <v>6077</v>
      </c>
      <c r="P329" s="26"/>
      <c r="Q329" s="27"/>
      <c r="R329" s="26"/>
      <c r="S329" s="26"/>
      <c r="T329" s="26"/>
      <c r="U329" s="57"/>
      <c r="V329" s="26"/>
      <c r="W329" s="26"/>
      <c r="X329" s="26"/>
      <c r="Y329" s="57"/>
      <c r="Z329" s="26"/>
      <c r="AA329" s="26"/>
      <c r="AB329" s="26"/>
      <c r="AC329" s="57"/>
      <c r="AD329" s="17"/>
      <c r="AE329" s="17"/>
      <c r="AF329" s="17"/>
      <c r="AG329" s="17"/>
      <c r="AH329" s="17"/>
      <c r="AI329" s="26"/>
      <c r="AJ329" s="54"/>
      <c r="AK329" s="26"/>
    </row>
    <row r="330" spans="11:37">
      <c r="K330" s="24"/>
      <c r="L330" s="17"/>
      <c r="M330" s="26"/>
      <c r="N330" s="26"/>
      <c r="O330" s="17" t="s">
        <v>6077</v>
      </c>
      <c r="P330" s="26"/>
      <c r="Q330" s="27"/>
      <c r="R330" s="26"/>
      <c r="S330" s="26"/>
      <c r="T330" s="26"/>
      <c r="U330" s="57"/>
      <c r="V330" s="26"/>
      <c r="W330" s="26"/>
      <c r="X330" s="26"/>
      <c r="Y330" s="57"/>
      <c r="Z330" s="26"/>
      <c r="AA330" s="26"/>
      <c r="AB330" s="26"/>
      <c r="AC330" s="57"/>
      <c r="AD330" s="17"/>
      <c r="AE330" s="17"/>
      <c r="AF330" s="17"/>
      <c r="AG330" s="17"/>
      <c r="AH330" s="17"/>
      <c r="AI330" s="26"/>
      <c r="AJ330" s="54"/>
      <c r="AK330" s="26"/>
    </row>
    <row r="331" spans="11:37">
      <c r="K331" s="24"/>
      <c r="L331" s="17"/>
      <c r="M331" s="26"/>
      <c r="N331" s="26"/>
      <c r="O331" s="17" t="s">
        <v>6077</v>
      </c>
      <c r="P331" s="26"/>
      <c r="Q331" s="27"/>
      <c r="R331" s="26"/>
      <c r="S331" s="26"/>
      <c r="T331" s="26"/>
      <c r="U331" s="57"/>
      <c r="V331" s="26"/>
      <c r="W331" s="26"/>
      <c r="X331" s="26"/>
      <c r="Y331" s="57"/>
      <c r="Z331" s="26"/>
      <c r="AA331" s="26"/>
      <c r="AB331" s="26"/>
      <c r="AC331" s="57"/>
      <c r="AD331" s="17"/>
      <c r="AE331" s="17"/>
      <c r="AF331" s="17"/>
      <c r="AG331" s="17"/>
      <c r="AH331" s="17"/>
      <c r="AI331" s="26"/>
      <c r="AJ331" s="54"/>
      <c r="AK331" s="26"/>
    </row>
    <row r="332" spans="11:37">
      <c r="K332" s="24"/>
      <c r="L332" s="17"/>
      <c r="M332" s="26"/>
      <c r="N332" s="26"/>
      <c r="O332" s="17" t="s">
        <v>6077</v>
      </c>
      <c r="P332" s="26"/>
      <c r="Q332" s="27"/>
      <c r="R332" s="26"/>
      <c r="S332" s="26"/>
      <c r="T332" s="26"/>
      <c r="U332" s="57"/>
      <c r="V332" s="26"/>
      <c r="W332" s="26"/>
      <c r="X332" s="26"/>
      <c r="Y332" s="57"/>
      <c r="Z332" s="26"/>
      <c r="AA332" s="26"/>
      <c r="AB332" s="26"/>
      <c r="AC332" s="57"/>
      <c r="AD332" s="17"/>
      <c r="AE332" s="17"/>
      <c r="AF332" s="17"/>
      <c r="AG332" s="17"/>
      <c r="AH332" s="17"/>
      <c r="AI332" s="26"/>
      <c r="AJ332" s="54"/>
      <c r="AK332" s="26"/>
    </row>
    <row r="333" spans="11:37">
      <c r="K333" s="24"/>
      <c r="L333" s="17"/>
      <c r="M333" s="26"/>
      <c r="N333" s="26"/>
      <c r="O333" s="17" t="s">
        <v>6077</v>
      </c>
      <c r="P333" s="26"/>
      <c r="Q333" s="27"/>
      <c r="R333" s="26"/>
      <c r="S333" s="26"/>
      <c r="T333" s="26"/>
      <c r="U333" s="57"/>
      <c r="V333" s="26"/>
      <c r="W333" s="26"/>
      <c r="X333" s="26"/>
      <c r="Y333" s="57"/>
      <c r="Z333" s="26"/>
      <c r="AA333" s="26"/>
      <c r="AB333" s="26"/>
      <c r="AC333" s="57"/>
      <c r="AD333" s="17"/>
      <c r="AE333" s="17"/>
      <c r="AF333" s="17"/>
      <c r="AG333" s="17"/>
      <c r="AH333" s="17"/>
      <c r="AI333" s="26"/>
      <c r="AJ333" s="54"/>
      <c r="AK333" s="26"/>
    </row>
    <row r="334" spans="11:37">
      <c r="K334" s="24"/>
      <c r="L334" s="17"/>
      <c r="M334" s="26"/>
      <c r="N334" s="26"/>
      <c r="O334" s="17" t="s">
        <v>6077</v>
      </c>
      <c r="P334" s="26"/>
      <c r="Q334" s="27"/>
      <c r="R334" s="26"/>
      <c r="S334" s="26"/>
      <c r="T334" s="26"/>
      <c r="U334" s="57"/>
      <c r="V334" s="26"/>
      <c r="W334" s="26"/>
      <c r="X334" s="26"/>
      <c r="Y334" s="57"/>
      <c r="Z334" s="26"/>
      <c r="AA334" s="26"/>
      <c r="AB334" s="26"/>
      <c r="AC334" s="57"/>
      <c r="AD334" s="17"/>
      <c r="AE334" s="17"/>
      <c r="AF334" s="17"/>
      <c r="AG334" s="17"/>
      <c r="AH334" s="17"/>
      <c r="AI334" s="26"/>
      <c r="AJ334" s="54"/>
      <c r="AK334" s="26"/>
    </row>
    <row r="335" spans="11:37">
      <c r="K335" s="24"/>
      <c r="L335" s="17"/>
      <c r="M335" s="26"/>
      <c r="N335" s="26"/>
      <c r="O335" s="17" t="s">
        <v>6077</v>
      </c>
      <c r="P335" s="26"/>
      <c r="Q335" s="27"/>
      <c r="R335" s="26"/>
      <c r="S335" s="26"/>
      <c r="T335" s="26"/>
      <c r="U335" s="57"/>
      <c r="V335" s="26"/>
      <c r="W335" s="26"/>
      <c r="X335" s="26"/>
      <c r="Y335" s="57"/>
      <c r="Z335" s="26"/>
      <c r="AA335" s="26"/>
      <c r="AB335" s="26"/>
      <c r="AC335" s="57"/>
      <c r="AD335" s="17"/>
      <c r="AE335" s="17"/>
      <c r="AF335" s="17"/>
      <c r="AG335" s="17"/>
      <c r="AH335" s="17"/>
      <c r="AI335" s="26"/>
      <c r="AJ335" s="54"/>
      <c r="AK335" s="26"/>
    </row>
    <row r="336" spans="11:37">
      <c r="K336" s="24"/>
      <c r="L336" s="17"/>
      <c r="M336" s="26"/>
      <c r="N336" s="26"/>
      <c r="O336" s="17" t="s">
        <v>6077</v>
      </c>
      <c r="P336" s="26"/>
      <c r="Q336" s="27"/>
      <c r="R336" s="26"/>
      <c r="S336" s="26"/>
      <c r="T336" s="26"/>
      <c r="U336" s="57"/>
      <c r="V336" s="26"/>
      <c r="W336" s="26"/>
      <c r="X336" s="26"/>
      <c r="Y336" s="57"/>
      <c r="Z336" s="26"/>
      <c r="AA336" s="26"/>
      <c r="AB336" s="26"/>
      <c r="AC336" s="57"/>
      <c r="AD336" s="17"/>
      <c r="AE336" s="17"/>
      <c r="AF336" s="17"/>
      <c r="AG336" s="17"/>
      <c r="AH336" s="17"/>
      <c r="AI336" s="26"/>
      <c r="AJ336" s="54"/>
      <c r="AK336" s="26"/>
    </row>
    <row r="337" spans="11:37">
      <c r="K337" s="24"/>
      <c r="L337" s="17"/>
      <c r="M337" s="26"/>
      <c r="N337" s="26"/>
      <c r="O337" s="17" t="s">
        <v>6077</v>
      </c>
      <c r="P337" s="26"/>
      <c r="Q337" s="27"/>
      <c r="R337" s="26"/>
      <c r="S337" s="26"/>
      <c r="T337" s="26"/>
      <c r="U337" s="57"/>
      <c r="V337" s="26"/>
      <c r="W337" s="26"/>
      <c r="X337" s="26"/>
      <c r="Y337" s="57"/>
      <c r="Z337" s="26"/>
      <c r="AA337" s="26"/>
      <c r="AB337" s="26"/>
      <c r="AC337" s="57"/>
      <c r="AD337" s="17"/>
      <c r="AE337" s="17"/>
      <c r="AF337" s="17"/>
      <c r="AG337" s="17"/>
      <c r="AH337" s="17"/>
      <c r="AI337" s="26"/>
      <c r="AJ337" s="54"/>
      <c r="AK337" s="26"/>
    </row>
    <row r="338" spans="11:37">
      <c r="K338" s="24"/>
      <c r="L338" s="17"/>
      <c r="M338" s="26"/>
      <c r="N338" s="26"/>
      <c r="O338" s="17" t="s">
        <v>6077</v>
      </c>
      <c r="P338" s="26"/>
      <c r="Q338" s="27"/>
      <c r="R338" s="26"/>
      <c r="S338" s="26"/>
      <c r="T338" s="26"/>
      <c r="U338" s="57"/>
      <c r="V338" s="26"/>
      <c r="W338" s="26"/>
      <c r="X338" s="26"/>
      <c r="Y338" s="57"/>
      <c r="Z338" s="26"/>
      <c r="AA338" s="26"/>
      <c r="AB338" s="26"/>
      <c r="AC338" s="57"/>
      <c r="AD338" s="17"/>
      <c r="AE338" s="17"/>
      <c r="AF338" s="17"/>
      <c r="AG338" s="17"/>
      <c r="AH338" s="17"/>
      <c r="AI338" s="26"/>
      <c r="AJ338" s="54"/>
      <c r="AK338" s="26"/>
    </row>
    <row r="339" spans="11:37">
      <c r="K339" s="24"/>
      <c r="L339" s="17"/>
      <c r="M339" s="26"/>
      <c r="N339" s="26"/>
      <c r="O339" s="17" t="s">
        <v>6077</v>
      </c>
      <c r="P339" s="26"/>
      <c r="Q339" s="27"/>
      <c r="R339" s="26"/>
      <c r="S339" s="26"/>
      <c r="T339" s="26"/>
      <c r="U339" s="57"/>
      <c r="V339" s="26"/>
      <c r="W339" s="26"/>
      <c r="X339" s="26"/>
      <c r="Y339" s="57"/>
      <c r="Z339" s="26"/>
      <c r="AA339" s="26"/>
      <c r="AB339" s="26"/>
      <c r="AC339" s="57"/>
      <c r="AD339" s="17"/>
      <c r="AE339" s="17"/>
      <c r="AF339" s="17"/>
      <c r="AG339" s="17"/>
      <c r="AH339" s="17"/>
      <c r="AI339" s="26"/>
      <c r="AJ339" s="54"/>
      <c r="AK339" s="26"/>
    </row>
    <row r="340" spans="11:37">
      <c r="K340" s="24"/>
      <c r="L340" s="17"/>
      <c r="M340" s="26"/>
      <c r="N340" s="26"/>
      <c r="O340" s="17" t="s">
        <v>6077</v>
      </c>
      <c r="P340" s="26"/>
      <c r="Q340" s="27"/>
      <c r="R340" s="26"/>
      <c r="S340" s="26"/>
      <c r="T340" s="26"/>
      <c r="U340" s="57"/>
      <c r="V340" s="26"/>
      <c r="W340" s="26"/>
      <c r="X340" s="26"/>
      <c r="Y340" s="57"/>
      <c r="Z340" s="26"/>
      <c r="AA340" s="26"/>
      <c r="AB340" s="26"/>
      <c r="AC340" s="57"/>
      <c r="AD340" s="17"/>
      <c r="AE340" s="17"/>
      <c r="AF340" s="17"/>
      <c r="AG340" s="17"/>
      <c r="AH340" s="17"/>
      <c r="AI340" s="26"/>
      <c r="AJ340" s="54"/>
      <c r="AK340" s="26"/>
    </row>
    <row r="341" spans="11:37">
      <c r="K341" s="24"/>
      <c r="L341" s="17"/>
      <c r="M341" s="26"/>
      <c r="N341" s="26"/>
      <c r="O341" s="17" t="s">
        <v>6077</v>
      </c>
      <c r="P341" s="26"/>
      <c r="Q341" s="27"/>
      <c r="R341" s="26"/>
      <c r="S341" s="26"/>
      <c r="T341" s="26"/>
      <c r="U341" s="57"/>
      <c r="V341" s="26"/>
      <c r="W341" s="26"/>
      <c r="X341" s="26"/>
      <c r="Y341" s="57"/>
      <c r="Z341" s="26"/>
      <c r="AA341" s="26"/>
      <c r="AB341" s="26"/>
      <c r="AC341" s="57"/>
      <c r="AD341" s="17"/>
      <c r="AE341" s="17"/>
      <c r="AF341" s="17"/>
      <c r="AG341" s="17"/>
      <c r="AH341" s="17"/>
      <c r="AI341" s="26"/>
      <c r="AJ341" s="54"/>
      <c r="AK341" s="26"/>
    </row>
    <row r="342" spans="11:37">
      <c r="K342" s="24"/>
      <c r="L342" s="17"/>
      <c r="M342" s="26"/>
      <c r="N342" s="26"/>
      <c r="O342" s="17" t="s">
        <v>6077</v>
      </c>
      <c r="P342" s="26"/>
      <c r="Q342" s="27"/>
      <c r="R342" s="26"/>
      <c r="S342" s="26"/>
      <c r="T342" s="26"/>
      <c r="U342" s="57"/>
      <c r="V342" s="26"/>
      <c r="W342" s="26"/>
      <c r="X342" s="26"/>
      <c r="Y342" s="57"/>
      <c r="Z342" s="26"/>
      <c r="AA342" s="26"/>
      <c r="AB342" s="26"/>
      <c r="AC342" s="57"/>
      <c r="AD342" s="17"/>
      <c r="AE342" s="17"/>
      <c r="AF342" s="17"/>
      <c r="AG342" s="17"/>
      <c r="AH342" s="17"/>
      <c r="AI342" s="26"/>
      <c r="AJ342" s="54"/>
      <c r="AK342" s="26"/>
    </row>
    <row r="343" spans="11:37">
      <c r="K343" s="24"/>
      <c r="L343" s="17"/>
      <c r="M343" s="26"/>
      <c r="N343" s="26"/>
      <c r="O343" s="17" t="s">
        <v>6077</v>
      </c>
      <c r="P343" s="26"/>
      <c r="Q343" s="27"/>
      <c r="R343" s="26"/>
      <c r="S343" s="26"/>
      <c r="T343" s="26"/>
      <c r="U343" s="57"/>
      <c r="V343" s="26"/>
      <c r="W343" s="26"/>
      <c r="X343" s="26"/>
      <c r="Y343" s="57"/>
      <c r="Z343" s="26"/>
      <c r="AA343" s="26"/>
      <c r="AB343" s="26"/>
      <c r="AC343" s="57"/>
      <c r="AD343" s="17"/>
      <c r="AE343" s="17"/>
      <c r="AF343" s="17"/>
      <c r="AG343" s="17"/>
      <c r="AH343" s="17"/>
      <c r="AI343" s="26"/>
      <c r="AJ343" s="54"/>
      <c r="AK343" s="26"/>
    </row>
    <row r="344" spans="11:37">
      <c r="K344" s="24"/>
      <c r="L344" s="17"/>
      <c r="M344" s="26"/>
      <c r="N344" s="26"/>
      <c r="O344" s="17" t="s">
        <v>6077</v>
      </c>
      <c r="P344" s="26"/>
      <c r="Q344" s="27"/>
      <c r="R344" s="26"/>
      <c r="S344" s="26"/>
      <c r="T344" s="26"/>
      <c r="U344" s="57"/>
      <c r="V344" s="26"/>
      <c r="W344" s="26"/>
      <c r="X344" s="26"/>
      <c r="Y344" s="57"/>
      <c r="Z344" s="26"/>
      <c r="AA344" s="26"/>
      <c r="AB344" s="26"/>
      <c r="AC344" s="57"/>
      <c r="AD344" s="17"/>
      <c r="AE344" s="17"/>
      <c r="AF344" s="17"/>
      <c r="AG344" s="17"/>
      <c r="AH344" s="17"/>
      <c r="AI344" s="26"/>
      <c r="AJ344" s="54"/>
      <c r="AK344" s="26"/>
    </row>
    <row r="345" spans="11:37">
      <c r="K345" s="24"/>
      <c r="L345" s="17"/>
      <c r="M345" s="26"/>
      <c r="N345" s="26"/>
      <c r="O345" s="17" t="s">
        <v>6077</v>
      </c>
      <c r="P345" s="26"/>
      <c r="Q345" s="27"/>
      <c r="R345" s="26"/>
      <c r="S345" s="26"/>
      <c r="T345" s="26"/>
      <c r="U345" s="57"/>
      <c r="V345" s="26"/>
      <c r="W345" s="26"/>
      <c r="X345" s="26"/>
      <c r="Y345" s="57"/>
      <c r="Z345" s="26"/>
      <c r="AA345" s="26"/>
      <c r="AB345" s="26"/>
      <c r="AC345" s="57"/>
      <c r="AD345" s="17"/>
      <c r="AE345" s="17"/>
      <c r="AF345" s="17"/>
      <c r="AG345" s="17"/>
      <c r="AH345" s="17"/>
      <c r="AI345" s="26"/>
      <c r="AJ345" s="54"/>
      <c r="AK345" s="26"/>
    </row>
    <row r="346" spans="11:37">
      <c r="K346" s="24"/>
      <c r="L346" s="17"/>
      <c r="M346" s="26"/>
      <c r="N346" s="26"/>
      <c r="O346" s="17" t="s">
        <v>6077</v>
      </c>
      <c r="P346" s="26"/>
      <c r="Q346" s="27"/>
      <c r="R346" s="26"/>
      <c r="S346" s="26"/>
      <c r="T346" s="26"/>
      <c r="U346" s="57"/>
      <c r="V346" s="26"/>
      <c r="W346" s="26"/>
      <c r="X346" s="26"/>
      <c r="Y346" s="57"/>
      <c r="Z346" s="26"/>
      <c r="AA346" s="26"/>
      <c r="AB346" s="26"/>
      <c r="AC346" s="57"/>
      <c r="AD346" s="17"/>
      <c r="AE346" s="17"/>
      <c r="AF346" s="17"/>
      <c r="AG346" s="17"/>
      <c r="AH346" s="17"/>
      <c r="AI346" s="26"/>
      <c r="AJ346" s="54"/>
      <c r="AK346" s="26"/>
    </row>
    <row r="347" spans="11:37">
      <c r="K347" s="24"/>
      <c r="L347" s="17"/>
      <c r="M347" s="26"/>
      <c r="N347" s="26"/>
      <c r="O347" s="17" t="s">
        <v>6077</v>
      </c>
      <c r="P347" s="26"/>
      <c r="Q347" s="27"/>
      <c r="R347" s="26"/>
      <c r="S347" s="26"/>
      <c r="T347" s="26"/>
      <c r="U347" s="57"/>
      <c r="V347" s="26"/>
      <c r="W347" s="26"/>
      <c r="X347" s="26"/>
      <c r="Y347" s="57"/>
      <c r="Z347" s="26"/>
      <c r="AA347" s="26"/>
      <c r="AB347" s="26"/>
      <c r="AC347" s="57"/>
      <c r="AD347" s="17"/>
      <c r="AE347" s="17"/>
      <c r="AF347" s="17"/>
      <c r="AG347" s="17"/>
      <c r="AH347" s="17"/>
      <c r="AI347" s="26"/>
      <c r="AJ347" s="54"/>
      <c r="AK347" s="26"/>
    </row>
    <row r="348" spans="11:37">
      <c r="K348" s="24"/>
      <c r="L348" s="17"/>
      <c r="M348" s="26"/>
      <c r="N348" s="26"/>
      <c r="O348" s="17" t="s">
        <v>6077</v>
      </c>
      <c r="P348" s="26"/>
      <c r="Q348" s="27"/>
      <c r="R348" s="26"/>
      <c r="S348" s="26"/>
      <c r="T348" s="26"/>
      <c r="U348" s="57"/>
      <c r="V348" s="26"/>
      <c r="W348" s="26"/>
      <c r="X348" s="26"/>
      <c r="Y348" s="57"/>
      <c r="Z348" s="26"/>
      <c r="AA348" s="26"/>
      <c r="AB348" s="26"/>
      <c r="AC348" s="57"/>
      <c r="AD348" s="17"/>
      <c r="AE348" s="17"/>
      <c r="AF348" s="17"/>
      <c r="AG348" s="17"/>
      <c r="AH348" s="17"/>
      <c r="AI348" s="26"/>
      <c r="AJ348" s="54"/>
      <c r="AK348" s="26"/>
    </row>
    <row r="349" spans="11:37">
      <c r="K349" s="24"/>
      <c r="L349" s="17"/>
      <c r="M349" s="26"/>
      <c r="N349" s="26"/>
      <c r="O349" s="17" t="s">
        <v>6077</v>
      </c>
      <c r="P349" s="26"/>
      <c r="Q349" s="27"/>
      <c r="R349" s="26"/>
      <c r="S349" s="26"/>
      <c r="T349" s="26"/>
      <c r="U349" s="57"/>
      <c r="V349" s="26"/>
      <c r="W349" s="26"/>
      <c r="X349" s="26"/>
      <c r="Y349" s="57"/>
      <c r="Z349" s="26"/>
      <c r="AA349" s="26"/>
      <c r="AB349" s="26"/>
      <c r="AC349" s="57"/>
      <c r="AD349" s="17"/>
      <c r="AE349" s="17"/>
      <c r="AF349" s="17"/>
      <c r="AG349" s="17"/>
      <c r="AH349" s="17"/>
      <c r="AI349" s="26"/>
      <c r="AJ349" s="54"/>
      <c r="AK349" s="26"/>
    </row>
    <row r="350" spans="11:37">
      <c r="K350" s="24"/>
      <c r="L350" s="17"/>
      <c r="M350" s="26"/>
      <c r="N350" s="26"/>
      <c r="O350" s="17" t="s">
        <v>6077</v>
      </c>
      <c r="P350" s="26"/>
      <c r="Q350" s="27"/>
      <c r="R350" s="26"/>
      <c r="S350" s="26"/>
      <c r="T350" s="26"/>
      <c r="U350" s="57"/>
      <c r="V350" s="26"/>
      <c r="W350" s="26"/>
      <c r="X350" s="26"/>
      <c r="Y350" s="57"/>
      <c r="Z350" s="26"/>
      <c r="AA350" s="26"/>
      <c r="AB350" s="26"/>
      <c r="AC350" s="57"/>
      <c r="AD350" s="17"/>
      <c r="AE350" s="17"/>
      <c r="AF350" s="17"/>
      <c r="AG350" s="17"/>
      <c r="AH350" s="17"/>
      <c r="AI350" s="26"/>
      <c r="AJ350" s="54"/>
      <c r="AK350" s="26"/>
    </row>
    <row r="351" spans="11:37">
      <c r="K351" s="24"/>
      <c r="L351" s="17"/>
      <c r="M351" s="26"/>
      <c r="N351" s="26"/>
      <c r="O351" s="17" t="s">
        <v>6077</v>
      </c>
      <c r="P351" s="26"/>
      <c r="Q351" s="27"/>
      <c r="R351" s="26"/>
      <c r="S351" s="26"/>
      <c r="T351" s="26"/>
      <c r="U351" s="57"/>
      <c r="V351" s="26"/>
      <c r="W351" s="26"/>
      <c r="X351" s="26"/>
      <c r="Y351" s="57"/>
      <c r="Z351" s="26"/>
      <c r="AA351" s="26"/>
      <c r="AB351" s="26"/>
      <c r="AC351" s="57"/>
      <c r="AD351" s="17"/>
      <c r="AE351" s="17"/>
      <c r="AF351" s="17"/>
      <c r="AG351" s="17"/>
      <c r="AH351" s="17"/>
      <c r="AI351" s="26"/>
      <c r="AJ351" s="54"/>
      <c r="AK351" s="26"/>
    </row>
    <row r="352" spans="11:37">
      <c r="K352" s="24"/>
      <c r="L352" s="17"/>
      <c r="M352" s="26"/>
      <c r="N352" s="26"/>
      <c r="O352" s="17" t="s">
        <v>6077</v>
      </c>
      <c r="P352" s="26"/>
      <c r="Q352" s="27"/>
      <c r="R352" s="25"/>
      <c r="S352" s="25"/>
      <c r="T352" s="25"/>
      <c r="U352" s="32"/>
      <c r="V352" s="25"/>
      <c r="W352" s="25"/>
      <c r="X352" s="25"/>
      <c r="Y352" s="32"/>
      <c r="Z352" s="25"/>
      <c r="AA352" s="25"/>
      <c r="AB352" s="25"/>
      <c r="AC352" s="32"/>
      <c r="AD352" s="17"/>
      <c r="AE352" s="17"/>
      <c r="AF352" s="17"/>
      <c r="AG352" s="17"/>
      <c r="AH352" s="17"/>
      <c r="AI352" s="26"/>
      <c r="AJ352" s="54"/>
      <c r="AK352" s="26"/>
    </row>
    <row r="353" spans="1:37">
      <c r="A353" s="535"/>
      <c r="B353" s="535"/>
      <c r="C353" s="535"/>
      <c r="D353" s="535"/>
      <c r="E353" s="96"/>
      <c r="F353" s="96"/>
      <c r="G353" s="96"/>
      <c r="H353" s="96"/>
      <c r="I353" s="96"/>
      <c r="J353" s="96"/>
      <c r="K353" s="97"/>
      <c r="L353" s="98"/>
      <c r="M353" s="99"/>
      <c r="N353" s="99"/>
      <c r="O353" s="100" t="s">
        <v>6077</v>
      </c>
      <c r="P353" s="101"/>
      <c r="Q353" s="102"/>
      <c r="R353" s="99"/>
      <c r="S353" s="99"/>
      <c r="T353" s="99"/>
      <c r="U353" s="101"/>
      <c r="V353" s="99"/>
      <c r="W353" s="99"/>
      <c r="X353" s="99"/>
      <c r="Y353" s="101"/>
      <c r="Z353" s="99"/>
      <c r="AA353" s="99"/>
      <c r="AB353" s="99"/>
      <c r="AC353" s="101"/>
      <c r="AD353" s="17"/>
      <c r="AE353" s="17"/>
      <c r="AF353" s="17"/>
      <c r="AG353" s="17"/>
      <c r="AH353" s="17"/>
      <c r="AI353" s="99"/>
      <c r="AJ353" s="54"/>
      <c r="AK353" s="99"/>
    </row>
    <row r="356" spans="1:37">
      <c r="S356" s="695" t="str">
        <f ca="1">"PAJE!$D$" &amp;S$369 &amp;":$D$" &amp;S$370</f>
        <v>PAJE!$D$13:$D$17</v>
      </c>
      <c r="W356" s="695" t="str">
        <f ca="1">"PAJE!$D$" &amp;W$369 &amp;":$D$" &amp;W$370</f>
        <v>PAJE!$D$10:$D$10</v>
      </c>
      <c r="X356" s="695"/>
      <c r="AA356" s="695" t="str">
        <f ca="1">"PAJE!$D$" &amp;AA$369 &amp;":$D$" &amp;AA$370</f>
        <v>PAJE!$D$20:$D$27</v>
      </c>
      <c r="AB356" s="695"/>
    </row>
    <row r="357" spans="1:37">
      <c r="S357" s="695" t="str">
        <f ca="1">"PAJE!$E$" &amp;S$369 &amp;":$E$" &amp;S$370</f>
        <v>PAJE!$E$13:$E$17</v>
      </c>
      <c r="W357" s="695" t="str">
        <f ca="1">"PAJE!$E$" &amp;W$369 &amp;":$E$" &amp;W$370</f>
        <v>PAJE!$E$10:$E$10</v>
      </c>
      <c r="X357" s="695"/>
      <c r="AA357" s="695" t="str">
        <f ca="1">"PAJE!$E$" &amp;AA$369 &amp;":$E$" &amp;AA$370</f>
        <v>PAJE!$E$20:$E$27</v>
      </c>
      <c r="AB357" s="695"/>
    </row>
    <row r="358" spans="1:37">
      <c r="S358" s="695" t="str">
        <f ca="1">"PAJE!$F$" &amp;S$369 &amp;":$F$" &amp;S$370</f>
        <v>PAJE!$F$13:$F$17</v>
      </c>
      <c r="W358" s="695" t="str">
        <f ca="1">"PAJE!$F$" &amp;W$369 &amp;":$F$" &amp;W$370</f>
        <v>PAJE!$F$10:$F$10</v>
      </c>
      <c r="X358" s="695"/>
      <c r="AA358" s="695" t="str">
        <f ca="1">"PAJE!$F$" &amp;AA$369 &amp;":$F$" &amp;AA$370</f>
        <v>PAJE!$F$20:$F$27</v>
      </c>
      <c r="AB358" s="695"/>
    </row>
    <row r="359" spans="1:37">
      <c r="S359" s="695" t="str">
        <f ca="1">"PAJE!$G$" &amp;S$369 &amp;":$G$" &amp;S$370</f>
        <v>PAJE!$G$13:$G$17</v>
      </c>
      <c r="W359" s="695" t="str">
        <f ca="1">"PAJE!$G$" &amp;W$369 &amp;":$G$" &amp;W$370</f>
        <v>PAJE!$G$10:$G$10</v>
      </c>
      <c r="X359" s="695"/>
      <c r="AA359" s="695" t="str">
        <f ca="1">"PAJE!$G$" &amp;AA$369 &amp;":$G$" &amp;AA$370</f>
        <v>PAJE!$G$20:$G$27</v>
      </c>
      <c r="AB359" s="695"/>
    </row>
    <row r="360" spans="1:37">
      <c r="S360" s="695" t="str">
        <f ca="1">"PAJE!$H$" &amp;S$369 &amp;":$H$" &amp;S$370</f>
        <v>PAJE!$H$13:$H$17</v>
      </c>
      <c r="W360" s="695" t="str">
        <f ca="1">"PAJE!$H$" &amp;W$369 &amp;":$H$" &amp;W$370</f>
        <v>PAJE!$H$10:$H$10</v>
      </c>
      <c r="X360" s="695"/>
      <c r="AA360" s="695" t="str">
        <f ca="1">"PAJE!$H$" &amp;AA$369 &amp;":$H$" &amp;AA$370</f>
        <v>PAJE!$H$20:$H$27</v>
      </c>
      <c r="AB360" s="695"/>
    </row>
    <row r="361" spans="1:37">
      <c r="S361" s="695" t="str">
        <f ca="1">"PAJE!$I$" &amp;S$369 &amp;":$I$" &amp;S$370</f>
        <v>PAJE!$I$13:$I$17</v>
      </c>
      <c r="W361" s="695" t="str">
        <f ca="1">"PAJE!$I$" &amp;W$369 &amp;":$I$" &amp;W$370</f>
        <v>PAJE!$I$10:$I$10</v>
      </c>
      <c r="X361" s="695"/>
      <c r="AA361" s="695" t="str">
        <f ca="1">"PAJE!$I$" &amp;AA$369 &amp;":$I$" &amp;AA$370</f>
        <v>PAJE!$I$20:$I$27</v>
      </c>
      <c r="AB361" s="695"/>
    </row>
    <row r="362" spans="1:37">
      <c r="S362" s="695" t="str">
        <f ca="1">"PAJE!$L$" &amp;S$369 &amp;":$L$" &amp;S$370</f>
        <v>PAJE!$L$13:$L$17</v>
      </c>
      <c r="W362" s="695" t="str">
        <f ca="1">"PAJE!$L$" &amp;W$369 &amp;":$L$" &amp;W$370</f>
        <v>PAJE!$L$10:$L$10</v>
      </c>
      <c r="X362" s="695"/>
      <c r="AA362" s="695" t="str">
        <f ca="1">"PAJE!$L$" &amp;AA$369 &amp;":$L$" &amp;AA$370</f>
        <v>PAJE!$L$20:$L$27</v>
      </c>
      <c r="AB362" s="695"/>
    </row>
    <row r="363" spans="1:37">
      <c r="S363" s="695" t="str">
        <f ca="1">"PAJE!$K$" &amp;S$369 &amp;":$K$" &amp;S$370</f>
        <v>PAJE!$K$13:$K$17</v>
      </c>
      <c r="W363" s="695" t="str">
        <f ca="1">"PAJE!$K$" &amp;W$369 &amp;":$K$" &amp;W$370</f>
        <v>PAJE!$K$10:$K$10</v>
      </c>
      <c r="X363" s="695"/>
      <c r="AA363" s="695" t="str">
        <f ca="1">"PAJE!$K$" &amp;AA$369 &amp;":$K$" &amp;AA$370</f>
        <v>PAJE!$K$20:$K$27</v>
      </c>
      <c r="AB363" s="695"/>
    </row>
    <row r="364" spans="1:37">
      <c r="S364" s="695" t="str">
        <f ca="1">"PAJE!$J$" &amp;S$369 &amp;":$J$" &amp;S$370</f>
        <v>PAJE!$J$13:$J$17</v>
      </c>
      <c r="W364" s="695" t="str">
        <f ca="1">"PAJE!$J$" &amp;W$369 &amp;":$J$" &amp;W$370</f>
        <v>PAJE!$J$10:$J$10</v>
      </c>
      <c r="X364" s="695"/>
      <c r="AA364" s="695" t="str">
        <f ca="1">"PAJE!$J$" &amp;AA$369 &amp;":$J$" &amp;AA$370</f>
        <v>PAJE!$J$20:$J$27</v>
      </c>
      <c r="AB364" s="695"/>
    </row>
    <row r="365" spans="1:37">
      <c r="S365" s="695"/>
      <c r="W365" s="695"/>
      <c r="X365" s="695"/>
      <c r="AA365" s="695"/>
      <c r="AB365" s="695"/>
    </row>
    <row r="366" spans="1:37">
      <c r="S366" s="695" t="str">
        <f ca="1">"INFOR!$K$" &amp;S$369 &amp;":$K$" &amp;S$370</f>
        <v>INFOR!$K$13:$K$17</v>
      </c>
      <c r="W366" s="695" t="str">
        <f ca="1">"INFOR!$K$" &amp;W$369 &amp;":$K$" &amp;W$370</f>
        <v>INFOR!$K$10:$K$10</v>
      </c>
      <c r="X366" s="695"/>
      <c r="AA366" s="695" t="str">
        <f ca="1">"INFOR!$K$" &amp;AA$369 &amp;":$K$" &amp;AA$370</f>
        <v>INFOR!$K$20:$K$27</v>
      </c>
      <c r="AB366" s="695"/>
    </row>
    <row r="367" spans="1:37">
      <c r="S367" s="695" t="str">
        <f ca="1">"INFOR!$L$" &amp;S$369 &amp;":$L$" &amp;S$370</f>
        <v>INFOR!$L$13:$L$17</v>
      </c>
      <c r="W367" s="695" t="str">
        <f ca="1">"INFOR!$L$" &amp;W$369 &amp;":$L$" &amp;W$370</f>
        <v>INFOR!$L$10:$L$10</v>
      </c>
      <c r="X367" s="695"/>
      <c r="AA367" s="695" t="str">
        <f ca="1">"INFOR!$L$" &amp;AA$369 &amp;":$L$" &amp;AA$370</f>
        <v>INFOR!$L$20:$L$27</v>
      </c>
      <c r="AB367" s="695"/>
    </row>
    <row r="368" spans="1:37">
      <c r="R368" s="545"/>
      <c r="S368" s="695"/>
      <c r="V368" s="545"/>
      <c r="W368" s="695"/>
      <c r="X368" s="695"/>
      <c r="Z368" s="545"/>
      <c r="AA368" s="695"/>
      <c r="AB368" s="695"/>
    </row>
    <row r="369" spans="18:28">
      <c r="R369" s="545"/>
      <c r="S369" s="696">
        <f ca="1">IF(ISNA(MATCH(R$7,INDIRECT($S$371),0)),10,MATCH(R$7,INDIRECT($S$371),0))</f>
        <v>13</v>
      </c>
      <c r="V369" s="545"/>
      <c r="W369" s="696">
        <f ca="1">IF(ISNA(MATCH(V$7,INDIRECT($S$371),0)),10,MATCH(V$7,INDIRECT($S$371),0))</f>
        <v>10</v>
      </c>
      <c r="X369" s="695"/>
      <c r="Z369" s="545"/>
      <c r="AA369" s="696">
        <f ca="1">IF(ISNA(MATCH(Z$7,INDIRECT($S$371),0)),10,MATCH(Z$7,INDIRECT($S$371),0))</f>
        <v>20</v>
      </c>
      <c r="AB369" s="695"/>
    </row>
    <row r="370" spans="18:28">
      <c r="R370" s="545"/>
      <c r="S370" s="696">
        <f t="array" aca="1" ref="S370" ca="1">IF(ISERROR(SMALL(IF(INDIRECT($S$371)=R$7,ROW(INDIRECT($S$371)),""),COUNTIF(INDIRECT($S$371),R$7))),10,SMALL(IF(INDIRECT($S$371)=R$7,ROW(INDIRECT($S$371)),""),COUNTIF(INDIRECT($S$371),R$7)))</f>
        <v>17</v>
      </c>
      <c r="V370" s="545"/>
      <c r="W370" s="696">
        <f t="array" aca="1" ref="W370" ca="1">IF(ISERROR(SMALL(IF(INDIRECT($S$371)=V$7,ROW(INDIRECT($S$371)),""),COUNTIF(INDIRECT($S$371),V$7))),10,SMALL(IF(INDIRECT($S$371)=V$7,ROW(INDIRECT($S$371)),""),COUNTIF(INDIRECT($S$371),V$7)))</f>
        <v>10</v>
      </c>
      <c r="X370" s="695"/>
      <c r="Z370" s="545"/>
      <c r="AA370" s="696">
        <f t="array" aca="1" ref="AA370" ca="1">IF(ISERROR(SMALL(IF(INDIRECT($S$371)=Z$7,ROW(INDIRECT($S$371)),""),COUNTIF(INDIRECT($S$371),Z$7))),10,SMALL(IF(INDIRECT($S$371)=Z$7,ROW(INDIRECT($S$371)),""),COUNTIF(INDIRECT($S$371),Z$7)))</f>
        <v>27</v>
      </c>
      <c r="AB370" s="695"/>
    </row>
    <row r="371" spans="18:28">
      <c r="R371" s="545"/>
      <c r="S371" s="695" t="str">
        <f>"PAJE!$J$1:$J$" &amp; COUNTA(PAJE!$J$11:$J$127)+COUNTBLANK(PAJE!$J$11:$J$127)+10</f>
        <v>PAJE!$J$1:$J$127</v>
      </c>
      <c r="V371" s="545"/>
      <c r="Z371" s="545"/>
    </row>
    <row r="372" spans="18:28">
      <c r="R372" s="545"/>
      <c r="S372" s="695"/>
    </row>
  </sheetData>
  <sheetProtection formatCells="0" formatColumns="0" formatRows="0" insertColumns="0" insertRows="0" insertHyperlinks="0" deleteColumns="0" deleteRows="0" sort="0" autoFilter="0" pivotTables="0"/>
  <autoFilter ref="AE1:AE372">
    <filterColumn colId="0">
      <filters>
        <filter val="16"/>
      </filters>
    </filterColumn>
  </autoFilter>
  <phoneticPr fontId="53" type="noConversion"/>
  <dataValidations count="2">
    <dataValidation type="custom" errorStyle="information" allowBlank="1" showInputMessage="1" errorTitle="A&amp;C - Error Alert" error="Bạn đang chèn lên đối với ô chứa công thức của hệ thống." prompt="A&amp;C Formula" sqref="F232:J306 E232:E305 T165 T232 Z232 AB232 T241 E117:J117 Z241 AB241 T248:T249 AC110:AC115 Z248:Z249 AB248:AB249 T259:T260 AB61 Z259:Z260 AB259:AB260 T269 R165 Z269 AB269 T278 S67:S108 Z278 AB278 T286 AA67:AA108 Z286 AB286 T295 AC67:AC108 Z295 AB295 T298 T300 Z298 AB298 T303 Z165 Z300 AB300 T305 Z303 AB303 T204 Z305 AB305 U232:U306 U219:U227 AA232:AA306 A212 A229:A230 E219:J227 E214:J217 E210:J211 AA14:AA52 AB204 Z204 AC14:AC52 T183:T184 Z229 T194 AC219:AC227 AA219:AA227 U214:U217 AC214:AC217 AA214:AA217 U14:U65 S214:S227 AC232:AC306 E183:J208 Z199:Z201 T199:T201 S14:S65 Z183:Z184 AB183:AB184 T179 U183:U208 Z194 AB194 T160 AB199:AB201 AC54:AC65 AC183:AC208 AA183:AA208 S183:S208 U110:U115 T171 AA54:AA65 Z179 AB179 AC161:AC181 AA161:AA181 V160:AC160 AB171 Z171 T168 AB168 Z168 T112 AB165 AB112 Z112 E14:J65 T102 AA110:AA115 U120:U181 S110:S115 E67:J115 AB102 Z102 AA120:AA159 T99 AB99 Z99 Z154 T97 AB97 Z97 AB154 T94 AB94 Z94 T90 T87 AB90 Z90 T84 T80:T81 AB87 Z87 T74 T71 AB84 Z84 AC120:AC159 T67:T68 AB80:AB81 Z80:Z81 Z127:Z128 T60:T61 AB74 Z74 AB127:AB128 T56 AB71 Z71 T41:T42 T35 AB67:AB68 Z67:Z68 S120:S181 T30 Z61 Z143 T26 AB56 Z56 AB143 T21:T23 AB41:AB42 Z41:Z42 T14:T16 T120:T122 AB35 Z35 T53 AB30 Z30 Z162 T154 AB26 Z26 AB162 T127:T128 AB21:AB23 Z21:Z23 T143 AB14:AB16 Z14:Z16 E120:J181 T162 E12:J12 J9 A7:A8 V53:AC53 AB120:AB122 Z120:Z122 S232:S306 R232 R241 R248:R249 R259:R260 R269 R278 R286 R295 R298 R300 R303 R305 R204 R229 R183:R184 R194 R199:R201 R179 R171 R168 R112 R102 R99 R97 R94 R90 R87 R84 R80:R81 R74 R71 R67:R68 R60:R61 R56 R41:R42 R35 R30 R26 R21:R23 R14:R16 R120:R122 R53 R154 R160 R127:R128 R143 R162 R210:AC211 R117:AC117 R109:AC109 R12:AC12 U67:U108 V232 X232 V241 X241 Y110:Y115 V248:V249 X248:X249 X61 V259:V260 X259:X260 V269 X269 V278 X278 W67:W108 V286 X286 Y67:Y108 V295 X295 V298 X298 V165 V300 X300 V303 X303 V305 X305 W232:W306 W14:W52 X204 V204 Y14:Y52 V229 Y219:Y227 W219:W227 Y214:Y217 W214:W217 Y232:Y306 V199:V201 V183:V184 X183:X184 V194 X194 X199:X201 Y54:Y65 Y183:Y208 W183:W208 W54:W65 V179 X179 Y161:Y181 W161:W181 X171 V171 X168 V168 X165 X112 V112 W110:W115 X102 V102 W120:W159 X99 V99 V154 X97 V97 X154 X94 V94 X90 V90 X87 V87 X84 V84 Y120:Y159 X80:X81 V80:V81 V127:V128 X74 V74 X127:X128 X71 V71 X67:X68 V67:V68 V61 V143 X56 V56 X143 X41:X42 V41:V42 X35 V35 X30 V30 V162 X26 V26 X162 X21:X23 V21:V23 X14:X16 V14:V16 X120:X122 V120:V122">
      <formula1 xml:space="preserve"> " "</formula1>
    </dataValidation>
    <dataValidation type="custom" allowBlank="1" showInputMessage="1" showErrorMessage="1" errorTitle="A&amp;C - Error Alert" error="Bạn đang chèn lên đối với ô chứa công thức của hệ thống." sqref="AD210 AD183:AD208 AD67:AD115 AD14:AD65 AD117 AD120:AD181">
      <formula1 xml:space="preserve"> " "</formula1>
    </dataValidation>
  </dataValidations>
  <pageMargins left="0.59" right="0.2" top="0.34" bottom="0.48" header="0.17" footer="0.22"/>
  <pageSetup scale="83" orientation="landscape" blackAndWhite="1" r:id="rId1"/>
  <headerFooter alignWithMargins="0"/>
  <rowBreaks count="3" manualBreakCount="3">
    <brk id="139" max="16" man="1"/>
    <brk id="182" max="16" man="1"/>
    <brk id="210" max="16" man="1"/>
  </rowBreaks>
  <ignoredErrors>
    <ignoredError sqref="Z225:Z65536 Z200:Z213 F27:F28 E1:J11 E31:E52 G12:J28 F12:F25 K368:K65536 AC278:AC65536 U15:U16 Z161:AC176 H122:J125 C271:C298 S122 G122:G125 G81:G108 M61:M125 P61:P125 Q61:Q150 AD61:AE125 Z152:IV152 S127:S132 AF159:IV176 AF61:IV150 M127:M150 AD159:AD176 E161:J176 D159:D176 A160:A168 N159:Q176 B165:B176 S161:S176 C160:C176 A62:A90 K160:K176 M160:M176 M199:M298 G144:G150 P127:P150 E127:F150 Z127:AE150 L145:L150 H127:K150 S152 Z122:AC125 A152 C152:J152 B61:D150 Z110:AC120 N198:Q65536 S110:S120 A208:A278 H118:J120 E118:F120 N61:O150 Z182:AC183 S182:S183 AE160:AE176 L199:L65536 E200:J209 AA305:AA65536 B200:B65536 A201:A206 Z185:AC196 E198:J198 S159 S200:S217 AD198:IV65536 J182:J183 E182:E183 G185:G196 F29:J52 G182 C300:C65536 Z216:Z221 Z223 E211:E305 E307:E65536 M300:M65536 H307:H65536 S278:S65536 I211:J303 H211:H305 G305:G65536 K228:K355 P56:P59 J185:J196 S1:S52 AA1:AC52 Z5:Z16 F211:F65536 G211:G258 S185:S196 AB200:AB65536 E159:J159 K199:K213 Z159:AC159 U278:U65536 H185:I196 H182:I183 G118:G120 K182:K196 E61:F108 E110:J116 H61:J108 S61:S100 Z61:AC106 M182:Q196 E22:E29 E12:E20 U1:U13 L160:L166 A199:C199 D198:D65536 G61:G66 G68:G79 E122:F125 U200:U269 AA200:AA269 AC200:AC269 E185:E196 K61:K68 F185:F187 B160:B162 L80:L90 L130:L138 L127:L128 G127:G142 L21:L39 L182:L186 L168:L173 F182:F183 L143 L124 L112:L122 L109 L97:L105 L94 L74:L76 L61:L72 L1:L19 L191:L196 A182:D196 A1:A3 S198 AA278:AA303 C200:C269 L41:L59 K1:K59 Z54:AC59 S54:S59 E54:J59 AD2:IV59 B1:D59 A5:A28 Z198:AC198 M152:Q152 K70:K125 Q1:Q59 P1:P54 N1:O59 M1:M54 M56:M59 AD182:AD196 AF182:IV196 AE182:AE189 AE194:AE196 U18:U52 Z18:Z52 S102:S106 S108 Z108:AC108 AA107:AC107 S124:S125 S134:S150 AE191:AE192 S219:S250 G260:G302 S252:S268 F189:F196 AD1 AF1:IV1 A30:A59 A92:A97 A99:A143 A145:A150 A280:A295 A297:A65536 A170:A176 U108 U198 U54:U59 U61:U106 U159 U185:U196 U182:U183 U110:U120 U122:U125 U127:U150 U152 U161:U176 I305:J65536 I304" unlockedFormula="1"/>
    <ignoredError sqref="F26" formula="1" unlockedFormula="1"/>
  </ignoredErrors>
  <legacyDrawing r:id="rId2"/>
  <controls>
    <control shapeId="2122" r:id="rId3" name="ToggleButton1"/>
  </controls>
</worksheet>
</file>

<file path=xl/worksheets/sheet9.xml><?xml version="1.0" encoding="utf-8"?>
<worksheet xmlns="http://schemas.openxmlformats.org/spreadsheetml/2006/main" xmlns:r="http://schemas.openxmlformats.org/officeDocument/2006/relationships">
  <sheetPr codeName="Sheet17">
    <tabColor indexed="11"/>
  </sheetPr>
  <dimension ref="A1:Z1516"/>
  <sheetViews>
    <sheetView topLeftCell="A967" workbookViewId="0">
      <selection activeCell="H978" sqref="H978"/>
    </sheetView>
  </sheetViews>
  <sheetFormatPr defaultRowHeight="14.25"/>
  <cols>
    <col min="1" max="1" width="54.28515625" style="1440" customWidth="1"/>
    <col min="2" max="2" width="20.5703125" style="1327" customWidth="1"/>
    <col min="3" max="3" width="2" style="1327" customWidth="1"/>
    <col min="4" max="4" width="20.5703125" style="1327" customWidth="1"/>
    <col min="5" max="5" width="2.140625" style="957" customWidth="1"/>
    <col min="6" max="6" width="17.85546875" style="957" customWidth="1"/>
    <col min="7" max="7" width="2.140625" style="957" customWidth="1"/>
    <col min="8" max="8" width="18.85546875" style="957" customWidth="1"/>
    <col min="9" max="9" width="2.42578125" style="957" customWidth="1"/>
    <col min="10" max="10" width="26.28515625" style="957" customWidth="1"/>
    <col min="11" max="11" width="1.7109375" style="957" customWidth="1"/>
    <col min="12" max="12" width="19.5703125" style="957" bestFit="1" customWidth="1"/>
    <col min="13" max="13" width="1.85546875" style="957" customWidth="1"/>
    <col min="14" max="14" width="18.5703125" style="957" bestFit="1" customWidth="1"/>
    <col min="15" max="15" width="1.7109375" style="957" customWidth="1"/>
    <col min="16" max="16" width="15.85546875" style="957" customWidth="1"/>
    <col min="17" max="21" width="9.140625" style="957"/>
    <col min="22" max="16384" width="9.140625" style="922"/>
  </cols>
  <sheetData>
    <row r="1" spans="1:26">
      <c r="A1" s="1422" t="s">
        <v>2965</v>
      </c>
    </row>
    <row r="2" spans="1:26">
      <c r="A2" s="1423" t="s">
        <v>3542</v>
      </c>
    </row>
    <row r="3" spans="1:26">
      <c r="A3" s="1423" t="s">
        <v>2966</v>
      </c>
    </row>
    <row r="4" spans="1:26">
      <c r="A4" s="1424" t="s">
        <v>2967</v>
      </c>
    </row>
    <row r="5" spans="1:26" ht="15" thickBot="1">
      <c r="A5" s="1425"/>
      <c r="B5" s="1328"/>
      <c r="C5" s="1328"/>
      <c r="D5" s="1328"/>
      <c r="E5" s="995"/>
      <c r="F5" s="995"/>
      <c r="G5" s="995"/>
      <c r="H5" s="995"/>
    </row>
    <row r="8" spans="1:26" ht="15">
      <c r="A8" s="1378" t="s">
        <v>5895</v>
      </c>
      <c r="B8" s="1329"/>
      <c r="C8" s="1329"/>
      <c r="D8" s="1329"/>
      <c r="E8" s="923"/>
      <c r="F8" s="923"/>
      <c r="G8" s="923"/>
      <c r="H8" s="923"/>
      <c r="I8" s="923"/>
      <c r="J8" s="923"/>
      <c r="K8" s="923"/>
      <c r="L8" s="923"/>
      <c r="M8" s="923"/>
      <c r="N8" s="923"/>
      <c r="O8" s="923"/>
      <c r="P8" s="923"/>
      <c r="Q8" s="923"/>
      <c r="R8" s="923"/>
      <c r="S8" s="923"/>
      <c r="T8" s="923"/>
      <c r="U8" s="923"/>
      <c r="V8" s="924"/>
      <c r="W8" s="924"/>
      <c r="X8" s="924"/>
      <c r="Y8" s="924"/>
      <c r="Z8" s="924"/>
    </row>
    <row r="9" spans="1:26" ht="15">
      <c r="A9" s="1379" t="s">
        <v>5896</v>
      </c>
      <c r="B9" s="1330"/>
      <c r="C9" s="1330"/>
      <c r="D9" s="1330"/>
      <c r="E9" s="925"/>
      <c r="F9" s="925"/>
      <c r="G9" s="925"/>
      <c r="H9" s="925"/>
      <c r="I9" s="925"/>
      <c r="J9" s="2120"/>
      <c r="K9" s="2120"/>
      <c r="L9" s="2120"/>
      <c r="M9" s="1442"/>
      <c r="N9" s="925"/>
      <c r="O9" s="925"/>
      <c r="P9" s="925"/>
      <c r="Q9" s="925"/>
      <c r="R9" s="925"/>
      <c r="S9" s="925"/>
      <c r="T9" s="925"/>
      <c r="U9" s="925"/>
      <c r="V9" s="926"/>
      <c r="W9" s="926"/>
      <c r="X9" s="926"/>
      <c r="Y9" s="926"/>
      <c r="Z9" s="926"/>
    </row>
    <row r="10" spans="1:26" ht="15">
      <c r="A10" s="781"/>
      <c r="B10" s="1357" t="s">
        <v>4020</v>
      </c>
      <c r="C10" s="1331"/>
      <c r="D10" s="769" t="s">
        <v>4021</v>
      </c>
      <c r="E10" s="950"/>
      <c r="F10" s="928"/>
      <c r="G10" s="950"/>
      <c r="H10" s="928"/>
      <c r="I10" s="928"/>
      <c r="J10" s="1445"/>
      <c r="K10" s="1445"/>
      <c r="L10" s="1445"/>
      <c r="M10" s="929"/>
      <c r="N10" s="928"/>
      <c r="O10" s="928"/>
      <c r="P10" s="928"/>
      <c r="Q10" s="928"/>
      <c r="R10" s="928"/>
      <c r="S10" s="928"/>
      <c r="T10" s="928"/>
      <c r="U10" s="928"/>
      <c r="V10" s="231"/>
      <c r="W10" s="231"/>
      <c r="X10" s="231"/>
      <c r="Y10" s="231"/>
      <c r="Z10" s="231"/>
    </row>
    <row r="11" spans="1:26" ht="15">
      <c r="A11" s="1380" t="s">
        <v>8538</v>
      </c>
      <c r="B11" s="1337">
        <f ca="1">WK!G17</f>
        <v>3138410903</v>
      </c>
      <c r="C11" s="783"/>
      <c r="D11" s="783">
        <f ca="1">WK!J17</f>
        <v>12476108363</v>
      </c>
      <c r="E11" s="930"/>
      <c r="F11" s="928"/>
      <c r="G11" s="930"/>
      <c r="H11" s="928"/>
      <c r="I11" s="928"/>
      <c r="J11" s="928"/>
      <c r="K11" s="928"/>
      <c r="L11" s="928"/>
      <c r="M11" s="928"/>
      <c r="N11" s="928"/>
      <c r="O11" s="928"/>
      <c r="P11" s="928"/>
      <c r="Q11" s="928"/>
      <c r="R11" s="928"/>
      <c r="S11" s="928"/>
      <c r="T11" s="928"/>
      <c r="U11" s="928"/>
      <c r="V11" s="231"/>
      <c r="W11" s="231"/>
      <c r="X11" s="231"/>
      <c r="Y11" s="231"/>
      <c r="Z11" s="231"/>
    </row>
    <row r="12" spans="1:26" ht="15">
      <c r="A12" s="1380" t="s">
        <v>8539</v>
      </c>
      <c r="B12" s="1337">
        <f ca="1">WK!G18</f>
        <v>624539414</v>
      </c>
      <c r="C12" s="783"/>
      <c r="D12" s="783">
        <f>WK!T18</f>
        <v>0</v>
      </c>
      <c r="E12" s="930"/>
      <c r="F12" s="928"/>
      <c r="G12" s="930"/>
      <c r="H12" s="928"/>
      <c r="I12" s="928"/>
      <c r="J12" s="928"/>
      <c r="K12" s="928"/>
      <c r="L12" s="928"/>
      <c r="M12" s="928"/>
      <c r="N12" s="928"/>
      <c r="O12" s="928"/>
      <c r="P12" s="928"/>
      <c r="Q12" s="928"/>
      <c r="R12" s="928"/>
      <c r="S12" s="928"/>
      <c r="T12" s="928"/>
      <c r="U12" s="928"/>
      <c r="V12" s="231"/>
      <c r="W12" s="231"/>
      <c r="X12" s="231"/>
      <c r="Y12" s="231"/>
      <c r="Z12" s="231"/>
    </row>
    <row r="13" spans="1:26" ht="15" hidden="1">
      <c r="A13" s="1380" t="s">
        <v>8540</v>
      </c>
      <c r="B13" s="1337"/>
      <c r="C13" s="783"/>
      <c r="D13" s="783"/>
      <c r="E13" s="930"/>
      <c r="F13" s="928"/>
      <c r="G13" s="930"/>
      <c r="H13" s="928"/>
      <c r="I13" s="928"/>
      <c r="J13" s="928"/>
      <c r="K13" s="928"/>
      <c r="L13" s="928"/>
      <c r="M13" s="928"/>
      <c r="N13" s="928"/>
      <c r="O13" s="928"/>
      <c r="P13" s="928"/>
      <c r="Q13" s="928"/>
      <c r="R13" s="928"/>
      <c r="S13" s="928"/>
      <c r="T13" s="928"/>
      <c r="U13" s="928"/>
      <c r="V13" s="231"/>
      <c r="W13" s="231"/>
      <c r="X13" s="231"/>
      <c r="Y13" s="231"/>
      <c r="Z13" s="231"/>
    </row>
    <row r="14" spans="1:26" ht="15" hidden="1">
      <c r="A14" s="1380" t="s">
        <v>656</v>
      </c>
      <c r="B14" s="1337"/>
      <c r="C14" s="783"/>
      <c r="D14" s="783"/>
      <c r="E14" s="930"/>
      <c r="F14" s="928"/>
      <c r="G14" s="930"/>
      <c r="H14" s="928"/>
      <c r="I14" s="928"/>
      <c r="J14" s="928"/>
      <c r="K14" s="928"/>
      <c r="L14" s="928"/>
      <c r="M14" s="928"/>
      <c r="N14" s="928"/>
      <c r="O14" s="928"/>
      <c r="P14" s="928"/>
      <c r="Q14" s="928"/>
      <c r="R14" s="928"/>
      <c r="S14" s="928"/>
      <c r="T14" s="928"/>
      <c r="U14" s="928"/>
      <c r="V14" s="231"/>
      <c r="W14" s="231"/>
      <c r="X14" s="231"/>
      <c r="Y14" s="231"/>
      <c r="Z14" s="231"/>
    </row>
    <row r="15" spans="1:26" ht="15.75" thickBot="1">
      <c r="A15" s="781" t="s">
        <v>4031</v>
      </c>
      <c r="B15" s="1369">
        <f ca="1">SUM(B11:B14)</f>
        <v>3762950317</v>
      </c>
      <c r="C15" s="1331"/>
      <c r="D15" s="1332">
        <f ca="1">SUM(D11:D12)</f>
        <v>12476108363</v>
      </c>
      <c r="E15" s="950"/>
      <c r="F15" s="928"/>
      <c r="G15" s="950"/>
      <c r="H15" s="928"/>
      <c r="I15" s="928"/>
      <c r="J15" s="928"/>
      <c r="K15" s="928"/>
      <c r="L15" s="1445"/>
      <c r="M15" s="929"/>
      <c r="N15" s="928"/>
      <c r="O15" s="928"/>
      <c r="P15" s="928"/>
      <c r="Q15" s="928"/>
      <c r="R15" s="928"/>
      <c r="S15" s="928"/>
      <c r="T15" s="928"/>
      <c r="U15" s="928"/>
      <c r="V15" s="231"/>
      <c r="W15" s="231"/>
      <c r="X15" s="231"/>
      <c r="Y15" s="231"/>
      <c r="Z15" s="231"/>
    </row>
    <row r="16" spans="1:26" s="991" customFormat="1" ht="15.75" thickTop="1">
      <c r="A16" s="1381"/>
      <c r="B16" s="1368">
        <f ca="1">B15-CĐKT!F17</f>
        <v>1244583288</v>
      </c>
      <c r="C16" s="1334"/>
      <c r="D16" s="1333">
        <f ca="1">D15-CĐKT!H18</f>
        <v>12476108363</v>
      </c>
      <c r="E16" s="990"/>
      <c r="F16" s="944"/>
      <c r="G16" s="990"/>
      <c r="H16" s="944"/>
      <c r="I16" s="944"/>
      <c r="J16" s="928"/>
      <c r="K16" s="928"/>
      <c r="L16" s="932"/>
      <c r="M16" s="992"/>
      <c r="N16" s="944"/>
      <c r="O16" s="944"/>
      <c r="P16" s="944"/>
      <c r="Q16" s="944"/>
      <c r="R16" s="944"/>
      <c r="S16" s="944"/>
      <c r="T16" s="944"/>
      <c r="U16" s="944"/>
      <c r="V16" s="945"/>
      <c r="W16" s="945"/>
      <c r="X16" s="945"/>
      <c r="Y16" s="945"/>
      <c r="Z16" s="945"/>
    </row>
    <row r="17" spans="1:26" ht="15">
      <c r="A17" s="1382"/>
      <c r="B17" s="1330"/>
      <c r="C17" s="1330"/>
      <c r="D17" s="1330"/>
      <c r="E17" s="928"/>
      <c r="F17" s="928"/>
      <c r="G17" s="928"/>
      <c r="H17" s="928"/>
      <c r="I17" s="928"/>
      <c r="J17" s="928"/>
      <c r="K17" s="928"/>
      <c r="L17" s="932"/>
      <c r="M17" s="932"/>
      <c r="N17" s="928"/>
      <c r="O17" s="928"/>
      <c r="P17" s="928"/>
      <c r="Q17" s="928"/>
      <c r="R17" s="928"/>
      <c r="S17" s="928"/>
      <c r="T17" s="928"/>
      <c r="U17" s="928"/>
      <c r="V17" s="231"/>
      <c r="W17" s="231"/>
      <c r="X17" s="231"/>
      <c r="Y17" s="231"/>
      <c r="Z17" s="231"/>
    </row>
    <row r="18" spans="1:26" ht="15">
      <c r="A18" s="1383" t="s">
        <v>5897</v>
      </c>
      <c r="B18" s="1330"/>
      <c r="C18" s="1330"/>
      <c r="D18" s="1330"/>
      <c r="E18" s="925"/>
      <c r="F18" s="925"/>
      <c r="G18" s="925"/>
      <c r="H18" s="925"/>
      <c r="I18" s="925"/>
      <c r="J18" s="928"/>
      <c r="K18" s="928"/>
      <c r="L18" s="933"/>
      <c r="M18" s="933"/>
      <c r="N18" s="925"/>
      <c r="O18" s="925"/>
      <c r="P18" s="925"/>
      <c r="Q18" s="925"/>
      <c r="R18" s="925"/>
      <c r="S18" s="925"/>
      <c r="T18" s="925"/>
      <c r="U18" s="925"/>
      <c r="V18" s="926"/>
      <c r="W18" s="926"/>
      <c r="X18" s="926"/>
      <c r="Y18" s="926"/>
      <c r="Z18" s="926"/>
    </row>
    <row r="19" spans="1:26" ht="15">
      <c r="A19" s="1380"/>
      <c r="B19" s="1357" t="s">
        <v>4020</v>
      </c>
      <c r="C19" s="1331"/>
      <c r="D19" s="769" t="s">
        <v>4021</v>
      </c>
      <c r="E19" s="950"/>
      <c r="F19" s="928"/>
      <c r="G19" s="950"/>
      <c r="H19" s="928"/>
      <c r="I19" s="928"/>
      <c r="J19" s="928"/>
      <c r="K19" s="928"/>
      <c r="L19" s="932"/>
      <c r="M19" s="932"/>
      <c r="N19" s="928"/>
      <c r="O19" s="928"/>
      <c r="P19" s="928"/>
      <c r="Q19" s="928"/>
      <c r="R19" s="928"/>
      <c r="S19" s="928"/>
      <c r="T19" s="928"/>
      <c r="U19" s="928"/>
      <c r="V19" s="231"/>
      <c r="W19" s="231"/>
      <c r="X19" s="231"/>
      <c r="Y19" s="231"/>
      <c r="Z19" s="231"/>
    </row>
    <row r="20" spans="1:26" ht="15" hidden="1">
      <c r="A20" s="1005" t="s">
        <v>8541</v>
      </c>
      <c r="B20" s="1337">
        <f>SUM(B21:B22)</f>
        <v>0</v>
      </c>
      <c r="C20" s="783"/>
      <c r="D20" s="783"/>
      <c r="E20" s="930"/>
      <c r="F20" s="928">
        <f>SUM(B21:B22)-B20</f>
        <v>0</v>
      </c>
      <c r="G20" s="930"/>
      <c r="H20" s="928">
        <f>SUM(D21:D22)-D20</f>
        <v>0</v>
      </c>
      <c r="I20" s="928"/>
      <c r="J20" s="928"/>
      <c r="K20" s="928"/>
      <c r="L20" s="928"/>
      <c r="M20" s="928"/>
      <c r="N20" s="928"/>
      <c r="O20" s="928"/>
      <c r="P20" s="928"/>
      <c r="Q20" s="928"/>
      <c r="R20" s="928"/>
      <c r="S20" s="928"/>
      <c r="T20" s="928"/>
      <c r="U20" s="928"/>
      <c r="V20" s="231"/>
      <c r="W20" s="231"/>
      <c r="X20" s="231"/>
      <c r="Y20" s="231"/>
      <c r="Z20" s="231"/>
    </row>
    <row r="21" spans="1:26" ht="15" hidden="1">
      <c r="A21" s="1380" t="s">
        <v>7388</v>
      </c>
      <c r="B21" s="1335">
        <f>[2]WK!G24</f>
        <v>0</v>
      </c>
      <c r="C21" s="1335"/>
      <c r="D21" s="1335"/>
      <c r="E21" s="934"/>
      <c r="F21" s="928"/>
      <c r="G21" s="934"/>
      <c r="H21" s="928"/>
      <c r="I21" s="928"/>
      <c r="J21" s="928"/>
      <c r="K21" s="928"/>
      <c r="L21" s="928"/>
      <c r="M21" s="928"/>
      <c r="N21" s="928"/>
      <c r="O21" s="928"/>
      <c r="P21" s="928"/>
      <c r="Q21" s="928"/>
      <c r="R21" s="928"/>
      <c r="S21" s="928"/>
      <c r="T21" s="928"/>
      <c r="U21" s="928"/>
      <c r="V21" s="231"/>
      <c r="W21" s="231"/>
      <c r="X21" s="231"/>
      <c r="Y21" s="231"/>
      <c r="Z21" s="231"/>
    </row>
    <row r="22" spans="1:26" ht="15" hidden="1">
      <c r="A22" s="1380" t="s">
        <v>7389</v>
      </c>
      <c r="B22" s="1335">
        <f>[2]WK!G25</f>
        <v>0</v>
      </c>
      <c r="C22" s="1335"/>
      <c r="D22" s="1335"/>
      <c r="E22" s="934"/>
      <c r="F22" s="928"/>
      <c r="G22" s="934"/>
      <c r="H22" s="928"/>
      <c r="I22" s="928"/>
      <c r="J22" s="928"/>
      <c r="K22" s="928"/>
      <c r="L22" s="928"/>
      <c r="M22" s="928"/>
      <c r="N22" s="928"/>
      <c r="O22" s="928"/>
      <c r="P22" s="928"/>
      <c r="Q22" s="928"/>
      <c r="R22" s="928"/>
      <c r="S22" s="928"/>
      <c r="T22" s="928"/>
      <c r="U22" s="928"/>
      <c r="V22" s="231"/>
      <c r="W22" s="231"/>
      <c r="X22" s="231"/>
      <c r="Y22" s="231"/>
      <c r="Z22" s="231"/>
    </row>
    <row r="23" spans="1:26" s="1080" customFormat="1" ht="15">
      <c r="A23" s="1559" t="s">
        <v>14251</v>
      </c>
      <c r="B23" s="1522">
        <f>SUM(B24:B32)</f>
        <v>38480000000</v>
      </c>
      <c r="C23" s="1307"/>
      <c r="D23" s="1522">
        <f>SUM(D24:D32)</f>
        <v>38480000000</v>
      </c>
      <c r="E23" s="1081"/>
      <c r="F23" s="1081"/>
    </row>
    <row r="24" spans="1:26" s="1083" customFormat="1" ht="30">
      <c r="A24" s="1557" t="s">
        <v>12557</v>
      </c>
      <c r="B24" s="1516">
        <v>600000000</v>
      </c>
      <c r="C24" s="1306"/>
      <c r="D24" s="1301">
        <v>600000000</v>
      </c>
      <c r="E24" s="1082"/>
      <c r="F24" s="1082"/>
    </row>
    <row r="25" spans="1:26" s="1083" customFormat="1" ht="15">
      <c r="A25" s="1557" t="s">
        <v>140</v>
      </c>
      <c r="B25" s="1516">
        <v>3000000000</v>
      </c>
      <c r="C25" s="1306"/>
      <c r="D25" s="1301">
        <v>3000000000</v>
      </c>
      <c r="E25" s="1082"/>
      <c r="F25" s="1082"/>
    </row>
    <row r="26" spans="1:26" s="1083" customFormat="1" ht="18" customHeight="1">
      <c r="A26" s="1557" t="s">
        <v>141</v>
      </c>
      <c r="B26" s="1516">
        <v>1500000000</v>
      </c>
      <c r="C26" s="1306"/>
      <c r="D26" s="1301">
        <v>1500000000</v>
      </c>
      <c r="E26" s="1082"/>
    </row>
    <row r="27" spans="1:26" s="1083" customFormat="1" ht="15">
      <c r="A27" s="1557" t="s">
        <v>14248</v>
      </c>
      <c r="B27" s="1516">
        <v>22500000000</v>
      </c>
      <c r="C27" s="1306"/>
      <c r="D27" s="1335">
        <v>22500000000</v>
      </c>
      <c r="E27" s="1082"/>
      <c r="F27" s="1082"/>
    </row>
    <row r="28" spans="1:26" s="1083" customFormat="1" ht="15">
      <c r="A28" s="1557" t="s">
        <v>14247</v>
      </c>
      <c r="B28" s="1516">
        <v>7500000000</v>
      </c>
      <c r="C28" s="1306"/>
      <c r="D28" s="1335">
        <v>7500000000</v>
      </c>
      <c r="E28" s="1082"/>
      <c r="F28" s="1082"/>
    </row>
    <row r="29" spans="1:26" s="1083" customFormat="1" ht="15">
      <c r="A29" s="1557" t="s">
        <v>12556</v>
      </c>
      <c r="B29" s="1516">
        <v>3380000000</v>
      </c>
      <c r="C29" s="1306"/>
      <c r="D29" s="1558">
        <v>3380000000</v>
      </c>
      <c r="E29" s="1082"/>
      <c r="F29" s="1082"/>
    </row>
    <row r="30" spans="1:26" s="1083" customFormat="1" ht="15" hidden="1">
      <c r="A30" s="1426"/>
      <c r="B30" s="1516"/>
      <c r="C30" s="1306"/>
      <c r="D30" s="1335"/>
      <c r="E30" s="1082"/>
      <c r="F30" s="1082"/>
    </row>
    <row r="31" spans="1:26" s="1083" customFormat="1" ht="15" hidden="1">
      <c r="A31" s="1426"/>
      <c r="B31" s="1517"/>
      <c r="C31" s="1306"/>
      <c r="D31" s="1335"/>
      <c r="E31" s="1082"/>
      <c r="F31" s="1082"/>
    </row>
    <row r="32" spans="1:26" s="1083" customFormat="1" ht="15" hidden="1">
      <c r="A32" s="1426"/>
      <c r="B32" s="1516"/>
      <c r="C32" s="1306"/>
      <c r="D32" s="1301"/>
      <c r="E32" s="1082"/>
      <c r="F32" s="1082"/>
    </row>
    <row r="33" spans="1:26" ht="15.75" thickBot="1">
      <c r="A33" s="781" t="s">
        <v>4031</v>
      </c>
      <c r="B33" s="1369">
        <f>B20+B23</f>
        <v>38480000000</v>
      </c>
      <c r="C33" s="1331"/>
      <c r="D33" s="1332">
        <f>D20+D23</f>
        <v>38480000000</v>
      </c>
      <c r="E33" s="950"/>
      <c r="F33" s="928"/>
      <c r="G33" s="950"/>
      <c r="H33" s="928"/>
      <c r="I33" s="928"/>
      <c r="J33" s="1445"/>
      <c r="K33" s="1445"/>
      <c r="L33" s="1445"/>
      <c r="M33" s="929"/>
      <c r="N33" s="928"/>
      <c r="O33" s="928"/>
      <c r="P33" s="928"/>
      <c r="Q33" s="928"/>
      <c r="R33" s="928"/>
      <c r="S33" s="928"/>
      <c r="T33" s="928"/>
      <c r="U33" s="928"/>
      <c r="V33" s="231"/>
      <c r="W33" s="231"/>
      <c r="X33" s="231"/>
      <c r="Y33" s="231"/>
      <c r="Z33" s="231"/>
    </row>
    <row r="34" spans="1:26" s="991" customFormat="1" ht="15.75" thickTop="1">
      <c r="A34" s="1381"/>
      <c r="B34" s="1368">
        <f>B33-CĐKT!F22</f>
        <v>38480000000</v>
      </c>
      <c r="C34" s="1334"/>
      <c r="D34" s="1333">
        <f>D33-CĐKT!H22</f>
        <v>38480000000</v>
      </c>
      <c r="E34" s="990"/>
      <c r="F34" s="944"/>
      <c r="G34" s="990"/>
      <c r="H34" s="944"/>
      <c r="I34" s="944"/>
      <c r="J34" s="932"/>
      <c r="K34" s="932"/>
      <c r="L34" s="932"/>
      <c r="M34" s="992"/>
      <c r="N34" s="944"/>
      <c r="O34" s="944"/>
      <c r="P34" s="944"/>
      <c r="Q34" s="944"/>
      <c r="R34" s="944"/>
      <c r="S34" s="944"/>
      <c r="T34" s="944"/>
      <c r="U34" s="944"/>
      <c r="V34" s="945"/>
      <c r="W34" s="945"/>
      <c r="X34" s="945"/>
      <c r="Y34" s="945"/>
      <c r="Z34" s="945"/>
    </row>
    <row r="35" spans="1:26" ht="15" hidden="1">
      <c r="A35" s="781"/>
      <c r="B35" s="1368"/>
      <c r="C35" s="1331"/>
      <c r="D35" s="1336"/>
      <c r="E35" s="950"/>
      <c r="F35" s="928"/>
      <c r="G35" s="950"/>
      <c r="H35" s="928"/>
      <c r="I35" s="928"/>
      <c r="J35" s="932"/>
      <c r="K35" s="932"/>
      <c r="L35" s="932"/>
      <c r="M35" s="932"/>
      <c r="N35" s="928"/>
      <c r="O35" s="928"/>
      <c r="P35" s="928"/>
      <c r="Q35" s="928"/>
      <c r="R35" s="928"/>
      <c r="S35" s="928"/>
      <c r="T35" s="928"/>
      <c r="U35" s="928"/>
      <c r="V35" s="231"/>
      <c r="W35" s="231"/>
      <c r="X35" s="231"/>
      <c r="Y35" s="231"/>
      <c r="Z35" s="231"/>
    </row>
    <row r="36" spans="1:26" ht="15" hidden="1">
      <c r="A36" s="1005"/>
      <c r="B36" s="1337"/>
      <c r="C36" s="783"/>
      <c r="D36" s="783"/>
      <c r="E36" s="930"/>
      <c r="F36" s="928"/>
      <c r="G36" s="930"/>
      <c r="H36" s="928"/>
      <c r="I36" s="928"/>
      <c r="J36" s="928"/>
      <c r="K36" s="928"/>
      <c r="L36" s="928"/>
      <c r="M36" s="928"/>
      <c r="N36" s="928"/>
      <c r="O36" s="928"/>
      <c r="P36" s="928"/>
      <c r="Q36" s="928"/>
      <c r="R36" s="928"/>
      <c r="S36" s="928"/>
      <c r="T36" s="928"/>
      <c r="U36" s="928"/>
      <c r="V36" s="231"/>
      <c r="W36" s="231"/>
      <c r="X36" s="231"/>
      <c r="Y36" s="231"/>
      <c r="Z36" s="231"/>
    </row>
    <row r="37" spans="1:26" ht="15" hidden="1">
      <c r="A37" s="1383" t="s">
        <v>12096</v>
      </c>
      <c r="B37" s="1330"/>
      <c r="C37" s="1330"/>
      <c r="D37" s="1330"/>
      <c r="E37" s="925"/>
      <c r="F37" s="925"/>
      <c r="G37" s="925"/>
      <c r="H37" s="925"/>
      <c r="I37" s="925"/>
      <c r="J37" s="925"/>
      <c r="K37" s="925"/>
      <c r="L37" s="925"/>
      <c r="M37" s="925"/>
      <c r="N37" s="925"/>
      <c r="O37" s="925"/>
      <c r="P37" s="925"/>
      <c r="Q37" s="925"/>
      <c r="R37" s="925"/>
      <c r="S37" s="925"/>
      <c r="T37" s="925"/>
      <c r="U37" s="925"/>
      <c r="V37" s="926"/>
      <c r="W37" s="926"/>
      <c r="X37" s="926"/>
      <c r="Y37" s="926"/>
      <c r="Z37" s="926"/>
    </row>
    <row r="38" spans="1:26" ht="15" hidden="1">
      <c r="A38" s="1380"/>
      <c r="B38" s="1357" t="s">
        <v>4020</v>
      </c>
      <c r="C38" s="1331"/>
      <c r="D38" s="769" t="s">
        <v>4021</v>
      </c>
      <c r="E38" s="950"/>
      <c r="F38" s="928"/>
      <c r="G38" s="950"/>
      <c r="H38" s="928"/>
      <c r="I38" s="928"/>
      <c r="J38" s="928"/>
      <c r="K38" s="928"/>
      <c r="L38" s="928"/>
      <c r="M38" s="928"/>
      <c r="N38" s="928"/>
      <c r="O38" s="928"/>
      <c r="P38" s="928"/>
      <c r="Q38" s="928"/>
      <c r="R38" s="928"/>
      <c r="S38" s="928"/>
      <c r="T38" s="928"/>
      <c r="U38" s="928"/>
      <c r="V38" s="231"/>
      <c r="W38" s="231"/>
      <c r="X38" s="231"/>
      <c r="Y38" s="231"/>
      <c r="Z38" s="231"/>
    </row>
    <row r="39" spans="1:26" ht="15" hidden="1">
      <c r="A39" s="1005" t="s">
        <v>7113</v>
      </c>
      <c r="B39" s="1337"/>
      <c r="C39" s="1337"/>
      <c r="D39" s="1337"/>
      <c r="E39" s="941"/>
      <c r="F39" s="928"/>
      <c r="G39" s="941"/>
      <c r="H39" s="928"/>
      <c r="I39" s="928"/>
      <c r="J39" s="928"/>
      <c r="K39" s="928"/>
      <c r="L39" s="928"/>
      <c r="M39" s="928"/>
      <c r="N39" s="928"/>
      <c r="O39" s="928"/>
      <c r="P39" s="928"/>
      <c r="Q39" s="928"/>
      <c r="R39" s="928"/>
      <c r="S39" s="928"/>
      <c r="T39" s="928"/>
      <c r="U39" s="928"/>
      <c r="V39" s="231"/>
      <c r="W39" s="231"/>
      <c r="X39" s="231"/>
      <c r="Y39" s="231"/>
      <c r="Z39" s="231"/>
    </row>
    <row r="40" spans="1:26" ht="15" hidden="1">
      <c r="A40" s="1005" t="s">
        <v>7114</v>
      </c>
      <c r="B40" s="1365"/>
      <c r="C40" s="783"/>
      <c r="D40" s="786"/>
      <c r="E40" s="930"/>
      <c r="F40" s="928"/>
      <c r="G40" s="930"/>
      <c r="H40" s="928"/>
      <c r="I40" s="928"/>
      <c r="J40" s="928"/>
      <c r="K40" s="928"/>
      <c r="L40" s="928"/>
      <c r="M40" s="928"/>
      <c r="N40" s="928"/>
      <c r="O40" s="928"/>
      <c r="P40" s="928"/>
      <c r="Q40" s="928"/>
      <c r="R40" s="928"/>
      <c r="S40" s="928"/>
      <c r="T40" s="928"/>
      <c r="U40" s="928"/>
      <c r="V40" s="231"/>
      <c r="W40" s="231"/>
      <c r="X40" s="231"/>
      <c r="Y40" s="231"/>
      <c r="Z40" s="231"/>
    </row>
    <row r="41" spans="1:26" ht="15.75" hidden="1" thickBot="1">
      <c r="A41" s="781" t="s">
        <v>4031</v>
      </c>
      <c r="B41" s="1367">
        <f>SUM(B39:B40)</f>
        <v>0</v>
      </c>
      <c r="C41" s="1331"/>
      <c r="D41" s="785">
        <f>SUM(D39:D40)</f>
        <v>0</v>
      </c>
      <c r="E41" s="950"/>
      <c r="F41" s="943">
        <f>D41-B41</f>
        <v>0</v>
      </c>
      <c r="G41" s="950"/>
      <c r="H41" s="928"/>
      <c r="I41" s="928"/>
      <c r="J41" s="928"/>
      <c r="K41" s="928"/>
      <c r="L41" s="928"/>
      <c r="M41" s="928"/>
      <c r="N41" s="928"/>
      <c r="O41" s="928"/>
      <c r="P41" s="928"/>
      <c r="Q41" s="928"/>
      <c r="R41" s="928"/>
      <c r="S41" s="928"/>
      <c r="T41" s="928"/>
      <c r="U41" s="928"/>
      <c r="V41" s="231"/>
      <c r="W41" s="231"/>
      <c r="X41" s="231"/>
      <c r="Y41" s="231"/>
      <c r="Z41" s="231"/>
    </row>
    <row r="42" spans="1:26" ht="15" hidden="1">
      <c r="A42" s="781"/>
      <c r="B42" s="1368">
        <f>B41+CĐKT!F23</f>
        <v>0</v>
      </c>
      <c r="C42" s="1331"/>
      <c r="D42" s="1336">
        <f>D41+CĐKT!H23</f>
        <v>0</v>
      </c>
      <c r="E42" s="950"/>
      <c r="F42" s="928"/>
      <c r="G42" s="950"/>
      <c r="H42" s="928"/>
      <c r="I42" s="928"/>
      <c r="J42" s="928"/>
      <c r="K42" s="928"/>
      <c r="L42" s="928"/>
      <c r="M42" s="928"/>
      <c r="N42" s="928"/>
      <c r="O42" s="928"/>
      <c r="P42" s="928"/>
      <c r="Q42" s="928"/>
      <c r="R42" s="928"/>
      <c r="S42" s="928"/>
      <c r="T42" s="928"/>
      <c r="U42" s="928"/>
      <c r="V42" s="231"/>
      <c r="W42" s="231"/>
      <c r="X42" s="231"/>
      <c r="Y42" s="231"/>
      <c r="Z42" s="231"/>
    </row>
    <row r="43" spans="1:26" ht="15" hidden="1">
      <c r="A43" s="781"/>
      <c r="B43" s="1368"/>
      <c r="C43" s="1331"/>
      <c r="D43" s="1336"/>
      <c r="E43" s="950"/>
      <c r="F43" s="928"/>
      <c r="G43" s="950"/>
      <c r="H43" s="928"/>
      <c r="I43" s="928"/>
      <c r="J43" s="928"/>
      <c r="K43" s="928"/>
      <c r="L43" s="928"/>
      <c r="M43" s="928"/>
      <c r="N43" s="928"/>
      <c r="O43" s="928"/>
      <c r="P43" s="928"/>
      <c r="Q43" s="928"/>
      <c r="R43" s="928"/>
      <c r="S43" s="928"/>
      <c r="T43" s="928"/>
      <c r="U43" s="928"/>
      <c r="V43" s="231"/>
      <c r="W43" s="231"/>
      <c r="X43" s="231"/>
      <c r="Y43" s="231"/>
      <c r="Z43" s="231"/>
    </row>
    <row r="44" spans="1:26" ht="15">
      <c r="A44" s="781"/>
      <c r="B44" s="1368"/>
      <c r="C44" s="1331"/>
      <c r="D44" s="1336"/>
      <c r="E44" s="950"/>
      <c r="F44" s="928"/>
      <c r="G44" s="950"/>
      <c r="H44" s="928"/>
      <c r="I44" s="928"/>
      <c r="J44" s="928"/>
      <c r="K44" s="928"/>
      <c r="L44" s="928"/>
      <c r="M44" s="928"/>
      <c r="N44" s="928"/>
      <c r="O44" s="928"/>
      <c r="P44" s="928"/>
      <c r="Q44" s="928"/>
      <c r="R44" s="928"/>
      <c r="S44" s="928"/>
      <c r="T44" s="928"/>
      <c r="U44" s="928"/>
      <c r="V44" s="231"/>
      <c r="W44" s="231"/>
      <c r="X44" s="231"/>
      <c r="Y44" s="231"/>
      <c r="Z44" s="231"/>
    </row>
    <row r="45" spans="1:26" ht="15">
      <c r="A45" s="1383" t="s">
        <v>12097</v>
      </c>
      <c r="B45" s="1330"/>
      <c r="C45" s="1330"/>
      <c r="D45" s="1330"/>
      <c r="E45" s="925"/>
      <c r="F45" s="925"/>
      <c r="G45" s="925"/>
      <c r="H45" s="925"/>
      <c r="I45" s="925"/>
      <c r="J45" s="925"/>
      <c r="K45" s="925"/>
      <c r="L45" s="925"/>
      <c r="M45" s="925"/>
      <c r="N45" s="925"/>
      <c r="O45" s="925"/>
      <c r="P45" s="925"/>
      <c r="Q45" s="925"/>
      <c r="R45" s="925"/>
      <c r="S45" s="925"/>
      <c r="T45" s="925"/>
      <c r="U45" s="925"/>
      <c r="V45" s="926"/>
      <c r="W45" s="926"/>
      <c r="X45" s="926"/>
      <c r="Y45" s="926"/>
      <c r="Z45" s="926"/>
    </row>
    <row r="46" spans="1:26" ht="15">
      <c r="A46" s="1380"/>
      <c r="B46" s="1357" t="s">
        <v>7381</v>
      </c>
      <c r="C46" s="1331"/>
      <c r="D46" s="769" t="s">
        <v>7382</v>
      </c>
      <c r="E46" s="950"/>
      <c r="F46" s="925"/>
      <c r="G46" s="950"/>
      <c r="H46" s="928"/>
      <c r="I46" s="928"/>
      <c r="J46" s="928"/>
      <c r="K46" s="928"/>
      <c r="L46" s="928"/>
      <c r="M46" s="928"/>
      <c r="N46" s="928"/>
      <c r="O46" s="928"/>
      <c r="P46" s="928"/>
      <c r="Q46" s="928"/>
      <c r="R46" s="928"/>
      <c r="S46" s="928"/>
      <c r="T46" s="928"/>
      <c r="U46" s="928"/>
      <c r="V46" s="231"/>
      <c r="W46" s="231"/>
      <c r="X46" s="231"/>
      <c r="Y46" s="231"/>
      <c r="Z46" s="231"/>
    </row>
    <row r="47" spans="1:26" ht="15">
      <c r="A47" s="926" t="s">
        <v>14245</v>
      </c>
      <c r="B47" s="1373">
        <v>1350514000</v>
      </c>
      <c r="C47" s="783"/>
      <c r="D47" s="1338">
        <v>1350514000</v>
      </c>
      <c r="E47" s="950"/>
      <c r="F47" s="1376"/>
      <c r="G47" s="950"/>
      <c r="H47" s="928"/>
      <c r="I47" s="928"/>
      <c r="J47" s="928"/>
      <c r="K47" s="928"/>
      <c r="L47" s="928"/>
      <c r="M47" s="928"/>
      <c r="N47" s="928"/>
      <c r="O47" s="928"/>
      <c r="P47" s="928"/>
      <c r="Q47" s="928"/>
      <c r="R47" s="928"/>
      <c r="S47" s="928"/>
      <c r="T47" s="928"/>
      <c r="U47" s="928"/>
      <c r="V47" s="231"/>
      <c r="W47" s="231"/>
      <c r="X47" s="231"/>
      <c r="Y47" s="231"/>
      <c r="Z47" s="231"/>
    </row>
    <row r="48" spans="1:26" ht="15">
      <c r="A48" s="1560" t="s">
        <v>14285</v>
      </c>
      <c r="B48" s="1373">
        <v>2582000000</v>
      </c>
      <c r="C48" s="783"/>
      <c r="D48" s="1562">
        <v>4446000000</v>
      </c>
      <c r="E48" s="950"/>
      <c r="F48" s="1376"/>
      <c r="G48" s="950"/>
      <c r="H48" s="928"/>
      <c r="I48" s="928"/>
      <c r="J48" s="928"/>
      <c r="K48" s="928"/>
      <c r="L48" s="928"/>
      <c r="M48" s="928"/>
      <c r="N48" s="928"/>
      <c r="O48" s="928"/>
      <c r="P48" s="928"/>
      <c r="Q48" s="928"/>
      <c r="R48" s="928"/>
      <c r="S48" s="928"/>
      <c r="T48" s="928"/>
      <c r="U48" s="928"/>
      <c r="V48" s="231"/>
      <c r="W48" s="231"/>
      <c r="X48" s="231"/>
      <c r="Y48" s="231"/>
      <c r="Z48" s="231"/>
    </row>
    <row r="49" spans="1:26" ht="15">
      <c r="A49" s="1560" t="s">
        <v>14286</v>
      </c>
      <c r="B49" s="1373">
        <v>6855196213</v>
      </c>
      <c r="C49" s="783"/>
      <c r="D49" s="1562">
        <v>6610000000</v>
      </c>
      <c r="E49" s="950"/>
      <c r="F49" s="1376"/>
      <c r="G49" s="950"/>
      <c r="H49" s="928"/>
      <c r="I49" s="928"/>
      <c r="J49" s="928"/>
      <c r="K49" s="928"/>
      <c r="L49" s="928"/>
      <c r="M49" s="928"/>
      <c r="N49" s="928"/>
      <c r="O49" s="928"/>
      <c r="P49" s="928"/>
      <c r="Q49" s="928"/>
      <c r="R49" s="928"/>
      <c r="S49" s="928"/>
      <c r="T49" s="928"/>
      <c r="U49" s="928"/>
      <c r="V49" s="231"/>
      <c r="W49" s="231"/>
      <c r="X49" s="231"/>
      <c r="Y49" s="231"/>
      <c r="Z49" s="231"/>
    </row>
    <row r="50" spans="1:26" ht="15">
      <c r="A50" s="1560" t="s">
        <v>14246</v>
      </c>
      <c r="B50" s="1373">
        <v>1610987300</v>
      </c>
      <c r="C50" s="783"/>
      <c r="D50" s="1562">
        <v>1703057300</v>
      </c>
      <c r="E50" s="950"/>
      <c r="F50" s="1376"/>
      <c r="G50" s="950"/>
      <c r="H50" s="928"/>
      <c r="I50" s="928"/>
      <c r="J50" s="928"/>
      <c r="K50" s="928"/>
      <c r="L50" s="928"/>
      <c r="M50" s="928"/>
      <c r="N50" s="928"/>
      <c r="O50" s="928"/>
      <c r="P50" s="928"/>
      <c r="Q50" s="928"/>
      <c r="R50" s="928"/>
      <c r="S50" s="928"/>
      <c r="T50" s="928"/>
      <c r="U50" s="928"/>
      <c r="V50" s="231"/>
      <c r="W50" s="231"/>
      <c r="X50" s="231"/>
      <c r="Y50" s="231"/>
      <c r="Z50" s="231"/>
    </row>
    <row r="51" spans="1:26" ht="15">
      <c r="A51" s="1560" t="s">
        <v>14287</v>
      </c>
      <c r="B51" s="1373">
        <v>0</v>
      </c>
      <c r="C51" s="783"/>
      <c r="D51" s="1562">
        <v>1312000000</v>
      </c>
      <c r="E51" s="950"/>
      <c r="F51" s="1376"/>
      <c r="G51" s="950"/>
      <c r="H51" s="928"/>
      <c r="I51" s="928"/>
      <c r="J51" s="928"/>
      <c r="K51" s="928"/>
      <c r="L51" s="928"/>
      <c r="M51" s="928"/>
      <c r="N51" s="928"/>
      <c r="O51" s="928"/>
      <c r="P51" s="928"/>
      <c r="Q51" s="928"/>
      <c r="R51" s="928"/>
      <c r="S51" s="928"/>
      <c r="T51" s="928"/>
      <c r="U51" s="928"/>
      <c r="V51" s="231"/>
      <c r="W51" s="231"/>
      <c r="X51" s="231"/>
      <c r="Y51" s="231"/>
      <c r="Z51" s="231"/>
    </row>
    <row r="52" spans="1:26" ht="15">
      <c r="A52" s="1560" t="s">
        <v>14288</v>
      </c>
      <c r="B52" s="1373">
        <v>0</v>
      </c>
      <c r="C52" s="783"/>
      <c r="D52" s="1562">
        <v>2478000000</v>
      </c>
      <c r="E52" s="950"/>
      <c r="F52" s="1376"/>
      <c r="G52" s="950"/>
      <c r="H52" s="928"/>
      <c r="I52" s="928"/>
      <c r="J52" s="928"/>
      <c r="K52" s="928"/>
      <c r="L52" s="928"/>
      <c r="M52" s="928"/>
      <c r="N52" s="928"/>
      <c r="O52" s="928"/>
      <c r="P52" s="928"/>
      <c r="Q52" s="928"/>
      <c r="R52" s="928"/>
      <c r="S52" s="928"/>
      <c r="T52" s="928"/>
      <c r="U52" s="928"/>
      <c r="V52" s="231"/>
      <c r="W52" s="231"/>
      <c r="X52" s="231"/>
      <c r="Y52" s="231"/>
      <c r="Z52" s="231"/>
    </row>
    <row r="53" spans="1:26" ht="15">
      <c r="A53" s="1560" t="s">
        <v>14289</v>
      </c>
      <c r="B53" s="1373">
        <v>0</v>
      </c>
      <c r="C53" s="783"/>
      <c r="D53" s="1562">
        <v>2455973628</v>
      </c>
      <c r="E53" s="950"/>
      <c r="F53" s="1376"/>
      <c r="G53" s="950"/>
      <c r="H53" s="928"/>
      <c r="I53" s="928"/>
      <c r="J53" s="928"/>
      <c r="K53" s="928"/>
      <c r="L53" s="928"/>
      <c r="M53" s="928"/>
      <c r="N53" s="928"/>
      <c r="O53" s="928"/>
      <c r="P53" s="928"/>
      <c r="Q53" s="928"/>
      <c r="R53" s="928"/>
      <c r="S53" s="928"/>
      <c r="T53" s="928"/>
      <c r="U53" s="928"/>
      <c r="V53" s="231"/>
      <c r="W53" s="231"/>
      <c r="X53" s="231"/>
      <c r="Y53" s="231"/>
      <c r="Z53" s="231"/>
    </row>
    <row r="54" spans="1:26" ht="15" hidden="1">
      <c r="E54" s="950"/>
      <c r="F54" s="1376"/>
      <c r="G54" s="950"/>
      <c r="H54" s="928"/>
      <c r="I54" s="928"/>
      <c r="J54" s="928"/>
      <c r="K54" s="928"/>
      <c r="L54" s="928"/>
      <c r="M54" s="928"/>
      <c r="N54" s="928"/>
      <c r="O54" s="928"/>
      <c r="P54" s="928"/>
      <c r="Q54" s="928"/>
      <c r="R54" s="928"/>
      <c r="S54" s="928"/>
      <c r="T54" s="928"/>
      <c r="U54" s="928"/>
      <c r="V54" s="231"/>
      <c r="W54" s="231"/>
      <c r="X54" s="231"/>
      <c r="Y54" s="231"/>
      <c r="Z54" s="231"/>
    </row>
    <row r="55" spans="1:26" ht="15">
      <c r="A55" s="1560" t="s">
        <v>14307</v>
      </c>
      <c r="B55" s="1562">
        <v>3421250000</v>
      </c>
      <c r="C55" s="783"/>
      <c r="D55" s="1562">
        <v>1139250000</v>
      </c>
      <c r="E55" s="950"/>
      <c r="F55" s="1376"/>
      <c r="G55" s="950"/>
      <c r="H55" s="928"/>
      <c r="I55" s="928"/>
      <c r="J55" s="928"/>
      <c r="K55" s="928"/>
      <c r="L55" s="928"/>
      <c r="M55" s="928"/>
      <c r="N55" s="928"/>
      <c r="O55" s="928"/>
      <c r="P55" s="928"/>
      <c r="Q55" s="928"/>
      <c r="R55" s="928"/>
      <c r="S55" s="928"/>
      <c r="T55" s="928"/>
      <c r="U55" s="928"/>
      <c r="V55" s="231"/>
      <c r="W55" s="231"/>
      <c r="X55" s="231"/>
      <c r="Y55" s="231"/>
      <c r="Z55" s="231"/>
    </row>
    <row r="56" spans="1:26" ht="15" hidden="1">
      <c r="A56" s="1560"/>
      <c r="B56" s="1373"/>
      <c r="C56" s="783"/>
      <c r="D56" s="1562"/>
      <c r="E56" s="950"/>
      <c r="F56" s="1376"/>
      <c r="G56" s="950"/>
      <c r="H56" s="928"/>
      <c r="I56" s="928"/>
      <c r="J56" s="928"/>
      <c r="K56" s="928"/>
      <c r="L56" s="928"/>
      <c r="M56" s="928"/>
      <c r="N56" s="928"/>
      <c r="O56" s="928"/>
      <c r="P56" s="928"/>
      <c r="Q56" s="928"/>
      <c r="R56" s="928"/>
      <c r="S56" s="928"/>
      <c r="T56" s="928"/>
      <c r="U56" s="928"/>
      <c r="V56" s="231"/>
      <c r="W56" s="231"/>
      <c r="X56" s="231"/>
      <c r="Y56" s="231"/>
      <c r="Z56" s="231"/>
    </row>
    <row r="57" spans="1:26" ht="15" hidden="1">
      <c r="A57" s="1560"/>
      <c r="B57" s="1373"/>
      <c r="C57" s="783"/>
      <c r="D57" s="1562"/>
      <c r="E57" s="950"/>
      <c r="F57" s="1376"/>
      <c r="G57" s="950"/>
      <c r="H57" s="928"/>
      <c r="I57" s="928"/>
      <c r="J57" s="928"/>
      <c r="K57" s="928"/>
      <c r="L57" s="928"/>
      <c r="M57" s="928"/>
      <c r="N57" s="928"/>
      <c r="O57" s="928"/>
      <c r="P57" s="928"/>
      <c r="Q57" s="928"/>
      <c r="R57" s="928"/>
      <c r="S57" s="928"/>
      <c r="T57" s="928"/>
      <c r="U57" s="928"/>
      <c r="V57" s="231"/>
      <c r="W57" s="231"/>
      <c r="X57" s="231"/>
      <c r="Y57" s="231"/>
      <c r="Z57" s="231"/>
    </row>
    <row r="58" spans="1:26" ht="15" hidden="1">
      <c r="A58" s="1561"/>
      <c r="B58" s="1373"/>
      <c r="C58" s="783"/>
      <c r="D58" s="1562"/>
      <c r="E58" s="950"/>
      <c r="F58" s="1376"/>
      <c r="G58" s="950"/>
      <c r="H58" s="928"/>
      <c r="I58" s="928"/>
      <c r="J58" s="928"/>
      <c r="K58" s="928"/>
      <c r="L58" s="928"/>
      <c r="M58" s="928"/>
      <c r="N58" s="928"/>
      <c r="O58" s="928"/>
      <c r="P58" s="928"/>
      <c r="Q58" s="928"/>
      <c r="R58" s="928"/>
      <c r="S58" s="928"/>
      <c r="T58" s="928"/>
      <c r="U58" s="928"/>
      <c r="V58" s="231"/>
      <c r="W58" s="231"/>
      <c r="X58" s="231"/>
      <c r="Y58" s="231"/>
      <c r="Z58" s="231"/>
    </row>
    <row r="59" spans="1:26" ht="15">
      <c r="A59" s="1560" t="s">
        <v>14215</v>
      </c>
      <c r="B59" s="1373">
        <v>11777378141</v>
      </c>
      <c r="C59" s="783"/>
      <c r="D59" s="1562">
        <v>12072183407</v>
      </c>
      <c r="E59" s="950"/>
      <c r="F59" s="1376"/>
      <c r="G59" s="950"/>
      <c r="H59" s="928"/>
      <c r="I59" s="928"/>
      <c r="J59" s="928"/>
      <c r="K59" s="928"/>
      <c r="L59" s="928"/>
      <c r="M59" s="928"/>
      <c r="N59" s="928"/>
      <c r="O59" s="928"/>
      <c r="P59" s="928"/>
      <c r="Q59" s="928"/>
      <c r="R59" s="928"/>
      <c r="S59" s="928"/>
      <c r="T59" s="928"/>
      <c r="U59" s="928"/>
      <c r="V59" s="231"/>
      <c r="W59" s="231"/>
      <c r="X59" s="231"/>
      <c r="Y59" s="231"/>
      <c r="Z59" s="231"/>
    </row>
    <row r="60" spans="1:26" ht="15.75" thickBot="1">
      <c r="A60" s="781" t="s">
        <v>4031</v>
      </c>
      <c r="B60" s="1369">
        <f>SUM(B47:B59)</f>
        <v>27597325654</v>
      </c>
      <c r="C60" s="1331"/>
      <c r="D60" s="1369">
        <f>SUM(D47:D59)</f>
        <v>33566978335</v>
      </c>
      <c r="E60" s="950"/>
      <c r="F60" s="925"/>
      <c r="G60" s="950"/>
      <c r="H60" s="937"/>
      <c r="I60" s="928"/>
      <c r="J60" s="928"/>
      <c r="K60" s="928"/>
      <c r="L60" s="928"/>
      <c r="M60" s="928"/>
      <c r="N60" s="928"/>
      <c r="O60" s="928"/>
      <c r="P60" s="928"/>
      <c r="Q60" s="928"/>
      <c r="R60" s="928"/>
      <c r="S60" s="928"/>
      <c r="T60" s="928"/>
      <c r="U60" s="928"/>
      <c r="V60" s="231"/>
      <c r="W60" s="231"/>
      <c r="X60" s="231"/>
      <c r="Y60" s="231"/>
      <c r="Z60" s="231"/>
    </row>
    <row r="61" spans="1:26" ht="15.75" thickTop="1">
      <c r="A61" s="1382"/>
      <c r="B61" s="1330">
        <f>B60-CĐKT!F26</f>
        <v>4982982585</v>
      </c>
      <c r="C61" s="1339"/>
      <c r="D61" s="1339">
        <f>D60-CĐKT!H26</f>
        <v>1</v>
      </c>
      <c r="E61" s="928"/>
      <c r="F61" s="925"/>
      <c r="G61" s="928"/>
      <c r="H61" s="928"/>
      <c r="I61" s="928"/>
      <c r="J61" s="928"/>
      <c r="K61" s="928"/>
      <c r="L61" s="928"/>
      <c r="M61" s="928"/>
      <c r="N61" s="928"/>
      <c r="O61" s="928"/>
      <c r="P61" s="928"/>
      <c r="Q61" s="928"/>
      <c r="R61" s="928"/>
      <c r="S61" s="928"/>
      <c r="T61" s="928"/>
      <c r="U61" s="928"/>
      <c r="V61" s="231"/>
      <c r="W61" s="231"/>
      <c r="X61" s="231"/>
      <c r="Y61" s="231"/>
      <c r="Z61" s="231"/>
    </row>
    <row r="62" spans="1:26" ht="15">
      <c r="A62" s="1382"/>
      <c r="B62" s="1330"/>
      <c r="C62" s="1339"/>
      <c r="D62" s="1339"/>
      <c r="E62" s="928"/>
      <c r="F62" s="928"/>
      <c r="G62" s="928"/>
      <c r="H62" s="928"/>
      <c r="I62" s="928"/>
      <c r="J62" s="928"/>
      <c r="K62" s="928"/>
      <c r="L62" s="928"/>
      <c r="M62" s="928"/>
      <c r="N62" s="928"/>
      <c r="O62" s="928"/>
      <c r="P62" s="928"/>
      <c r="Q62" s="928"/>
      <c r="R62" s="928"/>
      <c r="S62" s="928"/>
      <c r="T62" s="928"/>
      <c r="U62" s="928"/>
      <c r="V62" s="231"/>
      <c r="W62" s="231"/>
      <c r="X62" s="231"/>
      <c r="Y62" s="231"/>
      <c r="Z62" s="231"/>
    </row>
    <row r="63" spans="1:26" ht="15">
      <c r="A63" s="1383" t="s">
        <v>8185</v>
      </c>
      <c r="B63" s="1357" t="s">
        <v>7381</v>
      </c>
      <c r="C63" s="1331"/>
      <c r="D63" s="769" t="s">
        <v>7382</v>
      </c>
      <c r="E63" s="928"/>
      <c r="F63" s="928"/>
      <c r="G63" s="928"/>
      <c r="H63" s="928"/>
      <c r="I63" s="928"/>
      <c r="J63" s="928"/>
      <c r="K63" s="928"/>
      <c r="L63" s="928"/>
      <c r="M63" s="928"/>
      <c r="N63" s="928"/>
      <c r="O63" s="928"/>
      <c r="P63" s="928"/>
      <c r="Q63" s="928"/>
      <c r="R63" s="928"/>
      <c r="S63" s="928"/>
      <c r="T63" s="928"/>
      <c r="U63" s="928"/>
      <c r="V63" s="231"/>
      <c r="W63" s="231"/>
      <c r="X63" s="231"/>
      <c r="Y63" s="231"/>
      <c r="Z63" s="231"/>
    </row>
    <row r="64" spans="1:26" ht="15">
      <c r="A64" s="926" t="s">
        <v>14228</v>
      </c>
      <c r="B64" s="1330">
        <v>15145756000</v>
      </c>
      <c r="C64" s="783"/>
      <c r="D64" s="1562">
        <v>15145756000</v>
      </c>
      <c r="E64" s="928"/>
      <c r="F64" s="928"/>
      <c r="G64" s="928"/>
      <c r="H64" s="928"/>
      <c r="I64" s="928"/>
      <c r="J64" s="928"/>
      <c r="K64" s="928"/>
      <c r="L64" s="928"/>
      <c r="M64" s="928"/>
      <c r="N64" s="928"/>
      <c r="O64" s="928"/>
      <c r="P64" s="928"/>
      <c r="Q64" s="928"/>
      <c r="R64" s="928"/>
      <c r="S64" s="928"/>
      <c r="T64" s="928"/>
      <c r="U64" s="928"/>
      <c r="V64" s="231"/>
      <c r="W64" s="231"/>
      <c r="X64" s="231"/>
      <c r="Y64" s="231"/>
      <c r="Z64" s="231"/>
    </row>
    <row r="65" spans="1:26" ht="15" hidden="1">
      <c r="A65" s="231"/>
      <c r="B65" s="1330"/>
      <c r="C65" s="783"/>
      <c r="D65" s="1562"/>
      <c r="E65" s="928"/>
      <c r="F65" s="928"/>
      <c r="G65" s="928"/>
      <c r="H65" s="928"/>
      <c r="I65" s="928"/>
      <c r="J65" s="928"/>
      <c r="K65" s="928"/>
      <c r="L65" s="928"/>
      <c r="M65" s="928"/>
      <c r="N65" s="928"/>
      <c r="O65" s="928"/>
      <c r="P65" s="928"/>
      <c r="Q65" s="928"/>
      <c r="R65" s="928"/>
      <c r="S65" s="928"/>
      <c r="T65" s="928"/>
      <c r="U65" s="928"/>
      <c r="V65" s="231"/>
      <c r="W65" s="231"/>
      <c r="X65" s="231"/>
      <c r="Y65" s="231"/>
      <c r="Z65" s="231"/>
    </row>
    <row r="66" spans="1:26" ht="15" hidden="1" customHeight="1">
      <c r="A66" s="1560"/>
      <c r="B66" s="1330"/>
      <c r="C66" s="783"/>
      <c r="D66" s="1562"/>
      <c r="E66" s="928"/>
      <c r="F66" s="928"/>
      <c r="G66" s="928"/>
      <c r="H66" s="928"/>
      <c r="I66" s="928"/>
      <c r="J66" s="928"/>
      <c r="K66" s="928"/>
      <c r="L66" s="928"/>
      <c r="M66" s="928"/>
      <c r="N66" s="928"/>
      <c r="O66" s="928"/>
      <c r="P66" s="928"/>
      <c r="Q66" s="928"/>
      <c r="R66" s="928"/>
      <c r="S66" s="928"/>
      <c r="T66" s="928"/>
      <c r="U66" s="928"/>
      <c r="V66" s="231"/>
      <c r="W66" s="231"/>
      <c r="X66" s="231"/>
      <c r="Y66" s="231"/>
      <c r="Z66" s="231"/>
    </row>
    <row r="67" spans="1:26" ht="15" hidden="1" customHeight="1">
      <c r="A67" s="1561"/>
      <c r="B67" s="1330"/>
      <c r="C67" s="783"/>
      <c r="D67" s="1562"/>
      <c r="E67" s="928"/>
      <c r="F67" s="928"/>
      <c r="G67" s="928"/>
      <c r="H67" s="928"/>
      <c r="I67" s="928"/>
      <c r="J67" s="928"/>
      <c r="K67" s="928"/>
      <c r="L67" s="928"/>
      <c r="M67" s="928"/>
      <c r="N67" s="928"/>
      <c r="O67" s="928"/>
      <c r="P67" s="928"/>
      <c r="Q67" s="928"/>
      <c r="R67" s="928"/>
      <c r="S67" s="928"/>
      <c r="T67" s="928"/>
      <c r="U67" s="928"/>
      <c r="V67" s="231"/>
      <c r="W67" s="231"/>
      <c r="X67" s="231"/>
      <c r="Y67" s="231"/>
      <c r="Z67" s="231"/>
    </row>
    <row r="68" spans="1:26" ht="15">
      <c r="A68" s="1561" t="s">
        <v>14290</v>
      </c>
      <c r="B68" s="1330">
        <v>1540037420</v>
      </c>
      <c r="C68" s="783"/>
      <c r="D68" s="783">
        <v>2900000000</v>
      </c>
      <c r="E68" s="928"/>
      <c r="F68" s="928"/>
      <c r="G68" s="928"/>
      <c r="H68" s="928"/>
      <c r="I68" s="928"/>
      <c r="J68" s="928"/>
      <c r="K68" s="928"/>
      <c r="L68" s="928"/>
      <c r="M68" s="928"/>
      <c r="N68" s="928"/>
      <c r="O68" s="928"/>
      <c r="P68" s="928"/>
      <c r="Q68" s="928"/>
      <c r="R68" s="928"/>
      <c r="S68" s="928"/>
      <c r="T68" s="928"/>
      <c r="U68" s="928"/>
      <c r="V68" s="231"/>
      <c r="W68" s="231"/>
      <c r="X68" s="231"/>
      <c r="Y68" s="231"/>
      <c r="Z68" s="231"/>
    </row>
    <row r="69" spans="1:26" ht="15">
      <c r="A69" s="1561" t="s">
        <v>14291</v>
      </c>
      <c r="B69" s="1330">
        <v>1439029050</v>
      </c>
      <c r="C69" s="783"/>
      <c r="D69" s="783">
        <v>1739029050</v>
      </c>
      <c r="E69" s="928"/>
      <c r="F69" s="928"/>
      <c r="G69" s="928"/>
      <c r="H69" s="928"/>
      <c r="I69" s="928"/>
      <c r="J69" s="928"/>
      <c r="K69" s="928"/>
      <c r="L69" s="928"/>
      <c r="M69" s="928"/>
      <c r="N69" s="928"/>
      <c r="O69" s="928"/>
      <c r="P69" s="928"/>
      <c r="Q69" s="928"/>
      <c r="R69" s="928"/>
      <c r="S69" s="928"/>
      <c r="T69" s="928"/>
      <c r="U69" s="928"/>
      <c r="V69" s="231"/>
      <c r="W69" s="231"/>
      <c r="X69" s="231"/>
      <c r="Y69" s="231"/>
      <c r="Z69" s="231"/>
    </row>
    <row r="70" spans="1:26" ht="15">
      <c r="A70" s="1561" t="s">
        <v>14292</v>
      </c>
      <c r="B70" s="1330">
        <v>0</v>
      </c>
      <c r="C70" s="783"/>
      <c r="D70" s="783">
        <v>30000000000</v>
      </c>
      <c r="E70" s="928"/>
      <c r="F70" s="928"/>
      <c r="G70" s="928"/>
      <c r="H70" s="928"/>
      <c r="I70" s="928"/>
      <c r="J70" s="928"/>
      <c r="K70" s="928"/>
      <c r="L70" s="928"/>
      <c r="M70" s="928"/>
      <c r="N70" s="928"/>
      <c r="O70" s="928"/>
      <c r="P70" s="928"/>
      <c r="Q70" s="928"/>
      <c r="R70" s="928"/>
      <c r="S70" s="928"/>
      <c r="T70" s="928"/>
      <c r="U70" s="928"/>
      <c r="V70" s="231"/>
      <c r="W70" s="231"/>
      <c r="X70" s="231"/>
      <c r="Y70" s="231"/>
      <c r="Z70" s="231"/>
    </row>
    <row r="71" spans="1:26" ht="15">
      <c r="A71" s="1561" t="s">
        <v>14293</v>
      </c>
      <c r="B71" s="1330">
        <v>2080833110</v>
      </c>
      <c r="C71" s="783"/>
      <c r="D71" s="783">
        <v>2080833110</v>
      </c>
      <c r="E71" s="928"/>
      <c r="F71" s="928"/>
      <c r="G71" s="928"/>
      <c r="H71" s="928"/>
      <c r="I71" s="928"/>
      <c r="J71" s="928"/>
      <c r="K71" s="928"/>
      <c r="L71" s="928"/>
      <c r="M71" s="928"/>
      <c r="N71" s="928"/>
      <c r="O71" s="928"/>
      <c r="P71" s="928"/>
      <c r="Q71" s="928"/>
      <c r="R71" s="928"/>
      <c r="S71" s="928"/>
      <c r="T71" s="928"/>
      <c r="U71" s="928"/>
      <c r="V71" s="231"/>
      <c r="W71" s="231"/>
      <c r="X71" s="231"/>
      <c r="Y71" s="231"/>
      <c r="Z71" s="231"/>
    </row>
    <row r="72" spans="1:26" ht="15">
      <c r="A72" s="1560" t="s">
        <v>14308</v>
      </c>
      <c r="B72" s="1330">
        <v>3328887000</v>
      </c>
      <c r="C72" s="783"/>
      <c r="D72" s="783">
        <v>322136999</v>
      </c>
      <c r="E72" s="928"/>
      <c r="F72" s="928"/>
      <c r="G72" s="928"/>
      <c r="H72" s="928"/>
      <c r="I72" s="928"/>
      <c r="J72" s="928"/>
      <c r="K72" s="928"/>
      <c r="L72" s="928"/>
      <c r="M72" s="928"/>
      <c r="N72" s="928"/>
      <c r="O72" s="928"/>
      <c r="P72" s="928"/>
      <c r="Q72" s="928"/>
      <c r="R72" s="928"/>
      <c r="S72" s="928"/>
      <c r="T72" s="928"/>
      <c r="U72" s="928"/>
      <c r="V72" s="231"/>
      <c r="W72" s="231"/>
      <c r="X72" s="231"/>
      <c r="Y72" s="231"/>
      <c r="Z72" s="231"/>
    </row>
    <row r="73" spans="1:26" ht="15">
      <c r="A73" s="1386" t="s">
        <v>14309</v>
      </c>
      <c r="B73" s="1330">
        <v>1738924670</v>
      </c>
      <c r="C73" s="783"/>
      <c r="D73" s="783">
        <v>2104647630</v>
      </c>
      <c r="E73" s="928"/>
      <c r="F73" s="928"/>
      <c r="G73" s="928"/>
      <c r="H73" s="928"/>
      <c r="I73" s="928"/>
      <c r="J73" s="928"/>
      <c r="K73" s="928"/>
      <c r="L73" s="928"/>
      <c r="M73" s="928"/>
      <c r="N73" s="928"/>
      <c r="O73" s="928"/>
      <c r="P73" s="928"/>
      <c r="Q73" s="928"/>
      <c r="R73" s="928"/>
      <c r="S73" s="928"/>
      <c r="T73" s="928"/>
      <c r="U73" s="928"/>
      <c r="V73" s="231"/>
      <c r="W73" s="231"/>
      <c r="X73" s="231"/>
      <c r="Y73" s="231"/>
      <c r="Z73" s="231"/>
    </row>
    <row r="74" spans="1:26" ht="15" hidden="1">
      <c r="A74" s="1560"/>
      <c r="B74" s="1330"/>
      <c r="C74" s="783"/>
      <c r="D74" s="1563"/>
      <c r="E74" s="928"/>
      <c r="F74" s="928"/>
      <c r="G74" s="928"/>
      <c r="H74" s="928"/>
      <c r="I74" s="928"/>
      <c r="J74" s="928"/>
      <c r="K74" s="928"/>
      <c r="L74" s="928"/>
      <c r="M74" s="928"/>
      <c r="N74" s="928"/>
      <c r="O74" s="928"/>
      <c r="P74" s="928"/>
      <c r="Q74" s="928"/>
      <c r="R74" s="928"/>
      <c r="S74" s="928"/>
      <c r="T74" s="928"/>
      <c r="U74" s="928"/>
      <c r="V74" s="231"/>
      <c r="W74" s="231"/>
      <c r="X74" s="231"/>
      <c r="Y74" s="231"/>
      <c r="Z74" s="231"/>
    </row>
    <row r="75" spans="1:26" ht="15.75" thickBot="1">
      <c r="A75" s="781" t="s">
        <v>4031</v>
      </c>
      <c r="B75" s="1369">
        <f>SUM(B64:B74)</f>
        <v>25273467250</v>
      </c>
      <c r="C75" s="1331"/>
      <c r="D75" s="1332">
        <f>SUM(D64:D74)</f>
        <v>54292402789</v>
      </c>
      <c r="E75" s="928"/>
      <c r="F75" s="928"/>
      <c r="G75" s="928"/>
      <c r="H75" s="938"/>
      <c r="I75" s="938"/>
      <c r="J75" s="938"/>
      <c r="K75" s="938"/>
      <c r="L75" s="928"/>
      <c r="M75" s="928"/>
      <c r="N75" s="928"/>
      <c r="O75" s="928"/>
      <c r="P75" s="928"/>
      <c r="Q75" s="928"/>
      <c r="R75" s="928"/>
      <c r="S75" s="928"/>
      <c r="T75" s="928"/>
      <c r="U75" s="928"/>
      <c r="V75" s="231"/>
      <c r="W75" s="231"/>
      <c r="X75" s="231"/>
      <c r="Y75" s="231"/>
      <c r="Z75" s="231"/>
    </row>
    <row r="76" spans="1:26" ht="15.75" thickTop="1">
      <c r="A76" s="1380"/>
      <c r="B76" s="1373">
        <f>B75-CĐKT!F27</f>
        <v>4775054575</v>
      </c>
      <c r="C76" s="1341"/>
      <c r="D76" s="1340">
        <f>D75-CĐKT!H27</f>
        <v>0</v>
      </c>
      <c r="E76" s="928"/>
      <c r="F76" s="928"/>
      <c r="G76" s="928"/>
      <c r="H76" s="928"/>
      <c r="I76" s="928"/>
      <c r="J76" s="928"/>
      <c r="K76" s="928"/>
      <c r="L76" s="928"/>
      <c r="M76" s="928"/>
      <c r="N76" s="928"/>
      <c r="O76" s="928"/>
      <c r="P76" s="928"/>
      <c r="Q76" s="928"/>
      <c r="R76" s="928"/>
      <c r="S76" s="928"/>
      <c r="T76" s="928"/>
      <c r="U76" s="928"/>
      <c r="V76" s="231"/>
      <c r="W76" s="231"/>
      <c r="X76" s="231"/>
      <c r="Y76" s="231"/>
      <c r="Z76" s="231"/>
    </row>
    <row r="77" spans="1:26" ht="15" hidden="1">
      <c r="A77" s="1386"/>
      <c r="B77" s="1330"/>
      <c r="C77" s="1330"/>
      <c r="D77" s="1330"/>
      <c r="E77" s="928"/>
      <c r="F77" s="928"/>
      <c r="G77" s="928"/>
      <c r="H77" s="928"/>
      <c r="I77" s="928"/>
      <c r="J77" s="928"/>
      <c r="K77" s="928"/>
      <c r="L77" s="928"/>
      <c r="M77" s="928"/>
      <c r="N77" s="928"/>
      <c r="O77" s="928"/>
      <c r="P77" s="928"/>
      <c r="Q77" s="928"/>
      <c r="R77" s="928"/>
      <c r="S77" s="928"/>
      <c r="T77" s="928"/>
      <c r="U77" s="928"/>
      <c r="V77" s="231"/>
      <c r="W77" s="231"/>
      <c r="X77" s="231"/>
      <c r="Y77" s="231"/>
      <c r="Z77" s="231"/>
    </row>
    <row r="78" spans="1:26" ht="15" hidden="1">
      <c r="A78" s="781"/>
      <c r="B78" s="1368"/>
      <c r="C78" s="1331"/>
      <c r="D78" s="1336"/>
      <c r="E78" s="950"/>
      <c r="F78" s="929"/>
      <c r="G78" s="950"/>
      <c r="H78" s="929"/>
      <c r="I78" s="928"/>
      <c r="J78" s="932"/>
      <c r="K78" s="932"/>
      <c r="L78" s="932"/>
      <c r="M78" s="932"/>
      <c r="N78" s="928"/>
      <c r="O78" s="928"/>
      <c r="P78" s="928"/>
      <c r="Q78" s="928"/>
      <c r="R78" s="928"/>
      <c r="S78" s="928"/>
      <c r="T78" s="928"/>
      <c r="U78" s="928"/>
      <c r="V78" s="231"/>
      <c r="W78" s="231"/>
      <c r="X78" s="231"/>
      <c r="Y78" s="231"/>
      <c r="Z78" s="231"/>
    </row>
    <row r="79" spans="1:26" ht="15" hidden="1">
      <c r="A79" s="1383" t="s">
        <v>8186</v>
      </c>
      <c r="B79" s="1330"/>
      <c r="C79" s="1330"/>
      <c r="D79" s="1330"/>
      <c r="E79" s="948"/>
      <c r="F79" s="948"/>
      <c r="G79" s="948"/>
      <c r="H79" s="948"/>
      <c r="I79" s="948"/>
      <c r="J79" s="948"/>
      <c r="K79" s="948"/>
      <c r="L79" s="948"/>
      <c r="M79" s="948"/>
      <c r="N79" s="948"/>
      <c r="O79" s="948"/>
      <c r="P79" s="948"/>
      <c r="Q79" s="948"/>
      <c r="R79" s="948"/>
      <c r="S79" s="948"/>
      <c r="T79" s="948"/>
      <c r="U79" s="948"/>
      <c r="V79" s="949"/>
      <c r="W79" s="949"/>
      <c r="X79" s="949"/>
      <c r="Y79" s="949"/>
      <c r="Z79" s="949"/>
    </row>
    <row r="80" spans="1:26" ht="15" hidden="1">
      <c r="A80" s="1380"/>
      <c r="B80" s="1357" t="s">
        <v>7381</v>
      </c>
      <c r="C80" s="1331"/>
      <c r="D80" s="769" t="s">
        <v>7382</v>
      </c>
      <c r="E80" s="950"/>
      <c r="F80" s="928"/>
      <c r="G80" s="950"/>
      <c r="H80" s="928"/>
      <c r="I80" s="928"/>
      <c r="J80" s="928"/>
      <c r="K80" s="928"/>
      <c r="L80" s="928"/>
      <c r="M80" s="928"/>
      <c r="N80" s="928"/>
      <c r="O80" s="928"/>
      <c r="P80" s="928"/>
      <c r="Q80" s="928"/>
      <c r="R80" s="928"/>
      <c r="S80" s="928"/>
      <c r="T80" s="928"/>
      <c r="U80" s="928"/>
      <c r="V80" s="231"/>
      <c r="W80" s="231"/>
      <c r="X80" s="231"/>
      <c r="Y80" s="231"/>
      <c r="Z80" s="231"/>
    </row>
    <row r="81" spans="1:26" ht="15" hidden="1">
      <c r="A81" s="1380" t="s">
        <v>2917</v>
      </c>
      <c r="B81" s="1337">
        <f>SUM(B82:B84)</f>
        <v>0</v>
      </c>
      <c r="C81" s="783"/>
      <c r="D81" s="783">
        <f>SUM(D82:D84)</f>
        <v>0</v>
      </c>
      <c r="E81" s="930"/>
      <c r="F81" s="928"/>
      <c r="G81" s="930"/>
      <c r="H81" s="928"/>
      <c r="I81" s="928"/>
      <c r="J81" s="928"/>
      <c r="K81" s="928"/>
      <c r="L81" s="928"/>
      <c r="M81" s="928"/>
      <c r="N81" s="928"/>
      <c r="O81" s="928"/>
      <c r="P81" s="928"/>
      <c r="Q81" s="928"/>
      <c r="R81" s="928"/>
      <c r="S81" s="928"/>
      <c r="T81" s="928"/>
      <c r="U81" s="928"/>
      <c r="V81" s="231"/>
      <c r="W81" s="231"/>
      <c r="X81" s="231"/>
      <c r="Y81" s="231"/>
      <c r="Z81" s="231"/>
    </row>
    <row r="82" spans="1:26" ht="15" hidden="1">
      <c r="A82" s="1380" t="s">
        <v>7390</v>
      </c>
      <c r="B82" s="1335"/>
      <c r="C82" s="1342"/>
      <c r="D82" s="1342"/>
      <c r="E82" s="935"/>
      <c r="F82" s="928"/>
      <c r="G82" s="935"/>
      <c r="H82" s="928"/>
      <c r="I82" s="928"/>
      <c r="J82" s="928"/>
      <c r="K82" s="928"/>
      <c r="L82" s="928"/>
      <c r="M82" s="928"/>
      <c r="N82" s="928"/>
      <c r="O82" s="928"/>
      <c r="P82" s="928"/>
      <c r="Q82" s="928"/>
      <c r="R82" s="928"/>
      <c r="S82" s="928"/>
      <c r="T82" s="928"/>
      <c r="U82" s="928"/>
      <c r="V82" s="231"/>
      <c r="W82" s="231"/>
      <c r="X82" s="231"/>
      <c r="Y82" s="231"/>
      <c r="Z82" s="231"/>
    </row>
    <row r="83" spans="1:26" ht="15" hidden="1">
      <c r="A83" s="1380" t="s">
        <v>7390</v>
      </c>
      <c r="B83" s="1335"/>
      <c r="C83" s="1342"/>
      <c r="D83" s="1342"/>
      <c r="E83" s="935"/>
      <c r="F83" s="928"/>
      <c r="G83" s="935"/>
      <c r="H83" s="928"/>
      <c r="I83" s="928"/>
      <c r="J83" s="928"/>
      <c r="K83" s="928"/>
      <c r="L83" s="928"/>
      <c r="M83" s="928"/>
      <c r="N83" s="928"/>
      <c r="O83" s="928"/>
      <c r="P83" s="928"/>
      <c r="Q83" s="928"/>
      <c r="R83" s="928"/>
      <c r="S83" s="928"/>
      <c r="T83" s="928"/>
      <c r="U83" s="928"/>
      <c r="V83" s="231"/>
      <c r="W83" s="231"/>
      <c r="X83" s="231"/>
      <c r="Y83" s="231"/>
      <c r="Z83" s="231"/>
    </row>
    <row r="84" spans="1:26" ht="15" hidden="1">
      <c r="A84" s="1380" t="s">
        <v>7390</v>
      </c>
      <c r="B84" s="1335"/>
      <c r="C84" s="1342"/>
      <c r="D84" s="1342"/>
      <c r="E84" s="935"/>
      <c r="F84" s="928"/>
      <c r="G84" s="935"/>
      <c r="H84" s="928"/>
      <c r="I84" s="928"/>
      <c r="J84" s="928"/>
      <c r="K84" s="928"/>
      <c r="L84" s="928"/>
      <c r="M84" s="928"/>
      <c r="N84" s="928"/>
      <c r="O84" s="928"/>
      <c r="P84" s="928"/>
      <c r="Q84" s="928"/>
      <c r="R84" s="928"/>
      <c r="S84" s="928"/>
      <c r="T84" s="928"/>
      <c r="U84" s="928"/>
      <c r="V84" s="231"/>
      <c r="W84" s="231"/>
      <c r="X84" s="231"/>
      <c r="Y84" s="231"/>
      <c r="Z84" s="231"/>
    </row>
    <row r="85" spans="1:26" ht="15" hidden="1">
      <c r="A85" s="1380" t="s">
        <v>2918</v>
      </c>
      <c r="B85" s="1337">
        <f>SUM(B86:B88)</f>
        <v>0</v>
      </c>
      <c r="C85" s="783"/>
      <c r="D85" s="783">
        <f>SUM(D86:D88)</f>
        <v>0</v>
      </c>
      <c r="E85" s="930"/>
      <c r="F85" s="928"/>
      <c r="G85" s="930"/>
      <c r="H85" s="928"/>
      <c r="I85" s="928"/>
      <c r="J85" s="928"/>
      <c r="K85" s="928"/>
      <c r="L85" s="928"/>
      <c r="M85" s="928"/>
      <c r="N85" s="928"/>
      <c r="O85" s="928"/>
      <c r="P85" s="928"/>
      <c r="Q85" s="928"/>
      <c r="R85" s="928"/>
      <c r="S85" s="928"/>
      <c r="T85" s="928"/>
      <c r="U85" s="928"/>
      <c r="V85" s="231"/>
      <c r="W85" s="231"/>
      <c r="X85" s="231"/>
      <c r="Y85" s="231"/>
      <c r="Z85" s="231"/>
    </row>
    <row r="86" spans="1:26" ht="15" hidden="1">
      <c r="A86" s="1380" t="s">
        <v>7390</v>
      </c>
      <c r="B86" s="1335">
        <f>[2]WK!$G$33</f>
        <v>0</v>
      </c>
      <c r="C86" s="1342"/>
      <c r="D86" s="1342">
        <f>[2]WK!$J$33</f>
        <v>0</v>
      </c>
      <c r="E86" s="935"/>
      <c r="F86" s="928"/>
      <c r="G86" s="935"/>
      <c r="H86" s="928"/>
      <c r="I86" s="928"/>
      <c r="J86" s="928"/>
      <c r="K86" s="928"/>
      <c r="L86" s="928"/>
      <c r="M86" s="928"/>
      <c r="N86" s="928"/>
      <c r="O86" s="928"/>
      <c r="P86" s="928"/>
      <c r="Q86" s="928"/>
      <c r="R86" s="928"/>
      <c r="S86" s="928"/>
      <c r="T86" s="928"/>
      <c r="U86" s="928"/>
      <c r="V86" s="231"/>
      <c r="W86" s="231"/>
      <c r="X86" s="231"/>
      <c r="Y86" s="231"/>
      <c r="Z86" s="231"/>
    </row>
    <row r="87" spans="1:26" ht="15" hidden="1">
      <c r="A87" s="1380" t="s">
        <v>7390</v>
      </c>
      <c r="B87" s="1335"/>
      <c r="C87" s="1342"/>
      <c r="D87" s="1342"/>
      <c r="E87" s="935"/>
      <c r="F87" s="928"/>
      <c r="G87" s="935"/>
      <c r="H87" s="928"/>
      <c r="I87" s="928"/>
      <c r="J87" s="928"/>
      <c r="K87" s="928"/>
      <c r="L87" s="928"/>
      <c r="M87" s="928"/>
      <c r="N87" s="928"/>
      <c r="O87" s="928"/>
      <c r="P87" s="928"/>
      <c r="Q87" s="928"/>
      <c r="R87" s="928"/>
      <c r="S87" s="928"/>
      <c r="T87" s="928"/>
      <c r="U87" s="928"/>
      <c r="V87" s="231"/>
      <c r="W87" s="231"/>
      <c r="X87" s="231"/>
      <c r="Y87" s="231"/>
      <c r="Z87" s="231"/>
    </row>
    <row r="88" spans="1:26" ht="15" hidden="1">
      <c r="A88" s="1380" t="s">
        <v>7390</v>
      </c>
      <c r="B88" s="1351"/>
      <c r="C88" s="1342"/>
      <c r="D88" s="1343"/>
      <c r="E88" s="935"/>
      <c r="F88" s="928"/>
      <c r="G88" s="935"/>
      <c r="H88" s="928"/>
      <c r="I88" s="928"/>
      <c r="J88" s="928"/>
      <c r="K88" s="928"/>
      <c r="L88" s="928"/>
      <c r="M88" s="928"/>
      <c r="N88" s="928"/>
      <c r="O88" s="928"/>
      <c r="P88" s="928"/>
      <c r="Q88" s="928"/>
      <c r="R88" s="928"/>
      <c r="S88" s="928"/>
      <c r="T88" s="928"/>
      <c r="U88" s="928"/>
      <c r="V88" s="231"/>
      <c r="W88" s="231"/>
      <c r="X88" s="231"/>
      <c r="Y88" s="231"/>
      <c r="Z88" s="231"/>
    </row>
    <row r="89" spans="1:26" ht="15.75" hidden="1" thickBot="1">
      <c r="A89" s="781" t="s">
        <v>4031</v>
      </c>
      <c r="B89" s="1367">
        <f>SUM(B81,B85)</f>
        <v>0</v>
      </c>
      <c r="C89" s="1331"/>
      <c r="D89" s="785">
        <f>SUM(D81,D85)</f>
        <v>0</v>
      </c>
      <c r="E89" s="950"/>
      <c r="F89" s="928"/>
      <c r="G89" s="950"/>
      <c r="H89" s="928"/>
      <c r="I89" s="928"/>
      <c r="J89" s="928"/>
      <c r="K89" s="928"/>
      <c r="L89" s="928"/>
      <c r="M89" s="928"/>
      <c r="N89" s="928"/>
      <c r="O89" s="928"/>
      <c r="P89" s="928"/>
      <c r="Q89" s="928"/>
      <c r="R89" s="928"/>
      <c r="S89" s="928"/>
      <c r="T89" s="928"/>
      <c r="U89" s="928"/>
      <c r="V89" s="231"/>
      <c r="W89" s="231"/>
      <c r="X89" s="231"/>
      <c r="Y89" s="231"/>
      <c r="Z89" s="231"/>
    </row>
    <row r="90" spans="1:26" ht="15" hidden="1">
      <c r="A90" s="781"/>
      <c r="B90" s="1368">
        <f>B89-[2]BS!F28</f>
        <v>0</v>
      </c>
      <c r="C90" s="1331"/>
      <c r="D90" s="1336">
        <f>D89-[2]BS!H28</f>
        <v>0</v>
      </c>
      <c r="E90" s="950"/>
      <c r="F90" s="928"/>
      <c r="G90" s="950"/>
      <c r="H90" s="928"/>
      <c r="I90" s="928"/>
      <c r="J90" s="928"/>
      <c r="K90" s="928"/>
      <c r="L90" s="928"/>
      <c r="M90" s="928"/>
      <c r="N90" s="928"/>
      <c r="O90" s="928"/>
      <c r="P90" s="928"/>
      <c r="Q90" s="928"/>
      <c r="R90" s="928"/>
      <c r="S90" s="928"/>
      <c r="T90" s="928"/>
      <c r="U90" s="928"/>
      <c r="V90" s="231"/>
      <c r="W90" s="231"/>
      <c r="X90" s="231"/>
      <c r="Y90" s="231"/>
      <c r="Z90" s="231"/>
    </row>
    <row r="91" spans="1:26" ht="15" hidden="1">
      <c r="A91" s="1382"/>
      <c r="B91" s="1330"/>
      <c r="C91" s="1330"/>
      <c r="D91" s="1330"/>
      <c r="E91" s="928"/>
      <c r="F91" s="928"/>
      <c r="G91" s="928"/>
      <c r="H91" s="928"/>
      <c r="I91" s="928"/>
      <c r="J91" s="928"/>
      <c r="K91" s="928"/>
      <c r="L91" s="928"/>
      <c r="M91" s="928"/>
      <c r="N91" s="928"/>
      <c r="O91" s="928"/>
      <c r="P91" s="928"/>
      <c r="Q91" s="928"/>
      <c r="R91" s="928"/>
      <c r="S91" s="928"/>
      <c r="T91" s="928"/>
      <c r="U91" s="928"/>
      <c r="V91" s="231"/>
      <c r="W91" s="231"/>
      <c r="X91" s="231"/>
      <c r="Y91" s="231"/>
      <c r="Z91" s="231"/>
    </row>
    <row r="92" spans="1:26" ht="15" hidden="1">
      <c r="A92" s="1383" t="s">
        <v>10733</v>
      </c>
      <c r="B92" s="1330"/>
      <c r="C92" s="1330"/>
      <c r="D92" s="1330"/>
      <c r="E92" s="925"/>
      <c r="F92" s="925"/>
      <c r="G92" s="925"/>
      <c r="H92" s="925"/>
      <c r="I92" s="925"/>
      <c r="J92" s="925"/>
      <c r="K92" s="925"/>
      <c r="L92" s="925"/>
      <c r="M92" s="925"/>
      <c r="N92" s="925"/>
      <c r="O92" s="925"/>
      <c r="P92" s="925"/>
      <c r="Q92" s="925"/>
      <c r="R92" s="925"/>
      <c r="S92" s="925"/>
      <c r="T92" s="925"/>
      <c r="U92" s="925"/>
      <c r="V92" s="926"/>
      <c r="W92" s="926"/>
      <c r="X92" s="926"/>
      <c r="Y92" s="926"/>
      <c r="Z92" s="926"/>
    </row>
    <row r="93" spans="1:26" ht="15" hidden="1">
      <c r="A93" s="1380"/>
      <c r="B93" s="1357" t="s">
        <v>7381</v>
      </c>
      <c r="C93" s="1331"/>
      <c r="D93" s="769" t="s">
        <v>7382</v>
      </c>
      <c r="E93" s="950"/>
      <c r="F93" s="928"/>
      <c r="G93" s="950"/>
      <c r="H93" s="928"/>
      <c r="I93" s="928"/>
      <c r="J93" s="928"/>
      <c r="K93" s="928"/>
      <c r="L93" s="928"/>
      <c r="M93" s="928"/>
      <c r="N93" s="928"/>
      <c r="O93" s="928"/>
      <c r="P93" s="928"/>
      <c r="Q93" s="928"/>
      <c r="R93" s="928"/>
      <c r="S93" s="928"/>
      <c r="T93" s="928"/>
      <c r="U93" s="928"/>
      <c r="V93" s="231"/>
      <c r="W93" s="231"/>
      <c r="X93" s="231"/>
      <c r="Y93" s="231"/>
      <c r="Z93" s="231"/>
    </row>
    <row r="94" spans="1:26" ht="30" hidden="1">
      <c r="A94" s="1380" t="s">
        <v>2919</v>
      </c>
      <c r="B94" s="1337">
        <f>[2]WK!$G$34</f>
        <v>0</v>
      </c>
      <c r="C94" s="783"/>
      <c r="D94" s="783">
        <f>[2]WK!$J$34</f>
        <v>0</v>
      </c>
      <c r="E94" s="930"/>
      <c r="F94" s="928"/>
      <c r="G94" s="930"/>
      <c r="H94" s="928"/>
      <c r="I94" s="928"/>
      <c r="J94" s="928"/>
      <c r="K94" s="928"/>
      <c r="L94" s="928"/>
      <c r="M94" s="928"/>
      <c r="N94" s="928"/>
      <c r="O94" s="928"/>
      <c r="P94" s="928"/>
      <c r="Q94" s="928"/>
      <c r="R94" s="928"/>
      <c r="S94" s="928"/>
      <c r="T94" s="928"/>
      <c r="U94" s="928"/>
      <c r="V94" s="231"/>
      <c r="W94" s="231"/>
      <c r="X94" s="231"/>
      <c r="Y94" s="231"/>
      <c r="Z94" s="231"/>
    </row>
    <row r="95" spans="1:26" ht="15" hidden="1">
      <c r="A95" s="1380"/>
      <c r="B95" s="1337"/>
      <c r="C95" s="783"/>
      <c r="D95" s="783"/>
      <c r="E95" s="930"/>
      <c r="F95" s="928"/>
      <c r="G95" s="930"/>
      <c r="H95" s="928"/>
      <c r="I95" s="928"/>
      <c r="J95" s="928"/>
      <c r="K95" s="928"/>
      <c r="L95" s="928"/>
      <c r="M95" s="928"/>
      <c r="N95" s="928"/>
      <c r="O95" s="928"/>
      <c r="P95" s="928"/>
      <c r="Q95" s="928"/>
      <c r="R95" s="928"/>
      <c r="S95" s="928"/>
      <c r="T95" s="928"/>
      <c r="U95" s="928"/>
      <c r="V95" s="231"/>
      <c r="W95" s="231"/>
      <c r="X95" s="231"/>
      <c r="Y95" s="231"/>
      <c r="Z95" s="231"/>
    </row>
    <row r="96" spans="1:26" ht="15" hidden="1">
      <c r="A96" s="1387" t="s">
        <v>2920</v>
      </c>
      <c r="B96" s="1365"/>
      <c r="C96" s="783"/>
      <c r="D96" s="786"/>
      <c r="E96" s="930"/>
      <c r="F96" s="928"/>
      <c r="G96" s="930"/>
      <c r="H96" s="928"/>
      <c r="I96" s="928"/>
      <c r="J96" s="928"/>
      <c r="K96" s="928"/>
      <c r="L96" s="928"/>
      <c r="M96" s="928"/>
      <c r="N96" s="928"/>
      <c r="O96" s="928"/>
      <c r="P96" s="928"/>
      <c r="Q96" s="928"/>
      <c r="R96" s="928"/>
      <c r="S96" s="928"/>
      <c r="T96" s="928"/>
      <c r="U96" s="928"/>
      <c r="V96" s="231"/>
      <c r="W96" s="231"/>
      <c r="X96" s="231"/>
      <c r="Y96" s="231"/>
      <c r="Z96" s="231"/>
    </row>
    <row r="97" spans="1:26" ht="15.75" hidden="1" thickBot="1">
      <c r="A97" s="781" t="s">
        <v>4031</v>
      </c>
      <c r="B97" s="1367">
        <f>SUM(B93:B96)</f>
        <v>0</v>
      </c>
      <c r="C97" s="1331"/>
      <c r="D97" s="785">
        <f>SUM(D93:D96)</f>
        <v>0</v>
      </c>
      <c r="E97" s="950"/>
      <c r="F97" s="928"/>
      <c r="G97" s="950"/>
      <c r="H97" s="928"/>
      <c r="I97" s="928"/>
      <c r="J97" s="928"/>
      <c r="K97" s="928"/>
      <c r="L97" s="928"/>
      <c r="M97" s="928"/>
      <c r="N97" s="928"/>
      <c r="O97" s="928"/>
      <c r="P97" s="928"/>
      <c r="Q97" s="928"/>
      <c r="R97" s="928"/>
      <c r="S97" s="928"/>
      <c r="T97" s="928"/>
      <c r="U97" s="928"/>
      <c r="V97" s="231"/>
      <c r="W97" s="231"/>
      <c r="X97" s="231"/>
      <c r="Y97" s="231"/>
      <c r="Z97" s="231"/>
    </row>
    <row r="98" spans="1:26" ht="15" hidden="1">
      <c r="A98" s="781"/>
      <c r="B98" s="1368">
        <f>B97-[2]BS!F29</f>
        <v>0</v>
      </c>
      <c r="C98" s="1331"/>
      <c r="D98" s="1336">
        <f>D97-[2]BS!H29</f>
        <v>0</v>
      </c>
      <c r="E98" s="950"/>
      <c r="F98" s="928"/>
      <c r="G98" s="950"/>
      <c r="H98" s="928"/>
      <c r="I98" s="928"/>
      <c r="J98" s="928"/>
      <c r="K98" s="928"/>
      <c r="L98" s="928"/>
      <c r="M98" s="928"/>
      <c r="N98" s="928"/>
      <c r="O98" s="928"/>
      <c r="P98" s="928"/>
      <c r="Q98" s="928"/>
      <c r="R98" s="928"/>
      <c r="S98" s="928"/>
      <c r="T98" s="928"/>
      <c r="U98" s="928"/>
      <c r="V98" s="231"/>
      <c r="W98" s="231"/>
      <c r="X98" s="231"/>
      <c r="Y98" s="231"/>
      <c r="Z98" s="231"/>
    </row>
    <row r="99" spans="1:26" ht="15" hidden="1">
      <c r="A99" s="781"/>
      <c r="B99" s="1368"/>
      <c r="C99" s="1331"/>
      <c r="D99" s="1336"/>
      <c r="E99" s="950"/>
      <c r="F99" s="928"/>
      <c r="G99" s="950"/>
      <c r="H99" s="928"/>
      <c r="I99" s="928"/>
      <c r="J99" s="928"/>
      <c r="K99" s="928"/>
      <c r="L99" s="928"/>
      <c r="M99" s="928"/>
      <c r="N99" s="928"/>
      <c r="O99" s="928"/>
      <c r="P99" s="928"/>
      <c r="Q99" s="928"/>
      <c r="R99" s="928"/>
      <c r="S99" s="928"/>
      <c r="T99" s="928"/>
      <c r="U99" s="928"/>
      <c r="V99" s="231"/>
      <c r="W99" s="231"/>
      <c r="X99" s="231"/>
      <c r="Y99" s="231"/>
      <c r="Z99" s="231"/>
    </row>
    <row r="100" spans="1:26" ht="15">
      <c r="A100" s="1383" t="s">
        <v>10734</v>
      </c>
      <c r="B100" s="1330"/>
      <c r="C100" s="1330"/>
      <c r="D100" s="1330"/>
      <c r="E100" s="925"/>
      <c r="F100" s="925"/>
      <c r="G100" s="925"/>
      <c r="H100" s="925"/>
      <c r="I100" s="925"/>
      <c r="J100" s="925"/>
      <c r="K100" s="925"/>
      <c r="L100" s="925"/>
      <c r="M100" s="925"/>
      <c r="N100" s="925"/>
      <c r="O100" s="925"/>
      <c r="P100" s="925"/>
      <c r="Q100" s="925"/>
      <c r="R100" s="925"/>
      <c r="S100" s="925"/>
      <c r="T100" s="925"/>
      <c r="U100" s="925"/>
      <c r="V100" s="926"/>
      <c r="W100" s="926"/>
      <c r="X100" s="926"/>
      <c r="Y100" s="926"/>
      <c r="Z100" s="926"/>
    </row>
    <row r="101" spans="1:26" ht="15">
      <c r="A101" s="1380"/>
      <c r="B101" s="1357" t="s">
        <v>7381</v>
      </c>
      <c r="C101" s="1331"/>
      <c r="D101" s="769" t="s">
        <v>7382</v>
      </c>
      <c r="E101" s="950"/>
      <c r="F101" s="928"/>
      <c r="G101" s="950"/>
      <c r="H101" s="928"/>
      <c r="I101" s="928"/>
      <c r="J101" s="928"/>
      <c r="K101" s="928"/>
      <c r="L101" s="928"/>
      <c r="M101" s="928"/>
      <c r="N101" s="928"/>
      <c r="O101" s="928"/>
      <c r="P101" s="928"/>
      <c r="Q101" s="928"/>
      <c r="R101" s="928"/>
      <c r="S101" s="928"/>
      <c r="T101" s="928"/>
      <c r="U101" s="928"/>
      <c r="V101" s="231"/>
      <c r="W101" s="231"/>
      <c r="X101" s="231"/>
      <c r="Y101" s="231"/>
      <c r="Z101" s="231"/>
    </row>
    <row r="102" spans="1:26" s="955" customFormat="1" ht="15">
      <c r="A102" s="1397" t="s">
        <v>14216</v>
      </c>
      <c r="B102" s="1377">
        <f>SUM(B103:B108)</f>
        <v>2087175998</v>
      </c>
      <c r="C102" s="788"/>
      <c r="D102" s="1377">
        <f>SUM(D103:D108)</f>
        <v>2087175998</v>
      </c>
      <c r="E102" s="954"/>
      <c r="F102" s="989"/>
      <c r="G102" s="954"/>
      <c r="H102" s="989"/>
      <c r="I102" s="989"/>
      <c r="J102" s="989"/>
      <c r="K102" s="989"/>
      <c r="L102" s="989"/>
      <c r="M102" s="989"/>
      <c r="N102" s="989"/>
      <c r="O102" s="989"/>
      <c r="P102" s="989"/>
      <c r="Q102" s="989"/>
      <c r="R102" s="989"/>
      <c r="S102" s="989"/>
      <c r="T102" s="989"/>
      <c r="U102" s="989"/>
      <c r="V102" s="560"/>
      <c r="W102" s="560"/>
      <c r="X102" s="560"/>
      <c r="Y102" s="560"/>
      <c r="Z102" s="560"/>
    </row>
    <row r="103" spans="1:26" ht="16.5" customHeight="1">
      <c r="A103" s="1005" t="s">
        <v>14217</v>
      </c>
      <c r="B103" s="1562">
        <v>164042666</v>
      </c>
      <c r="C103" s="1330"/>
      <c r="D103" s="1562">
        <v>164042666</v>
      </c>
      <c r="E103" s="928"/>
      <c r="F103" s="928"/>
      <c r="G103" s="928"/>
      <c r="H103" s="928"/>
      <c r="I103" s="928"/>
      <c r="J103" s="928"/>
      <c r="K103" s="928"/>
      <c r="L103" s="928"/>
      <c r="M103" s="928"/>
      <c r="N103" s="928"/>
      <c r="O103" s="928"/>
      <c r="P103" s="928"/>
      <c r="Q103" s="928"/>
      <c r="R103" s="928"/>
      <c r="S103" s="928"/>
      <c r="T103" s="928"/>
      <c r="U103" s="928"/>
      <c r="V103" s="231"/>
      <c r="W103" s="231"/>
      <c r="X103" s="231"/>
      <c r="Y103" s="231"/>
      <c r="Z103" s="231"/>
    </row>
    <row r="104" spans="1:26" ht="16.5" customHeight="1">
      <c r="A104" s="1005" t="s">
        <v>14218</v>
      </c>
      <c r="B104" s="1562">
        <v>182000000</v>
      </c>
      <c r="C104" s="1330"/>
      <c r="D104" s="1562">
        <v>182000000</v>
      </c>
      <c r="E104" s="928"/>
      <c r="F104" s="928"/>
      <c r="G104" s="928"/>
      <c r="H104" s="928"/>
      <c r="I104" s="928"/>
      <c r="J104" s="928"/>
      <c r="K104" s="928"/>
      <c r="L104" s="928"/>
      <c r="M104" s="928"/>
      <c r="N104" s="928"/>
      <c r="O104" s="928"/>
      <c r="P104" s="928"/>
      <c r="Q104" s="928"/>
      <c r="R104" s="928"/>
      <c r="S104" s="928"/>
      <c r="T104" s="928"/>
      <c r="U104" s="928"/>
      <c r="V104" s="231"/>
      <c r="W104" s="231"/>
      <c r="X104" s="231"/>
      <c r="Y104" s="231"/>
      <c r="Z104" s="231"/>
    </row>
    <row r="105" spans="1:26" ht="16.5" customHeight="1">
      <c r="A105" s="1005" t="s">
        <v>14219</v>
      </c>
      <c r="B105" s="1562">
        <v>151666666</v>
      </c>
      <c r="C105" s="1330"/>
      <c r="D105" s="1562">
        <v>151666666</v>
      </c>
      <c r="E105" s="928"/>
      <c r="F105" s="928"/>
      <c r="G105" s="928"/>
      <c r="H105" s="928"/>
      <c r="I105" s="928"/>
      <c r="J105" s="928"/>
      <c r="K105" s="928"/>
      <c r="L105" s="928"/>
      <c r="M105" s="928"/>
      <c r="N105" s="928"/>
      <c r="O105" s="928"/>
      <c r="P105" s="928"/>
      <c r="Q105" s="928"/>
      <c r="R105" s="928"/>
      <c r="S105" s="928"/>
      <c r="T105" s="928"/>
      <c r="U105" s="928"/>
      <c r="V105" s="231"/>
      <c r="W105" s="231"/>
      <c r="X105" s="231"/>
      <c r="Y105" s="231"/>
      <c r="Z105" s="231"/>
    </row>
    <row r="106" spans="1:26" ht="15">
      <c r="A106" s="1005" t="s">
        <v>14294</v>
      </c>
      <c r="B106" s="1562">
        <v>72800000</v>
      </c>
      <c r="C106" s="1330"/>
      <c r="D106" s="1562">
        <v>72800000</v>
      </c>
      <c r="E106" s="928"/>
      <c r="F106" s="928"/>
      <c r="G106" s="928"/>
      <c r="H106" s="928"/>
      <c r="I106" s="928"/>
      <c r="J106" s="928"/>
      <c r="K106" s="928"/>
      <c r="L106" s="928"/>
      <c r="M106" s="928"/>
      <c r="N106" s="928"/>
      <c r="O106" s="928"/>
      <c r="P106" s="928"/>
      <c r="Q106" s="928"/>
      <c r="R106" s="928"/>
      <c r="S106" s="928"/>
      <c r="T106" s="928"/>
      <c r="U106" s="928"/>
      <c r="V106" s="231"/>
      <c r="W106" s="231"/>
      <c r="X106" s="231"/>
      <c r="Y106" s="231"/>
      <c r="Z106" s="231"/>
    </row>
    <row r="107" spans="1:26" ht="15">
      <c r="A107" s="1005" t="s">
        <v>14249</v>
      </c>
      <c r="B107" s="1562">
        <v>379166666</v>
      </c>
      <c r="C107" s="1330"/>
      <c r="D107" s="1562">
        <v>379166666</v>
      </c>
      <c r="E107" s="928"/>
      <c r="F107" s="928"/>
      <c r="G107" s="928"/>
      <c r="H107" s="928"/>
      <c r="I107" s="928"/>
      <c r="J107" s="928"/>
      <c r="K107" s="928"/>
      <c r="L107" s="928"/>
      <c r="M107" s="928"/>
      <c r="N107" s="928"/>
      <c r="O107" s="928"/>
      <c r="P107" s="928"/>
      <c r="Q107" s="928"/>
      <c r="R107" s="928"/>
      <c r="S107" s="928"/>
      <c r="T107" s="928"/>
      <c r="U107" s="928"/>
      <c r="V107" s="231"/>
      <c r="W107" s="231"/>
      <c r="X107" s="231"/>
      <c r="Y107" s="231"/>
      <c r="Z107" s="231"/>
    </row>
    <row r="108" spans="1:26" ht="15">
      <c r="A108" s="1005" t="s">
        <v>14250</v>
      </c>
      <c r="B108" s="1562">
        <v>1137500000</v>
      </c>
      <c r="C108" s="1330"/>
      <c r="D108" s="1562">
        <v>1137500000</v>
      </c>
      <c r="E108" s="928"/>
      <c r="F108" s="928"/>
      <c r="G108" s="928"/>
      <c r="H108" s="928"/>
      <c r="I108" s="928"/>
      <c r="J108" s="928"/>
      <c r="K108" s="928"/>
      <c r="L108" s="928"/>
      <c r="M108" s="928"/>
      <c r="N108" s="928"/>
      <c r="O108" s="928"/>
      <c r="P108" s="928"/>
      <c r="Q108" s="928"/>
      <c r="R108" s="928"/>
      <c r="S108" s="928"/>
      <c r="T108" s="928"/>
      <c r="U108" s="928"/>
      <c r="V108" s="231"/>
      <c r="W108" s="231"/>
      <c r="X108" s="231"/>
      <c r="Y108" s="231"/>
      <c r="Z108" s="231"/>
    </row>
    <row r="109" spans="1:26" ht="15">
      <c r="A109" s="1427" t="s">
        <v>13297</v>
      </c>
      <c r="B109" s="1564">
        <v>6072141440</v>
      </c>
      <c r="C109" s="1330"/>
      <c r="D109" s="1564">
        <v>6072141440</v>
      </c>
      <c r="E109" s="928"/>
      <c r="F109" s="928"/>
      <c r="G109" s="928"/>
      <c r="H109" s="928"/>
      <c r="I109" s="928"/>
      <c r="J109" s="928"/>
      <c r="K109" s="928"/>
      <c r="L109" s="928"/>
      <c r="M109" s="928"/>
      <c r="N109" s="928"/>
      <c r="O109" s="928"/>
      <c r="P109" s="928"/>
      <c r="Q109" s="928"/>
      <c r="R109" s="928"/>
      <c r="S109" s="928"/>
      <c r="T109" s="928"/>
      <c r="U109" s="928"/>
      <c r="V109" s="231"/>
      <c r="W109" s="231"/>
      <c r="X109" s="231"/>
      <c r="Y109" s="231"/>
      <c r="Z109" s="231"/>
    </row>
    <row r="110" spans="1:26" ht="15" hidden="1">
      <c r="A110" s="1005"/>
      <c r="B110" s="1330"/>
      <c r="C110" s="1330"/>
      <c r="D110" s="1330"/>
      <c r="E110" s="928"/>
      <c r="F110" s="928"/>
      <c r="G110" s="928"/>
      <c r="H110" s="928"/>
      <c r="I110" s="928"/>
      <c r="J110" s="928"/>
      <c r="K110" s="928"/>
      <c r="L110" s="928"/>
      <c r="M110" s="928"/>
      <c r="N110" s="928"/>
      <c r="O110" s="928"/>
      <c r="P110" s="928"/>
      <c r="Q110" s="928"/>
      <c r="R110" s="928"/>
      <c r="S110" s="928"/>
      <c r="T110" s="928"/>
      <c r="U110" s="928"/>
      <c r="V110" s="231"/>
      <c r="W110" s="231"/>
      <c r="X110" s="231"/>
      <c r="Y110" s="231"/>
      <c r="Z110" s="231"/>
    </row>
    <row r="111" spans="1:26" ht="15" hidden="1">
      <c r="A111" s="1005"/>
      <c r="B111" s="1330"/>
      <c r="C111" s="1330"/>
      <c r="D111" s="1330"/>
      <c r="E111" s="928"/>
      <c r="F111" s="928"/>
      <c r="G111" s="928"/>
      <c r="H111" s="928"/>
      <c r="I111" s="928"/>
      <c r="J111" s="928"/>
      <c r="K111" s="928"/>
      <c r="L111" s="928"/>
      <c r="M111" s="928"/>
      <c r="N111" s="928"/>
      <c r="O111" s="928"/>
      <c r="P111" s="928"/>
      <c r="Q111" s="928"/>
      <c r="R111" s="928"/>
      <c r="S111" s="928"/>
      <c r="T111" s="928"/>
      <c r="U111" s="928"/>
      <c r="V111" s="231"/>
      <c r="W111" s="231"/>
      <c r="X111" s="231"/>
      <c r="Y111" s="231"/>
      <c r="Z111" s="231"/>
    </row>
    <row r="112" spans="1:26" ht="15.75" thickBot="1">
      <c r="A112" s="781" t="s">
        <v>4031</v>
      </c>
      <c r="B112" s="1369">
        <f>B109+B102</f>
        <v>8159317438</v>
      </c>
      <c r="C112" s="1331"/>
      <c r="D112" s="1332">
        <f>D109+D102</f>
        <v>8159317438</v>
      </c>
      <c r="E112" s="950"/>
      <c r="F112" s="928"/>
      <c r="G112" s="950"/>
      <c r="H112" s="928"/>
      <c r="I112" s="928"/>
      <c r="J112" s="928"/>
      <c r="K112" s="928"/>
      <c r="L112" s="928"/>
      <c r="M112" s="928"/>
      <c r="N112" s="928"/>
      <c r="O112" s="928"/>
      <c r="P112" s="928"/>
      <c r="Q112" s="928"/>
      <c r="R112" s="928"/>
      <c r="S112" s="928"/>
      <c r="T112" s="928"/>
      <c r="U112" s="928"/>
      <c r="V112" s="231"/>
      <c r="W112" s="231"/>
      <c r="X112" s="231"/>
      <c r="Y112" s="231"/>
      <c r="Z112" s="231"/>
    </row>
    <row r="113" spans="1:26" ht="15.75" thickTop="1">
      <c r="A113" s="1382"/>
      <c r="B113" s="1330">
        <f>B112-CĐKT!F30</f>
        <v>-33620682562</v>
      </c>
      <c r="C113" s="1339"/>
      <c r="D113" s="1339">
        <f>D112-CĐKT!H30</f>
        <v>-30320682562</v>
      </c>
      <c r="E113" s="928"/>
      <c r="F113" s="928"/>
      <c r="G113" s="928"/>
      <c r="H113" s="928"/>
      <c r="I113" s="928"/>
      <c r="J113" s="928"/>
      <c r="K113" s="928"/>
      <c r="L113" s="928"/>
      <c r="M113" s="928"/>
      <c r="N113" s="928"/>
      <c r="O113" s="928"/>
      <c r="P113" s="928"/>
      <c r="Q113" s="928"/>
      <c r="R113" s="928"/>
      <c r="S113" s="928"/>
      <c r="T113" s="928"/>
      <c r="U113" s="928"/>
      <c r="V113" s="231"/>
      <c r="W113" s="231"/>
      <c r="X113" s="231"/>
      <c r="Y113" s="231"/>
      <c r="Z113" s="231"/>
    </row>
    <row r="114" spans="1:26" ht="15" hidden="1">
      <c r="A114" s="1005"/>
      <c r="B114" s="1330"/>
      <c r="C114" s="1330"/>
      <c r="D114" s="1330"/>
      <c r="E114" s="928"/>
      <c r="F114" s="928"/>
      <c r="G114" s="928"/>
      <c r="H114" s="928"/>
      <c r="I114" s="928"/>
      <c r="J114" s="928"/>
      <c r="K114" s="928"/>
      <c r="L114" s="928"/>
      <c r="M114" s="928"/>
      <c r="N114" s="928"/>
      <c r="O114" s="928"/>
      <c r="P114" s="928"/>
      <c r="Q114" s="928"/>
      <c r="R114" s="928"/>
      <c r="S114" s="928"/>
      <c r="T114" s="928"/>
      <c r="U114" s="928"/>
      <c r="V114" s="231"/>
      <c r="W114" s="231"/>
      <c r="X114" s="231"/>
      <c r="Y114" s="231"/>
      <c r="Z114" s="231"/>
    </row>
    <row r="115" spans="1:26" ht="15" hidden="1" customHeight="1">
      <c r="A115" s="1388" t="s">
        <v>5898</v>
      </c>
      <c r="B115" s="2121"/>
      <c r="C115" s="2121"/>
      <c r="D115" s="2121"/>
      <c r="E115" s="2121"/>
      <c r="F115" s="2121"/>
      <c r="G115" s="938"/>
      <c r="H115" s="938"/>
      <c r="I115" s="928"/>
      <c r="J115" s="928"/>
      <c r="K115" s="928"/>
      <c r="L115" s="928"/>
      <c r="M115" s="928"/>
      <c r="N115" s="928"/>
      <c r="O115" s="928"/>
      <c r="P115" s="928"/>
      <c r="Q115" s="928"/>
      <c r="R115" s="928"/>
      <c r="S115" s="928"/>
      <c r="T115" s="928"/>
      <c r="U115" s="928"/>
      <c r="V115" s="231"/>
      <c r="W115" s="231"/>
      <c r="X115" s="231"/>
      <c r="Y115" s="231"/>
      <c r="Z115" s="231"/>
    </row>
    <row r="116" spans="1:26" ht="15" hidden="1">
      <c r="A116" s="1389"/>
      <c r="B116" s="1344" t="s">
        <v>5899</v>
      </c>
      <c r="C116" s="1344"/>
      <c r="D116" s="1344" t="s">
        <v>5900</v>
      </c>
      <c r="E116" s="937"/>
      <c r="F116" s="937" t="s">
        <v>12093</v>
      </c>
      <c r="G116" s="937"/>
      <c r="H116" s="937" t="s">
        <v>12559</v>
      </c>
      <c r="I116" s="928"/>
      <c r="J116" s="928"/>
      <c r="K116" s="928"/>
      <c r="L116" s="928"/>
      <c r="M116" s="928"/>
      <c r="N116" s="928"/>
      <c r="O116" s="928"/>
      <c r="P116" s="928"/>
      <c r="Q116" s="928"/>
      <c r="R116" s="928"/>
      <c r="S116" s="928"/>
      <c r="T116" s="928"/>
      <c r="U116" s="928"/>
      <c r="V116" s="231"/>
      <c r="W116" s="231"/>
      <c r="X116" s="231"/>
      <c r="Y116" s="231"/>
      <c r="Z116" s="231"/>
    </row>
    <row r="117" spans="1:26" ht="15" hidden="1">
      <c r="A117" s="1005"/>
      <c r="B117" s="1337"/>
      <c r="C117" s="783"/>
      <c r="D117" s="783"/>
      <c r="E117" s="930"/>
      <c r="F117" s="928">
        <f>B117+D117</f>
        <v>0</v>
      </c>
      <c r="G117" s="930"/>
      <c r="H117" s="928"/>
      <c r="I117" s="928"/>
      <c r="J117" s="928"/>
      <c r="K117" s="928"/>
      <c r="L117" s="928"/>
      <c r="M117" s="928"/>
      <c r="N117" s="928"/>
      <c r="O117" s="928"/>
      <c r="P117" s="928"/>
      <c r="Q117" s="928"/>
      <c r="R117" s="928"/>
      <c r="S117" s="928"/>
      <c r="T117" s="928"/>
      <c r="U117" s="928"/>
      <c r="V117" s="231"/>
      <c r="W117" s="231"/>
      <c r="X117" s="231"/>
      <c r="Y117" s="231"/>
      <c r="Z117" s="231"/>
    </row>
    <row r="118" spans="1:26" ht="19.5" hidden="1" customHeight="1">
      <c r="A118" s="1386"/>
      <c r="B118" s="1337"/>
      <c r="C118" s="783"/>
      <c r="D118" s="783"/>
      <c r="E118" s="930"/>
      <c r="F118" s="928">
        <f>B118+D118</f>
        <v>0</v>
      </c>
      <c r="G118" s="930"/>
      <c r="H118" s="928"/>
      <c r="I118" s="928"/>
      <c r="J118" s="928"/>
      <c r="K118" s="928"/>
      <c r="L118" s="928"/>
      <c r="M118" s="928"/>
      <c r="N118" s="928"/>
      <c r="O118" s="928"/>
      <c r="P118" s="928"/>
      <c r="Q118" s="928"/>
      <c r="R118" s="928"/>
      <c r="S118" s="928"/>
      <c r="T118" s="928"/>
      <c r="U118" s="928"/>
      <c r="V118" s="231"/>
      <c r="W118" s="231"/>
      <c r="X118" s="231"/>
      <c r="Y118" s="231"/>
      <c r="Z118" s="231"/>
    </row>
    <row r="119" spans="1:26" ht="15.75" hidden="1" thickBot="1">
      <c r="A119" s="781" t="s">
        <v>12095</v>
      </c>
      <c r="B119" s="1369">
        <f>SUM(B117:B118)</f>
        <v>0</v>
      </c>
      <c r="C119" s="1331"/>
      <c r="D119" s="1332">
        <f>SUM(D117:D118)</f>
        <v>0</v>
      </c>
      <c r="E119" s="950"/>
      <c r="F119" s="931">
        <f>SUM(F117:F118)</f>
        <v>0</v>
      </c>
      <c r="G119" s="950"/>
      <c r="H119" s="931">
        <f>SUM(H117:H118)</f>
        <v>0</v>
      </c>
      <c r="I119" s="928"/>
      <c r="J119" s="932"/>
      <c r="K119" s="932"/>
      <c r="L119" s="932"/>
      <c r="M119" s="932"/>
      <c r="N119" s="928"/>
      <c r="O119" s="928"/>
      <c r="P119" s="928"/>
      <c r="Q119" s="928"/>
      <c r="R119" s="928"/>
      <c r="S119" s="928"/>
      <c r="T119" s="928"/>
      <c r="U119" s="928"/>
      <c r="V119" s="231"/>
      <c r="W119" s="231"/>
      <c r="X119" s="231"/>
      <c r="Y119" s="231"/>
      <c r="Z119" s="231"/>
    </row>
    <row r="120" spans="1:26" ht="15" hidden="1">
      <c r="A120" s="1381" t="s">
        <v>1686</v>
      </c>
      <c r="B120" s="1368"/>
      <c r="C120" s="1334"/>
      <c r="D120" s="1333"/>
      <c r="E120" s="990"/>
      <c r="F120" s="946">
        <f>F119-B112</f>
        <v>-8159317438</v>
      </c>
      <c r="G120" s="988"/>
      <c r="H120" s="946">
        <f>H119-D112</f>
        <v>-8159317438</v>
      </c>
      <c r="I120" s="928"/>
      <c r="J120" s="932"/>
      <c r="K120" s="932"/>
      <c r="L120" s="932"/>
      <c r="M120" s="932"/>
      <c r="N120" s="928"/>
      <c r="O120" s="928"/>
      <c r="P120" s="928"/>
      <c r="Q120" s="928"/>
      <c r="R120" s="928"/>
      <c r="S120" s="928"/>
      <c r="T120" s="928"/>
      <c r="U120" s="928"/>
      <c r="V120" s="231"/>
      <c r="W120" s="231"/>
      <c r="X120" s="231"/>
      <c r="Y120" s="231"/>
      <c r="Z120" s="231"/>
    </row>
    <row r="121" spans="1:26" ht="15" hidden="1">
      <c r="A121" s="1005"/>
      <c r="B121" s="1330"/>
      <c r="C121" s="1330"/>
      <c r="D121" s="1330"/>
      <c r="E121" s="928"/>
      <c r="F121" s="928"/>
      <c r="G121" s="928"/>
      <c r="H121" s="928"/>
      <c r="I121" s="928"/>
      <c r="J121" s="928"/>
      <c r="K121" s="928"/>
      <c r="L121" s="928"/>
      <c r="M121" s="928"/>
      <c r="N121" s="928"/>
      <c r="O121" s="928"/>
      <c r="P121" s="928"/>
      <c r="Q121" s="928"/>
      <c r="R121" s="928"/>
      <c r="S121" s="928"/>
      <c r="T121" s="928"/>
      <c r="U121" s="928"/>
      <c r="V121" s="231"/>
      <c r="W121" s="231"/>
      <c r="X121" s="231"/>
      <c r="Y121" s="231"/>
      <c r="Z121" s="231"/>
    </row>
    <row r="122" spans="1:26" ht="15">
      <c r="A122" s="1005"/>
      <c r="B122" s="1330"/>
      <c r="C122" s="1330"/>
      <c r="D122" s="1330"/>
      <c r="E122" s="928"/>
      <c r="F122" s="928"/>
      <c r="G122" s="928"/>
      <c r="H122" s="928"/>
      <c r="I122" s="928"/>
      <c r="J122" s="928"/>
      <c r="K122" s="928"/>
      <c r="L122" s="928"/>
      <c r="M122" s="928"/>
      <c r="N122" s="928"/>
      <c r="O122" s="928"/>
      <c r="P122" s="928"/>
      <c r="Q122" s="928"/>
      <c r="R122" s="928"/>
      <c r="S122" s="928"/>
      <c r="T122" s="928"/>
      <c r="U122" s="928"/>
      <c r="V122" s="231"/>
      <c r="W122" s="231"/>
      <c r="X122" s="231"/>
      <c r="Y122" s="231"/>
      <c r="Z122" s="231"/>
    </row>
    <row r="123" spans="1:26" ht="15">
      <c r="A123" s="1383" t="s">
        <v>2809</v>
      </c>
      <c r="B123" s="1330"/>
      <c r="C123" s="1330"/>
      <c r="D123" s="1330"/>
      <c r="E123" s="925"/>
      <c r="F123" s="925"/>
      <c r="G123" s="925"/>
      <c r="H123" s="925"/>
      <c r="I123" s="925"/>
      <c r="J123" s="925"/>
      <c r="K123" s="925"/>
      <c r="L123" s="925"/>
      <c r="M123" s="925"/>
      <c r="N123" s="925"/>
      <c r="O123" s="925"/>
      <c r="P123" s="925"/>
      <c r="Q123" s="925"/>
      <c r="R123" s="925"/>
      <c r="S123" s="925"/>
      <c r="T123" s="925"/>
      <c r="U123" s="925"/>
      <c r="V123" s="926"/>
      <c r="W123" s="926"/>
      <c r="X123" s="926"/>
      <c r="Y123" s="926"/>
      <c r="Z123" s="926"/>
    </row>
    <row r="124" spans="1:26" ht="15">
      <c r="A124" s="1380"/>
      <c r="B124" s="1357" t="s">
        <v>14229</v>
      </c>
      <c r="C124" s="1331"/>
      <c r="D124" s="769" t="s">
        <v>7382</v>
      </c>
      <c r="E124" s="950"/>
      <c r="F124" s="928"/>
      <c r="G124" s="950"/>
      <c r="H124" s="928"/>
      <c r="I124" s="928"/>
      <c r="J124" s="928"/>
      <c r="K124" s="928"/>
      <c r="L124" s="928"/>
      <c r="M124" s="928"/>
      <c r="N124" s="928"/>
      <c r="O124" s="928"/>
      <c r="P124" s="928"/>
      <c r="Q124" s="928"/>
      <c r="R124" s="928"/>
      <c r="S124" s="928"/>
      <c r="T124" s="928"/>
      <c r="U124" s="928"/>
      <c r="V124" s="231"/>
      <c r="W124" s="231"/>
      <c r="X124" s="231"/>
      <c r="Y124" s="231"/>
      <c r="Z124" s="231"/>
    </row>
    <row r="125" spans="1:26" ht="15">
      <c r="A125" s="1565" t="s">
        <v>14252</v>
      </c>
      <c r="B125" s="1562">
        <v>34748671</v>
      </c>
      <c r="C125" s="783"/>
      <c r="D125" s="1562">
        <v>34748671</v>
      </c>
      <c r="E125" s="930"/>
      <c r="F125" s="928"/>
      <c r="G125" s="930"/>
      <c r="H125" s="928"/>
      <c r="I125" s="928"/>
      <c r="J125" s="928"/>
      <c r="K125" s="928"/>
      <c r="L125" s="928"/>
      <c r="M125" s="928"/>
      <c r="N125" s="928"/>
      <c r="O125" s="928"/>
      <c r="P125" s="928"/>
      <c r="Q125" s="928"/>
      <c r="R125" s="928"/>
      <c r="S125" s="928"/>
      <c r="T125" s="928"/>
      <c r="U125" s="928"/>
      <c r="V125" s="231"/>
      <c r="W125" s="231"/>
      <c r="X125" s="231"/>
      <c r="Y125" s="231"/>
      <c r="Z125" s="231"/>
    </row>
    <row r="126" spans="1:26" ht="15">
      <c r="A126" s="1565" t="s">
        <v>14253</v>
      </c>
      <c r="B126" s="1562">
        <v>487043250</v>
      </c>
      <c r="C126" s="1342"/>
      <c r="D126" s="1562">
        <v>487043250</v>
      </c>
      <c r="E126" s="935"/>
      <c r="F126" s="928"/>
      <c r="G126" s="935"/>
      <c r="H126" s="928"/>
      <c r="I126" s="928"/>
      <c r="J126" s="928"/>
      <c r="K126" s="928"/>
      <c r="L126" s="928"/>
      <c r="M126" s="928"/>
      <c r="N126" s="928"/>
      <c r="O126" s="928"/>
      <c r="P126" s="928"/>
      <c r="Q126" s="928"/>
      <c r="R126" s="928"/>
      <c r="S126" s="928"/>
      <c r="T126" s="928"/>
      <c r="U126" s="928"/>
      <c r="V126" s="231"/>
      <c r="W126" s="231"/>
      <c r="X126" s="231"/>
      <c r="Y126" s="231"/>
      <c r="Z126" s="231"/>
    </row>
    <row r="127" spans="1:26" ht="15">
      <c r="A127" s="1565" t="s">
        <v>14220</v>
      </c>
      <c r="B127" s="1562">
        <v>308853000</v>
      </c>
      <c r="C127" s="1342"/>
      <c r="D127" s="1562">
        <v>308853000</v>
      </c>
      <c r="E127" s="935"/>
      <c r="F127" s="928"/>
      <c r="G127" s="935"/>
      <c r="H127" s="928"/>
      <c r="I127" s="928"/>
      <c r="J127" s="928"/>
      <c r="K127" s="928"/>
      <c r="L127" s="928"/>
      <c r="M127" s="928"/>
      <c r="N127" s="928"/>
      <c r="O127" s="928"/>
      <c r="P127" s="928"/>
      <c r="Q127" s="928"/>
      <c r="R127" s="928"/>
      <c r="S127" s="928"/>
      <c r="T127" s="928"/>
      <c r="U127" s="928"/>
      <c r="V127" s="231"/>
      <c r="W127" s="231"/>
      <c r="X127" s="231"/>
      <c r="Y127" s="231"/>
      <c r="Z127" s="231"/>
    </row>
    <row r="128" spans="1:26" ht="15">
      <c r="A128" s="1565" t="s">
        <v>14295</v>
      </c>
      <c r="B128" s="1562">
        <v>877352404</v>
      </c>
      <c r="C128" s="1342"/>
      <c r="D128" s="1562">
        <v>877352404</v>
      </c>
      <c r="E128" s="935"/>
      <c r="F128" s="928"/>
      <c r="G128" s="935"/>
      <c r="H128" s="928"/>
      <c r="I128" s="928"/>
      <c r="J128" s="928"/>
      <c r="K128" s="928"/>
      <c r="L128" s="928"/>
      <c r="M128" s="928"/>
      <c r="N128" s="928"/>
      <c r="O128" s="928"/>
      <c r="P128" s="928"/>
      <c r="Q128" s="928"/>
      <c r="R128" s="928"/>
      <c r="S128" s="928"/>
      <c r="T128" s="928"/>
      <c r="U128" s="928"/>
      <c r="V128" s="231"/>
      <c r="W128" s="231"/>
      <c r="X128" s="231"/>
      <c r="Y128" s="231"/>
      <c r="Z128" s="231"/>
    </row>
    <row r="129" spans="1:26" ht="15.75">
      <c r="A129" s="1565" t="s">
        <v>14215</v>
      </c>
      <c r="B129" s="1337">
        <v>2549360850</v>
      </c>
      <c r="C129" s="1342"/>
      <c r="D129" s="1562">
        <v>1751824210</v>
      </c>
      <c r="E129" s="935"/>
      <c r="F129" s="1644"/>
      <c r="G129" s="935"/>
      <c r="H129" s="928"/>
      <c r="I129" s="928"/>
      <c r="J129" s="928"/>
      <c r="K129" s="928"/>
      <c r="L129" s="928"/>
      <c r="M129" s="928"/>
      <c r="N129" s="928"/>
      <c r="O129" s="928"/>
      <c r="P129" s="928"/>
      <c r="Q129" s="928"/>
      <c r="R129" s="928"/>
      <c r="S129" s="928"/>
      <c r="T129" s="928"/>
      <c r="U129" s="928"/>
      <c r="V129" s="231"/>
      <c r="W129" s="231"/>
      <c r="X129" s="231"/>
      <c r="Y129" s="231"/>
      <c r="Z129" s="231"/>
    </row>
    <row r="130" spans="1:26" ht="15.75" thickBot="1">
      <c r="A130" s="781" t="s">
        <v>4031</v>
      </c>
      <c r="B130" s="1367">
        <f>SUM(B125:B129)</f>
        <v>4257358175</v>
      </c>
      <c r="C130" s="1331"/>
      <c r="D130" s="785">
        <f>SUM(D125:D129)</f>
        <v>3459821535</v>
      </c>
      <c r="E130" s="950"/>
      <c r="F130" s="928"/>
      <c r="G130" s="950"/>
      <c r="H130" s="928"/>
      <c r="I130" s="928"/>
      <c r="J130" s="928"/>
      <c r="K130" s="928"/>
      <c r="L130" s="928"/>
      <c r="M130" s="928"/>
      <c r="N130" s="928"/>
      <c r="O130" s="928"/>
      <c r="P130" s="928"/>
      <c r="Q130" s="928"/>
      <c r="R130" s="928"/>
      <c r="S130" s="928"/>
      <c r="T130" s="928"/>
      <c r="U130" s="928"/>
      <c r="V130" s="231"/>
      <c r="W130" s="231"/>
      <c r="X130" s="231"/>
      <c r="Y130" s="231"/>
      <c r="Z130" s="231"/>
    </row>
    <row r="131" spans="1:26" ht="15.75" thickTop="1">
      <c r="A131" s="781"/>
      <c r="B131" s="1368">
        <f>B130+CĐKT!F31</f>
        <v>401754170930</v>
      </c>
      <c r="C131" s="1331"/>
      <c r="D131" s="1336">
        <f>D130+CĐKT!H31</f>
        <v>364940985539</v>
      </c>
      <c r="E131" s="950"/>
      <c r="F131" s="928"/>
      <c r="G131" s="950"/>
      <c r="H131" s="928"/>
      <c r="I131" s="928"/>
      <c r="J131" s="928"/>
      <c r="K131" s="928"/>
      <c r="L131" s="928"/>
      <c r="M131" s="928"/>
      <c r="N131" s="928"/>
      <c r="O131" s="928"/>
      <c r="P131" s="928"/>
      <c r="Q131" s="928"/>
      <c r="R131" s="928"/>
      <c r="S131" s="928"/>
      <c r="T131" s="928"/>
      <c r="U131" s="928"/>
      <c r="V131" s="231"/>
      <c r="W131" s="231"/>
      <c r="X131" s="231"/>
      <c r="Y131" s="231"/>
      <c r="Z131" s="231"/>
    </row>
    <row r="132" spans="1:26" ht="15">
      <c r="A132" s="781"/>
      <c r="B132" s="1368"/>
      <c r="C132" s="1331"/>
      <c r="D132" s="1336"/>
      <c r="E132" s="950"/>
      <c r="F132" s="928"/>
      <c r="G132" s="950"/>
      <c r="H132" s="928"/>
      <c r="I132" s="928"/>
      <c r="J132" s="928"/>
      <c r="K132" s="928"/>
      <c r="L132" s="928"/>
      <c r="M132" s="928"/>
      <c r="N132" s="928"/>
      <c r="O132" s="928"/>
      <c r="P132" s="928"/>
      <c r="Q132" s="928"/>
      <c r="R132" s="928"/>
      <c r="S132" s="928"/>
      <c r="T132" s="928"/>
      <c r="U132" s="928"/>
      <c r="V132" s="231"/>
      <c r="W132" s="231"/>
      <c r="X132" s="231"/>
      <c r="Y132" s="231"/>
      <c r="Z132" s="231"/>
    </row>
    <row r="133" spans="1:26" s="1080" customFormat="1" ht="15">
      <c r="A133" s="1390" t="s">
        <v>12560</v>
      </c>
      <c r="B133" s="1345"/>
      <c r="C133" s="1345"/>
      <c r="D133" s="1345"/>
    </row>
    <row r="134" spans="1:26" s="1080" customFormat="1" ht="15.75" thickBot="1">
      <c r="A134" s="1384"/>
      <c r="B134" s="1518" t="s">
        <v>12561</v>
      </c>
      <c r="C134" s="1347"/>
      <c r="D134" s="1346" t="s">
        <v>12562</v>
      </c>
    </row>
    <row r="135" spans="1:26" s="1080" customFormat="1" ht="15">
      <c r="A135" s="1384" t="s">
        <v>4021</v>
      </c>
      <c r="B135" s="1308">
        <v>3459821535</v>
      </c>
      <c r="C135" s="1305"/>
      <c r="D135" s="1305"/>
    </row>
    <row r="136" spans="1:26" s="1080" customFormat="1" ht="15">
      <c r="A136" s="1384" t="s">
        <v>11031</v>
      </c>
      <c r="B136" s="1308">
        <v>797536640</v>
      </c>
      <c r="C136" s="1305"/>
      <c r="D136" s="1305"/>
    </row>
    <row r="137" spans="1:26" s="1080" customFormat="1" ht="15">
      <c r="A137" s="1384" t="s">
        <v>11032</v>
      </c>
      <c r="B137" s="1308"/>
      <c r="C137" s="1305"/>
      <c r="D137" s="1305"/>
    </row>
    <row r="138" spans="1:26" s="1080" customFormat="1" ht="15">
      <c r="A138" s="1384" t="s">
        <v>114</v>
      </c>
      <c r="B138" s="1308">
        <v>0</v>
      </c>
      <c r="C138" s="1305"/>
      <c r="D138" s="1305"/>
    </row>
    <row r="139" spans="1:26" s="1080" customFormat="1" ht="15.75" thickBot="1">
      <c r="A139" s="1384" t="s">
        <v>115</v>
      </c>
      <c r="B139" s="1375"/>
      <c r="C139" s="1305"/>
      <c r="D139" s="1348"/>
    </row>
    <row r="140" spans="1:26" s="1080" customFormat="1" ht="15.75" thickBot="1">
      <c r="A140" s="1391" t="s">
        <v>13940</v>
      </c>
      <c r="B140" s="1323">
        <f>SUM(B135:B139)</f>
        <v>4257358175</v>
      </c>
      <c r="C140" s="1347"/>
      <c r="D140" s="1349">
        <f>SUM(D135:D139)</f>
        <v>0</v>
      </c>
    </row>
    <row r="141" spans="1:26" s="1080" customFormat="1" ht="15.75" thickTop="1">
      <c r="A141" s="1390"/>
      <c r="B141" s="1345">
        <f>B140+CĐKT!F31</f>
        <v>401754170930</v>
      </c>
      <c r="C141" s="1345"/>
      <c r="D141" s="1345">
        <f>D140+D130</f>
        <v>3459821535</v>
      </c>
    </row>
    <row r="142" spans="1:26" s="1080" customFormat="1" ht="15">
      <c r="A142" s="1390"/>
      <c r="B142" s="1345"/>
      <c r="C142" s="1345"/>
      <c r="D142" s="1345"/>
    </row>
    <row r="143" spans="1:26" ht="15">
      <c r="A143" s="1388" t="s">
        <v>5898</v>
      </c>
      <c r="B143" s="2121"/>
      <c r="C143" s="2121"/>
      <c r="D143" s="2121"/>
      <c r="E143" s="2121"/>
      <c r="F143" s="2121"/>
      <c r="G143" s="938"/>
      <c r="H143" s="938"/>
      <c r="I143" s="928"/>
      <c r="J143" s="928"/>
      <c r="K143" s="928"/>
      <c r="L143" s="928"/>
      <c r="M143" s="928"/>
      <c r="N143" s="928"/>
      <c r="O143" s="928"/>
      <c r="P143" s="928"/>
      <c r="Q143" s="928"/>
      <c r="R143" s="928"/>
      <c r="S143" s="928"/>
      <c r="T143" s="928"/>
      <c r="U143" s="928"/>
      <c r="V143" s="231"/>
      <c r="W143" s="231"/>
      <c r="X143" s="231"/>
      <c r="Y143" s="231"/>
      <c r="Z143" s="231"/>
    </row>
    <row r="144" spans="1:26" ht="15" hidden="1">
      <c r="A144" s="1389"/>
      <c r="B144" s="1344" t="s">
        <v>5899</v>
      </c>
      <c r="C144" s="1344"/>
      <c r="D144" s="1344" t="s">
        <v>5900</v>
      </c>
      <c r="E144" s="937"/>
      <c r="F144" s="937" t="s">
        <v>12093</v>
      </c>
      <c r="G144" s="937"/>
      <c r="H144" s="937" t="s">
        <v>12559</v>
      </c>
      <c r="I144" s="928"/>
      <c r="J144" s="928"/>
      <c r="K144" s="928"/>
      <c r="L144" s="928"/>
      <c r="M144" s="928"/>
      <c r="N144" s="928"/>
      <c r="O144" s="928"/>
      <c r="P144" s="928"/>
      <c r="Q144" s="928"/>
      <c r="R144" s="928"/>
      <c r="S144" s="928"/>
      <c r="T144" s="928"/>
      <c r="U144" s="928"/>
      <c r="V144" s="231"/>
      <c r="W144" s="231"/>
      <c r="X144" s="231"/>
      <c r="Y144" s="231"/>
      <c r="Z144" s="231"/>
    </row>
    <row r="145" spans="1:26" ht="15" hidden="1">
      <c r="A145" s="1005"/>
      <c r="B145" s="1337"/>
      <c r="C145" s="783"/>
      <c r="D145" s="783"/>
      <c r="E145" s="930"/>
      <c r="F145" s="928">
        <f>B145+D145</f>
        <v>0</v>
      </c>
      <c r="G145" s="930"/>
      <c r="H145" s="930"/>
      <c r="I145" s="928"/>
      <c r="J145" s="928"/>
      <c r="K145" s="928"/>
      <c r="L145" s="928"/>
      <c r="M145" s="928"/>
      <c r="N145" s="928"/>
      <c r="O145" s="928"/>
      <c r="P145" s="928"/>
      <c r="Q145" s="928"/>
      <c r="R145" s="928"/>
      <c r="S145" s="928"/>
      <c r="T145" s="928"/>
      <c r="U145" s="928"/>
      <c r="V145" s="231"/>
      <c r="W145" s="231"/>
      <c r="X145" s="231"/>
      <c r="Y145" s="231"/>
      <c r="Z145" s="231"/>
    </row>
    <row r="146" spans="1:26" ht="15" hidden="1">
      <c r="A146" s="1005"/>
      <c r="B146" s="1337"/>
      <c r="C146" s="783"/>
      <c r="D146" s="783"/>
      <c r="E146" s="930"/>
      <c r="F146" s="928">
        <f>B146+D146</f>
        <v>0</v>
      </c>
      <c r="G146" s="930"/>
      <c r="H146" s="930"/>
      <c r="I146" s="928"/>
      <c r="J146" s="928"/>
      <c r="K146" s="928"/>
      <c r="L146" s="928"/>
      <c r="M146" s="928"/>
      <c r="N146" s="928"/>
      <c r="O146" s="928"/>
      <c r="P146" s="928"/>
      <c r="Q146" s="928"/>
      <c r="R146" s="928"/>
      <c r="S146" s="928"/>
      <c r="T146" s="928"/>
      <c r="U146" s="928"/>
      <c r="V146" s="231"/>
      <c r="W146" s="231"/>
      <c r="X146" s="231"/>
      <c r="Y146" s="231"/>
      <c r="Z146" s="231"/>
    </row>
    <row r="147" spans="1:26" ht="15" hidden="1">
      <c r="A147" s="1005"/>
      <c r="B147" s="1337"/>
      <c r="C147" s="783"/>
      <c r="D147" s="783"/>
      <c r="E147" s="930"/>
      <c r="F147" s="928">
        <f>B147+D147</f>
        <v>0</v>
      </c>
      <c r="G147" s="930"/>
      <c r="H147" s="930"/>
      <c r="I147" s="928"/>
      <c r="J147" s="928"/>
      <c r="K147" s="928"/>
      <c r="L147" s="928"/>
      <c r="M147" s="928"/>
      <c r="N147" s="928"/>
      <c r="O147" s="928"/>
      <c r="P147" s="928"/>
      <c r="Q147" s="928"/>
      <c r="R147" s="928"/>
      <c r="S147" s="928"/>
      <c r="T147" s="928"/>
      <c r="U147" s="928"/>
      <c r="V147" s="231"/>
      <c r="W147" s="231"/>
      <c r="X147" s="231"/>
      <c r="Y147" s="231"/>
      <c r="Z147" s="231"/>
    </row>
    <row r="148" spans="1:26" ht="15" hidden="1">
      <c r="A148" s="1005"/>
      <c r="B148" s="1337"/>
      <c r="C148" s="783"/>
      <c r="D148" s="783"/>
      <c r="E148" s="930"/>
      <c r="F148" s="928">
        <f>B148+D148</f>
        <v>0</v>
      </c>
      <c r="G148" s="930"/>
      <c r="H148" s="930"/>
      <c r="I148" s="928"/>
      <c r="J148" s="928"/>
      <c r="K148" s="928"/>
      <c r="L148" s="928"/>
      <c r="M148" s="928"/>
      <c r="N148" s="928"/>
      <c r="O148" s="928"/>
      <c r="P148" s="928"/>
      <c r="Q148" s="928"/>
      <c r="R148" s="928"/>
      <c r="S148" s="928"/>
      <c r="T148" s="928"/>
      <c r="U148" s="928"/>
      <c r="V148" s="231"/>
      <c r="W148" s="231"/>
      <c r="X148" s="231"/>
      <c r="Y148" s="231"/>
      <c r="Z148" s="231"/>
    </row>
    <row r="149" spans="1:26" ht="15" hidden="1">
      <c r="A149" s="1005"/>
      <c r="B149" s="1337"/>
      <c r="C149" s="783"/>
      <c r="D149" s="783"/>
      <c r="E149" s="930"/>
      <c r="F149" s="928">
        <f>B149+D149</f>
        <v>0</v>
      </c>
      <c r="G149" s="930"/>
      <c r="H149" s="930"/>
      <c r="I149" s="928"/>
      <c r="J149" s="928"/>
      <c r="K149" s="928"/>
      <c r="L149" s="928"/>
      <c r="M149" s="928"/>
      <c r="N149" s="928"/>
      <c r="O149" s="928"/>
      <c r="P149" s="928"/>
      <c r="Q149" s="928"/>
      <c r="R149" s="928"/>
      <c r="S149" s="928"/>
      <c r="T149" s="928"/>
      <c r="U149" s="928"/>
      <c r="V149" s="231"/>
      <c r="W149" s="231"/>
      <c r="X149" s="231"/>
      <c r="Y149" s="231"/>
      <c r="Z149" s="231"/>
    </row>
    <row r="150" spans="1:26" ht="15.75" hidden="1" thickBot="1">
      <c r="A150" s="781" t="s">
        <v>12095</v>
      </c>
      <c r="B150" s="1369">
        <f>SUM(B145:B149)</f>
        <v>0</v>
      </c>
      <c r="C150" s="1331"/>
      <c r="D150" s="1332">
        <f>SUM(D145:D149)</f>
        <v>0</v>
      </c>
      <c r="E150" s="950"/>
      <c r="F150" s="931">
        <f>SUM(F145:F149)</f>
        <v>0</v>
      </c>
      <c r="G150" s="950"/>
      <c r="H150" s="931">
        <f>SUM(H145:H149)</f>
        <v>0</v>
      </c>
      <c r="I150" s="928"/>
      <c r="J150" s="932"/>
      <c r="K150" s="932"/>
      <c r="L150" s="932"/>
      <c r="M150" s="932"/>
      <c r="N150" s="928"/>
      <c r="O150" s="928"/>
      <c r="P150" s="928"/>
      <c r="Q150" s="928"/>
      <c r="R150" s="928"/>
      <c r="S150" s="928"/>
      <c r="T150" s="928"/>
      <c r="U150" s="928"/>
      <c r="V150" s="231"/>
      <c r="W150" s="231"/>
      <c r="X150" s="231"/>
      <c r="Y150" s="231"/>
      <c r="Z150" s="231"/>
    </row>
    <row r="151" spans="1:26" ht="15.75" hidden="1" thickTop="1">
      <c r="A151" s="1381" t="s">
        <v>1686</v>
      </c>
      <c r="B151" s="1368"/>
      <c r="C151" s="1331"/>
      <c r="D151" s="1336"/>
      <c r="E151" s="950"/>
      <c r="F151" s="947">
        <f>F150+[2]BS!F31</f>
        <v>0</v>
      </c>
      <c r="G151" s="930"/>
      <c r="H151" s="947">
        <f>H150+[2]BS!H31</f>
        <v>0</v>
      </c>
      <c r="I151" s="928"/>
      <c r="J151" s="932"/>
      <c r="K151" s="932"/>
      <c r="L151" s="932"/>
      <c r="M151" s="932"/>
      <c r="N151" s="928"/>
      <c r="O151" s="928"/>
      <c r="P151" s="928"/>
      <c r="Q151" s="928"/>
      <c r="R151" s="928"/>
      <c r="S151" s="928"/>
      <c r="T151" s="928"/>
      <c r="U151" s="928"/>
      <c r="V151" s="231"/>
      <c r="W151" s="231"/>
      <c r="X151" s="231"/>
      <c r="Y151" s="231"/>
      <c r="Z151" s="231"/>
    </row>
    <row r="152" spans="1:26" ht="15">
      <c r="A152" s="781"/>
      <c r="B152" s="1368"/>
      <c r="C152" s="1331"/>
      <c r="D152" s="1336"/>
      <c r="E152" s="950"/>
      <c r="F152" s="928"/>
      <c r="G152" s="950"/>
      <c r="H152" s="928"/>
      <c r="I152" s="928"/>
      <c r="J152" s="928"/>
      <c r="K152" s="928"/>
      <c r="L152" s="928"/>
      <c r="M152" s="928"/>
      <c r="N152" s="928"/>
      <c r="O152" s="928"/>
      <c r="P152" s="928"/>
      <c r="Q152" s="928"/>
      <c r="R152" s="928"/>
      <c r="S152" s="928"/>
      <c r="T152" s="928"/>
      <c r="U152" s="928"/>
      <c r="V152" s="231"/>
      <c r="W152" s="231"/>
      <c r="X152" s="231"/>
      <c r="Y152" s="231"/>
      <c r="Z152" s="231"/>
    </row>
    <row r="153" spans="1:26" ht="15">
      <c r="A153" s="781"/>
      <c r="B153" s="1368"/>
      <c r="C153" s="1331"/>
      <c r="D153" s="1336"/>
      <c r="E153" s="950"/>
      <c r="F153" s="928"/>
      <c r="G153" s="950"/>
      <c r="H153" s="928"/>
      <c r="I153" s="928"/>
      <c r="J153" s="928"/>
      <c r="K153" s="928"/>
      <c r="L153" s="928"/>
      <c r="M153" s="928"/>
      <c r="N153" s="928"/>
      <c r="O153" s="928"/>
      <c r="P153" s="928"/>
      <c r="Q153" s="928"/>
      <c r="R153" s="928"/>
      <c r="S153" s="928"/>
      <c r="T153" s="928"/>
      <c r="U153" s="928"/>
      <c r="V153" s="231"/>
      <c r="W153" s="231"/>
      <c r="X153" s="231"/>
      <c r="Y153" s="231"/>
      <c r="Z153" s="231"/>
    </row>
    <row r="154" spans="1:26" ht="15">
      <c r="A154" s="1383" t="s">
        <v>2810</v>
      </c>
      <c r="B154" s="1330"/>
      <c r="C154" s="1330"/>
      <c r="D154" s="1330"/>
      <c r="E154" s="925"/>
      <c r="F154" s="925"/>
      <c r="G154" s="925"/>
      <c r="H154" s="925"/>
      <c r="I154" s="925"/>
      <c r="J154" s="925"/>
      <c r="K154" s="925"/>
      <c r="L154" s="925"/>
      <c r="M154" s="925"/>
      <c r="N154" s="925"/>
      <c r="O154" s="925"/>
      <c r="P154" s="925"/>
      <c r="Q154" s="925"/>
      <c r="R154" s="925"/>
      <c r="S154" s="925"/>
      <c r="T154" s="925"/>
      <c r="U154" s="925"/>
      <c r="V154" s="926"/>
      <c r="W154" s="926"/>
      <c r="X154" s="926"/>
      <c r="Y154" s="926"/>
      <c r="Z154" s="926"/>
    </row>
    <row r="155" spans="1:26" ht="15">
      <c r="A155" s="1380"/>
      <c r="B155" s="1357" t="s">
        <v>7381</v>
      </c>
      <c r="C155" s="1331"/>
      <c r="D155" s="769" t="s">
        <v>7382</v>
      </c>
      <c r="E155" s="950"/>
      <c r="F155" s="928"/>
      <c r="G155" s="950"/>
      <c r="H155" s="928"/>
      <c r="I155" s="928"/>
      <c r="J155" s="928"/>
      <c r="K155" s="928"/>
      <c r="L155" s="928"/>
      <c r="M155" s="928"/>
      <c r="N155" s="928"/>
      <c r="O155" s="928"/>
      <c r="P155" s="928"/>
      <c r="Q155" s="928"/>
      <c r="R155" s="928"/>
      <c r="S155" s="928"/>
      <c r="T155" s="928"/>
      <c r="U155" s="928"/>
      <c r="V155" s="231"/>
      <c r="W155" s="231"/>
      <c r="X155" s="231"/>
      <c r="Y155" s="231"/>
      <c r="Z155" s="231"/>
    </row>
    <row r="156" spans="1:26" ht="15">
      <c r="A156" s="1380" t="s">
        <v>10714</v>
      </c>
      <c r="B156" s="1337">
        <f ca="1">WK!G43</f>
        <v>76922622901</v>
      </c>
      <c r="C156" s="1331"/>
      <c r="D156" s="783">
        <f ca="1">WK!J43</f>
        <v>8703200000</v>
      </c>
      <c r="E156" s="950"/>
      <c r="F156" s="928"/>
      <c r="G156" s="950"/>
      <c r="H156" s="928"/>
      <c r="I156" s="928"/>
      <c r="J156" s="928"/>
      <c r="K156" s="928"/>
      <c r="L156" s="928"/>
      <c r="M156" s="928"/>
      <c r="N156" s="928"/>
      <c r="O156" s="928"/>
      <c r="P156" s="928"/>
      <c r="Q156" s="928"/>
      <c r="R156" s="928"/>
      <c r="S156" s="928"/>
      <c r="T156" s="928"/>
      <c r="U156" s="928"/>
      <c r="V156" s="231"/>
      <c r="W156" s="231"/>
      <c r="X156" s="231"/>
      <c r="Y156" s="231"/>
      <c r="Z156" s="231"/>
    </row>
    <row r="157" spans="1:26" ht="15">
      <c r="A157" s="1380" t="s">
        <v>10526</v>
      </c>
      <c r="B157" s="1337">
        <f ca="1">WK!G44</f>
        <v>0</v>
      </c>
      <c r="C157" s="783"/>
      <c r="D157" s="783">
        <f ca="1">WK!J44</f>
        <v>17558825028</v>
      </c>
      <c r="E157" s="930"/>
      <c r="F157" s="928"/>
      <c r="G157" s="930"/>
      <c r="H157" s="928"/>
      <c r="I157" s="928"/>
      <c r="J157" s="928"/>
      <c r="K157" s="928"/>
      <c r="L157" s="928"/>
      <c r="M157" s="928"/>
      <c r="N157" s="928"/>
      <c r="O157" s="928"/>
      <c r="P157" s="928"/>
      <c r="Q157" s="928"/>
      <c r="R157" s="928"/>
      <c r="S157" s="928"/>
      <c r="T157" s="928"/>
      <c r="U157" s="928"/>
      <c r="V157" s="231"/>
      <c r="W157" s="231"/>
      <c r="X157" s="231"/>
      <c r="Y157" s="231"/>
      <c r="Z157" s="231"/>
    </row>
    <row r="158" spans="1:26" ht="15" hidden="1">
      <c r="A158" s="1380" t="s">
        <v>10527</v>
      </c>
      <c r="B158" s="1337">
        <f ca="1">WK!G45</f>
        <v>0</v>
      </c>
      <c r="C158" s="783"/>
      <c r="D158" s="783">
        <f ca="1">WK!J45</f>
        <v>0</v>
      </c>
      <c r="E158" s="930"/>
      <c r="F158" s="928"/>
      <c r="G158" s="930"/>
      <c r="H158" s="928"/>
      <c r="I158" s="928"/>
      <c r="J158" s="928"/>
      <c r="K158" s="928"/>
      <c r="L158" s="928"/>
      <c r="M158" s="928"/>
      <c r="N158" s="928"/>
      <c r="O158" s="928"/>
      <c r="P158" s="928"/>
      <c r="Q158" s="928"/>
      <c r="R158" s="928"/>
      <c r="S158" s="928"/>
      <c r="T158" s="928"/>
      <c r="U158" s="928"/>
      <c r="V158" s="231"/>
      <c r="W158" s="231"/>
      <c r="X158" s="231"/>
      <c r="Y158" s="231"/>
      <c r="Z158" s="231"/>
    </row>
    <row r="159" spans="1:26" ht="15">
      <c r="A159" s="1380" t="s">
        <v>9288</v>
      </c>
      <c r="B159" s="1337">
        <f ca="1">WK!G46</f>
        <v>0</v>
      </c>
      <c r="C159" s="783"/>
      <c r="D159" s="783">
        <f ca="1">WK!J46</f>
        <v>13565501833</v>
      </c>
      <c r="E159" s="930"/>
      <c r="F159" s="928"/>
      <c r="G159" s="930"/>
      <c r="H159" s="928"/>
      <c r="I159" s="928"/>
      <c r="J159" s="928"/>
      <c r="K159" s="928"/>
      <c r="L159" s="928"/>
      <c r="M159" s="928"/>
      <c r="N159" s="928"/>
      <c r="O159" s="928"/>
      <c r="P159" s="928"/>
      <c r="Q159" s="928"/>
      <c r="R159" s="928"/>
      <c r="S159" s="928"/>
      <c r="T159" s="928"/>
      <c r="U159" s="928"/>
      <c r="V159" s="231"/>
      <c r="W159" s="231"/>
      <c r="X159" s="231"/>
      <c r="Y159" s="231"/>
      <c r="Z159" s="231"/>
    </row>
    <row r="160" spans="1:26" ht="15">
      <c r="A160" s="1380" t="s">
        <v>9775</v>
      </c>
      <c r="B160" s="1337">
        <f ca="1">WK!G47</f>
        <v>0</v>
      </c>
      <c r="C160" s="783"/>
      <c r="D160" s="783">
        <f ca="1">WK!J47</f>
        <v>7917932627</v>
      </c>
      <c r="E160" s="930"/>
      <c r="F160" s="928"/>
      <c r="G160" s="930"/>
      <c r="H160" s="928"/>
      <c r="I160" s="928"/>
      <c r="J160" s="928"/>
      <c r="K160" s="928"/>
      <c r="L160" s="928"/>
      <c r="M160" s="928"/>
      <c r="N160" s="928"/>
      <c r="O160" s="928"/>
      <c r="P160" s="928"/>
      <c r="Q160" s="928"/>
      <c r="R160" s="928"/>
      <c r="S160" s="928"/>
      <c r="T160" s="928"/>
      <c r="U160" s="928"/>
      <c r="V160" s="231"/>
      <c r="W160" s="231"/>
      <c r="X160" s="231"/>
      <c r="Y160" s="231"/>
      <c r="Z160" s="231"/>
    </row>
    <row r="161" spans="1:26" ht="15">
      <c r="A161" s="1380" t="s">
        <v>11011</v>
      </c>
      <c r="B161" s="1337">
        <f ca="1">WK!G48</f>
        <v>0</v>
      </c>
      <c r="C161" s="783"/>
      <c r="D161" s="783">
        <f ca="1">WK!J48</f>
        <v>12189895824</v>
      </c>
      <c r="E161" s="930"/>
      <c r="F161" s="928"/>
      <c r="G161" s="930"/>
      <c r="H161" s="928"/>
      <c r="I161" s="928"/>
      <c r="J161" s="928"/>
      <c r="K161" s="928"/>
      <c r="L161" s="928"/>
      <c r="M161" s="928"/>
      <c r="N161" s="928"/>
      <c r="O161" s="928"/>
      <c r="P161" s="928"/>
      <c r="Q161" s="928"/>
      <c r="R161" s="928"/>
      <c r="S161" s="928"/>
      <c r="T161" s="928"/>
      <c r="U161" s="928"/>
      <c r="V161" s="231"/>
      <c r="W161" s="231"/>
      <c r="X161" s="231"/>
      <c r="Y161" s="231"/>
      <c r="Z161" s="231"/>
    </row>
    <row r="162" spans="1:26" ht="15.75" thickBot="1">
      <c r="A162" s="781" t="s">
        <v>4031</v>
      </c>
      <c r="B162" s="1369">
        <f ca="1">SUM(B156:B161)</f>
        <v>76922622901</v>
      </c>
      <c r="C162" s="1331"/>
      <c r="D162" s="1332">
        <f ca="1">SUM(D156:D161)</f>
        <v>59935355312</v>
      </c>
      <c r="E162" s="950"/>
      <c r="F162" s="928"/>
      <c r="G162" s="950"/>
      <c r="H162" s="928"/>
      <c r="I162" s="928"/>
      <c r="J162" s="928"/>
      <c r="K162" s="928"/>
      <c r="L162" s="928"/>
      <c r="M162" s="928"/>
      <c r="N162" s="928"/>
      <c r="O162" s="928"/>
      <c r="P162" s="928"/>
      <c r="Q162" s="928"/>
      <c r="R162" s="928"/>
      <c r="S162" s="928"/>
      <c r="T162" s="928"/>
      <c r="U162" s="928"/>
      <c r="V162" s="231"/>
      <c r="W162" s="231"/>
      <c r="X162" s="231"/>
      <c r="Y162" s="231"/>
      <c r="Z162" s="231"/>
    </row>
    <row r="163" spans="1:26" s="991" customFormat="1" ht="15.75" thickTop="1">
      <c r="A163" s="1382"/>
      <c r="B163" s="1330">
        <f ca="1">B162-CĐKT!F34</f>
        <v>76922622901</v>
      </c>
      <c r="C163" s="1339"/>
      <c r="D163" s="1339">
        <f ca="1">D162-CĐKT!H34</f>
        <v>59935355312</v>
      </c>
      <c r="E163" s="944"/>
      <c r="F163" s="944"/>
      <c r="G163" s="944"/>
      <c r="H163" s="944"/>
      <c r="I163" s="944"/>
      <c r="J163" s="928"/>
      <c r="K163" s="928"/>
      <c r="L163" s="928"/>
      <c r="M163" s="944"/>
      <c r="N163" s="944"/>
      <c r="O163" s="944"/>
      <c r="P163" s="944"/>
      <c r="Q163" s="944"/>
      <c r="R163" s="944"/>
      <c r="S163" s="944"/>
      <c r="T163" s="944"/>
      <c r="U163" s="944"/>
      <c r="V163" s="945"/>
      <c r="W163" s="945"/>
      <c r="X163" s="945"/>
      <c r="Y163" s="945"/>
      <c r="Z163" s="945"/>
    </row>
    <row r="164" spans="1:26" ht="15" hidden="1">
      <c r="A164" s="1392"/>
      <c r="B164" s="1330"/>
      <c r="C164" s="1330"/>
      <c r="D164" s="1330"/>
      <c r="E164" s="928"/>
      <c r="F164" s="928"/>
      <c r="G164" s="928"/>
      <c r="H164" s="928"/>
      <c r="I164" s="928"/>
      <c r="J164" s="928"/>
      <c r="K164" s="928"/>
      <c r="L164" s="928"/>
      <c r="M164" s="928"/>
      <c r="N164" s="928"/>
      <c r="O164" s="928"/>
      <c r="P164" s="928"/>
      <c r="Q164" s="928"/>
      <c r="R164" s="928"/>
      <c r="S164" s="928"/>
      <c r="T164" s="928"/>
      <c r="U164" s="928"/>
      <c r="V164" s="231"/>
      <c r="W164" s="231"/>
      <c r="X164" s="231"/>
      <c r="Y164" s="231"/>
      <c r="Z164" s="231"/>
    </row>
    <row r="165" spans="1:26" ht="15" hidden="1">
      <c r="A165" s="1383" t="s">
        <v>2811</v>
      </c>
      <c r="B165" s="1330"/>
      <c r="C165" s="1330"/>
      <c r="D165" s="1330"/>
      <c r="E165" s="925"/>
      <c r="F165" s="925"/>
      <c r="G165" s="925"/>
      <c r="H165" s="925"/>
      <c r="I165" s="925"/>
      <c r="J165" s="925"/>
      <c r="K165" s="925"/>
      <c r="L165" s="925"/>
      <c r="M165" s="925"/>
      <c r="N165" s="925"/>
      <c r="O165" s="925"/>
      <c r="P165" s="925"/>
      <c r="Q165" s="925"/>
      <c r="R165" s="925"/>
      <c r="S165" s="925"/>
      <c r="T165" s="925"/>
      <c r="U165" s="925"/>
      <c r="V165" s="926"/>
      <c r="W165" s="926"/>
      <c r="X165" s="926"/>
      <c r="Y165" s="926"/>
      <c r="Z165" s="926"/>
    </row>
    <row r="166" spans="1:26" ht="15" hidden="1">
      <c r="A166" s="1380"/>
      <c r="B166" s="1357" t="s">
        <v>7381</v>
      </c>
      <c r="C166" s="1331"/>
      <c r="D166" s="769" t="s">
        <v>7382</v>
      </c>
      <c r="E166" s="950"/>
      <c r="F166" s="928"/>
      <c r="G166" s="950"/>
      <c r="H166" s="928"/>
      <c r="I166" s="928"/>
      <c r="J166" s="928"/>
      <c r="K166" s="928"/>
      <c r="L166" s="928"/>
      <c r="M166" s="928"/>
      <c r="N166" s="928"/>
      <c r="O166" s="928"/>
      <c r="P166" s="928"/>
      <c r="Q166" s="928"/>
      <c r="R166" s="928"/>
      <c r="S166" s="928"/>
      <c r="T166" s="928"/>
      <c r="U166" s="928"/>
      <c r="V166" s="231"/>
      <c r="W166" s="231"/>
      <c r="X166" s="231"/>
      <c r="Y166" s="231"/>
      <c r="Z166" s="231"/>
    </row>
    <row r="167" spans="1:26" ht="15" hidden="1">
      <c r="A167" s="1380" t="s">
        <v>10526</v>
      </c>
      <c r="B167" s="1337"/>
      <c r="C167" s="783"/>
      <c r="D167" s="783"/>
      <c r="E167" s="930"/>
      <c r="F167" s="928"/>
      <c r="G167" s="930"/>
      <c r="H167" s="928"/>
      <c r="I167" s="928"/>
      <c r="J167" s="928"/>
      <c r="K167" s="928"/>
      <c r="L167" s="928"/>
      <c r="M167" s="928"/>
      <c r="N167" s="928"/>
      <c r="O167" s="928"/>
      <c r="P167" s="928"/>
      <c r="Q167" s="928"/>
      <c r="R167" s="928"/>
      <c r="S167" s="928"/>
      <c r="T167" s="928"/>
      <c r="U167" s="928"/>
      <c r="V167" s="231"/>
      <c r="W167" s="231"/>
      <c r="X167" s="231"/>
      <c r="Y167" s="231"/>
      <c r="Z167" s="231"/>
    </row>
    <row r="168" spans="1:26" ht="15" hidden="1">
      <c r="A168" s="1380" t="s">
        <v>10527</v>
      </c>
      <c r="B168" s="1337"/>
      <c r="C168" s="783"/>
      <c r="D168" s="783"/>
      <c r="E168" s="930"/>
      <c r="F168" s="928"/>
      <c r="G168" s="930"/>
      <c r="H168" s="928"/>
      <c r="I168" s="928"/>
      <c r="J168" s="928"/>
      <c r="K168" s="928"/>
      <c r="L168" s="928"/>
      <c r="M168" s="928"/>
      <c r="N168" s="928"/>
      <c r="O168" s="928"/>
      <c r="P168" s="928"/>
      <c r="Q168" s="928"/>
      <c r="R168" s="928"/>
      <c r="S168" s="928"/>
      <c r="T168" s="928"/>
      <c r="U168" s="928"/>
      <c r="V168" s="231"/>
      <c r="W168" s="231"/>
      <c r="X168" s="231"/>
      <c r="Y168" s="231"/>
      <c r="Z168" s="231"/>
    </row>
    <row r="169" spans="1:26" ht="15" hidden="1">
      <c r="A169" s="1380" t="s">
        <v>9288</v>
      </c>
      <c r="B169" s="1337"/>
      <c r="C169" s="783"/>
      <c r="D169" s="783"/>
      <c r="E169" s="930"/>
      <c r="F169" s="928"/>
      <c r="G169" s="930"/>
      <c r="H169" s="928"/>
      <c r="I169" s="928"/>
      <c r="J169" s="928"/>
      <c r="K169" s="928"/>
      <c r="L169" s="928"/>
      <c r="M169" s="928"/>
      <c r="N169" s="928"/>
      <c r="O169" s="928"/>
      <c r="P169" s="928"/>
      <c r="Q169" s="928"/>
      <c r="R169" s="928"/>
      <c r="S169" s="928"/>
      <c r="T169" s="928"/>
      <c r="U169" s="928"/>
      <c r="V169" s="231"/>
      <c r="W169" s="231"/>
      <c r="X169" s="231"/>
      <c r="Y169" s="231"/>
      <c r="Z169" s="231"/>
    </row>
    <row r="170" spans="1:26" ht="15" hidden="1">
      <c r="A170" s="1380" t="s">
        <v>9289</v>
      </c>
      <c r="B170" s="1337"/>
      <c r="C170" s="783"/>
      <c r="D170" s="783"/>
      <c r="E170" s="930"/>
      <c r="F170" s="928"/>
      <c r="G170" s="930"/>
      <c r="H170" s="928"/>
      <c r="I170" s="928"/>
      <c r="J170" s="928"/>
      <c r="K170" s="928"/>
      <c r="L170" s="928"/>
      <c r="M170" s="928"/>
      <c r="N170" s="928"/>
      <c r="O170" s="928"/>
      <c r="P170" s="928"/>
      <c r="Q170" s="928"/>
      <c r="R170" s="928"/>
      <c r="S170" s="928"/>
      <c r="T170" s="928"/>
      <c r="U170" s="928"/>
      <c r="V170" s="231"/>
      <c r="W170" s="231"/>
      <c r="X170" s="231"/>
      <c r="Y170" s="231"/>
      <c r="Z170" s="231"/>
    </row>
    <row r="171" spans="1:26" ht="15" hidden="1">
      <c r="A171" s="1380" t="s">
        <v>11011</v>
      </c>
      <c r="B171" s="1337">
        <f>CĐKT!F35</f>
        <v>78333496868</v>
      </c>
      <c r="C171" s="783"/>
      <c r="D171" s="783"/>
      <c r="E171" s="930"/>
      <c r="F171" s="928">
        <f>D171-B171</f>
        <v>-78333496868</v>
      </c>
      <c r="G171" s="930"/>
      <c r="H171" s="928"/>
      <c r="I171" s="928"/>
      <c r="J171" s="928"/>
      <c r="K171" s="928"/>
      <c r="L171" s="928"/>
      <c r="M171" s="928"/>
      <c r="N171" s="928"/>
      <c r="O171" s="928"/>
      <c r="P171" s="928"/>
      <c r="Q171" s="928"/>
      <c r="R171" s="928"/>
      <c r="S171" s="928"/>
      <c r="T171" s="928"/>
      <c r="U171" s="928"/>
      <c r="V171" s="231"/>
      <c r="W171" s="231"/>
      <c r="X171" s="231"/>
      <c r="Y171" s="231"/>
      <c r="Z171" s="231"/>
    </row>
    <row r="172" spans="1:26" ht="15" hidden="1">
      <c r="A172" s="1380" t="s">
        <v>11012</v>
      </c>
      <c r="B172" s="1337"/>
      <c r="C172" s="783"/>
      <c r="D172" s="783"/>
      <c r="E172" s="930"/>
      <c r="F172" s="928"/>
      <c r="G172" s="930"/>
      <c r="H172" s="928"/>
      <c r="I172" s="928"/>
      <c r="J172" s="928"/>
      <c r="K172" s="928"/>
      <c r="L172" s="928"/>
      <c r="M172" s="928"/>
      <c r="N172" s="928"/>
      <c r="O172" s="928"/>
      <c r="P172" s="928"/>
      <c r="Q172" s="928"/>
      <c r="R172" s="928"/>
      <c r="S172" s="928"/>
      <c r="T172" s="928"/>
      <c r="U172" s="928"/>
      <c r="V172" s="231"/>
      <c r="W172" s="231"/>
      <c r="X172" s="231"/>
      <c r="Y172" s="231"/>
      <c r="Z172" s="231"/>
    </row>
    <row r="173" spans="1:26" ht="15" hidden="1">
      <c r="A173" s="1380" t="s">
        <v>11013</v>
      </c>
      <c r="B173" s="1337"/>
      <c r="C173" s="783"/>
      <c r="D173" s="783"/>
      <c r="E173" s="930"/>
      <c r="F173" s="928"/>
      <c r="G173" s="930"/>
      <c r="H173" s="928"/>
      <c r="I173" s="928"/>
      <c r="J173" s="928"/>
      <c r="K173" s="928"/>
      <c r="L173" s="928"/>
      <c r="M173" s="928"/>
      <c r="N173" s="928"/>
      <c r="O173" s="928"/>
      <c r="P173" s="928"/>
      <c r="Q173" s="928"/>
      <c r="R173" s="928"/>
      <c r="S173" s="928"/>
      <c r="T173" s="928"/>
      <c r="U173" s="928"/>
      <c r="V173" s="231"/>
      <c r="W173" s="231"/>
      <c r="X173" s="231"/>
      <c r="Y173" s="231"/>
      <c r="Z173" s="231"/>
    </row>
    <row r="174" spans="1:26" ht="15" hidden="1">
      <c r="A174" s="1380" t="s">
        <v>11014</v>
      </c>
      <c r="B174" s="1365"/>
      <c r="C174" s="783"/>
      <c r="D174" s="786"/>
      <c r="E174" s="930"/>
      <c r="F174" s="928"/>
      <c r="G174" s="930"/>
      <c r="H174" s="928"/>
      <c r="I174" s="928"/>
      <c r="J174" s="928"/>
      <c r="K174" s="928"/>
      <c r="L174" s="928"/>
      <c r="M174" s="928"/>
      <c r="N174" s="928"/>
      <c r="O174" s="928"/>
      <c r="P174" s="928"/>
      <c r="Q174" s="928"/>
      <c r="R174" s="928"/>
      <c r="S174" s="928"/>
      <c r="T174" s="928"/>
      <c r="U174" s="928"/>
      <c r="V174" s="231"/>
      <c r="W174" s="231"/>
      <c r="X174" s="231"/>
      <c r="Y174" s="231"/>
      <c r="Z174" s="231"/>
    </row>
    <row r="175" spans="1:26" ht="15.75" hidden="1" thickBot="1">
      <c r="A175" s="781" t="s">
        <v>4031</v>
      </c>
      <c r="B175" s="1367">
        <f>SUM(B167:B174)</f>
        <v>78333496868</v>
      </c>
      <c r="C175" s="1331"/>
      <c r="D175" s="785">
        <f>SUM(D167:D174)</f>
        <v>0</v>
      </c>
      <c r="E175" s="950"/>
      <c r="F175" s="943"/>
      <c r="G175" s="950"/>
      <c r="H175" s="928"/>
      <c r="I175" s="928"/>
      <c r="J175" s="928"/>
      <c r="K175" s="928"/>
      <c r="L175" s="928"/>
      <c r="M175" s="928"/>
      <c r="N175" s="928"/>
      <c r="O175" s="928"/>
      <c r="P175" s="928"/>
      <c r="Q175" s="928"/>
      <c r="R175" s="928"/>
      <c r="S175" s="928"/>
      <c r="T175" s="928"/>
      <c r="U175" s="928"/>
      <c r="V175" s="231"/>
      <c r="W175" s="231"/>
      <c r="X175" s="231"/>
      <c r="Y175" s="231"/>
      <c r="Z175" s="231"/>
    </row>
    <row r="176" spans="1:26" ht="15.75" hidden="1" thickTop="1">
      <c r="A176" s="781"/>
      <c r="B176" s="1368">
        <f>B175-CĐKT!F35</f>
        <v>0</v>
      </c>
      <c r="C176" s="1331"/>
      <c r="D176" s="1336">
        <f>D175-CĐKT!H35</f>
        <v>-59935355313</v>
      </c>
      <c r="E176" s="950"/>
      <c r="F176" s="928"/>
      <c r="G176" s="950"/>
      <c r="H176" s="928"/>
      <c r="I176" s="928"/>
      <c r="J176" s="928"/>
      <c r="K176" s="928"/>
      <c r="L176" s="928"/>
      <c r="M176" s="928"/>
      <c r="N176" s="928"/>
      <c r="O176" s="928"/>
      <c r="P176" s="928"/>
      <c r="Q176" s="928"/>
      <c r="R176" s="928"/>
      <c r="S176" s="928"/>
      <c r="T176" s="928"/>
      <c r="U176" s="928"/>
      <c r="V176" s="231"/>
      <c r="W176" s="231"/>
      <c r="X176" s="231"/>
      <c r="Y176" s="231"/>
      <c r="Z176" s="231"/>
    </row>
    <row r="177" spans="1:26" ht="15" hidden="1">
      <c r="A177" s="781"/>
      <c r="B177" s="1368"/>
      <c r="C177" s="1331"/>
      <c r="D177" s="1336"/>
      <c r="E177" s="950"/>
      <c r="F177" s="928"/>
      <c r="G177" s="950"/>
      <c r="H177" s="928"/>
      <c r="I177" s="928"/>
      <c r="J177" s="928"/>
      <c r="K177" s="928"/>
      <c r="L177" s="928"/>
      <c r="M177" s="928"/>
      <c r="N177" s="928"/>
      <c r="O177" s="928"/>
      <c r="P177" s="928"/>
      <c r="Q177" s="928"/>
      <c r="R177" s="928"/>
      <c r="S177" s="928"/>
      <c r="T177" s="928"/>
      <c r="U177" s="928"/>
      <c r="V177" s="231"/>
      <c r="W177" s="231"/>
      <c r="X177" s="231"/>
      <c r="Y177" s="231"/>
      <c r="Z177" s="231"/>
    </row>
    <row r="178" spans="1:26" s="1080" customFormat="1" ht="15" hidden="1">
      <c r="A178" s="1390" t="s">
        <v>11030</v>
      </c>
      <c r="B178" s="1345"/>
      <c r="C178" s="1345"/>
      <c r="D178" s="1345"/>
    </row>
    <row r="179" spans="1:26" s="1080" customFormat="1" ht="15.75" hidden="1" thickBot="1">
      <c r="A179" s="1384"/>
      <c r="B179" s="1518" t="s">
        <v>12561</v>
      </c>
      <c r="C179" s="1347"/>
      <c r="D179" s="1346" t="s">
        <v>12562</v>
      </c>
    </row>
    <row r="180" spans="1:26" s="1080" customFormat="1" ht="15" hidden="1">
      <c r="A180" s="1384" t="s">
        <v>4021</v>
      </c>
      <c r="B180" s="1308">
        <f>D185</f>
        <v>0</v>
      </c>
      <c r="C180" s="1305"/>
      <c r="D180" s="1305"/>
    </row>
    <row r="181" spans="1:26" s="1080" customFormat="1" ht="15" hidden="1">
      <c r="A181" s="1384" t="s">
        <v>11031</v>
      </c>
      <c r="B181" s="1308"/>
      <c r="C181" s="1305"/>
      <c r="D181" s="1305"/>
    </row>
    <row r="182" spans="1:26" s="1080" customFormat="1" ht="15" hidden="1">
      <c r="A182" s="1384" t="s">
        <v>11032</v>
      </c>
      <c r="B182" s="1308"/>
      <c r="C182" s="1305"/>
      <c r="D182" s="1305"/>
    </row>
    <row r="183" spans="1:26" s="1080" customFormat="1" ht="15" hidden="1">
      <c r="A183" s="1384" t="s">
        <v>114</v>
      </c>
      <c r="B183" s="1308"/>
      <c r="C183" s="1305"/>
      <c r="D183" s="1305"/>
    </row>
    <row r="184" spans="1:26" s="1080" customFormat="1" ht="15.75" hidden="1" thickBot="1">
      <c r="A184" s="1384" t="s">
        <v>115</v>
      </c>
      <c r="B184" s="1375"/>
      <c r="C184" s="1305"/>
      <c r="D184" s="1348"/>
    </row>
    <row r="185" spans="1:26" s="1080" customFormat="1" ht="15.75" hidden="1" thickBot="1">
      <c r="A185" s="1391" t="s">
        <v>13940</v>
      </c>
      <c r="B185" s="1323">
        <f>SUM(B180:B184)</f>
        <v>0</v>
      </c>
      <c r="C185" s="1347"/>
      <c r="D185" s="1349">
        <f>SUM(D180:D184)</f>
        <v>0</v>
      </c>
    </row>
    <row r="186" spans="1:26" s="1080" customFormat="1" ht="15.75" hidden="1" thickTop="1">
      <c r="A186" s="1390"/>
      <c r="B186" s="1345">
        <f>B185+B175</f>
        <v>78333496868</v>
      </c>
      <c r="C186" s="1345"/>
      <c r="D186" s="1345">
        <f>D185+D175</f>
        <v>0</v>
      </c>
    </row>
    <row r="187" spans="1:26" ht="15" hidden="1">
      <c r="A187" s="1382"/>
      <c r="B187" s="1330"/>
      <c r="C187" s="1330"/>
      <c r="D187" s="1330"/>
      <c r="E187" s="928"/>
      <c r="F187" s="928"/>
      <c r="G187" s="928"/>
      <c r="H187" s="928"/>
      <c r="I187" s="928"/>
      <c r="J187" s="928"/>
      <c r="K187" s="928"/>
      <c r="L187" s="928"/>
      <c r="M187" s="928"/>
      <c r="N187" s="928"/>
      <c r="O187" s="928"/>
      <c r="P187" s="928"/>
      <c r="Q187" s="928"/>
      <c r="R187" s="928"/>
      <c r="S187" s="928"/>
      <c r="T187" s="928"/>
      <c r="U187" s="928"/>
      <c r="V187" s="231"/>
      <c r="W187" s="231"/>
      <c r="X187" s="231"/>
      <c r="Y187" s="231"/>
      <c r="Z187" s="231"/>
    </row>
    <row r="188" spans="1:26" ht="15" hidden="1">
      <c r="A188" s="1383" t="s">
        <v>2812</v>
      </c>
      <c r="B188" s="1330"/>
      <c r="C188" s="1330"/>
      <c r="D188" s="1330"/>
      <c r="E188" s="925"/>
      <c r="F188" s="925"/>
      <c r="G188" s="925"/>
      <c r="H188" s="925"/>
      <c r="I188" s="925"/>
      <c r="J188" s="925"/>
      <c r="K188" s="925"/>
      <c r="L188" s="925"/>
      <c r="M188" s="925"/>
      <c r="N188" s="925"/>
      <c r="O188" s="925"/>
      <c r="P188" s="925"/>
      <c r="Q188" s="925"/>
      <c r="R188" s="925"/>
      <c r="S188" s="925"/>
      <c r="T188" s="925"/>
      <c r="U188" s="925"/>
      <c r="V188" s="926"/>
      <c r="W188" s="926"/>
      <c r="X188" s="926"/>
      <c r="Y188" s="926"/>
      <c r="Z188" s="926"/>
    </row>
    <row r="189" spans="1:26" ht="43.5" hidden="1">
      <c r="A189" s="781"/>
      <c r="B189" s="1357" t="s">
        <v>4021</v>
      </c>
      <c r="C189" s="1331"/>
      <c r="D189" s="769" t="s">
        <v>117</v>
      </c>
      <c r="E189" s="996"/>
      <c r="F189" s="951" t="s">
        <v>118</v>
      </c>
      <c r="G189" s="996"/>
      <c r="H189" s="951" t="s">
        <v>119</v>
      </c>
      <c r="I189" s="996"/>
      <c r="J189" s="961" t="s">
        <v>4020</v>
      </c>
      <c r="K189" s="1446"/>
      <c r="L189" s="928"/>
      <c r="M189" s="928"/>
      <c r="N189" s="928"/>
      <c r="O189" s="928"/>
      <c r="P189" s="928"/>
      <c r="Q189" s="928"/>
      <c r="R189" s="928"/>
      <c r="S189" s="928"/>
      <c r="T189" s="928"/>
      <c r="U189" s="928"/>
      <c r="V189" s="231"/>
      <c r="W189" s="231"/>
      <c r="X189" s="231"/>
      <c r="Y189" s="231"/>
      <c r="Z189" s="231"/>
    </row>
    <row r="190" spans="1:26" ht="15" hidden="1">
      <c r="A190" s="1380"/>
      <c r="B190" s="1337"/>
      <c r="C190" s="783"/>
      <c r="D190" s="783"/>
      <c r="E190" s="930"/>
      <c r="F190" s="930"/>
      <c r="G190" s="930"/>
      <c r="H190" s="930"/>
      <c r="I190" s="930"/>
      <c r="J190" s="941">
        <f>B190+D190-F190-H190</f>
        <v>0</v>
      </c>
      <c r="K190" s="941"/>
      <c r="L190" s="928"/>
      <c r="M190" s="928"/>
      <c r="N190" s="928"/>
      <c r="O190" s="928"/>
      <c r="P190" s="928"/>
      <c r="Q190" s="928"/>
      <c r="R190" s="928"/>
      <c r="S190" s="928"/>
      <c r="T190" s="928"/>
      <c r="U190" s="928"/>
      <c r="V190" s="231"/>
      <c r="W190" s="231"/>
      <c r="X190" s="231"/>
      <c r="Y190" s="231"/>
      <c r="Z190" s="231"/>
    </row>
    <row r="191" spans="1:26" ht="15" hidden="1">
      <c r="A191" s="1380"/>
      <c r="B191" s="1337"/>
      <c r="C191" s="783"/>
      <c r="D191" s="783"/>
      <c r="E191" s="930"/>
      <c r="F191" s="930"/>
      <c r="G191" s="930"/>
      <c r="H191" s="930"/>
      <c r="I191" s="930"/>
      <c r="J191" s="941">
        <f>B191+D191-F191-H191</f>
        <v>0</v>
      </c>
      <c r="K191" s="941"/>
      <c r="L191" s="928"/>
      <c r="M191" s="928"/>
      <c r="N191" s="928"/>
      <c r="O191" s="928"/>
      <c r="P191" s="928"/>
      <c r="Q191" s="928"/>
      <c r="R191" s="928"/>
      <c r="S191" s="928"/>
      <c r="T191" s="928"/>
      <c r="U191" s="928"/>
      <c r="V191" s="231"/>
      <c r="W191" s="231"/>
      <c r="X191" s="231"/>
      <c r="Y191" s="231"/>
      <c r="Z191" s="231"/>
    </row>
    <row r="192" spans="1:26" ht="15" hidden="1">
      <c r="A192" s="1380"/>
      <c r="B192" s="1337"/>
      <c r="C192" s="783"/>
      <c r="D192" s="783"/>
      <c r="E192" s="930"/>
      <c r="F192" s="930"/>
      <c r="G192" s="930"/>
      <c r="H192" s="930"/>
      <c r="I192" s="930"/>
      <c r="J192" s="941">
        <f>B192+D192-F192-H192</f>
        <v>0</v>
      </c>
      <c r="K192" s="941"/>
      <c r="L192" s="928"/>
      <c r="M192" s="928"/>
      <c r="N192" s="928"/>
      <c r="O192" s="928"/>
      <c r="P192" s="928"/>
      <c r="Q192" s="928"/>
      <c r="R192" s="928"/>
      <c r="S192" s="928"/>
      <c r="T192" s="928"/>
      <c r="U192" s="928"/>
      <c r="V192" s="231"/>
      <c r="W192" s="231"/>
      <c r="X192" s="231"/>
      <c r="Y192" s="231"/>
      <c r="Z192" s="231"/>
    </row>
    <row r="193" spans="1:26" ht="15" hidden="1">
      <c r="A193" s="1380"/>
      <c r="B193" s="1365"/>
      <c r="C193" s="783"/>
      <c r="D193" s="786"/>
      <c r="E193" s="930"/>
      <c r="F193" s="942"/>
      <c r="G193" s="930"/>
      <c r="H193" s="942"/>
      <c r="I193" s="930"/>
      <c r="J193" s="1447">
        <f>B193+D193-F193-H193</f>
        <v>0</v>
      </c>
      <c r="K193" s="1448"/>
      <c r="L193" s="928"/>
      <c r="M193" s="928"/>
      <c r="N193" s="928"/>
      <c r="O193" s="928"/>
      <c r="P193" s="928"/>
      <c r="Q193" s="928"/>
      <c r="R193" s="928"/>
      <c r="S193" s="928"/>
      <c r="T193" s="928"/>
      <c r="U193" s="928"/>
      <c r="V193" s="231"/>
      <c r="W193" s="231"/>
      <c r="X193" s="231"/>
      <c r="Y193" s="231"/>
      <c r="Z193" s="231"/>
    </row>
    <row r="194" spans="1:26" ht="15.75" hidden="1" thickBot="1">
      <c r="A194" s="781" t="s">
        <v>4031</v>
      </c>
      <c r="B194" s="1367">
        <f>SUM(B190:B193)</f>
        <v>0</v>
      </c>
      <c r="C194" s="1331"/>
      <c r="D194" s="785">
        <f>SUM(D190:D193)</f>
        <v>0</v>
      </c>
      <c r="E194" s="950"/>
      <c r="F194" s="936">
        <f>SUM(F190:F193)</f>
        <v>0</v>
      </c>
      <c r="G194" s="950"/>
      <c r="H194" s="936">
        <f>SUM(H190:H193)</f>
        <v>0</v>
      </c>
      <c r="I194" s="950"/>
      <c r="J194" s="1449">
        <f>SUM(J190:J193)</f>
        <v>0</v>
      </c>
      <c r="K194" s="1445"/>
      <c r="L194" s="928"/>
      <c r="M194" s="928"/>
      <c r="N194" s="928"/>
      <c r="O194" s="928"/>
      <c r="P194" s="928"/>
      <c r="Q194" s="928"/>
      <c r="R194" s="928"/>
      <c r="S194" s="928"/>
      <c r="T194" s="928"/>
      <c r="U194" s="928"/>
      <c r="V194" s="231"/>
      <c r="W194" s="231"/>
      <c r="X194" s="231"/>
      <c r="Y194" s="231"/>
      <c r="Z194" s="231"/>
    </row>
    <row r="195" spans="1:26" ht="15.75" hidden="1" thickTop="1">
      <c r="A195" s="781"/>
      <c r="B195" s="1368">
        <f>B194-[2]BS!H38</f>
        <v>0</v>
      </c>
      <c r="C195" s="1331"/>
      <c r="D195" s="1336"/>
      <c r="E195" s="950"/>
      <c r="F195" s="929"/>
      <c r="G195" s="950"/>
      <c r="H195" s="929"/>
      <c r="I195" s="950"/>
      <c r="J195" s="1445">
        <f>J194-[2]BS!F38</f>
        <v>0</v>
      </c>
      <c r="K195" s="1445"/>
      <c r="L195" s="928"/>
      <c r="M195" s="928"/>
      <c r="N195" s="928"/>
      <c r="O195" s="928"/>
      <c r="P195" s="928"/>
      <c r="Q195" s="928"/>
      <c r="R195" s="928"/>
      <c r="S195" s="928"/>
      <c r="T195" s="928"/>
      <c r="U195" s="928"/>
      <c r="V195" s="231"/>
      <c r="W195" s="231"/>
      <c r="X195" s="231"/>
      <c r="Y195" s="231"/>
      <c r="Z195" s="231"/>
    </row>
    <row r="196" spans="1:26" ht="15" hidden="1">
      <c r="A196" s="1382" t="s">
        <v>10313</v>
      </c>
      <c r="B196" s="1330"/>
      <c r="C196" s="1330"/>
      <c r="D196" s="1330"/>
      <c r="E196" s="928"/>
      <c r="F196" s="928"/>
      <c r="G196" s="928"/>
      <c r="H196" s="928"/>
      <c r="I196" s="928"/>
      <c r="J196" s="928"/>
      <c r="K196" s="928"/>
      <c r="L196" s="928"/>
      <c r="M196" s="928"/>
      <c r="N196" s="928"/>
      <c r="O196" s="928"/>
      <c r="P196" s="928"/>
      <c r="Q196" s="928"/>
      <c r="R196" s="928"/>
      <c r="S196" s="928"/>
      <c r="T196" s="928"/>
      <c r="U196" s="928"/>
      <c r="V196" s="231"/>
      <c r="W196" s="231"/>
      <c r="X196" s="231"/>
      <c r="Y196" s="231"/>
      <c r="Z196" s="231"/>
    </row>
    <row r="197" spans="1:26" ht="15" hidden="1">
      <c r="A197" s="1380" t="s">
        <v>4021</v>
      </c>
      <c r="B197" s="1337">
        <f>[2]BS!H38</f>
        <v>0</v>
      </c>
      <c r="C197" s="1330"/>
      <c r="D197" s="1330"/>
      <c r="E197" s="928"/>
      <c r="F197" s="928"/>
      <c r="G197" s="928"/>
      <c r="H197" s="928"/>
      <c r="I197" s="928"/>
      <c r="J197" s="928"/>
      <c r="K197" s="928"/>
      <c r="L197" s="928"/>
      <c r="M197" s="928"/>
      <c r="N197" s="928"/>
      <c r="O197" s="928"/>
      <c r="P197" s="928"/>
      <c r="Q197" s="928"/>
      <c r="R197" s="928"/>
      <c r="S197" s="928"/>
      <c r="T197" s="928"/>
      <c r="U197" s="928"/>
      <c r="V197" s="231"/>
      <c r="W197" s="231"/>
      <c r="X197" s="231"/>
      <c r="Y197" s="231"/>
      <c r="Z197" s="231"/>
    </row>
    <row r="198" spans="1:26" ht="15" hidden="1">
      <c r="A198" s="1380" t="s">
        <v>117</v>
      </c>
      <c r="B198" s="1337">
        <f>D194</f>
        <v>0</v>
      </c>
      <c r="C198" s="1330"/>
      <c r="D198" s="1330"/>
      <c r="E198" s="928"/>
      <c r="F198" s="928"/>
      <c r="G198" s="928"/>
      <c r="H198" s="928"/>
      <c r="I198" s="928"/>
      <c r="J198" s="928"/>
      <c r="K198" s="928"/>
      <c r="L198" s="928"/>
      <c r="M198" s="928"/>
      <c r="N198" s="928"/>
      <c r="O198" s="928"/>
      <c r="P198" s="928"/>
      <c r="Q198" s="928"/>
      <c r="R198" s="928"/>
      <c r="S198" s="928"/>
      <c r="T198" s="928"/>
      <c r="U198" s="928"/>
      <c r="V198" s="231"/>
      <c r="W198" s="231"/>
      <c r="X198" s="231"/>
      <c r="Y198" s="231"/>
      <c r="Z198" s="231"/>
    </row>
    <row r="199" spans="1:26" ht="15" hidden="1">
      <c r="A199" s="1380" t="s">
        <v>118</v>
      </c>
      <c r="B199" s="1337">
        <f>-F194</f>
        <v>0</v>
      </c>
      <c r="C199" s="1330"/>
      <c r="D199" s="1330"/>
      <c r="E199" s="928"/>
      <c r="F199" s="928"/>
      <c r="G199" s="928"/>
      <c r="H199" s="928"/>
      <c r="I199" s="928"/>
      <c r="J199" s="928"/>
      <c r="K199" s="928"/>
      <c r="L199" s="928"/>
      <c r="M199" s="928"/>
      <c r="N199" s="928"/>
      <c r="O199" s="928"/>
      <c r="P199" s="928"/>
      <c r="Q199" s="928"/>
      <c r="R199" s="928"/>
      <c r="S199" s="928"/>
      <c r="T199" s="928"/>
      <c r="U199" s="928"/>
      <c r="V199" s="231"/>
      <c r="W199" s="231"/>
      <c r="X199" s="231"/>
      <c r="Y199" s="231"/>
      <c r="Z199" s="231"/>
    </row>
    <row r="200" spans="1:26" ht="15" hidden="1">
      <c r="A200" s="1380" t="s">
        <v>119</v>
      </c>
      <c r="B200" s="1365">
        <f>-H194</f>
        <v>0</v>
      </c>
      <c r="C200" s="1330"/>
      <c r="D200" s="1330"/>
      <c r="E200" s="928"/>
      <c r="F200" s="928"/>
      <c r="G200" s="928"/>
      <c r="H200" s="928"/>
      <c r="I200" s="928"/>
      <c r="J200" s="928"/>
      <c r="K200" s="928"/>
      <c r="L200" s="928"/>
      <c r="M200" s="928"/>
      <c r="N200" s="928"/>
      <c r="O200" s="928"/>
      <c r="P200" s="928"/>
      <c r="Q200" s="928"/>
      <c r="R200" s="928"/>
      <c r="S200" s="928"/>
      <c r="T200" s="928"/>
      <c r="U200" s="928"/>
      <c r="V200" s="231"/>
      <c r="W200" s="231"/>
      <c r="X200" s="231"/>
      <c r="Y200" s="231"/>
      <c r="Z200" s="231"/>
    </row>
    <row r="201" spans="1:26" ht="15.75" hidden="1" thickBot="1">
      <c r="A201" s="781" t="s">
        <v>4020</v>
      </c>
      <c r="B201" s="1367">
        <f>SUM(B197:B200)</f>
        <v>0</v>
      </c>
      <c r="C201" s="1330"/>
      <c r="D201" s="1330"/>
      <c r="E201" s="928"/>
      <c r="F201" s="928"/>
      <c r="G201" s="928"/>
      <c r="H201" s="928"/>
      <c r="I201" s="928"/>
      <c r="J201" s="928"/>
      <c r="K201" s="928"/>
      <c r="L201" s="928"/>
      <c r="M201" s="928"/>
      <c r="N201" s="928"/>
      <c r="O201" s="928"/>
      <c r="P201" s="928"/>
      <c r="Q201" s="928"/>
      <c r="R201" s="928"/>
      <c r="S201" s="928"/>
      <c r="T201" s="928"/>
      <c r="U201" s="928"/>
      <c r="V201" s="231"/>
      <c r="W201" s="231"/>
      <c r="X201" s="231"/>
      <c r="Y201" s="231"/>
      <c r="Z201" s="231"/>
    </row>
    <row r="202" spans="1:26" ht="15.75" hidden="1" thickTop="1">
      <c r="A202" s="781"/>
      <c r="B202" s="1368">
        <f>B201-[2]BS!F38</f>
        <v>0</v>
      </c>
      <c r="C202" s="1330"/>
      <c r="D202" s="1330"/>
      <c r="E202" s="928"/>
      <c r="F202" s="928"/>
      <c r="G202" s="928"/>
      <c r="H202" s="928"/>
      <c r="I202" s="928"/>
      <c r="J202" s="928"/>
      <c r="K202" s="928"/>
      <c r="L202" s="928"/>
      <c r="M202" s="928"/>
      <c r="N202" s="928"/>
      <c r="O202" s="928"/>
      <c r="P202" s="928"/>
      <c r="Q202" s="928"/>
      <c r="R202" s="928"/>
      <c r="S202" s="928"/>
      <c r="T202" s="928"/>
      <c r="U202" s="928"/>
      <c r="V202" s="231"/>
      <c r="W202" s="231"/>
      <c r="X202" s="231"/>
      <c r="Y202" s="231"/>
      <c r="Z202" s="231"/>
    </row>
    <row r="203" spans="1:26" ht="15" hidden="1">
      <c r="A203" s="781"/>
      <c r="B203" s="1368"/>
      <c r="C203" s="1330"/>
      <c r="D203" s="1330"/>
      <c r="E203" s="928"/>
      <c r="F203" s="928"/>
      <c r="G203" s="928"/>
      <c r="H203" s="928"/>
      <c r="I203" s="928"/>
      <c r="J203" s="928"/>
      <c r="K203" s="928"/>
      <c r="L203" s="928"/>
      <c r="M203" s="928"/>
      <c r="N203" s="928"/>
      <c r="O203" s="928"/>
      <c r="P203" s="928"/>
      <c r="Q203" s="928"/>
      <c r="R203" s="928"/>
      <c r="S203" s="928"/>
      <c r="T203" s="928"/>
      <c r="U203" s="928"/>
      <c r="V203" s="231"/>
      <c r="W203" s="231"/>
      <c r="X203" s="231"/>
      <c r="Y203" s="231"/>
      <c r="Z203" s="231"/>
    </row>
    <row r="204" spans="1:26" ht="15" hidden="1">
      <c r="A204" s="1383" t="s">
        <v>6224</v>
      </c>
      <c r="B204" s="1330"/>
      <c r="C204" s="1330"/>
      <c r="D204" s="1330"/>
      <c r="E204" s="925"/>
      <c r="F204" s="925"/>
      <c r="G204" s="925"/>
      <c r="H204" s="925"/>
      <c r="I204" s="925"/>
      <c r="J204" s="925"/>
      <c r="K204" s="925"/>
      <c r="L204" s="925"/>
      <c r="M204" s="925"/>
      <c r="N204" s="925"/>
      <c r="O204" s="925"/>
      <c r="P204" s="925"/>
      <c r="Q204" s="925"/>
      <c r="R204" s="925"/>
      <c r="S204" s="925"/>
      <c r="T204" s="925"/>
      <c r="U204" s="925"/>
      <c r="V204" s="926"/>
      <c r="W204" s="926"/>
      <c r="X204" s="926"/>
      <c r="Y204" s="926"/>
      <c r="Z204" s="926"/>
    </row>
    <row r="205" spans="1:26" ht="15" hidden="1">
      <c r="A205" s="1380"/>
      <c r="B205" s="1357" t="s">
        <v>7381</v>
      </c>
      <c r="C205" s="1331"/>
      <c r="D205" s="769" t="s">
        <v>7382</v>
      </c>
      <c r="E205" s="950"/>
      <c r="F205" s="928"/>
      <c r="G205" s="950"/>
      <c r="H205" s="928"/>
      <c r="I205" s="928"/>
      <c r="J205" s="928"/>
      <c r="K205" s="928"/>
      <c r="L205" s="928"/>
      <c r="M205" s="928"/>
      <c r="N205" s="928"/>
      <c r="O205" s="928"/>
      <c r="P205" s="928"/>
      <c r="Q205" s="928"/>
      <c r="R205" s="928"/>
      <c r="S205" s="928"/>
      <c r="T205" s="928"/>
      <c r="U205" s="928"/>
      <c r="V205" s="231"/>
      <c r="W205" s="231"/>
      <c r="X205" s="231"/>
      <c r="Y205" s="231"/>
      <c r="Z205" s="231"/>
    </row>
    <row r="206" spans="1:26" ht="15" hidden="1">
      <c r="A206" s="1380" t="s">
        <v>9474</v>
      </c>
      <c r="B206" s="1337"/>
      <c r="C206" s="783"/>
      <c r="D206" s="783"/>
      <c r="E206" s="997"/>
      <c r="F206" s="935"/>
      <c r="G206" s="997"/>
      <c r="H206" s="928"/>
      <c r="I206" s="928"/>
      <c r="J206" s="928"/>
      <c r="K206" s="928"/>
      <c r="L206" s="928"/>
      <c r="M206" s="928"/>
      <c r="N206" s="928"/>
      <c r="O206" s="928"/>
      <c r="P206" s="928"/>
      <c r="Q206" s="928"/>
      <c r="R206" s="928"/>
      <c r="S206" s="928"/>
      <c r="T206" s="928"/>
      <c r="U206" s="928"/>
      <c r="V206" s="231"/>
      <c r="W206" s="231"/>
      <c r="X206" s="231"/>
      <c r="Y206" s="231"/>
      <c r="Z206" s="231"/>
    </row>
    <row r="207" spans="1:26" ht="15.75" hidden="1" thickBot="1">
      <c r="A207" s="781" t="s">
        <v>4031</v>
      </c>
      <c r="B207" s="1369">
        <f>SUM(B206:B206)</f>
        <v>0</v>
      </c>
      <c r="C207" s="1331"/>
      <c r="D207" s="1332">
        <f>SUM(D206:D206)</f>
        <v>0</v>
      </c>
      <c r="E207" s="950"/>
      <c r="F207" s="928"/>
      <c r="G207" s="950"/>
      <c r="H207" s="928"/>
      <c r="I207" s="928"/>
      <c r="J207" s="928"/>
      <c r="K207" s="928"/>
      <c r="L207" s="928"/>
      <c r="M207" s="928"/>
      <c r="N207" s="928"/>
      <c r="O207" s="928"/>
      <c r="P207" s="928"/>
      <c r="Q207" s="928"/>
      <c r="R207" s="928"/>
      <c r="S207" s="928"/>
      <c r="T207" s="928"/>
      <c r="U207" s="928"/>
      <c r="V207" s="231"/>
      <c r="W207" s="231"/>
      <c r="X207" s="231"/>
      <c r="Y207" s="231"/>
      <c r="Z207" s="231"/>
    </row>
    <row r="208" spans="1:26" ht="15.75" hidden="1" thickTop="1">
      <c r="A208" s="781"/>
      <c r="B208" s="1368">
        <f>B207-CĐKT!F40</f>
        <v>0</v>
      </c>
      <c r="C208" s="1331"/>
      <c r="D208" s="1336">
        <f>D207-CĐKT!H40</f>
        <v>0</v>
      </c>
      <c r="E208" s="950"/>
      <c r="F208" s="928"/>
      <c r="G208" s="950"/>
      <c r="H208" s="928"/>
      <c r="I208" s="928"/>
      <c r="J208" s="928"/>
      <c r="K208" s="928"/>
      <c r="L208" s="928"/>
      <c r="M208" s="928"/>
      <c r="N208" s="928"/>
      <c r="O208" s="928"/>
      <c r="P208" s="928"/>
      <c r="Q208" s="928"/>
      <c r="R208" s="928"/>
      <c r="S208" s="928"/>
      <c r="T208" s="928"/>
      <c r="U208" s="928"/>
      <c r="V208" s="231"/>
      <c r="W208" s="231"/>
      <c r="X208" s="231"/>
      <c r="Y208" s="231"/>
      <c r="Z208" s="231"/>
    </row>
    <row r="209" spans="1:26" ht="15">
      <c r="A209" s="781"/>
      <c r="B209" s="1368"/>
      <c r="C209" s="1331"/>
      <c r="D209" s="1336"/>
      <c r="E209" s="950"/>
      <c r="F209" s="928"/>
      <c r="G209" s="950"/>
      <c r="H209" s="928"/>
      <c r="I209" s="928"/>
      <c r="J209" s="928"/>
      <c r="K209" s="928"/>
      <c r="L209" s="928"/>
      <c r="M209" s="928"/>
      <c r="N209" s="928"/>
      <c r="O209" s="928"/>
      <c r="P209" s="928"/>
      <c r="Q209" s="928"/>
      <c r="R209" s="928"/>
      <c r="S209" s="928"/>
      <c r="T209" s="928"/>
      <c r="U209" s="928"/>
      <c r="V209" s="231"/>
      <c r="W209" s="231"/>
      <c r="X209" s="231"/>
      <c r="Y209" s="231"/>
      <c r="Z209" s="231"/>
    </row>
    <row r="210" spans="1:26" ht="15">
      <c r="A210" s="1383" t="s">
        <v>9475</v>
      </c>
      <c r="B210" s="1330"/>
      <c r="C210" s="1330"/>
      <c r="D210" s="1330"/>
      <c r="E210" s="925"/>
      <c r="F210" s="928"/>
      <c r="G210" s="925"/>
      <c r="H210" s="925"/>
      <c r="I210" s="925"/>
      <c r="J210" s="925"/>
      <c r="K210" s="925"/>
      <c r="L210" s="925"/>
      <c r="M210" s="925"/>
      <c r="N210" s="925"/>
      <c r="O210" s="925"/>
      <c r="P210" s="925"/>
      <c r="Q210" s="925"/>
      <c r="R210" s="925"/>
      <c r="S210" s="925"/>
      <c r="T210" s="925"/>
      <c r="U210" s="925"/>
      <c r="V210" s="926"/>
      <c r="W210" s="926"/>
      <c r="X210" s="926"/>
      <c r="Y210" s="926"/>
      <c r="Z210" s="926"/>
    </row>
    <row r="211" spans="1:26" ht="15">
      <c r="A211" s="1380"/>
      <c r="B211" s="1357" t="s">
        <v>7381</v>
      </c>
      <c r="C211" s="1331"/>
      <c r="D211" s="769" t="s">
        <v>7382</v>
      </c>
      <c r="E211" s="950"/>
      <c r="F211" s="928"/>
      <c r="G211" s="950"/>
      <c r="H211" s="928"/>
      <c r="I211" s="928"/>
      <c r="J211" s="928"/>
      <c r="K211" s="928"/>
      <c r="L211" s="928"/>
      <c r="M211" s="928"/>
      <c r="N211" s="928"/>
      <c r="O211" s="928"/>
      <c r="P211" s="928"/>
      <c r="Q211" s="928"/>
      <c r="R211" s="928"/>
      <c r="S211" s="928"/>
      <c r="T211" s="928"/>
      <c r="U211" s="928"/>
      <c r="V211" s="231"/>
      <c r="W211" s="231"/>
      <c r="X211" s="231"/>
      <c r="Y211" s="231"/>
      <c r="Z211" s="231"/>
    </row>
    <row r="212" spans="1:26" ht="15">
      <c r="A212" s="1380" t="s">
        <v>6014</v>
      </c>
      <c r="B212" s="1337">
        <f ca="1">WK!G62</f>
        <v>393319646566</v>
      </c>
      <c r="C212" s="1350"/>
      <c r="D212" s="783">
        <f ca="1">WK!U62</f>
        <v>263341846566</v>
      </c>
      <c r="E212" s="998"/>
      <c r="F212" s="928"/>
      <c r="G212" s="930"/>
      <c r="H212" s="928"/>
      <c r="I212" s="928"/>
      <c r="J212" s="928"/>
      <c r="K212" s="928"/>
      <c r="L212" s="928"/>
      <c r="M212" s="928"/>
      <c r="N212" s="928"/>
      <c r="O212" s="928"/>
      <c r="P212" s="928"/>
      <c r="Q212" s="928"/>
      <c r="R212" s="928"/>
      <c r="S212" s="928"/>
      <c r="T212" s="928"/>
      <c r="U212" s="928"/>
      <c r="V212" s="231"/>
      <c r="W212" s="231"/>
      <c r="X212" s="231"/>
      <c r="Y212" s="231"/>
      <c r="Z212" s="231"/>
    </row>
    <row r="213" spans="1:26" ht="15" hidden="1">
      <c r="A213" s="1380" t="s">
        <v>10315</v>
      </c>
      <c r="B213" s="1337">
        <f ca="1">WK!G63</f>
        <v>0</v>
      </c>
      <c r="C213" s="783"/>
      <c r="D213" s="783"/>
      <c r="E213" s="930"/>
      <c r="F213" s="928"/>
      <c r="G213" s="930"/>
      <c r="H213" s="928"/>
      <c r="I213" s="928"/>
      <c r="J213" s="928"/>
      <c r="K213" s="928"/>
      <c r="L213" s="928"/>
      <c r="M213" s="928"/>
      <c r="N213" s="928"/>
      <c r="O213" s="928"/>
      <c r="P213" s="928"/>
      <c r="Q213" s="928"/>
      <c r="R213" s="928"/>
      <c r="S213" s="928"/>
      <c r="T213" s="928"/>
      <c r="U213" s="928"/>
      <c r="V213" s="231"/>
      <c r="W213" s="231"/>
      <c r="X213" s="231"/>
      <c r="Y213" s="231"/>
      <c r="Z213" s="231"/>
    </row>
    <row r="214" spans="1:26" ht="15" hidden="1">
      <c r="A214" s="1380" t="s">
        <v>12992</v>
      </c>
      <c r="B214" s="1337">
        <f ca="1">WK!G64</f>
        <v>0</v>
      </c>
      <c r="C214" s="783"/>
      <c r="D214" s="783"/>
      <c r="E214" s="930"/>
      <c r="F214" s="928"/>
      <c r="G214" s="930"/>
      <c r="H214" s="928"/>
      <c r="I214" s="928"/>
      <c r="J214" s="928"/>
      <c r="K214" s="928"/>
      <c r="L214" s="928"/>
      <c r="M214" s="928"/>
      <c r="N214" s="928"/>
      <c r="O214" s="928"/>
      <c r="P214" s="928"/>
      <c r="Q214" s="928"/>
      <c r="R214" s="928"/>
      <c r="S214" s="928"/>
      <c r="T214" s="928"/>
      <c r="U214" s="928"/>
      <c r="V214" s="231"/>
      <c r="W214" s="231"/>
      <c r="X214" s="231"/>
      <c r="Y214" s="231"/>
      <c r="Z214" s="231"/>
    </row>
    <row r="215" spans="1:26" ht="15.75" thickBot="1">
      <c r="A215" s="781" t="s">
        <v>4031</v>
      </c>
      <c r="B215" s="1369">
        <f ca="1">SUM(B212:B214)</f>
        <v>393319646566</v>
      </c>
      <c r="C215" s="1331"/>
      <c r="D215" s="1332">
        <f ca="1">SUM(D212:D214)</f>
        <v>263341846566</v>
      </c>
      <c r="E215" s="950"/>
      <c r="F215" s="928"/>
      <c r="G215" s="950"/>
      <c r="H215" s="928"/>
      <c r="I215" s="928"/>
      <c r="J215" s="928"/>
      <c r="K215" s="928"/>
      <c r="L215" s="928"/>
      <c r="M215" s="928"/>
      <c r="N215" s="928"/>
      <c r="O215" s="928"/>
      <c r="P215" s="928"/>
      <c r="Q215" s="928"/>
      <c r="R215" s="928"/>
      <c r="S215" s="928"/>
      <c r="T215" s="928"/>
      <c r="U215" s="928"/>
      <c r="V215" s="231"/>
      <c r="W215" s="231"/>
      <c r="X215" s="231"/>
      <c r="Y215" s="231"/>
      <c r="Z215" s="231"/>
    </row>
    <row r="216" spans="1:26" s="991" customFormat="1" ht="15.75" thickTop="1">
      <c r="A216" s="1381"/>
      <c r="B216" s="1368">
        <f ca="1">B215-CĐKT!F42</f>
        <v>393319646566</v>
      </c>
      <c r="C216" s="1334"/>
      <c r="D216" s="1333">
        <f ca="1">D215-CĐKT!H42</f>
        <v>263341846566</v>
      </c>
      <c r="E216" s="990"/>
      <c r="F216" s="944"/>
      <c r="G216" s="990"/>
      <c r="H216" s="944"/>
      <c r="I216" s="944"/>
      <c r="J216" s="928"/>
      <c r="K216" s="928"/>
      <c r="L216" s="928"/>
      <c r="M216" s="944"/>
      <c r="N216" s="944"/>
      <c r="O216" s="944"/>
      <c r="P216" s="944"/>
      <c r="Q216" s="944"/>
      <c r="R216" s="944"/>
      <c r="S216" s="944"/>
      <c r="T216" s="944"/>
      <c r="U216" s="944"/>
      <c r="V216" s="945"/>
      <c r="W216" s="945"/>
      <c r="X216" s="945"/>
      <c r="Y216" s="945"/>
      <c r="Z216" s="945"/>
    </row>
    <row r="217" spans="1:26" ht="15">
      <c r="A217" s="1380" t="s">
        <v>14310</v>
      </c>
      <c r="B217" s="1368"/>
      <c r="C217" s="1331"/>
      <c r="D217" s="1336"/>
      <c r="E217" s="950"/>
      <c r="F217" s="928"/>
      <c r="G217" s="950"/>
      <c r="H217" s="928"/>
      <c r="I217" s="928"/>
      <c r="J217" s="928"/>
      <c r="K217" s="928"/>
      <c r="L217" s="928"/>
      <c r="M217" s="928"/>
      <c r="N217" s="928"/>
      <c r="O217" s="928"/>
      <c r="P217" s="928"/>
      <c r="Q217" s="928"/>
      <c r="R217" s="928"/>
      <c r="S217" s="928"/>
      <c r="T217" s="928"/>
      <c r="U217" s="928"/>
      <c r="V217" s="231"/>
      <c r="W217" s="231"/>
      <c r="X217" s="231"/>
      <c r="Y217" s="231"/>
      <c r="Z217" s="231"/>
    </row>
    <row r="218" spans="1:26" ht="15" hidden="1">
      <c r="A218" s="1383" t="s">
        <v>9476</v>
      </c>
      <c r="B218" s="1330"/>
      <c r="C218" s="1330"/>
      <c r="D218" s="1330"/>
      <c r="E218" s="925"/>
      <c r="F218" s="925"/>
      <c r="G218" s="925"/>
      <c r="H218" s="925"/>
      <c r="I218" s="925"/>
      <c r="J218" s="925"/>
      <c r="K218" s="925"/>
      <c r="L218" s="925"/>
      <c r="M218" s="925"/>
      <c r="N218" s="925"/>
      <c r="O218" s="925"/>
      <c r="P218" s="925"/>
      <c r="Q218" s="925"/>
      <c r="R218" s="925"/>
      <c r="S218" s="925"/>
      <c r="T218" s="925"/>
      <c r="U218" s="925"/>
      <c r="V218" s="926"/>
      <c r="W218" s="926"/>
      <c r="X218" s="926"/>
      <c r="Y218" s="926"/>
      <c r="Z218" s="926"/>
    </row>
    <row r="219" spans="1:26" ht="15" hidden="1">
      <c r="A219" s="1380"/>
      <c r="B219" s="1357" t="s">
        <v>7381</v>
      </c>
      <c r="C219" s="1331"/>
      <c r="D219" s="769" t="s">
        <v>7382</v>
      </c>
      <c r="E219" s="950"/>
      <c r="F219" s="928"/>
      <c r="G219" s="950"/>
      <c r="H219" s="928"/>
      <c r="I219" s="928"/>
      <c r="J219" s="928"/>
      <c r="K219" s="928"/>
      <c r="L219" s="928"/>
      <c r="M219" s="928"/>
      <c r="N219" s="928"/>
      <c r="O219" s="928"/>
      <c r="P219" s="928"/>
      <c r="Q219" s="928"/>
      <c r="R219" s="928"/>
      <c r="S219" s="928"/>
      <c r="T219" s="928"/>
      <c r="U219" s="928"/>
      <c r="V219" s="231"/>
      <c r="W219" s="231"/>
      <c r="X219" s="231"/>
      <c r="Y219" s="231"/>
      <c r="Z219" s="231"/>
    </row>
    <row r="220" spans="1:26" ht="15" hidden="1">
      <c r="A220" s="1005" t="s">
        <v>5928</v>
      </c>
      <c r="B220" s="1337">
        <f>F238</f>
        <v>0</v>
      </c>
      <c r="C220" s="783"/>
      <c r="D220" s="783">
        <f>H238</f>
        <v>0</v>
      </c>
      <c r="E220" s="930"/>
      <c r="F220" s="928"/>
      <c r="G220" s="930"/>
      <c r="H220" s="928"/>
      <c r="I220" s="928"/>
      <c r="J220" s="928"/>
      <c r="K220" s="928"/>
      <c r="L220" s="928"/>
      <c r="M220" s="928"/>
      <c r="N220" s="928"/>
      <c r="O220" s="928"/>
      <c r="P220" s="928"/>
      <c r="Q220" s="928"/>
      <c r="R220" s="928"/>
      <c r="S220" s="928"/>
      <c r="T220" s="928"/>
      <c r="U220" s="928"/>
      <c r="V220" s="231"/>
      <c r="W220" s="231"/>
      <c r="X220" s="231"/>
      <c r="Y220" s="231"/>
      <c r="Z220" s="231"/>
    </row>
    <row r="221" spans="1:26" ht="15" hidden="1">
      <c r="A221" s="1005" t="s">
        <v>12098</v>
      </c>
      <c r="B221" s="1337">
        <f>F239</f>
        <v>0</v>
      </c>
      <c r="C221" s="783"/>
      <c r="D221" s="783"/>
      <c r="E221" s="930"/>
      <c r="F221" s="928"/>
      <c r="G221" s="930"/>
      <c r="H221" s="928"/>
      <c r="I221" s="928"/>
      <c r="J221" s="928"/>
      <c r="K221" s="928"/>
      <c r="L221" s="928"/>
      <c r="M221" s="928"/>
      <c r="N221" s="928"/>
      <c r="O221" s="928"/>
      <c r="P221" s="928"/>
      <c r="Q221" s="928"/>
      <c r="R221" s="928"/>
      <c r="S221" s="928"/>
      <c r="T221" s="928"/>
      <c r="U221" s="928"/>
      <c r="V221" s="231"/>
      <c r="W221" s="231"/>
      <c r="X221" s="231"/>
      <c r="Y221" s="231"/>
      <c r="Z221" s="231"/>
    </row>
    <row r="222" spans="1:26" ht="15" hidden="1">
      <c r="A222" s="1005" t="s">
        <v>947</v>
      </c>
      <c r="B222" s="1337">
        <f>F240</f>
        <v>0</v>
      </c>
      <c r="C222" s="783"/>
      <c r="D222" s="783"/>
      <c r="E222" s="930"/>
      <c r="F222" s="928"/>
      <c r="G222" s="930"/>
      <c r="H222" s="928"/>
      <c r="I222" s="928"/>
      <c r="J222" s="928"/>
      <c r="K222" s="928"/>
      <c r="L222" s="928"/>
      <c r="M222" s="928"/>
      <c r="N222" s="928"/>
      <c r="O222" s="928"/>
      <c r="P222" s="928"/>
      <c r="Q222" s="928"/>
      <c r="R222" s="928"/>
      <c r="S222" s="928"/>
      <c r="T222" s="928"/>
      <c r="U222" s="928"/>
      <c r="V222" s="231"/>
      <c r="W222" s="231"/>
      <c r="X222" s="231"/>
      <c r="Y222" s="231"/>
      <c r="Z222" s="231"/>
    </row>
    <row r="223" spans="1:26" ht="15" hidden="1">
      <c r="A223" s="1005" t="s">
        <v>5929</v>
      </c>
      <c r="B223" s="1337">
        <f t="shared" ref="B223:B232" si="0">F241</f>
        <v>0</v>
      </c>
      <c r="C223" s="783"/>
      <c r="D223" s="783">
        <f t="shared" ref="D223:D232" si="1">H241</f>
        <v>0</v>
      </c>
      <c r="E223" s="930"/>
      <c r="F223" s="928"/>
      <c r="G223" s="930"/>
      <c r="H223" s="928"/>
      <c r="I223" s="928"/>
      <c r="J223" s="928"/>
      <c r="K223" s="928"/>
      <c r="L223" s="928"/>
      <c r="M223" s="928"/>
      <c r="N223" s="928"/>
      <c r="O223" s="928"/>
      <c r="P223" s="928"/>
      <c r="Q223" s="928"/>
      <c r="R223" s="928"/>
      <c r="S223" s="928"/>
      <c r="T223" s="928"/>
      <c r="U223" s="928"/>
      <c r="V223" s="231"/>
      <c r="W223" s="231"/>
      <c r="X223" s="231"/>
      <c r="Y223" s="231"/>
      <c r="Z223" s="231"/>
    </row>
    <row r="224" spans="1:26" ht="15" hidden="1">
      <c r="A224" s="1005" t="s">
        <v>5930</v>
      </c>
      <c r="B224" s="1337">
        <f t="shared" si="0"/>
        <v>0</v>
      </c>
      <c r="C224" s="783"/>
      <c r="D224" s="783">
        <f t="shared" si="1"/>
        <v>0</v>
      </c>
      <c r="E224" s="930"/>
      <c r="F224" s="928"/>
      <c r="G224" s="930"/>
      <c r="H224" s="928"/>
      <c r="I224" s="928"/>
      <c r="J224" s="928"/>
      <c r="K224" s="928"/>
      <c r="L224" s="928"/>
      <c r="M224" s="928"/>
      <c r="N224" s="928"/>
      <c r="O224" s="928"/>
      <c r="P224" s="928"/>
      <c r="Q224" s="928"/>
      <c r="R224" s="928"/>
      <c r="S224" s="928"/>
      <c r="T224" s="928"/>
      <c r="U224" s="928"/>
      <c r="V224" s="231"/>
      <c r="W224" s="231"/>
      <c r="X224" s="231"/>
      <c r="Y224" s="231"/>
      <c r="Z224" s="231"/>
    </row>
    <row r="225" spans="1:26" ht="15" hidden="1">
      <c r="A225" s="1005" t="s">
        <v>5931</v>
      </c>
      <c r="B225" s="1337">
        <f t="shared" si="0"/>
        <v>0</v>
      </c>
      <c r="C225" s="783"/>
      <c r="D225" s="783">
        <f t="shared" si="1"/>
        <v>0</v>
      </c>
      <c r="E225" s="930"/>
      <c r="F225" s="928"/>
      <c r="G225" s="930"/>
      <c r="H225" s="928"/>
      <c r="I225" s="928"/>
      <c r="J225" s="928"/>
      <c r="K225" s="928"/>
      <c r="L225" s="928"/>
      <c r="M225" s="928"/>
      <c r="N225" s="928"/>
      <c r="O225" s="928"/>
      <c r="P225" s="928"/>
      <c r="Q225" s="928"/>
      <c r="R225" s="928"/>
      <c r="S225" s="928"/>
      <c r="T225" s="928"/>
      <c r="U225" s="928"/>
      <c r="V225" s="231"/>
      <c r="W225" s="231"/>
      <c r="X225" s="231"/>
      <c r="Y225" s="231"/>
      <c r="Z225" s="231"/>
    </row>
    <row r="226" spans="1:26" ht="15" hidden="1">
      <c r="A226" s="1005" t="s">
        <v>946</v>
      </c>
      <c r="B226" s="1337">
        <f t="shared" si="0"/>
        <v>0</v>
      </c>
      <c r="C226" s="783"/>
      <c r="D226" s="783">
        <f t="shared" si="1"/>
        <v>0</v>
      </c>
      <c r="E226" s="930"/>
      <c r="F226" s="928"/>
      <c r="G226" s="930"/>
      <c r="H226" s="928"/>
      <c r="I226" s="928"/>
      <c r="J226" s="928"/>
      <c r="K226" s="928"/>
      <c r="L226" s="928"/>
      <c r="M226" s="928"/>
      <c r="N226" s="928"/>
      <c r="O226" s="928"/>
      <c r="P226" s="928"/>
      <c r="Q226" s="928"/>
      <c r="R226" s="928"/>
      <c r="S226" s="928"/>
      <c r="T226" s="928"/>
      <c r="U226" s="928"/>
      <c r="V226" s="231"/>
      <c r="W226" s="231"/>
      <c r="X226" s="231"/>
      <c r="Y226" s="231"/>
      <c r="Z226" s="231"/>
    </row>
    <row r="227" spans="1:26" ht="15" hidden="1">
      <c r="A227" s="1380" t="s">
        <v>5932</v>
      </c>
      <c r="B227" s="1337">
        <f t="shared" si="0"/>
        <v>0</v>
      </c>
      <c r="C227" s="783"/>
      <c r="D227" s="783">
        <f t="shared" si="1"/>
        <v>0</v>
      </c>
      <c r="E227" s="930"/>
      <c r="F227" s="928"/>
      <c r="G227" s="930"/>
      <c r="H227" s="928"/>
      <c r="I227" s="928"/>
      <c r="J227" s="928"/>
      <c r="K227" s="928"/>
      <c r="L227" s="928"/>
      <c r="M227" s="928"/>
      <c r="N227" s="928"/>
      <c r="O227" s="928"/>
      <c r="P227" s="928"/>
      <c r="Q227" s="928"/>
      <c r="R227" s="928"/>
      <c r="S227" s="928"/>
      <c r="T227" s="928"/>
      <c r="U227" s="928"/>
      <c r="V227" s="231"/>
      <c r="W227" s="231"/>
      <c r="X227" s="231"/>
      <c r="Y227" s="231"/>
      <c r="Z227" s="231"/>
    </row>
    <row r="228" spans="1:26" ht="15" hidden="1">
      <c r="A228" s="1005" t="s">
        <v>5933</v>
      </c>
      <c r="B228" s="1337">
        <f t="shared" si="0"/>
        <v>0</v>
      </c>
      <c r="C228" s="783"/>
      <c r="D228" s="783">
        <f t="shared" si="1"/>
        <v>0</v>
      </c>
      <c r="E228" s="930"/>
      <c r="F228" s="928"/>
      <c r="G228" s="930"/>
      <c r="H228" s="928"/>
      <c r="I228" s="928"/>
      <c r="J228" s="928"/>
      <c r="K228" s="928"/>
      <c r="L228" s="928"/>
      <c r="M228" s="928"/>
      <c r="N228" s="928"/>
      <c r="O228" s="928"/>
      <c r="P228" s="928"/>
      <c r="Q228" s="928"/>
      <c r="R228" s="928"/>
      <c r="S228" s="928"/>
      <c r="T228" s="928"/>
      <c r="U228" s="928"/>
      <c r="V228" s="231"/>
      <c r="W228" s="231"/>
      <c r="X228" s="231"/>
      <c r="Y228" s="231"/>
      <c r="Z228" s="231"/>
    </row>
    <row r="229" spans="1:26" ht="15" hidden="1">
      <c r="A229" s="1005" t="s">
        <v>5934</v>
      </c>
      <c r="B229" s="1337">
        <f t="shared" si="0"/>
        <v>0</v>
      </c>
      <c r="C229" s="783"/>
      <c r="D229" s="783">
        <f t="shared" si="1"/>
        <v>0</v>
      </c>
      <c r="E229" s="930"/>
      <c r="F229" s="928"/>
      <c r="G229" s="930"/>
      <c r="H229" s="928"/>
      <c r="I229" s="928"/>
      <c r="J229" s="928"/>
      <c r="K229" s="928"/>
      <c r="L229" s="928"/>
      <c r="M229" s="928"/>
      <c r="N229" s="928"/>
      <c r="O229" s="928"/>
      <c r="P229" s="928"/>
      <c r="Q229" s="928"/>
      <c r="R229" s="928"/>
      <c r="S229" s="928"/>
      <c r="T229" s="928"/>
      <c r="U229" s="928"/>
      <c r="V229" s="231"/>
      <c r="W229" s="231"/>
      <c r="X229" s="231"/>
      <c r="Y229" s="231"/>
      <c r="Z229" s="231"/>
    </row>
    <row r="230" spans="1:26" ht="15" hidden="1">
      <c r="A230" s="1005" t="s">
        <v>5935</v>
      </c>
      <c r="B230" s="1337">
        <f t="shared" si="0"/>
        <v>0</v>
      </c>
      <c r="C230" s="783"/>
      <c r="D230" s="783">
        <f t="shared" si="1"/>
        <v>0</v>
      </c>
      <c r="E230" s="930"/>
      <c r="F230" s="928"/>
      <c r="G230" s="930"/>
      <c r="H230" s="928"/>
      <c r="I230" s="928"/>
      <c r="J230" s="928"/>
      <c r="K230" s="928"/>
      <c r="L230" s="928"/>
      <c r="M230" s="928"/>
      <c r="N230" s="928"/>
      <c r="O230" s="928"/>
      <c r="P230" s="928"/>
      <c r="Q230" s="928"/>
      <c r="R230" s="928"/>
      <c r="S230" s="928"/>
      <c r="T230" s="928"/>
      <c r="U230" s="928"/>
      <c r="V230" s="231"/>
      <c r="W230" s="231"/>
      <c r="X230" s="231"/>
      <c r="Y230" s="231"/>
      <c r="Z230" s="231"/>
    </row>
    <row r="231" spans="1:26" ht="15" hidden="1">
      <c r="A231" s="1005" t="s">
        <v>8184</v>
      </c>
      <c r="B231" s="1337">
        <f t="shared" si="0"/>
        <v>0</v>
      </c>
      <c r="C231" s="783"/>
      <c r="D231" s="783">
        <f t="shared" si="1"/>
        <v>0</v>
      </c>
      <c r="E231" s="930"/>
      <c r="F231" s="928"/>
      <c r="G231" s="930"/>
      <c r="H231" s="928"/>
      <c r="I231" s="928"/>
      <c r="J231" s="928"/>
      <c r="K231" s="928"/>
      <c r="L231" s="928"/>
      <c r="M231" s="928"/>
      <c r="N231" s="928"/>
      <c r="O231" s="928"/>
      <c r="P231" s="928"/>
      <c r="Q231" s="928"/>
      <c r="R231" s="928"/>
      <c r="S231" s="928"/>
      <c r="T231" s="928"/>
      <c r="U231" s="928"/>
      <c r="V231" s="231"/>
      <c r="W231" s="231"/>
      <c r="X231" s="231"/>
      <c r="Y231" s="231"/>
      <c r="Z231" s="231"/>
    </row>
    <row r="232" spans="1:26" ht="15" hidden="1">
      <c r="A232" s="1005" t="s">
        <v>221</v>
      </c>
      <c r="B232" s="1337">
        <f t="shared" si="0"/>
        <v>0</v>
      </c>
      <c r="C232" s="783"/>
      <c r="D232" s="783">
        <f t="shared" si="1"/>
        <v>0</v>
      </c>
      <c r="E232" s="930"/>
      <c r="F232" s="928"/>
      <c r="G232" s="930"/>
      <c r="H232" s="928"/>
      <c r="I232" s="928"/>
      <c r="J232" s="928"/>
      <c r="K232" s="928"/>
      <c r="L232" s="928"/>
      <c r="M232" s="928"/>
      <c r="N232" s="928"/>
      <c r="O232" s="928"/>
      <c r="P232" s="928"/>
      <c r="Q232" s="928"/>
      <c r="R232" s="928"/>
      <c r="S232" s="928"/>
      <c r="T232" s="928"/>
      <c r="U232" s="928"/>
      <c r="V232" s="231"/>
      <c r="W232" s="231"/>
      <c r="X232" s="231"/>
      <c r="Y232" s="231"/>
      <c r="Z232" s="231"/>
    </row>
    <row r="233" spans="1:26" ht="15.75" hidden="1" thickBot="1">
      <c r="A233" s="781" t="s">
        <v>4031</v>
      </c>
      <c r="B233" s="1369">
        <f>SUM(B220:B232)</f>
        <v>0</v>
      </c>
      <c r="C233" s="1331"/>
      <c r="D233" s="1332">
        <f>SUM(D220:D232)</f>
        <v>0</v>
      </c>
      <c r="E233" s="950"/>
      <c r="F233" s="928"/>
      <c r="G233" s="950"/>
      <c r="H233" s="928"/>
      <c r="I233" s="928"/>
      <c r="J233" s="928"/>
      <c r="K233" s="928"/>
      <c r="L233" s="928"/>
      <c r="M233" s="928"/>
      <c r="N233" s="928"/>
      <c r="O233" s="928"/>
      <c r="P233" s="928"/>
      <c r="Q233" s="928"/>
      <c r="R233" s="928"/>
      <c r="S233" s="928"/>
      <c r="T233" s="928"/>
      <c r="U233" s="928"/>
      <c r="V233" s="231"/>
      <c r="W233" s="231"/>
      <c r="X233" s="231"/>
      <c r="Y233" s="231"/>
      <c r="Z233" s="231"/>
    </row>
    <row r="234" spans="1:26" ht="15.75" hidden="1" thickTop="1">
      <c r="A234" s="1382"/>
      <c r="B234" s="1330">
        <f>B233-CĐKT!F47</f>
        <v>0</v>
      </c>
      <c r="C234" s="1339"/>
      <c r="D234" s="1339">
        <f>D233-H251</f>
        <v>0</v>
      </c>
      <c r="E234" s="928"/>
      <c r="F234" s="928"/>
      <c r="G234" s="928"/>
      <c r="H234" s="928"/>
      <c r="I234" s="928"/>
      <c r="J234" s="928"/>
      <c r="K234" s="928"/>
      <c r="L234" s="928"/>
      <c r="M234" s="928"/>
      <c r="N234" s="928"/>
      <c r="O234" s="928"/>
      <c r="P234" s="928"/>
      <c r="Q234" s="928"/>
      <c r="R234" s="928"/>
      <c r="S234" s="928"/>
      <c r="T234" s="928"/>
      <c r="U234" s="928"/>
      <c r="V234" s="231"/>
      <c r="W234" s="231"/>
      <c r="X234" s="231"/>
      <c r="Y234" s="231"/>
      <c r="Z234" s="231"/>
    </row>
    <row r="235" spans="1:26" ht="15" hidden="1">
      <c r="A235" s="1382"/>
      <c r="B235" s="1330"/>
      <c r="C235" s="1339"/>
      <c r="D235" s="1339"/>
      <c r="E235" s="928"/>
      <c r="F235" s="928"/>
      <c r="G235" s="928"/>
      <c r="H235" s="928"/>
      <c r="I235" s="928"/>
      <c r="J235" s="928"/>
      <c r="K235" s="928"/>
      <c r="L235" s="928"/>
      <c r="M235" s="928"/>
      <c r="N235" s="928"/>
      <c r="O235" s="928"/>
      <c r="P235" s="928"/>
      <c r="Q235" s="928"/>
      <c r="R235" s="928"/>
      <c r="S235" s="928"/>
      <c r="T235" s="928"/>
      <c r="U235" s="928"/>
      <c r="V235" s="231"/>
      <c r="W235" s="231"/>
      <c r="X235" s="231"/>
      <c r="Y235" s="231"/>
      <c r="Z235" s="231"/>
    </row>
    <row r="236" spans="1:26" ht="15" hidden="1">
      <c r="A236" s="1388" t="s">
        <v>5898</v>
      </c>
      <c r="B236" s="2121" t="s">
        <v>647</v>
      </c>
      <c r="C236" s="2121"/>
      <c r="D236" s="2121"/>
      <c r="E236" s="2121"/>
      <c r="F236" s="2121"/>
      <c r="G236" s="938"/>
      <c r="H236" s="938"/>
      <c r="I236" s="928"/>
      <c r="J236" s="928"/>
      <c r="K236" s="928"/>
      <c r="L236" s="928"/>
      <c r="M236" s="928"/>
      <c r="N236" s="928"/>
      <c r="O236" s="928"/>
      <c r="P236" s="928"/>
      <c r="Q236" s="928"/>
      <c r="R236" s="928"/>
      <c r="S236" s="928"/>
      <c r="T236" s="928"/>
      <c r="U236" s="928"/>
      <c r="V236" s="231"/>
      <c r="W236" s="231"/>
      <c r="X236" s="231"/>
      <c r="Y236" s="231"/>
      <c r="Z236" s="231"/>
    </row>
    <row r="237" spans="1:26" ht="15" hidden="1">
      <c r="A237" s="1389"/>
      <c r="B237" s="1344" t="s">
        <v>5899</v>
      </c>
      <c r="C237" s="1344"/>
      <c r="D237" s="1344" t="s">
        <v>5900</v>
      </c>
      <c r="E237" s="937"/>
      <c r="F237" s="937" t="s">
        <v>12093</v>
      </c>
      <c r="G237" s="937"/>
      <c r="H237" s="937" t="s">
        <v>12094</v>
      </c>
      <c r="I237" s="928"/>
      <c r="J237" s="928"/>
      <c r="K237" s="928"/>
      <c r="L237" s="928"/>
      <c r="M237" s="928"/>
      <c r="N237" s="928"/>
      <c r="O237" s="928"/>
      <c r="P237" s="928"/>
      <c r="Q237" s="928"/>
      <c r="R237" s="928"/>
      <c r="S237" s="928"/>
      <c r="T237" s="928"/>
      <c r="U237" s="928"/>
      <c r="V237" s="231"/>
      <c r="W237" s="231"/>
      <c r="X237" s="231"/>
      <c r="Y237" s="231"/>
      <c r="Z237" s="231"/>
    </row>
    <row r="238" spans="1:26" ht="15" hidden="1">
      <c r="A238" s="1005" t="s">
        <v>5928</v>
      </c>
      <c r="B238" s="1337"/>
      <c r="C238" s="783"/>
      <c r="D238" s="783"/>
      <c r="E238" s="930"/>
      <c r="F238" s="928">
        <f t="shared" ref="F238:F250" si="2">B238+D238</f>
        <v>0</v>
      </c>
      <c r="G238" s="930"/>
      <c r="H238" s="928"/>
      <c r="I238" s="928"/>
      <c r="J238" s="928"/>
      <c r="K238" s="928"/>
      <c r="L238" s="928"/>
      <c r="M238" s="928"/>
      <c r="N238" s="928"/>
      <c r="O238" s="928"/>
      <c r="P238" s="928"/>
      <c r="Q238" s="928"/>
      <c r="R238" s="928"/>
      <c r="S238" s="928"/>
      <c r="T238" s="928"/>
      <c r="U238" s="928"/>
      <c r="V238" s="231"/>
      <c r="W238" s="231"/>
      <c r="X238" s="231"/>
      <c r="Y238" s="231"/>
      <c r="Z238" s="231"/>
    </row>
    <row r="239" spans="1:26" ht="15" hidden="1">
      <c r="A239" s="1005" t="s">
        <v>12098</v>
      </c>
      <c r="B239" s="1337"/>
      <c r="C239" s="783"/>
      <c r="D239" s="783"/>
      <c r="E239" s="930"/>
      <c r="F239" s="928">
        <f t="shared" si="2"/>
        <v>0</v>
      </c>
      <c r="G239" s="930"/>
      <c r="H239" s="928"/>
      <c r="I239" s="928"/>
      <c r="J239" s="928"/>
      <c r="K239" s="928"/>
      <c r="L239" s="928"/>
      <c r="M239" s="928"/>
      <c r="N239" s="928"/>
      <c r="O239" s="928"/>
      <c r="P239" s="928"/>
      <c r="Q239" s="928"/>
      <c r="R239" s="928"/>
      <c r="S239" s="928"/>
      <c r="T239" s="928"/>
      <c r="U239" s="928"/>
      <c r="V239" s="231"/>
      <c r="W239" s="231"/>
      <c r="X239" s="231"/>
      <c r="Y239" s="231"/>
      <c r="Z239" s="231"/>
    </row>
    <row r="240" spans="1:26" ht="15" hidden="1">
      <c r="A240" s="1005" t="s">
        <v>947</v>
      </c>
      <c r="B240" s="1337"/>
      <c r="C240" s="783"/>
      <c r="D240" s="783"/>
      <c r="E240" s="930"/>
      <c r="F240" s="928">
        <f t="shared" si="2"/>
        <v>0</v>
      </c>
      <c r="G240" s="930"/>
      <c r="H240" s="928"/>
      <c r="I240" s="928"/>
      <c r="J240" s="928"/>
      <c r="K240" s="928"/>
      <c r="L240" s="928"/>
      <c r="M240" s="928"/>
      <c r="N240" s="928"/>
      <c r="O240" s="928"/>
      <c r="P240" s="928"/>
      <c r="Q240" s="928"/>
      <c r="R240" s="928"/>
      <c r="S240" s="928"/>
      <c r="T240" s="928"/>
      <c r="U240" s="928"/>
      <c r="V240" s="231"/>
      <c r="W240" s="231"/>
      <c r="X240" s="231"/>
      <c r="Y240" s="231"/>
      <c r="Z240" s="231"/>
    </row>
    <row r="241" spans="1:26" ht="15" hidden="1">
      <c r="A241" s="1005" t="s">
        <v>5929</v>
      </c>
      <c r="B241" s="1330"/>
      <c r="C241" s="783"/>
      <c r="D241" s="1330"/>
      <c r="E241" s="930"/>
      <c r="F241" s="928">
        <f t="shared" si="2"/>
        <v>0</v>
      </c>
      <c r="G241" s="930"/>
      <c r="H241" s="928"/>
      <c r="I241" s="928"/>
      <c r="J241" s="928"/>
      <c r="K241" s="928"/>
      <c r="L241" s="928"/>
      <c r="M241" s="928"/>
      <c r="N241" s="928"/>
      <c r="O241" s="928"/>
      <c r="P241" s="928"/>
      <c r="Q241" s="928"/>
      <c r="R241" s="928"/>
      <c r="S241" s="928"/>
      <c r="T241" s="928"/>
      <c r="U241" s="928"/>
      <c r="V241" s="231"/>
      <c r="W241" s="231"/>
      <c r="X241" s="231"/>
      <c r="Y241" s="231"/>
      <c r="Z241" s="231"/>
    </row>
    <row r="242" spans="1:26" ht="15" hidden="1">
      <c r="A242" s="1005" t="s">
        <v>5930</v>
      </c>
      <c r="B242" s="1337"/>
      <c r="C242" s="783"/>
      <c r="D242" s="783"/>
      <c r="E242" s="930"/>
      <c r="F242" s="928">
        <f t="shared" si="2"/>
        <v>0</v>
      </c>
      <c r="G242" s="930"/>
      <c r="H242" s="930"/>
      <c r="I242" s="928"/>
      <c r="J242" s="928"/>
      <c r="K242" s="928"/>
      <c r="L242" s="928"/>
      <c r="M242" s="928"/>
      <c r="N242" s="928"/>
      <c r="O242" s="928"/>
      <c r="P242" s="928"/>
      <c r="Q242" s="928"/>
      <c r="R242" s="928"/>
      <c r="S242" s="928"/>
      <c r="T242" s="928"/>
      <c r="U242" s="928"/>
      <c r="V242" s="231"/>
      <c r="W242" s="231"/>
      <c r="X242" s="231"/>
      <c r="Y242" s="231"/>
      <c r="Z242" s="231"/>
    </row>
    <row r="243" spans="1:26" ht="15" hidden="1">
      <c r="A243" s="1005" t="s">
        <v>5931</v>
      </c>
      <c r="B243" s="1337"/>
      <c r="C243" s="783"/>
      <c r="D243" s="783"/>
      <c r="E243" s="930"/>
      <c r="F243" s="928">
        <f t="shared" si="2"/>
        <v>0</v>
      </c>
      <c r="G243" s="930"/>
      <c r="H243" s="930"/>
      <c r="I243" s="928"/>
      <c r="J243" s="928"/>
      <c r="K243" s="928"/>
      <c r="L243" s="928"/>
      <c r="M243" s="928"/>
      <c r="N243" s="928"/>
      <c r="O243" s="928"/>
      <c r="P243" s="928"/>
      <c r="Q243" s="928"/>
      <c r="R243" s="928"/>
      <c r="S243" s="928"/>
      <c r="T243" s="928"/>
      <c r="U243" s="928"/>
      <c r="V243" s="231"/>
      <c r="W243" s="231"/>
      <c r="X243" s="231"/>
      <c r="Y243" s="231"/>
      <c r="Z243" s="231"/>
    </row>
    <row r="244" spans="1:26" ht="15" hidden="1">
      <c r="A244" s="1005" t="s">
        <v>946</v>
      </c>
      <c r="B244" s="1337"/>
      <c r="C244" s="783"/>
      <c r="D244" s="783"/>
      <c r="E244" s="930"/>
      <c r="F244" s="928">
        <f t="shared" si="2"/>
        <v>0</v>
      </c>
      <c r="G244" s="930"/>
      <c r="H244" s="930"/>
      <c r="I244" s="928"/>
      <c r="J244" s="928"/>
      <c r="K244" s="928"/>
      <c r="L244" s="928"/>
      <c r="M244" s="928"/>
      <c r="N244" s="928"/>
      <c r="O244" s="928"/>
      <c r="P244" s="928"/>
      <c r="Q244" s="928"/>
      <c r="R244" s="928"/>
      <c r="S244" s="928"/>
      <c r="T244" s="928"/>
      <c r="U244" s="928"/>
      <c r="V244" s="231"/>
      <c r="W244" s="231"/>
      <c r="X244" s="231"/>
      <c r="Y244" s="231"/>
      <c r="Z244" s="231"/>
    </row>
    <row r="245" spans="1:26" ht="19.5" hidden="1" customHeight="1">
      <c r="A245" s="1380" t="s">
        <v>5932</v>
      </c>
      <c r="B245" s="1337"/>
      <c r="C245" s="783"/>
      <c r="D245" s="783"/>
      <c r="E245" s="930"/>
      <c r="F245" s="928">
        <f t="shared" si="2"/>
        <v>0</v>
      </c>
      <c r="G245" s="930"/>
      <c r="H245" s="930"/>
      <c r="I245" s="928"/>
      <c r="J245" s="928"/>
      <c r="K245" s="928"/>
      <c r="L245" s="928"/>
      <c r="M245" s="928"/>
      <c r="N245" s="928"/>
      <c r="O245" s="928"/>
      <c r="P245" s="928"/>
      <c r="Q245" s="928"/>
      <c r="R245" s="928"/>
      <c r="S245" s="928"/>
      <c r="T245" s="928"/>
      <c r="U245" s="928"/>
      <c r="V245" s="231"/>
      <c r="W245" s="231"/>
      <c r="X245" s="231"/>
      <c r="Y245" s="231"/>
      <c r="Z245" s="231"/>
    </row>
    <row r="246" spans="1:26" ht="19.5" hidden="1" customHeight="1">
      <c r="A246" s="1005" t="s">
        <v>5933</v>
      </c>
      <c r="B246" s="1337"/>
      <c r="C246" s="783"/>
      <c r="D246" s="783"/>
      <c r="E246" s="930"/>
      <c r="F246" s="928">
        <f t="shared" si="2"/>
        <v>0</v>
      </c>
      <c r="G246" s="930"/>
      <c r="H246" s="930"/>
      <c r="I246" s="928"/>
      <c r="J246" s="928"/>
      <c r="K246" s="928"/>
      <c r="L246" s="928"/>
      <c r="M246" s="928"/>
      <c r="N246" s="928"/>
      <c r="O246" s="928"/>
      <c r="P246" s="928"/>
      <c r="Q246" s="928"/>
      <c r="R246" s="928"/>
      <c r="S246" s="928"/>
      <c r="T246" s="928"/>
      <c r="U246" s="928"/>
      <c r="V246" s="231"/>
      <c r="W246" s="231"/>
      <c r="X246" s="231"/>
      <c r="Y246" s="231"/>
      <c r="Z246" s="231"/>
    </row>
    <row r="247" spans="1:26" ht="19.5" hidden="1" customHeight="1">
      <c r="A247" s="1005" t="s">
        <v>5934</v>
      </c>
      <c r="B247" s="1337"/>
      <c r="C247" s="783"/>
      <c r="D247" s="783"/>
      <c r="E247" s="930"/>
      <c r="F247" s="928">
        <f t="shared" si="2"/>
        <v>0</v>
      </c>
      <c r="G247" s="930"/>
      <c r="H247" s="930"/>
      <c r="I247" s="928"/>
      <c r="J247" s="928"/>
      <c r="K247" s="928"/>
      <c r="L247" s="928"/>
      <c r="M247" s="928"/>
      <c r="N247" s="928"/>
      <c r="O247" s="928"/>
      <c r="P247" s="928"/>
      <c r="Q247" s="928"/>
      <c r="R247" s="928"/>
      <c r="S247" s="928"/>
      <c r="T247" s="928"/>
      <c r="U247" s="928"/>
      <c r="V247" s="231"/>
      <c r="W247" s="231"/>
      <c r="X247" s="231"/>
      <c r="Y247" s="231"/>
      <c r="Z247" s="231"/>
    </row>
    <row r="248" spans="1:26" ht="19.5" hidden="1" customHeight="1">
      <c r="A248" s="1005" t="s">
        <v>5935</v>
      </c>
      <c r="B248" s="1337"/>
      <c r="C248" s="783"/>
      <c r="D248" s="783"/>
      <c r="E248" s="930"/>
      <c r="F248" s="928">
        <f t="shared" si="2"/>
        <v>0</v>
      </c>
      <c r="G248" s="930"/>
      <c r="H248" s="930"/>
      <c r="I248" s="928"/>
      <c r="J248" s="928"/>
      <c r="K248" s="928"/>
      <c r="L248" s="928"/>
      <c r="M248" s="928"/>
      <c r="N248" s="928"/>
      <c r="O248" s="928"/>
      <c r="P248" s="928"/>
      <c r="Q248" s="928"/>
      <c r="R248" s="928"/>
      <c r="S248" s="928"/>
      <c r="T248" s="928"/>
      <c r="U248" s="928"/>
      <c r="V248" s="231"/>
      <c r="W248" s="231"/>
      <c r="X248" s="231"/>
      <c r="Y248" s="231"/>
      <c r="Z248" s="231"/>
    </row>
    <row r="249" spans="1:26" ht="19.5" hidden="1" customHeight="1">
      <c r="A249" s="1005" t="s">
        <v>8184</v>
      </c>
      <c r="B249" s="1337"/>
      <c r="C249" s="783"/>
      <c r="D249" s="783"/>
      <c r="E249" s="930"/>
      <c r="F249" s="928">
        <f t="shared" si="2"/>
        <v>0</v>
      </c>
      <c r="G249" s="930"/>
      <c r="H249" s="928"/>
      <c r="I249" s="928"/>
      <c r="J249" s="928"/>
      <c r="K249" s="928"/>
      <c r="L249" s="928"/>
      <c r="M249" s="928"/>
      <c r="N249" s="928"/>
      <c r="O249" s="928"/>
      <c r="P249" s="928"/>
      <c r="Q249" s="928"/>
      <c r="R249" s="928"/>
      <c r="S249" s="928"/>
      <c r="T249" s="928"/>
      <c r="U249" s="928"/>
      <c r="V249" s="231"/>
      <c r="W249" s="231"/>
      <c r="X249" s="231"/>
      <c r="Y249" s="231"/>
      <c r="Z249" s="231"/>
    </row>
    <row r="250" spans="1:26" ht="19.5" hidden="1" customHeight="1">
      <c r="A250" s="1005" t="s">
        <v>221</v>
      </c>
      <c r="B250" s="1330"/>
      <c r="C250" s="783"/>
      <c r="D250" s="1330"/>
      <c r="E250" s="930"/>
      <c r="F250" s="928">
        <f t="shared" si="2"/>
        <v>0</v>
      </c>
      <c r="G250" s="930"/>
      <c r="H250" s="928"/>
      <c r="I250" s="928"/>
      <c r="J250" s="928"/>
      <c r="K250" s="928"/>
      <c r="L250" s="928"/>
      <c r="M250" s="928"/>
      <c r="N250" s="928"/>
      <c r="O250" s="928"/>
      <c r="P250" s="928"/>
      <c r="Q250" s="928"/>
      <c r="R250" s="928"/>
      <c r="S250" s="928"/>
      <c r="T250" s="928"/>
      <c r="U250" s="928"/>
      <c r="V250" s="231"/>
      <c r="W250" s="231"/>
      <c r="X250" s="231"/>
      <c r="Y250" s="231"/>
      <c r="Z250" s="231"/>
    </row>
    <row r="251" spans="1:26" ht="15.75" hidden="1" thickBot="1">
      <c r="A251" s="781" t="s">
        <v>12095</v>
      </c>
      <c r="B251" s="1369">
        <f>SUM(B238:B250)</f>
        <v>0</v>
      </c>
      <c r="C251" s="1331"/>
      <c r="D251" s="1332">
        <f>SUM(D238:D250)</f>
        <v>0</v>
      </c>
      <c r="E251" s="950"/>
      <c r="F251" s="931">
        <f>SUM(F238:F250)</f>
        <v>0</v>
      </c>
      <c r="G251" s="950"/>
      <c r="H251" s="931">
        <f>SUM(H238:H250)</f>
        <v>0</v>
      </c>
      <c r="I251" s="928"/>
      <c r="J251" s="932"/>
      <c r="K251" s="932"/>
      <c r="L251" s="932"/>
      <c r="M251" s="932"/>
      <c r="N251" s="928"/>
      <c r="O251" s="928"/>
      <c r="P251" s="928"/>
      <c r="Q251" s="928"/>
      <c r="R251" s="928"/>
      <c r="S251" s="928"/>
      <c r="T251" s="928"/>
      <c r="U251" s="928"/>
      <c r="V251" s="231"/>
      <c r="W251" s="231"/>
      <c r="X251" s="231"/>
      <c r="Y251" s="231"/>
      <c r="Z251" s="231"/>
    </row>
    <row r="252" spans="1:26" ht="15.75" hidden="1" thickTop="1">
      <c r="A252" s="1381" t="s">
        <v>1686</v>
      </c>
      <c r="B252" s="1368"/>
      <c r="C252" s="1331"/>
      <c r="D252" s="1336"/>
      <c r="E252" s="950"/>
      <c r="F252" s="947">
        <f>F251-CĐKT!F47</f>
        <v>0</v>
      </c>
      <c r="G252" s="930"/>
      <c r="H252" s="947">
        <f>H251-CĐKT!H47</f>
        <v>0</v>
      </c>
      <c r="I252" s="928"/>
      <c r="J252" s="932"/>
      <c r="K252" s="932"/>
      <c r="L252" s="932"/>
      <c r="M252" s="932"/>
      <c r="N252" s="928"/>
      <c r="O252" s="928"/>
      <c r="P252" s="928"/>
      <c r="Q252" s="928"/>
      <c r="R252" s="928"/>
      <c r="S252" s="928"/>
      <c r="T252" s="928"/>
      <c r="U252" s="928"/>
      <c r="V252" s="231"/>
      <c r="W252" s="231"/>
      <c r="X252" s="231"/>
      <c r="Y252" s="231"/>
      <c r="Z252" s="231"/>
    </row>
    <row r="253" spans="1:26" ht="15" hidden="1">
      <c r="A253" s="1382"/>
      <c r="B253" s="1330"/>
      <c r="C253" s="1339"/>
      <c r="D253" s="1339"/>
      <c r="E253" s="928"/>
      <c r="F253" s="928"/>
      <c r="G253" s="928"/>
      <c r="H253" s="928"/>
      <c r="I253" s="928"/>
      <c r="J253" s="928"/>
      <c r="K253" s="928"/>
      <c r="L253" s="928"/>
      <c r="M253" s="928"/>
      <c r="N253" s="928"/>
      <c r="O253" s="928"/>
      <c r="P253" s="928"/>
      <c r="Q253" s="928"/>
      <c r="R253" s="928"/>
      <c r="S253" s="928"/>
      <c r="T253" s="928"/>
      <c r="U253" s="928"/>
      <c r="V253" s="231"/>
      <c r="W253" s="231"/>
      <c r="X253" s="231"/>
      <c r="Y253" s="231"/>
      <c r="Z253" s="231"/>
    </row>
    <row r="254" spans="1:26" ht="15" hidden="1">
      <c r="A254" s="1382"/>
      <c r="B254" s="1330"/>
      <c r="C254" s="1339"/>
      <c r="D254" s="1339"/>
      <c r="E254" s="928"/>
      <c r="F254" s="928"/>
      <c r="G254" s="928"/>
      <c r="H254" s="928"/>
      <c r="I254" s="928"/>
      <c r="J254" s="928"/>
      <c r="K254" s="928"/>
      <c r="L254" s="928"/>
      <c r="M254" s="928"/>
      <c r="N254" s="928"/>
      <c r="O254" s="928"/>
      <c r="P254" s="928"/>
      <c r="Q254" s="928"/>
      <c r="R254" s="928"/>
      <c r="S254" s="928"/>
      <c r="T254" s="928"/>
      <c r="U254" s="928"/>
      <c r="V254" s="231"/>
      <c r="W254" s="231"/>
      <c r="X254" s="231"/>
      <c r="Y254" s="231"/>
      <c r="Z254" s="231"/>
    </row>
    <row r="255" spans="1:26" ht="15" hidden="1">
      <c r="A255" s="1382"/>
      <c r="B255" s="1330"/>
      <c r="C255" s="1330"/>
      <c r="D255" s="1330"/>
      <c r="E255" s="928"/>
      <c r="F255" s="928"/>
      <c r="G255" s="928"/>
      <c r="H255" s="928"/>
      <c r="I255" s="928"/>
      <c r="J255" s="928"/>
      <c r="K255" s="928"/>
      <c r="L255" s="928"/>
      <c r="M255" s="928"/>
      <c r="N255" s="928"/>
      <c r="O255" s="928"/>
      <c r="P255" s="928"/>
      <c r="Q255" s="928"/>
      <c r="R255" s="928"/>
      <c r="S255" s="928"/>
      <c r="T255" s="928"/>
      <c r="U255" s="928"/>
      <c r="V255" s="231"/>
      <c r="W255" s="231"/>
      <c r="X255" s="231"/>
      <c r="Y255" s="231"/>
      <c r="Z255" s="231"/>
    </row>
    <row r="256" spans="1:26" ht="15" hidden="1">
      <c r="A256" s="1383" t="s">
        <v>9477</v>
      </c>
      <c r="B256" s="1330"/>
      <c r="C256" s="1330"/>
      <c r="D256" s="1330"/>
      <c r="E256" s="925"/>
      <c r="F256" s="925"/>
      <c r="G256" s="925"/>
      <c r="H256" s="925"/>
      <c r="I256" s="925"/>
      <c r="J256" s="925"/>
      <c r="K256" s="925"/>
      <c r="L256" s="925"/>
      <c r="M256" s="925"/>
      <c r="N256" s="925"/>
      <c r="O256" s="925"/>
      <c r="P256" s="925"/>
      <c r="Q256" s="925"/>
      <c r="R256" s="925"/>
      <c r="S256" s="925"/>
      <c r="T256" s="925"/>
      <c r="U256" s="925"/>
      <c r="V256" s="926"/>
      <c r="W256" s="926"/>
      <c r="X256" s="926"/>
      <c r="Y256" s="926"/>
      <c r="Z256" s="926"/>
    </row>
    <row r="257" spans="1:26" ht="15" hidden="1">
      <c r="A257" s="1380"/>
      <c r="B257" s="1357" t="s">
        <v>7381</v>
      </c>
      <c r="C257" s="1331"/>
      <c r="D257" s="769" t="s">
        <v>7382</v>
      </c>
      <c r="E257" s="950"/>
      <c r="F257" s="928"/>
      <c r="G257" s="950"/>
      <c r="H257" s="928"/>
      <c r="I257" s="928"/>
      <c r="J257" s="928"/>
      <c r="K257" s="928"/>
      <c r="L257" s="928"/>
      <c r="M257" s="928"/>
      <c r="N257" s="928"/>
      <c r="O257" s="928"/>
      <c r="P257" s="928"/>
      <c r="Q257" s="928"/>
      <c r="R257" s="928"/>
      <c r="S257" s="928"/>
      <c r="T257" s="928"/>
      <c r="U257" s="928"/>
      <c r="V257" s="231"/>
      <c r="W257" s="231"/>
      <c r="X257" s="231"/>
      <c r="Y257" s="231"/>
      <c r="Z257" s="231"/>
    </row>
    <row r="258" spans="1:26" ht="15" hidden="1">
      <c r="A258" s="1380"/>
      <c r="B258" s="1337"/>
      <c r="C258" s="783"/>
      <c r="D258" s="783"/>
      <c r="E258" s="930"/>
      <c r="F258" s="928"/>
      <c r="G258" s="930"/>
      <c r="H258" s="928"/>
      <c r="I258" s="928"/>
      <c r="J258" s="928"/>
      <c r="K258" s="928"/>
      <c r="L258" s="928"/>
      <c r="M258" s="928"/>
      <c r="N258" s="928"/>
      <c r="O258" s="928"/>
      <c r="P258" s="928"/>
      <c r="Q258" s="928"/>
      <c r="R258" s="928"/>
      <c r="S258" s="928"/>
      <c r="T258" s="928"/>
      <c r="U258" s="928"/>
      <c r="V258" s="231"/>
      <c r="W258" s="231"/>
      <c r="X258" s="231"/>
      <c r="Y258" s="231"/>
      <c r="Z258" s="231"/>
    </row>
    <row r="259" spans="1:26" ht="15" hidden="1">
      <c r="A259" s="1380"/>
      <c r="B259" s="1337"/>
      <c r="C259" s="783"/>
      <c r="D259" s="783"/>
      <c r="E259" s="930"/>
      <c r="F259" s="928"/>
      <c r="G259" s="930"/>
      <c r="H259" s="928"/>
      <c r="I259" s="928"/>
      <c r="J259" s="928"/>
      <c r="K259" s="928"/>
      <c r="L259" s="928"/>
      <c r="M259" s="928"/>
      <c r="N259" s="928"/>
      <c r="O259" s="928"/>
      <c r="P259" s="928"/>
      <c r="Q259" s="928"/>
      <c r="R259" s="928"/>
      <c r="S259" s="928"/>
      <c r="T259" s="928"/>
      <c r="U259" s="928"/>
      <c r="V259" s="231"/>
      <c r="W259" s="231"/>
      <c r="X259" s="231"/>
      <c r="Y259" s="231"/>
      <c r="Z259" s="231"/>
    </row>
    <row r="260" spans="1:26" ht="15" hidden="1">
      <c r="A260" s="1380"/>
      <c r="B260" s="1365"/>
      <c r="C260" s="783"/>
      <c r="D260" s="786"/>
      <c r="E260" s="930"/>
      <c r="F260" s="928"/>
      <c r="G260" s="930"/>
      <c r="H260" s="928"/>
      <c r="I260" s="928"/>
      <c r="J260" s="928"/>
      <c r="K260" s="928"/>
      <c r="L260" s="928"/>
      <c r="M260" s="928"/>
      <c r="N260" s="928"/>
      <c r="O260" s="928"/>
      <c r="P260" s="928"/>
      <c r="Q260" s="928"/>
      <c r="R260" s="928"/>
      <c r="S260" s="928"/>
      <c r="T260" s="928"/>
      <c r="U260" s="928"/>
      <c r="V260" s="231"/>
      <c r="W260" s="231"/>
      <c r="X260" s="231"/>
      <c r="Y260" s="231"/>
      <c r="Z260" s="231"/>
    </row>
    <row r="261" spans="1:26" ht="15.75" hidden="1" thickBot="1">
      <c r="A261" s="781" t="s">
        <v>4031</v>
      </c>
      <c r="B261" s="1367">
        <f>SUM(B258:B260)</f>
        <v>0</v>
      </c>
      <c r="C261" s="1331"/>
      <c r="D261" s="785">
        <f>SUM(D258:D260)</f>
        <v>0</v>
      </c>
      <c r="E261" s="950"/>
      <c r="F261" s="928"/>
      <c r="G261" s="950"/>
      <c r="H261" s="928"/>
      <c r="I261" s="928"/>
      <c r="J261" s="928"/>
      <c r="K261" s="928"/>
      <c r="L261" s="928"/>
      <c r="M261" s="928"/>
      <c r="N261" s="928"/>
      <c r="O261" s="928"/>
      <c r="P261" s="928"/>
      <c r="Q261" s="928"/>
      <c r="R261" s="928"/>
      <c r="S261" s="928"/>
      <c r="T261" s="928"/>
      <c r="U261" s="928"/>
      <c r="V261" s="231"/>
      <c r="W261" s="231"/>
      <c r="X261" s="231"/>
      <c r="Y261" s="231"/>
      <c r="Z261" s="231"/>
    </row>
    <row r="262" spans="1:26" ht="15.75" hidden="1" thickTop="1">
      <c r="A262" s="781"/>
      <c r="B262" s="1368">
        <f>B261-[2]BS!F55</f>
        <v>0</v>
      </c>
      <c r="C262" s="1331"/>
      <c r="D262" s="1336">
        <f>D261-[2]BS!H55</f>
        <v>0</v>
      </c>
      <c r="E262" s="950"/>
      <c r="F262" s="928"/>
      <c r="G262" s="950"/>
      <c r="H262" s="928"/>
      <c r="I262" s="928"/>
      <c r="J262" s="928"/>
      <c r="K262" s="928"/>
      <c r="L262" s="928"/>
      <c r="M262" s="928"/>
      <c r="N262" s="928"/>
      <c r="O262" s="928"/>
      <c r="P262" s="928"/>
      <c r="Q262" s="928"/>
      <c r="R262" s="928"/>
      <c r="S262" s="928"/>
      <c r="T262" s="928"/>
      <c r="U262" s="928"/>
      <c r="V262" s="231"/>
      <c r="W262" s="231"/>
      <c r="X262" s="231"/>
      <c r="Y262" s="231"/>
      <c r="Z262" s="231"/>
    </row>
    <row r="263" spans="1:26" ht="15" hidden="1">
      <c r="A263" s="1382"/>
      <c r="B263" s="1330"/>
      <c r="C263" s="1330"/>
      <c r="D263" s="1330"/>
      <c r="E263" s="928"/>
      <c r="F263" s="928"/>
      <c r="G263" s="928"/>
      <c r="H263" s="928"/>
      <c r="I263" s="928"/>
      <c r="J263" s="928"/>
      <c r="K263" s="928"/>
      <c r="L263" s="928"/>
      <c r="M263" s="928"/>
      <c r="N263" s="928"/>
      <c r="O263" s="928"/>
      <c r="P263" s="928"/>
      <c r="Q263" s="928"/>
      <c r="R263" s="928"/>
      <c r="S263" s="928"/>
      <c r="T263" s="928"/>
      <c r="U263" s="928"/>
      <c r="V263" s="231"/>
      <c r="W263" s="231"/>
      <c r="X263" s="231"/>
      <c r="Y263" s="231"/>
      <c r="Z263" s="231"/>
    </row>
    <row r="264" spans="1:26" ht="15" hidden="1">
      <c r="A264" s="1383" t="s">
        <v>9478</v>
      </c>
      <c r="B264" s="1330"/>
      <c r="C264" s="1330"/>
      <c r="D264" s="1330"/>
      <c r="E264" s="925"/>
      <c r="F264" s="925"/>
      <c r="G264" s="925"/>
      <c r="H264" s="925"/>
      <c r="I264" s="925"/>
      <c r="J264" s="925"/>
      <c r="K264" s="925"/>
      <c r="L264" s="925"/>
      <c r="M264" s="925"/>
      <c r="N264" s="925"/>
      <c r="O264" s="925"/>
      <c r="P264" s="925"/>
      <c r="Q264" s="925"/>
      <c r="R264" s="925"/>
      <c r="S264" s="925"/>
      <c r="T264" s="925"/>
      <c r="U264" s="925"/>
      <c r="V264" s="926"/>
      <c r="W264" s="926"/>
      <c r="X264" s="926"/>
      <c r="Y264" s="926"/>
      <c r="Z264" s="926"/>
    </row>
    <row r="265" spans="1:26" ht="15" hidden="1">
      <c r="A265" s="1380"/>
      <c r="B265" s="1357" t="s">
        <v>7381</v>
      </c>
      <c r="C265" s="1331"/>
      <c r="D265" s="769" t="s">
        <v>7382</v>
      </c>
      <c r="E265" s="950"/>
      <c r="F265" s="928"/>
      <c r="G265" s="950"/>
      <c r="H265" s="928"/>
      <c r="I265" s="928"/>
      <c r="J265" s="928"/>
      <c r="K265" s="928"/>
      <c r="L265" s="928"/>
      <c r="M265" s="928"/>
      <c r="N265" s="928"/>
      <c r="O265" s="928"/>
      <c r="P265" s="928"/>
      <c r="Q265" s="928"/>
      <c r="R265" s="928"/>
      <c r="S265" s="928"/>
      <c r="T265" s="928"/>
      <c r="U265" s="928"/>
      <c r="V265" s="231"/>
      <c r="W265" s="231"/>
      <c r="X265" s="231"/>
      <c r="Y265" s="231"/>
      <c r="Z265" s="231"/>
    </row>
    <row r="266" spans="1:26" ht="15" hidden="1">
      <c r="A266" s="1380" t="s">
        <v>10316</v>
      </c>
      <c r="B266" s="1337">
        <f>SUM(B267:B269)</f>
        <v>0</v>
      </c>
      <c r="C266" s="783"/>
      <c r="D266" s="783">
        <f>SUM(D267:D269)</f>
        <v>0</v>
      </c>
      <c r="E266" s="930"/>
      <c r="F266" s="928">
        <f>SUM(B267:B269)-B266</f>
        <v>0</v>
      </c>
      <c r="G266" s="930"/>
      <c r="H266" s="928">
        <f>SUM(D267:D269)-D266</f>
        <v>0</v>
      </c>
      <c r="I266" s="928"/>
      <c r="J266" s="928"/>
      <c r="K266" s="928"/>
      <c r="L266" s="928"/>
      <c r="M266" s="928"/>
      <c r="N266" s="928"/>
      <c r="O266" s="928"/>
      <c r="P266" s="928"/>
      <c r="Q266" s="928"/>
      <c r="R266" s="928"/>
      <c r="S266" s="928"/>
      <c r="T266" s="928"/>
      <c r="U266" s="928"/>
      <c r="V266" s="231"/>
      <c r="W266" s="231"/>
      <c r="X266" s="231"/>
      <c r="Y266" s="231"/>
      <c r="Z266" s="231"/>
    </row>
    <row r="267" spans="1:26" ht="15" hidden="1">
      <c r="A267" s="1380" t="s">
        <v>7390</v>
      </c>
      <c r="B267" s="1335"/>
      <c r="C267" s="1342"/>
      <c r="D267" s="1342"/>
      <c r="E267" s="935"/>
      <c r="F267" s="928"/>
      <c r="G267" s="935"/>
      <c r="H267" s="928"/>
      <c r="I267" s="928"/>
      <c r="J267" s="928"/>
      <c r="K267" s="928"/>
      <c r="L267" s="928"/>
      <c r="M267" s="928"/>
      <c r="N267" s="928"/>
      <c r="O267" s="928"/>
      <c r="P267" s="928"/>
      <c r="Q267" s="928"/>
      <c r="R267" s="928"/>
      <c r="S267" s="928"/>
      <c r="T267" s="928"/>
      <c r="U267" s="928"/>
      <c r="V267" s="231"/>
      <c r="W267" s="231"/>
      <c r="X267" s="231"/>
      <c r="Y267" s="231"/>
      <c r="Z267" s="231"/>
    </row>
    <row r="268" spans="1:26" ht="15" hidden="1">
      <c r="A268" s="1380" t="s">
        <v>7390</v>
      </c>
      <c r="B268" s="1335"/>
      <c r="C268" s="1342"/>
      <c r="D268" s="1342"/>
      <c r="E268" s="935"/>
      <c r="F268" s="928"/>
      <c r="G268" s="935"/>
      <c r="H268" s="928"/>
      <c r="I268" s="928"/>
      <c r="J268" s="928"/>
      <c r="K268" s="928"/>
      <c r="L268" s="928"/>
      <c r="M268" s="928"/>
      <c r="N268" s="928"/>
      <c r="O268" s="928"/>
      <c r="P268" s="928"/>
      <c r="Q268" s="928"/>
      <c r="R268" s="928"/>
      <c r="S268" s="928"/>
      <c r="T268" s="928"/>
      <c r="U268" s="928"/>
      <c r="V268" s="231"/>
      <c r="W268" s="231"/>
      <c r="X268" s="231"/>
      <c r="Y268" s="231"/>
      <c r="Z268" s="231"/>
    </row>
    <row r="269" spans="1:26" ht="15" hidden="1">
      <c r="A269" s="1380" t="s">
        <v>7390</v>
      </c>
      <c r="B269" s="1335"/>
      <c r="C269" s="1342"/>
      <c r="D269" s="1342"/>
      <c r="E269" s="935"/>
      <c r="F269" s="928"/>
      <c r="G269" s="935"/>
      <c r="H269" s="928"/>
      <c r="I269" s="928"/>
      <c r="J269" s="928"/>
      <c r="K269" s="928"/>
      <c r="L269" s="928"/>
      <c r="M269" s="928"/>
      <c r="N269" s="928"/>
      <c r="O269" s="928"/>
      <c r="P269" s="928"/>
      <c r="Q269" s="928"/>
      <c r="R269" s="928"/>
      <c r="S269" s="928"/>
      <c r="T269" s="928"/>
      <c r="U269" s="928"/>
      <c r="V269" s="231"/>
      <c r="W269" s="231"/>
      <c r="X269" s="231"/>
      <c r="Y269" s="231"/>
      <c r="Z269" s="231"/>
    </row>
    <row r="270" spans="1:26" ht="15" hidden="1">
      <c r="A270" s="1380" t="s">
        <v>10317</v>
      </c>
      <c r="B270" s="1337">
        <f>SUM(B271:B273)</f>
        <v>0</v>
      </c>
      <c r="C270" s="783"/>
      <c r="D270" s="783">
        <f>SUM(D271:D273)</f>
        <v>0</v>
      </c>
      <c r="E270" s="930"/>
      <c r="F270" s="928">
        <f>SUM(B271:B273)-B270</f>
        <v>0</v>
      </c>
      <c r="G270" s="930"/>
      <c r="H270" s="928">
        <f>SUM(D271:D273)-D270</f>
        <v>0</v>
      </c>
      <c r="I270" s="928"/>
      <c r="J270" s="928"/>
      <c r="K270" s="928"/>
      <c r="L270" s="928"/>
      <c r="M270" s="928"/>
      <c r="N270" s="928"/>
      <c r="O270" s="928"/>
      <c r="P270" s="928"/>
      <c r="Q270" s="928"/>
      <c r="R270" s="928"/>
      <c r="S270" s="928"/>
      <c r="T270" s="928"/>
      <c r="U270" s="928"/>
      <c r="V270" s="231"/>
      <c r="W270" s="231"/>
      <c r="X270" s="231"/>
      <c r="Y270" s="231"/>
      <c r="Z270" s="231"/>
    </row>
    <row r="271" spans="1:26" ht="15" hidden="1">
      <c r="A271" s="1380" t="s">
        <v>7390</v>
      </c>
      <c r="B271" s="1335"/>
      <c r="C271" s="1342"/>
      <c r="D271" s="1342"/>
      <c r="E271" s="935"/>
      <c r="F271" s="928"/>
      <c r="G271" s="935"/>
      <c r="H271" s="928"/>
      <c r="I271" s="928"/>
      <c r="J271" s="928"/>
      <c r="K271" s="928"/>
      <c r="L271" s="928"/>
      <c r="M271" s="928"/>
      <c r="N271" s="928"/>
      <c r="O271" s="928"/>
      <c r="P271" s="928"/>
      <c r="Q271" s="928"/>
      <c r="R271" s="928"/>
      <c r="S271" s="928"/>
      <c r="T271" s="928"/>
      <c r="U271" s="928"/>
      <c r="V271" s="231"/>
      <c r="W271" s="231"/>
      <c r="X271" s="231"/>
      <c r="Y271" s="231"/>
      <c r="Z271" s="231"/>
    </row>
    <row r="272" spans="1:26" ht="15" hidden="1">
      <c r="A272" s="1380" t="s">
        <v>7390</v>
      </c>
      <c r="B272" s="1335"/>
      <c r="C272" s="1342"/>
      <c r="D272" s="1342"/>
      <c r="E272" s="935"/>
      <c r="F272" s="928"/>
      <c r="G272" s="935"/>
      <c r="H272" s="928"/>
      <c r="I272" s="928"/>
      <c r="J272" s="928"/>
      <c r="K272" s="928"/>
      <c r="L272" s="928"/>
      <c r="M272" s="928"/>
      <c r="N272" s="928"/>
      <c r="O272" s="928"/>
      <c r="P272" s="928"/>
      <c r="Q272" s="928"/>
      <c r="R272" s="928"/>
      <c r="S272" s="928"/>
      <c r="T272" s="928"/>
      <c r="U272" s="928"/>
      <c r="V272" s="231"/>
      <c r="W272" s="231"/>
      <c r="X272" s="231"/>
      <c r="Y272" s="231"/>
      <c r="Z272" s="231"/>
    </row>
    <row r="273" spans="1:26" ht="15" hidden="1">
      <c r="A273" s="1380" t="s">
        <v>7390</v>
      </c>
      <c r="B273" s="1351"/>
      <c r="C273" s="1342"/>
      <c r="D273" s="1343"/>
      <c r="E273" s="935"/>
      <c r="F273" s="928"/>
      <c r="G273" s="935"/>
      <c r="H273" s="928"/>
      <c r="I273" s="928"/>
      <c r="J273" s="928"/>
      <c r="K273" s="928"/>
      <c r="L273" s="928"/>
      <c r="M273" s="928"/>
      <c r="N273" s="928"/>
      <c r="O273" s="928"/>
      <c r="P273" s="928"/>
      <c r="Q273" s="928"/>
      <c r="R273" s="928"/>
      <c r="S273" s="928"/>
      <c r="T273" s="928"/>
      <c r="U273" s="928"/>
      <c r="V273" s="231"/>
      <c r="W273" s="231"/>
      <c r="X273" s="231"/>
      <c r="Y273" s="231"/>
      <c r="Z273" s="231"/>
    </row>
    <row r="274" spans="1:26" ht="15.75" hidden="1" thickBot="1">
      <c r="A274" s="781" t="s">
        <v>4031</v>
      </c>
      <c r="B274" s="1367">
        <f>SUM(B266,B270)</f>
        <v>0</v>
      </c>
      <c r="C274" s="1331"/>
      <c r="D274" s="785">
        <f>SUM(D266,D270)</f>
        <v>0</v>
      </c>
      <c r="E274" s="950"/>
      <c r="F274" s="928"/>
      <c r="G274" s="950"/>
      <c r="H274" s="928"/>
      <c r="I274" s="928"/>
      <c r="J274" s="928"/>
      <c r="K274" s="928"/>
      <c r="L274" s="928"/>
      <c r="M274" s="928"/>
      <c r="N274" s="928"/>
      <c r="O274" s="928"/>
      <c r="P274" s="928"/>
      <c r="Q274" s="928"/>
      <c r="R274" s="928"/>
      <c r="S274" s="928"/>
      <c r="T274" s="928"/>
      <c r="U274" s="928"/>
      <c r="V274" s="231"/>
      <c r="W274" s="231"/>
      <c r="X274" s="231"/>
      <c r="Y274" s="231"/>
      <c r="Z274" s="231"/>
    </row>
    <row r="275" spans="1:26" ht="15.75" hidden="1" thickTop="1">
      <c r="A275" s="781"/>
      <c r="B275" s="1368">
        <f>B274-[2]BS!F56</f>
        <v>0</v>
      </c>
      <c r="C275" s="1331"/>
      <c r="D275" s="1336">
        <f>D274-[2]BS!H56</f>
        <v>0</v>
      </c>
      <c r="E275" s="950"/>
      <c r="F275" s="928"/>
      <c r="G275" s="950"/>
      <c r="H275" s="928"/>
      <c r="I275" s="928"/>
      <c r="J275" s="928"/>
      <c r="K275" s="928"/>
      <c r="L275" s="928"/>
      <c r="M275" s="928"/>
      <c r="N275" s="928"/>
      <c r="O275" s="928"/>
      <c r="P275" s="928"/>
      <c r="Q275" s="928"/>
      <c r="R275" s="928"/>
      <c r="S275" s="928"/>
      <c r="T275" s="928"/>
      <c r="U275" s="928"/>
      <c r="V275" s="231"/>
      <c r="W275" s="231"/>
      <c r="X275" s="231"/>
      <c r="Y275" s="231"/>
      <c r="Z275" s="231"/>
    </row>
    <row r="276" spans="1:26" ht="15" hidden="1">
      <c r="A276" s="1382"/>
      <c r="B276" s="1330"/>
      <c r="C276" s="1330"/>
      <c r="D276" s="1330"/>
      <c r="E276" s="928"/>
      <c r="F276" s="928"/>
      <c r="G276" s="928"/>
      <c r="H276" s="928"/>
      <c r="I276" s="928"/>
      <c r="J276" s="928"/>
      <c r="K276" s="928"/>
      <c r="L276" s="928"/>
      <c r="M276" s="928"/>
      <c r="N276" s="928"/>
      <c r="O276" s="928"/>
      <c r="P276" s="928"/>
      <c r="Q276" s="928"/>
      <c r="R276" s="928"/>
      <c r="S276" s="928"/>
      <c r="T276" s="928"/>
      <c r="U276" s="928"/>
      <c r="V276" s="231"/>
      <c r="W276" s="231"/>
      <c r="X276" s="231"/>
      <c r="Y276" s="231"/>
      <c r="Z276" s="231"/>
    </row>
    <row r="277" spans="1:26" ht="15" hidden="1">
      <c r="A277" s="1383" t="s">
        <v>9479</v>
      </c>
      <c r="B277" s="1330"/>
      <c r="C277" s="1330"/>
      <c r="D277" s="1330"/>
      <c r="E277" s="925"/>
      <c r="F277" s="925"/>
      <c r="G277" s="925"/>
      <c r="H277" s="925"/>
      <c r="I277" s="925"/>
      <c r="J277" s="925"/>
      <c r="K277" s="925"/>
      <c r="L277" s="925"/>
      <c r="M277" s="925"/>
      <c r="N277" s="925"/>
      <c r="O277" s="925"/>
      <c r="P277" s="925"/>
      <c r="Q277" s="925"/>
      <c r="R277" s="925"/>
      <c r="S277" s="925"/>
      <c r="T277" s="925"/>
      <c r="U277" s="925"/>
      <c r="V277" s="926"/>
      <c r="W277" s="926"/>
      <c r="X277" s="926"/>
      <c r="Y277" s="926"/>
      <c r="Z277" s="926"/>
    </row>
    <row r="278" spans="1:26" ht="15" hidden="1">
      <c r="A278" s="1380"/>
      <c r="B278" s="1357" t="s">
        <v>7381</v>
      </c>
      <c r="C278" s="1331"/>
      <c r="D278" s="769" t="s">
        <v>7382</v>
      </c>
      <c r="E278" s="950"/>
      <c r="F278" s="928"/>
      <c r="G278" s="950"/>
      <c r="H278" s="928"/>
      <c r="I278" s="928"/>
      <c r="J278" s="928"/>
      <c r="K278" s="928"/>
      <c r="L278" s="928"/>
      <c r="M278" s="928"/>
      <c r="N278" s="928"/>
      <c r="O278" s="928"/>
      <c r="P278" s="928"/>
      <c r="Q278" s="928"/>
      <c r="R278" s="928"/>
      <c r="S278" s="928"/>
      <c r="T278" s="928"/>
      <c r="U278" s="928"/>
      <c r="V278" s="231"/>
      <c r="W278" s="231"/>
      <c r="X278" s="231"/>
      <c r="Y278" s="231"/>
      <c r="Z278" s="231"/>
    </row>
    <row r="279" spans="1:26" ht="15" hidden="1">
      <c r="A279" s="1380" t="s">
        <v>10318</v>
      </c>
      <c r="B279" s="1337"/>
      <c r="C279" s="783"/>
      <c r="D279" s="783"/>
      <c r="E279" s="930"/>
      <c r="F279" s="928"/>
      <c r="G279" s="930"/>
      <c r="H279" s="928"/>
      <c r="I279" s="928"/>
      <c r="J279" s="928"/>
      <c r="K279" s="928"/>
      <c r="L279" s="928"/>
      <c r="M279" s="928"/>
      <c r="N279" s="928"/>
      <c r="O279" s="928"/>
      <c r="P279" s="928"/>
      <c r="Q279" s="928"/>
      <c r="R279" s="928"/>
      <c r="S279" s="928"/>
      <c r="T279" s="928"/>
      <c r="U279" s="928"/>
      <c r="V279" s="231"/>
      <c r="W279" s="231"/>
      <c r="X279" s="231"/>
      <c r="Y279" s="231"/>
      <c r="Z279" s="231"/>
    </row>
    <row r="280" spans="1:26" ht="15" hidden="1">
      <c r="A280" s="1380" t="s">
        <v>10319</v>
      </c>
      <c r="B280" s="1337"/>
      <c r="C280" s="783"/>
      <c r="D280" s="783"/>
      <c r="E280" s="930"/>
      <c r="F280" s="928"/>
      <c r="G280" s="930"/>
      <c r="H280" s="928"/>
      <c r="I280" s="928"/>
      <c r="J280" s="928"/>
      <c r="K280" s="928"/>
      <c r="L280" s="928"/>
      <c r="M280" s="928"/>
      <c r="N280" s="928"/>
      <c r="O280" s="928"/>
      <c r="P280" s="928"/>
      <c r="Q280" s="928"/>
      <c r="R280" s="928"/>
      <c r="S280" s="928"/>
      <c r="T280" s="928"/>
      <c r="U280" s="928"/>
      <c r="V280" s="231"/>
      <c r="W280" s="231"/>
      <c r="X280" s="231"/>
      <c r="Y280" s="231"/>
      <c r="Z280" s="231"/>
    </row>
    <row r="281" spans="1:26" ht="15" hidden="1">
      <c r="A281" s="1380" t="s">
        <v>7390</v>
      </c>
      <c r="B281" s="1335"/>
      <c r="C281" s="1335"/>
      <c r="D281" s="1342"/>
      <c r="E281" s="934"/>
      <c r="F281" s="928"/>
      <c r="G281" s="934"/>
      <c r="H281" s="928"/>
      <c r="I281" s="928"/>
      <c r="J281" s="928"/>
      <c r="K281" s="928"/>
      <c r="L281" s="928"/>
      <c r="M281" s="928"/>
      <c r="N281" s="928"/>
      <c r="O281" s="928"/>
      <c r="P281" s="928"/>
      <c r="Q281" s="928"/>
      <c r="R281" s="928"/>
      <c r="S281" s="928"/>
      <c r="T281" s="928"/>
      <c r="U281" s="928"/>
      <c r="V281" s="231"/>
      <c r="W281" s="231"/>
      <c r="X281" s="231"/>
      <c r="Y281" s="231"/>
      <c r="Z281" s="231"/>
    </row>
    <row r="282" spans="1:26" ht="15" hidden="1">
      <c r="A282" s="1380" t="s">
        <v>7390</v>
      </c>
      <c r="B282" s="1335"/>
      <c r="C282" s="1335"/>
      <c r="D282" s="1342"/>
      <c r="E282" s="934"/>
      <c r="F282" s="928"/>
      <c r="G282" s="934"/>
      <c r="H282" s="928"/>
      <c r="I282" s="928"/>
      <c r="J282" s="928"/>
      <c r="K282" s="928"/>
      <c r="L282" s="928"/>
      <c r="M282" s="928"/>
      <c r="N282" s="928"/>
      <c r="O282" s="928"/>
      <c r="P282" s="928"/>
      <c r="Q282" s="928"/>
      <c r="R282" s="928"/>
      <c r="S282" s="928"/>
      <c r="T282" s="928"/>
      <c r="U282" s="928"/>
      <c r="V282" s="231"/>
      <c r="W282" s="231"/>
      <c r="X282" s="231"/>
      <c r="Y282" s="231"/>
      <c r="Z282" s="231"/>
    </row>
    <row r="283" spans="1:26" ht="15" hidden="1">
      <c r="A283" s="1380" t="s">
        <v>7390</v>
      </c>
      <c r="B283" s="1351"/>
      <c r="C283" s="1335"/>
      <c r="D283" s="1343"/>
      <c r="E283" s="934"/>
      <c r="F283" s="928"/>
      <c r="G283" s="934"/>
      <c r="H283" s="928"/>
      <c r="I283" s="928"/>
      <c r="J283" s="928"/>
      <c r="K283" s="928"/>
      <c r="L283" s="928"/>
      <c r="M283" s="928"/>
      <c r="N283" s="928"/>
      <c r="O283" s="928"/>
      <c r="P283" s="928"/>
      <c r="Q283" s="928"/>
      <c r="R283" s="928"/>
      <c r="S283" s="928"/>
      <c r="T283" s="928"/>
      <c r="U283" s="928"/>
      <c r="V283" s="231"/>
      <c r="W283" s="231"/>
      <c r="X283" s="231"/>
      <c r="Y283" s="231"/>
      <c r="Z283" s="231"/>
    </row>
    <row r="284" spans="1:26" ht="15.75" hidden="1" thickBot="1">
      <c r="A284" s="781" t="s">
        <v>4031</v>
      </c>
      <c r="B284" s="1367">
        <f>SUM(B279:B283)</f>
        <v>0</v>
      </c>
      <c r="C284" s="1331"/>
      <c r="D284" s="785">
        <f>SUM(D279:D283)</f>
        <v>0</v>
      </c>
      <c r="E284" s="950"/>
      <c r="F284" s="928"/>
      <c r="G284" s="950"/>
      <c r="H284" s="928"/>
      <c r="I284" s="928"/>
      <c r="J284" s="928"/>
      <c r="K284" s="928"/>
      <c r="L284" s="928"/>
      <c r="M284" s="928"/>
      <c r="N284" s="928"/>
      <c r="O284" s="928"/>
      <c r="P284" s="928"/>
      <c r="Q284" s="928"/>
      <c r="R284" s="928"/>
      <c r="S284" s="928"/>
      <c r="T284" s="928"/>
      <c r="U284" s="928"/>
      <c r="V284" s="231"/>
      <c r="W284" s="231"/>
      <c r="X284" s="231"/>
      <c r="Y284" s="231"/>
      <c r="Z284" s="231"/>
    </row>
    <row r="285" spans="1:26" ht="15.75" hidden="1" thickTop="1">
      <c r="A285" s="1382"/>
      <c r="B285" s="1330">
        <f>B284-[2]BS!F57</f>
        <v>0</v>
      </c>
      <c r="C285" s="1330"/>
      <c r="D285" s="1330">
        <f>D284-[2]BS!H57</f>
        <v>0</v>
      </c>
      <c r="E285" s="928"/>
      <c r="F285" s="928"/>
      <c r="G285" s="928"/>
      <c r="H285" s="928"/>
      <c r="I285" s="928"/>
      <c r="J285" s="928"/>
      <c r="K285" s="928"/>
      <c r="L285" s="928"/>
      <c r="M285" s="928"/>
      <c r="N285" s="928"/>
      <c r="O285" s="928"/>
      <c r="P285" s="928"/>
      <c r="Q285" s="928"/>
      <c r="R285" s="928"/>
      <c r="S285" s="928"/>
      <c r="T285" s="928"/>
      <c r="U285" s="928"/>
      <c r="V285" s="231"/>
      <c r="W285" s="231"/>
      <c r="X285" s="231"/>
      <c r="Y285" s="231"/>
      <c r="Z285" s="231"/>
    </row>
    <row r="286" spans="1:26" ht="15" hidden="1">
      <c r="A286" s="1382"/>
      <c r="B286" s="1330"/>
      <c r="C286" s="1330"/>
      <c r="D286" s="1330"/>
      <c r="E286" s="928"/>
      <c r="F286" s="928"/>
      <c r="G286" s="928"/>
      <c r="H286" s="928"/>
      <c r="I286" s="928"/>
      <c r="J286" s="928"/>
      <c r="K286" s="928"/>
      <c r="L286" s="928"/>
      <c r="M286" s="928"/>
      <c r="N286" s="928"/>
      <c r="O286" s="928"/>
      <c r="P286" s="928"/>
      <c r="Q286" s="928"/>
      <c r="R286" s="928"/>
      <c r="S286" s="928"/>
      <c r="T286" s="928"/>
      <c r="U286" s="928"/>
      <c r="V286" s="231"/>
      <c r="W286" s="231"/>
      <c r="X286" s="231"/>
      <c r="Y286" s="231"/>
      <c r="Z286" s="231"/>
    </row>
    <row r="287" spans="1:26" ht="15" hidden="1">
      <c r="A287" s="1383" t="s">
        <v>9480</v>
      </c>
      <c r="B287" s="1330"/>
      <c r="C287" s="1330"/>
      <c r="D287" s="1330"/>
      <c r="E287" s="925"/>
      <c r="F287" s="925"/>
      <c r="G287" s="925"/>
      <c r="H287" s="925"/>
      <c r="I287" s="925"/>
      <c r="J287" s="925"/>
      <c r="K287" s="925"/>
      <c r="L287" s="925"/>
      <c r="M287" s="925"/>
      <c r="N287" s="925"/>
      <c r="O287" s="925"/>
      <c r="P287" s="925"/>
      <c r="Q287" s="925"/>
      <c r="R287" s="925"/>
      <c r="S287" s="925"/>
      <c r="T287" s="925"/>
      <c r="U287" s="925"/>
      <c r="V287" s="926"/>
      <c r="W287" s="926"/>
      <c r="X287" s="926"/>
      <c r="Y287" s="926"/>
      <c r="Z287" s="926"/>
    </row>
    <row r="288" spans="1:26" ht="15" hidden="1">
      <c r="A288" s="1380"/>
      <c r="B288" s="1357" t="s">
        <v>7381</v>
      </c>
      <c r="C288" s="1331"/>
      <c r="D288" s="769" t="s">
        <v>7382</v>
      </c>
      <c r="E288" s="950"/>
      <c r="F288" s="928"/>
      <c r="G288" s="950"/>
      <c r="H288" s="928"/>
      <c r="I288" s="928"/>
      <c r="J288" s="928"/>
      <c r="K288" s="928"/>
      <c r="L288" s="928"/>
      <c r="M288" s="928"/>
      <c r="N288" s="928"/>
      <c r="O288" s="928"/>
      <c r="P288" s="928"/>
      <c r="Q288" s="928"/>
      <c r="R288" s="928"/>
      <c r="S288" s="928"/>
      <c r="T288" s="928"/>
      <c r="U288" s="928"/>
      <c r="V288" s="231"/>
      <c r="W288" s="231"/>
      <c r="X288" s="231"/>
      <c r="Y288" s="231"/>
      <c r="Z288" s="231"/>
    </row>
    <row r="289" spans="1:26" ht="15" hidden="1">
      <c r="A289" s="1380" t="s">
        <v>9859</v>
      </c>
      <c r="B289" s="1337">
        <f>SUM(B290:B292)</f>
        <v>0</v>
      </c>
      <c r="C289" s="783"/>
      <c r="D289" s="783">
        <f>SUM(D290:D292)</f>
        <v>0</v>
      </c>
      <c r="E289" s="930"/>
      <c r="F289" s="928">
        <f>SUM(B290:B292)-B289</f>
        <v>0</v>
      </c>
      <c r="G289" s="930"/>
      <c r="H289" s="928">
        <f>SUM(D290:D292)-D289</f>
        <v>0</v>
      </c>
      <c r="I289" s="928"/>
      <c r="J289" s="928"/>
      <c r="K289" s="928"/>
      <c r="L289" s="928"/>
      <c r="M289" s="928"/>
      <c r="N289" s="928"/>
      <c r="O289" s="928"/>
      <c r="P289" s="928"/>
      <c r="Q289" s="928"/>
      <c r="R289" s="928"/>
      <c r="S289" s="928"/>
      <c r="T289" s="928"/>
      <c r="U289" s="928"/>
      <c r="V289" s="231"/>
      <c r="W289" s="231"/>
      <c r="X289" s="231"/>
      <c r="Y289" s="231"/>
      <c r="Z289" s="231"/>
    </row>
    <row r="290" spans="1:26" ht="30" hidden="1">
      <c r="A290" s="1380" t="s">
        <v>7391</v>
      </c>
      <c r="B290" s="1335"/>
      <c r="C290" s="1342"/>
      <c r="D290" s="1342"/>
      <c r="E290" s="935"/>
      <c r="F290" s="928"/>
      <c r="G290" s="935"/>
      <c r="H290" s="928"/>
      <c r="I290" s="928"/>
      <c r="J290" s="928"/>
      <c r="K290" s="928"/>
      <c r="L290" s="928"/>
      <c r="M290" s="928"/>
      <c r="N290" s="928"/>
      <c r="O290" s="928"/>
      <c r="P290" s="928"/>
      <c r="Q290" s="928"/>
      <c r="R290" s="928"/>
      <c r="S290" s="928"/>
      <c r="T290" s="928"/>
      <c r="U290" s="928"/>
      <c r="V290" s="231"/>
      <c r="W290" s="231"/>
      <c r="X290" s="231"/>
      <c r="Y290" s="231"/>
      <c r="Z290" s="231"/>
    </row>
    <row r="291" spans="1:26" ht="30" hidden="1">
      <c r="A291" s="1380" t="s">
        <v>7392</v>
      </c>
      <c r="B291" s="1335"/>
      <c r="C291" s="1342"/>
      <c r="D291" s="1342"/>
      <c r="E291" s="935"/>
      <c r="F291" s="928"/>
      <c r="G291" s="935"/>
      <c r="H291" s="928"/>
      <c r="I291" s="928"/>
      <c r="J291" s="928"/>
      <c r="K291" s="928"/>
      <c r="L291" s="928"/>
      <c r="M291" s="928"/>
      <c r="N291" s="928"/>
      <c r="O291" s="928"/>
      <c r="P291" s="928"/>
      <c r="Q291" s="928"/>
      <c r="R291" s="928"/>
      <c r="S291" s="928"/>
      <c r="T291" s="928"/>
      <c r="U291" s="928"/>
      <c r="V291" s="231"/>
      <c r="W291" s="231"/>
      <c r="X291" s="231"/>
      <c r="Y291" s="231"/>
      <c r="Z291" s="231"/>
    </row>
    <row r="292" spans="1:26" ht="30" hidden="1">
      <c r="A292" s="1380" t="s">
        <v>7393</v>
      </c>
      <c r="B292" s="1335"/>
      <c r="C292" s="1342"/>
      <c r="D292" s="1342"/>
      <c r="E292" s="935"/>
      <c r="F292" s="928"/>
      <c r="G292" s="935"/>
      <c r="H292" s="928"/>
      <c r="I292" s="928"/>
      <c r="J292" s="928"/>
      <c r="K292" s="928"/>
      <c r="L292" s="928"/>
      <c r="M292" s="928"/>
      <c r="N292" s="928"/>
      <c r="O292" s="928"/>
      <c r="P292" s="928"/>
      <c r="Q292" s="928"/>
      <c r="R292" s="928"/>
      <c r="S292" s="928"/>
      <c r="T292" s="928"/>
      <c r="U292" s="928"/>
      <c r="V292" s="231"/>
      <c r="W292" s="231"/>
      <c r="X292" s="231"/>
      <c r="Y292" s="231"/>
      <c r="Z292" s="231"/>
    </row>
    <row r="293" spans="1:26" ht="30" hidden="1">
      <c r="A293" s="1380" t="s">
        <v>11644</v>
      </c>
      <c r="B293" s="1365"/>
      <c r="C293" s="783"/>
      <c r="D293" s="786"/>
      <c r="E293" s="930"/>
      <c r="F293" s="928"/>
      <c r="G293" s="930"/>
      <c r="H293" s="928"/>
      <c r="I293" s="928"/>
      <c r="J293" s="928"/>
      <c r="K293" s="928"/>
      <c r="L293" s="928"/>
      <c r="M293" s="928"/>
      <c r="N293" s="928"/>
      <c r="O293" s="928"/>
      <c r="P293" s="928"/>
      <c r="Q293" s="928"/>
      <c r="R293" s="928"/>
      <c r="S293" s="928"/>
      <c r="T293" s="928"/>
      <c r="U293" s="928"/>
      <c r="V293" s="231"/>
      <c r="W293" s="231"/>
      <c r="X293" s="231"/>
      <c r="Y293" s="231"/>
      <c r="Z293" s="231"/>
    </row>
    <row r="294" spans="1:26" ht="15.75" hidden="1" thickBot="1">
      <c r="A294" s="781" t="s">
        <v>4031</v>
      </c>
      <c r="B294" s="1367">
        <f>SUM(B289,B293)</f>
        <v>0</v>
      </c>
      <c r="C294" s="1331"/>
      <c r="D294" s="785">
        <f>SUM(D289,D293)</f>
        <v>0</v>
      </c>
      <c r="E294" s="950"/>
      <c r="F294" s="928"/>
      <c r="G294" s="950"/>
      <c r="H294" s="928"/>
      <c r="I294" s="928"/>
      <c r="J294" s="928"/>
      <c r="K294" s="928"/>
      <c r="L294" s="928"/>
      <c r="M294" s="928"/>
      <c r="N294" s="928"/>
      <c r="O294" s="928"/>
      <c r="P294" s="928"/>
      <c r="Q294" s="928"/>
      <c r="R294" s="928"/>
      <c r="S294" s="928"/>
      <c r="T294" s="928"/>
      <c r="U294" s="928"/>
      <c r="V294" s="231"/>
      <c r="W294" s="231"/>
      <c r="X294" s="231"/>
      <c r="Y294" s="231"/>
      <c r="Z294" s="231"/>
    </row>
    <row r="295" spans="1:26" ht="15.75" hidden="1" thickTop="1">
      <c r="A295" s="781"/>
      <c r="B295" s="1368">
        <f>B294-[2]BS!F58</f>
        <v>0</v>
      </c>
      <c r="C295" s="1331"/>
      <c r="D295" s="1336">
        <f>D294-[2]BS!H58</f>
        <v>0</v>
      </c>
      <c r="E295" s="950"/>
      <c r="F295" s="928"/>
      <c r="G295" s="950"/>
      <c r="H295" s="928"/>
      <c r="I295" s="928"/>
      <c r="J295" s="928"/>
      <c r="K295" s="928"/>
      <c r="L295" s="928"/>
      <c r="M295" s="928"/>
      <c r="N295" s="928"/>
      <c r="O295" s="928"/>
      <c r="P295" s="928"/>
      <c r="Q295" s="928"/>
      <c r="R295" s="928"/>
      <c r="S295" s="928"/>
      <c r="T295" s="928"/>
      <c r="U295" s="928"/>
      <c r="V295" s="231"/>
      <c r="W295" s="231"/>
      <c r="X295" s="231"/>
      <c r="Y295" s="231"/>
      <c r="Z295" s="231"/>
    </row>
    <row r="296" spans="1:26" ht="15" hidden="1">
      <c r="A296" s="1382"/>
      <c r="B296" s="1330"/>
      <c r="C296" s="1330"/>
      <c r="D296" s="1330"/>
      <c r="E296" s="928"/>
      <c r="F296" s="928"/>
      <c r="G296" s="928"/>
      <c r="H296" s="928"/>
      <c r="I296" s="928"/>
      <c r="J296" s="928"/>
      <c r="K296" s="928"/>
      <c r="L296" s="928"/>
      <c r="M296" s="928"/>
      <c r="N296" s="928"/>
      <c r="O296" s="928"/>
      <c r="P296" s="928"/>
      <c r="Q296" s="928"/>
      <c r="R296" s="928"/>
      <c r="S296" s="928"/>
      <c r="T296" s="928"/>
      <c r="U296" s="928"/>
      <c r="V296" s="231"/>
      <c r="W296" s="231"/>
      <c r="X296" s="231"/>
      <c r="Y296" s="231"/>
      <c r="Z296" s="231"/>
    </row>
    <row r="297" spans="1:26" ht="15" hidden="1">
      <c r="A297" s="1383" t="s">
        <v>9481</v>
      </c>
      <c r="B297" s="1330"/>
      <c r="C297" s="1330"/>
      <c r="D297" s="1330"/>
      <c r="E297" s="925"/>
      <c r="F297" s="925"/>
      <c r="G297" s="925"/>
      <c r="H297" s="925"/>
      <c r="I297" s="925"/>
      <c r="J297" s="925"/>
      <c r="K297" s="925"/>
      <c r="L297" s="925"/>
      <c r="M297" s="925"/>
      <c r="N297" s="925"/>
      <c r="O297" s="925"/>
      <c r="P297" s="925"/>
      <c r="Q297" s="925"/>
      <c r="R297" s="925"/>
      <c r="S297" s="925"/>
      <c r="T297" s="925"/>
      <c r="U297" s="925"/>
      <c r="V297" s="926"/>
      <c r="W297" s="926"/>
      <c r="X297" s="926"/>
      <c r="Y297" s="926"/>
      <c r="Z297" s="926"/>
    </row>
    <row r="298" spans="1:26" ht="29.25" hidden="1">
      <c r="A298" s="781"/>
      <c r="B298" s="1357" t="s">
        <v>4021</v>
      </c>
      <c r="C298" s="1331"/>
      <c r="D298" s="769" t="s">
        <v>10320</v>
      </c>
      <c r="E298" s="996"/>
      <c r="F298" s="951" t="s">
        <v>10321</v>
      </c>
      <c r="G298" s="996"/>
      <c r="H298" s="951" t="s">
        <v>119</v>
      </c>
      <c r="I298" s="996"/>
      <c r="J298" s="961" t="s">
        <v>4020</v>
      </c>
      <c r="K298" s="1446"/>
      <c r="L298" s="928"/>
      <c r="M298" s="928"/>
      <c r="N298" s="928"/>
      <c r="O298" s="928"/>
      <c r="P298" s="928"/>
      <c r="Q298" s="928"/>
      <c r="R298" s="928"/>
      <c r="S298" s="928"/>
      <c r="T298" s="928"/>
      <c r="U298" s="928"/>
      <c r="V298" s="231"/>
      <c r="W298" s="231"/>
      <c r="X298" s="231"/>
      <c r="Y298" s="231"/>
      <c r="Z298" s="231"/>
    </row>
    <row r="299" spans="1:26" ht="15" hidden="1">
      <c r="A299" s="1005" t="s">
        <v>10322</v>
      </c>
      <c r="B299" s="1337">
        <f>[2]WK!$G$90</f>
        <v>0</v>
      </c>
      <c r="C299" s="783"/>
      <c r="D299" s="783"/>
      <c r="E299" s="930"/>
      <c r="F299" s="930"/>
      <c r="G299" s="930"/>
      <c r="H299" s="930"/>
      <c r="I299" s="930"/>
      <c r="J299" s="941">
        <f>B299+D299-F299-H299</f>
        <v>0</v>
      </c>
      <c r="K299" s="941"/>
      <c r="L299" s="928"/>
      <c r="M299" s="928"/>
      <c r="N299" s="928"/>
      <c r="O299" s="928"/>
      <c r="P299" s="928"/>
      <c r="Q299" s="928"/>
      <c r="R299" s="928"/>
      <c r="S299" s="928"/>
      <c r="T299" s="928"/>
      <c r="U299" s="928"/>
      <c r="V299" s="231"/>
      <c r="W299" s="231"/>
      <c r="X299" s="231"/>
      <c r="Y299" s="231"/>
      <c r="Z299" s="231"/>
    </row>
    <row r="300" spans="1:26" ht="15" hidden="1">
      <c r="A300" s="1005" t="s">
        <v>10323</v>
      </c>
      <c r="B300" s="1337">
        <f>SUM(B301:B303)</f>
        <v>0</v>
      </c>
      <c r="C300" s="783"/>
      <c r="D300" s="783">
        <f>SUM(D301:D303)</f>
        <v>0</v>
      </c>
      <c r="E300" s="998"/>
      <c r="F300" s="930">
        <f>SUM(F301:F303)</f>
        <v>0</v>
      </c>
      <c r="G300" s="930"/>
      <c r="H300" s="930">
        <f>SUM(H301:H303)</f>
        <v>0</v>
      </c>
      <c r="I300" s="998"/>
      <c r="J300" s="941">
        <f>SUM(J301:J303)</f>
        <v>0</v>
      </c>
      <c r="K300" s="941"/>
      <c r="L300" s="928"/>
      <c r="M300" s="928"/>
      <c r="N300" s="928"/>
      <c r="O300" s="928"/>
      <c r="P300" s="928"/>
      <c r="Q300" s="928"/>
      <c r="R300" s="928"/>
      <c r="S300" s="928"/>
      <c r="T300" s="928"/>
      <c r="U300" s="928"/>
      <c r="V300" s="231"/>
      <c r="W300" s="231"/>
      <c r="X300" s="231"/>
      <c r="Y300" s="231"/>
      <c r="Z300" s="231"/>
    </row>
    <row r="301" spans="1:26" ht="15" hidden="1">
      <c r="A301" s="1393" t="s">
        <v>7394</v>
      </c>
      <c r="B301" s="1335"/>
      <c r="C301" s="1342"/>
      <c r="D301" s="1342"/>
      <c r="E301" s="935"/>
      <c r="F301" s="935"/>
      <c r="G301" s="935"/>
      <c r="H301" s="935"/>
      <c r="I301" s="935"/>
      <c r="J301" s="934">
        <f>B301+D301-F301-H301</f>
        <v>0</v>
      </c>
      <c r="K301" s="934"/>
      <c r="L301" s="953"/>
      <c r="M301" s="953"/>
      <c r="N301" s="953"/>
      <c r="O301" s="953"/>
      <c r="P301" s="953"/>
      <c r="Q301" s="953"/>
      <c r="R301" s="953"/>
      <c r="S301" s="953"/>
      <c r="T301" s="953"/>
      <c r="U301" s="953"/>
      <c r="V301" s="952"/>
      <c r="W301" s="952"/>
      <c r="X301" s="952"/>
      <c r="Y301" s="952"/>
      <c r="Z301" s="952"/>
    </row>
    <row r="302" spans="1:26" ht="15" hidden="1">
      <c r="A302" s="1393" t="s">
        <v>7394</v>
      </c>
      <c r="B302" s="1335"/>
      <c r="C302" s="1342"/>
      <c r="D302" s="1342"/>
      <c r="E302" s="935"/>
      <c r="F302" s="935"/>
      <c r="G302" s="935"/>
      <c r="H302" s="935"/>
      <c r="I302" s="935"/>
      <c r="J302" s="934">
        <f>B302+D302-F302-H302</f>
        <v>0</v>
      </c>
      <c r="K302" s="934"/>
      <c r="L302" s="953"/>
      <c r="M302" s="953"/>
      <c r="N302" s="953"/>
      <c r="O302" s="953"/>
      <c r="P302" s="953"/>
      <c r="Q302" s="953"/>
      <c r="R302" s="953"/>
      <c r="S302" s="953"/>
      <c r="T302" s="953"/>
      <c r="U302" s="953"/>
      <c r="V302" s="952"/>
      <c r="W302" s="952"/>
      <c r="X302" s="952"/>
      <c r="Y302" s="952"/>
      <c r="Z302" s="952"/>
    </row>
    <row r="303" spans="1:26" ht="15" hidden="1">
      <c r="A303" s="1394" t="s">
        <v>9482</v>
      </c>
      <c r="B303" s="1335"/>
      <c r="C303" s="1342"/>
      <c r="D303" s="1342"/>
      <c r="E303" s="935"/>
      <c r="F303" s="935"/>
      <c r="G303" s="935"/>
      <c r="H303" s="935"/>
      <c r="I303" s="935"/>
      <c r="J303" s="934">
        <f>B303+D303-F303-H303</f>
        <v>0</v>
      </c>
      <c r="K303" s="934"/>
      <c r="L303" s="953"/>
      <c r="M303" s="953"/>
      <c r="N303" s="953"/>
      <c r="O303" s="953"/>
      <c r="P303" s="953"/>
      <c r="Q303" s="953"/>
      <c r="R303" s="953"/>
      <c r="S303" s="953"/>
      <c r="T303" s="953"/>
      <c r="U303" s="953"/>
      <c r="V303" s="952"/>
      <c r="W303" s="952"/>
      <c r="X303" s="952"/>
      <c r="Y303" s="952"/>
      <c r="Z303" s="952"/>
    </row>
    <row r="304" spans="1:26" ht="15" hidden="1">
      <c r="A304" s="1005" t="s">
        <v>5950</v>
      </c>
      <c r="B304" s="1365">
        <f>[2]WK!$G$92</f>
        <v>0</v>
      </c>
      <c r="C304" s="783"/>
      <c r="D304" s="786"/>
      <c r="E304" s="930"/>
      <c r="F304" s="942"/>
      <c r="G304" s="930"/>
      <c r="H304" s="942"/>
      <c r="I304" s="930"/>
      <c r="J304" s="1450">
        <f>B304+D304-F304-H304</f>
        <v>0</v>
      </c>
      <c r="K304" s="1451"/>
      <c r="L304" s="928"/>
      <c r="M304" s="928"/>
      <c r="N304" s="928"/>
      <c r="O304" s="928"/>
      <c r="P304" s="928"/>
      <c r="Q304" s="928"/>
      <c r="R304" s="928"/>
      <c r="S304" s="928"/>
      <c r="T304" s="928"/>
      <c r="U304" s="928"/>
      <c r="V304" s="231"/>
      <c r="W304" s="231"/>
      <c r="X304" s="231"/>
      <c r="Y304" s="231"/>
      <c r="Z304" s="231"/>
    </row>
    <row r="305" spans="1:26" ht="15.75" hidden="1" thickBot="1">
      <c r="A305" s="781" t="s">
        <v>4031</v>
      </c>
      <c r="B305" s="1367">
        <f>SUM(B299:B300,B304)</f>
        <v>0</v>
      </c>
      <c r="C305" s="1331"/>
      <c r="D305" s="785">
        <f>SUM(D299:D300,D304)</f>
        <v>0</v>
      </c>
      <c r="E305" s="950"/>
      <c r="F305" s="936">
        <f>SUM(F299:F300,F304)</f>
        <v>0</v>
      </c>
      <c r="G305" s="950"/>
      <c r="H305" s="936">
        <f>SUM(H299:H300,H304)</f>
        <v>0</v>
      </c>
      <c r="I305" s="950"/>
      <c r="J305" s="1449">
        <f>SUM(J299:J300,J304)</f>
        <v>0</v>
      </c>
      <c r="K305" s="1445"/>
      <c r="L305" s="928"/>
      <c r="M305" s="928"/>
      <c r="N305" s="928"/>
      <c r="O305" s="928"/>
      <c r="P305" s="928"/>
      <c r="Q305" s="928"/>
      <c r="R305" s="928"/>
      <c r="S305" s="928"/>
      <c r="T305" s="928"/>
      <c r="U305" s="928"/>
      <c r="V305" s="231"/>
      <c r="W305" s="231"/>
      <c r="X305" s="231"/>
      <c r="Y305" s="231"/>
      <c r="Z305" s="231"/>
    </row>
    <row r="306" spans="1:26" ht="15.75" hidden="1" thickTop="1">
      <c r="A306" s="1382"/>
      <c r="B306" s="1330">
        <f>B305-[2]BS!H70</f>
        <v>0</v>
      </c>
      <c r="C306" s="1330"/>
      <c r="D306" s="1330"/>
      <c r="E306" s="928"/>
      <c r="F306" s="928"/>
      <c r="G306" s="928"/>
      <c r="H306" s="928"/>
      <c r="I306" s="928"/>
      <c r="J306" s="928">
        <f>J305-[2]BS!F70</f>
        <v>0</v>
      </c>
      <c r="K306" s="928"/>
      <c r="L306" s="928"/>
      <c r="M306" s="928"/>
      <c r="N306" s="928"/>
      <c r="O306" s="928"/>
      <c r="P306" s="928"/>
      <c r="Q306" s="928"/>
      <c r="R306" s="928"/>
      <c r="S306" s="928"/>
      <c r="T306" s="928"/>
      <c r="U306" s="928"/>
      <c r="V306" s="231"/>
      <c r="W306" s="231"/>
      <c r="X306" s="231"/>
      <c r="Y306" s="231"/>
      <c r="Z306" s="231"/>
    </row>
    <row r="307" spans="1:26" ht="15" hidden="1">
      <c r="A307" s="1382"/>
      <c r="B307" s="1330"/>
      <c r="C307" s="1330"/>
      <c r="D307" s="1330"/>
      <c r="E307" s="928"/>
      <c r="F307" s="928"/>
      <c r="G307" s="928"/>
      <c r="H307" s="928"/>
      <c r="I307" s="928"/>
      <c r="J307" s="928"/>
      <c r="K307" s="928"/>
      <c r="L307" s="928"/>
      <c r="M307" s="928"/>
      <c r="N307" s="928"/>
      <c r="O307" s="928"/>
      <c r="P307" s="928"/>
      <c r="Q307" s="928"/>
      <c r="R307" s="928"/>
      <c r="S307" s="928"/>
      <c r="T307" s="928"/>
      <c r="U307" s="928"/>
      <c r="V307" s="231"/>
      <c r="W307" s="231"/>
      <c r="X307" s="231"/>
      <c r="Y307" s="231"/>
      <c r="Z307" s="231"/>
    </row>
    <row r="308" spans="1:26" ht="15" hidden="1">
      <c r="A308" s="1383" t="s">
        <v>9483</v>
      </c>
      <c r="B308" s="1330"/>
      <c r="C308" s="1330"/>
      <c r="D308" s="1330"/>
      <c r="E308" s="925"/>
      <c r="F308" s="925"/>
      <c r="G308" s="925"/>
      <c r="H308" s="925"/>
      <c r="I308" s="925"/>
      <c r="J308" s="925"/>
      <c r="K308" s="925"/>
      <c r="L308" s="925"/>
      <c r="M308" s="925"/>
      <c r="N308" s="925"/>
      <c r="O308" s="925"/>
      <c r="P308" s="925"/>
      <c r="Q308" s="925"/>
      <c r="R308" s="925"/>
      <c r="S308" s="925"/>
      <c r="T308" s="925"/>
      <c r="U308" s="925"/>
      <c r="V308" s="926"/>
      <c r="W308" s="926"/>
      <c r="X308" s="926"/>
      <c r="Y308" s="926"/>
      <c r="Z308" s="926"/>
    </row>
    <row r="309" spans="1:26" s="1080" customFormat="1" ht="15" hidden="1" customHeight="1">
      <c r="A309" s="1384"/>
      <c r="B309" s="2123" t="s">
        <v>2947</v>
      </c>
      <c r="C309" s="2123"/>
      <c r="D309" s="2123"/>
      <c r="E309" s="1087"/>
      <c r="F309" s="2122" t="s">
        <v>4021</v>
      </c>
      <c r="G309" s="2122"/>
      <c r="H309" s="2122"/>
    </row>
    <row r="310" spans="1:26" s="1080" customFormat="1" ht="15.75" hidden="1" thickBot="1">
      <c r="A310" s="1384"/>
      <c r="B310" s="1518" t="s">
        <v>13937</v>
      </c>
      <c r="C310" s="1346"/>
      <c r="D310" s="1346" t="s">
        <v>12563</v>
      </c>
      <c r="E310" s="1086"/>
      <c r="F310" s="1088" t="s">
        <v>13937</v>
      </c>
      <c r="G310" s="1088"/>
      <c r="H310" s="1088" t="s">
        <v>12563</v>
      </c>
    </row>
    <row r="311" spans="1:26" s="1080" customFormat="1" ht="15" hidden="1">
      <c r="A311" s="1384"/>
      <c r="B311" s="1308"/>
      <c r="C311" s="1308"/>
      <c r="D311" s="1308"/>
      <c r="E311" s="1089"/>
      <c r="F311" s="1089"/>
      <c r="G311" s="1089"/>
      <c r="H311" s="1089"/>
    </row>
    <row r="312" spans="1:26" s="1080" customFormat="1" ht="18" hidden="1">
      <c r="A312" s="1384" t="s">
        <v>12581</v>
      </c>
      <c r="B312" s="1308"/>
      <c r="C312" s="1308"/>
      <c r="D312" s="1308">
        <v>4000000000</v>
      </c>
      <c r="E312" s="1089"/>
      <c r="F312" s="1089"/>
      <c r="G312" s="1089"/>
      <c r="H312" s="1089">
        <v>4000000000</v>
      </c>
    </row>
    <row r="313" spans="1:26" s="1080" customFormat="1" ht="15" hidden="1">
      <c r="A313" s="1384"/>
      <c r="B313" s="1308"/>
      <c r="C313" s="1308"/>
      <c r="D313" s="1308"/>
      <c r="E313" s="1089"/>
      <c r="F313" s="1089"/>
      <c r="G313" s="1089"/>
      <c r="H313" s="1089"/>
    </row>
    <row r="314" spans="1:26" s="1080" customFormat="1" ht="15.75" hidden="1" thickBot="1">
      <c r="A314" s="1384"/>
      <c r="B314" s="1308"/>
      <c r="C314" s="1305"/>
      <c r="D314" s="1305"/>
      <c r="E314" s="1081"/>
      <c r="F314" s="1081"/>
      <c r="G314" s="1081"/>
      <c r="H314" s="1081"/>
    </row>
    <row r="315" spans="1:26" s="1080" customFormat="1" ht="15.75" hidden="1" thickBot="1">
      <c r="A315" s="1391" t="s">
        <v>4031</v>
      </c>
      <c r="B315" s="1519"/>
      <c r="C315" s="1347"/>
      <c r="D315" s="1352">
        <f>SUM(D311:D314)</f>
        <v>4000000000</v>
      </c>
      <c r="E315" s="1085"/>
      <c r="F315" s="1085"/>
      <c r="G315" s="1085"/>
      <c r="H315" s="1090">
        <f>SUM(H311:H314)</f>
        <v>4000000000</v>
      </c>
    </row>
    <row r="316" spans="1:26" s="1080" customFormat="1" ht="18" hidden="1" customHeight="1" thickTop="1">
      <c r="A316" s="1390"/>
      <c r="B316" s="1345"/>
      <c r="C316" s="1345"/>
      <c r="D316" s="1345">
        <f>D315-CĐKT!F70</f>
        <v>4000000000</v>
      </c>
      <c r="H316" s="1080">
        <f>H315-CĐKT!H70</f>
        <v>4000000000</v>
      </c>
    </row>
    <row r="317" spans="1:26" s="1080" customFormat="1" ht="18" hidden="1" customHeight="1">
      <c r="A317" s="1381" t="s">
        <v>161</v>
      </c>
      <c r="B317" s="1345"/>
      <c r="C317" s="1345"/>
      <c r="D317" s="1345"/>
    </row>
    <row r="318" spans="1:26" ht="15">
      <c r="A318" s="1395"/>
      <c r="B318" s="1368"/>
      <c r="C318" s="1336"/>
      <c r="D318" s="1336"/>
      <c r="E318" s="994"/>
      <c r="F318" s="929"/>
      <c r="G318" s="994"/>
      <c r="H318" s="928"/>
      <c r="I318" s="928"/>
      <c r="J318" s="928"/>
      <c r="K318" s="928"/>
      <c r="L318" s="928"/>
      <c r="M318" s="928"/>
      <c r="N318" s="928"/>
      <c r="O318" s="928"/>
      <c r="P318" s="928"/>
      <c r="Q318" s="928"/>
      <c r="R318" s="928"/>
      <c r="S318" s="928"/>
      <c r="T318" s="928"/>
      <c r="U318" s="928"/>
      <c r="V318" s="231"/>
      <c r="W318" s="231"/>
      <c r="X318" s="231"/>
      <c r="Y318" s="231"/>
      <c r="Z318" s="231"/>
    </row>
    <row r="319" spans="1:26" ht="15">
      <c r="A319" s="1383" t="s">
        <v>12428</v>
      </c>
      <c r="B319" s="1330"/>
      <c r="C319" s="1330"/>
      <c r="D319" s="1330"/>
      <c r="E319" s="925"/>
      <c r="F319" s="925"/>
      <c r="G319" s="925"/>
      <c r="H319" s="925"/>
      <c r="I319" s="925"/>
      <c r="J319" s="925"/>
      <c r="K319" s="925"/>
      <c r="L319" s="925"/>
      <c r="M319" s="925"/>
      <c r="N319" s="925"/>
      <c r="O319" s="925"/>
      <c r="P319" s="925"/>
      <c r="Q319" s="925"/>
      <c r="R319" s="925"/>
      <c r="S319" s="925"/>
      <c r="T319" s="925"/>
      <c r="U319" s="925"/>
      <c r="V319" s="926"/>
      <c r="W319" s="926"/>
      <c r="X319" s="926"/>
      <c r="Y319" s="926"/>
      <c r="Z319" s="926"/>
    </row>
    <row r="320" spans="1:26" s="1080" customFormat="1" ht="15" customHeight="1">
      <c r="A320" s="1384"/>
      <c r="B320" s="2123" t="s">
        <v>2947</v>
      </c>
      <c r="C320" s="2123"/>
      <c r="D320" s="2123"/>
      <c r="E320" s="1087"/>
      <c r="F320" s="2122" t="s">
        <v>4021</v>
      </c>
      <c r="G320" s="2122"/>
      <c r="H320" s="2122"/>
    </row>
    <row r="321" spans="1:26" s="1080" customFormat="1" ht="15.75" thickBot="1">
      <c r="A321" s="1384"/>
      <c r="B321" s="1518" t="s">
        <v>13937</v>
      </c>
      <c r="C321" s="1346"/>
      <c r="D321" s="1346" t="s">
        <v>12563</v>
      </c>
      <c r="E321" s="1086"/>
      <c r="F321" s="1088" t="s">
        <v>13937</v>
      </c>
      <c r="G321" s="1088"/>
      <c r="H321" s="1088" t="s">
        <v>12563</v>
      </c>
    </row>
    <row r="322" spans="1:26" s="1080" customFormat="1" ht="15">
      <c r="A322" s="1384"/>
      <c r="B322" s="1308"/>
      <c r="C322" s="1308"/>
      <c r="D322" s="1308"/>
      <c r="E322" s="1089"/>
      <c r="F322" s="1089"/>
      <c r="G322" s="1089"/>
      <c r="H322" s="1089"/>
    </row>
    <row r="323" spans="1:26" s="1080" customFormat="1" ht="15">
      <c r="A323" s="1384"/>
      <c r="B323" s="1308"/>
      <c r="C323" s="1308"/>
      <c r="D323" s="1308"/>
      <c r="E323" s="1089"/>
      <c r="F323" s="1089"/>
      <c r="G323" s="1089"/>
      <c r="H323" s="1089"/>
    </row>
    <row r="324" spans="1:26" s="1080" customFormat="1" ht="15">
      <c r="A324" s="1384" t="s">
        <v>12583</v>
      </c>
      <c r="B324" s="1567">
        <v>3200000</v>
      </c>
      <c r="C324" s="1308"/>
      <c r="D324" s="1566">
        <v>31000000000</v>
      </c>
      <c r="E324" s="1089"/>
      <c r="F324" s="1567">
        <v>3200000</v>
      </c>
      <c r="G324" s="1089"/>
      <c r="H324" s="1566">
        <v>31000000000</v>
      </c>
    </row>
    <row r="325" spans="1:26" s="1080" customFormat="1" ht="15.75" thickBot="1">
      <c r="A325" s="1384" t="s">
        <v>12584</v>
      </c>
      <c r="B325" s="1567">
        <v>500000</v>
      </c>
      <c r="C325" s="1308"/>
      <c r="D325" s="1566">
        <v>48665698331</v>
      </c>
      <c r="E325" s="1089"/>
      <c r="F325" s="1567">
        <v>500000</v>
      </c>
      <c r="G325" s="1089"/>
      <c r="H325" s="1566">
        <v>48665698331</v>
      </c>
      <c r="J325" s="1080">
        <v>92293000000</v>
      </c>
      <c r="L325" s="1633">
        <f>H325/J325</f>
        <v>0.52729565981168669</v>
      </c>
    </row>
    <row r="326" spans="1:26" s="1080" customFormat="1" ht="15" hidden="1">
      <c r="A326" s="1384"/>
      <c r="B326" s="1308"/>
      <c r="C326" s="1308"/>
      <c r="D326" s="1308"/>
      <c r="E326" s="1089"/>
      <c r="F326" s="1089"/>
      <c r="G326" s="1089"/>
      <c r="H326" s="1089"/>
    </row>
    <row r="327" spans="1:26" s="1080" customFormat="1" ht="15.75" hidden="1" thickBot="1">
      <c r="A327" s="1384"/>
      <c r="B327" s="1308"/>
      <c r="C327" s="1305"/>
      <c r="D327" s="1305"/>
      <c r="E327" s="1081"/>
      <c r="F327" s="1081"/>
      <c r="G327" s="1081"/>
      <c r="H327" s="1081"/>
    </row>
    <row r="328" spans="1:26" s="1080" customFormat="1" ht="15.75" thickBot="1">
      <c r="A328" s="1391" t="s">
        <v>4031</v>
      </c>
      <c r="B328" s="1519"/>
      <c r="C328" s="1347"/>
      <c r="D328" s="1352">
        <f>SUM(D322:D327)</f>
        <v>79665698331</v>
      </c>
      <c r="E328" s="1085"/>
      <c r="F328" s="1085"/>
      <c r="G328" s="1085"/>
      <c r="H328" s="1090">
        <f>SUM(H322:H327)</f>
        <v>79665698331</v>
      </c>
    </row>
    <row r="329" spans="1:26" s="1080" customFormat="1" ht="15.75" thickTop="1">
      <c r="A329" s="1390"/>
      <c r="B329" s="1345"/>
      <c r="C329" s="1345"/>
      <c r="D329" s="1345">
        <f>D328-CĐKT!F71</f>
        <v>79665698331</v>
      </c>
      <c r="H329" s="1080">
        <f>H328-CĐKT!H71</f>
        <v>79665698331</v>
      </c>
    </row>
    <row r="330" spans="1:26" ht="15">
      <c r="A330" s="1381" t="s">
        <v>1699</v>
      </c>
      <c r="B330" s="1368"/>
      <c r="C330" s="1336"/>
      <c r="D330" s="1336"/>
      <c r="E330" s="925"/>
      <c r="F330" s="947"/>
      <c r="G330" s="925"/>
      <c r="H330" s="928"/>
      <c r="I330" s="928"/>
      <c r="J330" s="928"/>
      <c r="K330" s="928"/>
      <c r="L330" s="928"/>
      <c r="M330" s="928"/>
      <c r="N330" s="928"/>
      <c r="O330" s="928"/>
      <c r="P330" s="928"/>
      <c r="Q330" s="928"/>
      <c r="R330" s="928"/>
      <c r="S330" s="928"/>
      <c r="T330" s="928"/>
      <c r="U330" s="928"/>
      <c r="V330" s="231"/>
      <c r="W330" s="231"/>
      <c r="X330" s="231"/>
      <c r="Y330" s="231"/>
      <c r="Z330" s="231"/>
    </row>
    <row r="331" spans="1:26" ht="15">
      <c r="A331" s="1395"/>
      <c r="B331" s="1368"/>
      <c r="C331" s="1336"/>
      <c r="D331" s="1336"/>
      <c r="E331" s="925"/>
      <c r="F331" s="929"/>
      <c r="G331" s="925"/>
      <c r="H331" s="928"/>
      <c r="I331" s="928"/>
      <c r="J331" s="928"/>
      <c r="K331" s="928"/>
      <c r="L331" s="928"/>
      <c r="M331" s="928"/>
      <c r="N331" s="928"/>
      <c r="O331" s="928"/>
      <c r="P331" s="928"/>
      <c r="Q331" s="928"/>
      <c r="R331" s="928"/>
      <c r="S331" s="928"/>
      <c r="T331" s="928"/>
      <c r="U331" s="928"/>
      <c r="V331" s="231"/>
      <c r="W331" s="231"/>
      <c r="X331" s="231"/>
      <c r="Y331" s="231"/>
      <c r="Z331" s="231"/>
    </row>
    <row r="332" spans="1:26" ht="15">
      <c r="A332" s="1383" t="s">
        <v>12429</v>
      </c>
      <c r="B332" s="1330"/>
      <c r="C332" s="1330"/>
      <c r="D332" s="1330"/>
      <c r="E332" s="925"/>
      <c r="F332" s="925"/>
      <c r="G332" s="925"/>
      <c r="H332" s="925"/>
      <c r="I332" s="925"/>
      <c r="J332" s="925"/>
      <c r="K332" s="925"/>
      <c r="L332" s="925"/>
      <c r="M332" s="925"/>
      <c r="N332" s="925"/>
      <c r="O332" s="925"/>
      <c r="P332" s="925"/>
      <c r="Q332" s="925"/>
      <c r="R332" s="925"/>
      <c r="S332" s="925"/>
      <c r="T332" s="925"/>
      <c r="U332" s="925"/>
      <c r="V332" s="926"/>
      <c r="W332" s="926"/>
      <c r="X332" s="926"/>
      <c r="Y332" s="926"/>
      <c r="Z332" s="926"/>
    </row>
    <row r="333" spans="1:26" ht="15">
      <c r="A333" s="1380"/>
      <c r="B333" s="1357"/>
      <c r="C333" s="1331"/>
      <c r="D333" s="769" t="s">
        <v>7382</v>
      </c>
      <c r="E333" s="950"/>
      <c r="F333" s="927" t="s">
        <v>13937</v>
      </c>
      <c r="G333" s="950"/>
      <c r="H333" s="927" t="s">
        <v>13937</v>
      </c>
      <c r="I333" s="928"/>
      <c r="J333" s="928"/>
      <c r="K333" s="928"/>
      <c r="L333" s="928"/>
      <c r="M333" s="928"/>
      <c r="N333" s="928"/>
      <c r="O333" s="928"/>
      <c r="P333" s="928"/>
      <c r="Q333" s="928"/>
      <c r="R333" s="928"/>
      <c r="S333" s="928"/>
      <c r="T333" s="928"/>
      <c r="U333" s="928"/>
      <c r="V333" s="231"/>
      <c r="W333" s="231"/>
      <c r="X333" s="231"/>
      <c r="Y333" s="231"/>
      <c r="Z333" s="231"/>
    </row>
    <row r="334" spans="1:26" ht="15">
      <c r="A334" s="1380" t="s">
        <v>4021</v>
      </c>
      <c r="B334" s="1330">
        <v>500000000</v>
      </c>
      <c r="C334" s="783"/>
      <c r="D334" s="1330"/>
      <c r="E334" s="930"/>
      <c r="F334" s="928"/>
      <c r="G334" s="930"/>
      <c r="H334" s="928"/>
      <c r="I334" s="928"/>
      <c r="J334" s="928"/>
      <c r="K334" s="928"/>
      <c r="L334" s="928"/>
      <c r="M334" s="928"/>
      <c r="N334" s="928"/>
      <c r="O334" s="928"/>
      <c r="P334" s="928"/>
      <c r="Q334" s="928"/>
      <c r="R334" s="928"/>
      <c r="S334" s="928"/>
      <c r="T334" s="928"/>
      <c r="U334" s="928"/>
      <c r="V334" s="231"/>
      <c r="W334" s="231"/>
      <c r="X334" s="231"/>
      <c r="Y334" s="231"/>
      <c r="Z334" s="231"/>
    </row>
    <row r="335" spans="1:26" ht="15">
      <c r="A335" s="1396" t="s">
        <v>14241</v>
      </c>
      <c r="B335" s="1335"/>
      <c r="C335" s="788"/>
      <c r="D335" s="1342"/>
      <c r="E335" s="930"/>
      <c r="F335" s="953"/>
      <c r="G335" s="935"/>
      <c r="H335" s="953"/>
      <c r="I335" s="928"/>
      <c r="J335" s="928"/>
      <c r="K335" s="928"/>
      <c r="L335" s="928"/>
      <c r="M335" s="928"/>
      <c r="N335" s="928"/>
      <c r="O335" s="928"/>
      <c r="P335" s="928"/>
      <c r="Q335" s="928"/>
      <c r="R335" s="928"/>
      <c r="S335" s="928"/>
      <c r="T335" s="928"/>
      <c r="U335" s="928"/>
      <c r="V335" s="231"/>
      <c r="W335" s="231"/>
      <c r="X335" s="231"/>
      <c r="Y335" s="231"/>
      <c r="Z335" s="231"/>
    </row>
    <row r="336" spans="1:26" ht="15">
      <c r="A336" s="1380" t="s">
        <v>14242</v>
      </c>
      <c r="B336" s="1337"/>
      <c r="C336" s="783"/>
      <c r="D336" s="783"/>
      <c r="E336" s="930"/>
      <c r="F336" s="928"/>
      <c r="G336" s="930"/>
      <c r="H336" s="928"/>
      <c r="I336" s="928"/>
      <c r="J336" s="928"/>
      <c r="K336" s="928"/>
      <c r="L336" s="928"/>
      <c r="M336" s="928"/>
      <c r="N336" s="928"/>
      <c r="O336" s="928"/>
      <c r="P336" s="928"/>
      <c r="Q336" s="928"/>
      <c r="R336" s="928"/>
      <c r="S336" s="928"/>
      <c r="T336" s="928"/>
      <c r="U336" s="928"/>
      <c r="V336" s="231"/>
      <c r="W336" s="231"/>
      <c r="X336" s="231"/>
      <c r="Y336" s="231"/>
      <c r="Z336" s="231"/>
    </row>
    <row r="337" spans="1:26" ht="15.75" thickBot="1">
      <c r="A337" s="781" t="s">
        <v>2947</v>
      </c>
      <c r="B337" s="1369">
        <f>B334+B336</f>
        <v>500000000</v>
      </c>
      <c r="C337" s="1331"/>
      <c r="D337" s="1332"/>
      <c r="E337" s="950"/>
      <c r="F337" s="928"/>
      <c r="G337" s="950"/>
      <c r="H337" s="928"/>
      <c r="I337" s="928"/>
      <c r="J337" s="928"/>
      <c r="K337" s="928"/>
      <c r="L337" s="928"/>
      <c r="M337" s="928"/>
      <c r="N337" s="928"/>
      <c r="O337" s="928"/>
      <c r="P337" s="928"/>
      <c r="Q337" s="928"/>
      <c r="R337" s="928"/>
      <c r="S337" s="928"/>
      <c r="T337" s="928"/>
      <c r="U337" s="928"/>
      <c r="V337" s="231"/>
      <c r="W337" s="231"/>
      <c r="X337" s="231"/>
      <c r="Y337" s="231"/>
      <c r="Z337" s="231"/>
    </row>
    <row r="338" spans="1:26" ht="15.75" thickTop="1">
      <c r="A338" s="781"/>
      <c r="B338" s="1373">
        <f>B337-CĐKT!F72</f>
        <v>-1820681819</v>
      </c>
      <c r="C338" s="1341"/>
      <c r="D338" s="1340"/>
      <c r="E338" s="950"/>
      <c r="F338" s="928"/>
      <c r="G338" s="950"/>
      <c r="H338" s="928"/>
      <c r="I338" s="928"/>
      <c r="J338" s="928"/>
      <c r="K338" s="928"/>
      <c r="L338" s="928"/>
      <c r="M338" s="928"/>
      <c r="N338" s="928"/>
      <c r="O338" s="928"/>
      <c r="P338" s="928"/>
      <c r="Q338" s="928"/>
      <c r="R338" s="928"/>
      <c r="S338" s="928"/>
      <c r="T338" s="928"/>
      <c r="U338" s="928"/>
      <c r="V338" s="231"/>
      <c r="W338" s="231"/>
      <c r="X338" s="231"/>
      <c r="Y338" s="231"/>
      <c r="Z338" s="231"/>
    </row>
    <row r="339" spans="1:26" ht="15" hidden="1">
      <c r="A339" s="781"/>
      <c r="B339" s="1373"/>
      <c r="C339" s="783"/>
      <c r="D339" s="1338"/>
      <c r="E339" s="950"/>
      <c r="F339" s="928"/>
      <c r="G339" s="950"/>
      <c r="H339" s="928"/>
      <c r="I339" s="928"/>
      <c r="J339" s="928"/>
      <c r="K339" s="928"/>
      <c r="L339" s="928"/>
      <c r="M339" s="928"/>
      <c r="N339" s="928"/>
      <c r="O339" s="928"/>
      <c r="P339" s="928"/>
      <c r="Q339" s="928"/>
      <c r="R339" s="928"/>
      <c r="S339" s="928"/>
      <c r="T339" s="928"/>
      <c r="U339" s="928"/>
      <c r="V339" s="231"/>
      <c r="W339" s="231"/>
      <c r="X339" s="231"/>
      <c r="Y339" s="231"/>
      <c r="Z339" s="231"/>
    </row>
    <row r="340" spans="1:26" ht="15" hidden="1">
      <c r="A340" s="1388" t="s">
        <v>5898</v>
      </c>
      <c r="B340" s="2121" t="s">
        <v>12558</v>
      </c>
      <c r="C340" s="2121"/>
      <c r="D340" s="2121"/>
      <c r="E340" s="2121"/>
      <c r="F340" s="2121"/>
      <c r="G340" s="938"/>
      <c r="H340" s="938"/>
      <c r="I340" s="928"/>
      <c r="J340" s="928"/>
      <c r="K340" s="928"/>
      <c r="L340" s="928"/>
      <c r="M340" s="928"/>
      <c r="N340" s="928"/>
      <c r="O340" s="928"/>
      <c r="P340" s="928"/>
      <c r="Q340" s="928"/>
      <c r="R340" s="928"/>
      <c r="S340" s="928"/>
      <c r="T340" s="928"/>
      <c r="U340" s="928"/>
      <c r="V340" s="231"/>
      <c r="W340" s="231"/>
      <c r="X340" s="231"/>
      <c r="Y340" s="231"/>
      <c r="Z340" s="231"/>
    </row>
    <row r="341" spans="1:26" ht="15" hidden="1">
      <c r="A341" s="1389"/>
      <c r="B341" s="1344" t="s">
        <v>5899</v>
      </c>
      <c r="C341" s="1344"/>
      <c r="D341" s="1344" t="s">
        <v>5900</v>
      </c>
      <c r="E341" s="937"/>
      <c r="F341" s="937" t="s">
        <v>12093</v>
      </c>
      <c r="G341" s="937"/>
      <c r="H341" s="937" t="s">
        <v>12559</v>
      </c>
      <c r="I341" s="928"/>
      <c r="J341" s="928"/>
      <c r="K341" s="928"/>
      <c r="L341" s="928"/>
      <c r="M341" s="928"/>
      <c r="N341" s="928"/>
      <c r="O341" s="928"/>
      <c r="P341" s="928"/>
      <c r="Q341" s="928"/>
      <c r="R341" s="928"/>
      <c r="S341" s="928"/>
      <c r="T341" s="928"/>
      <c r="U341" s="928"/>
      <c r="V341" s="231"/>
      <c r="W341" s="231"/>
      <c r="X341" s="231"/>
      <c r="Y341" s="231"/>
      <c r="Z341" s="231"/>
    </row>
    <row r="342" spans="1:26" s="955" customFormat="1" ht="15" hidden="1">
      <c r="A342" s="1397" t="s">
        <v>4030</v>
      </c>
      <c r="B342" s="1353">
        <f>SUM(B343:B345)</f>
        <v>0</v>
      </c>
      <c r="C342" s="788"/>
      <c r="D342" s="1353">
        <f>SUM(D343:D345)</f>
        <v>0</v>
      </c>
      <c r="E342" s="954"/>
      <c r="F342" s="989">
        <f>SUM(F343:F345)</f>
        <v>0</v>
      </c>
      <c r="G342" s="954"/>
      <c r="H342" s="989">
        <f>SUM(H343:H345)</f>
        <v>0</v>
      </c>
      <c r="I342" s="989"/>
      <c r="J342" s="989"/>
      <c r="K342" s="989"/>
      <c r="L342" s="989"/>
      <c r="M342" s="989"/>
      <c r="N342" s="989"/>
      <c r="O342" s="989"/>
      <c r="P342" s="989"/>
      <c r="Q342" s="989"/>
      <c r="R342" s="989"/>
      <c r="S342" s="989"/>
      <c r="T342" s="989"/>
      <c r="U342" s="989"/>
      <c r="V342" s="560"/>
      <c r="W342" s="560"/>
      <c r="X342" s="560"/>
      <c r="Y342" s="560"/>
      <c r="Z342" s="560"/>
    </row>
    <row r="343" spans="1:26" ht="15" hidden="1">
      <c r="A343" s="1380"/>
      <c r="B343" s="1337"/>
      <c r="C343" s="783"/>
      <c r="D343" s="783"/>
      <c r="E343" s="930"/>
      <c r="F343" s="928"/>
      <c r="G343" s="930"/>
      <c r="H343" s="930"/>
      <c r="I343" s="928"/>
      <c r="J343" s="928"/>
      <c r="K343" s="928"/>
      <c r="L343" s="928"/>
      <c r="M343" s="928"/>
      <c r="N343" s="928"/>
      <c r="O343" s="928"/>
      <c r="P343" s="928"/>
      <c r="Q343" s="928"/>
      <c r="R343" s="928"/>
      <c r="S343" s="928"/>
      <c r="T343" s="928"/>
      <c r="U343" s="928"/>
      <c r="V343" s="231"/>
      <c r="W343" s="231"/>
      <c r="X343" s="231"/>
      <c r="Y343" s="231"/>
      <c r="Z343" s="231"/>
    </row>
    <row r="344" spans="1:26" ht="15" hidden="1">
      <c r="A344" s="1380"/>
      <c r="B344" s="1337"/>
      <c r="C344" s="783"/>
      <c r="D344" s="783"/>
      <c r="E344" s="930"/>
      <c r="F344" s="928"/>
      <c r="G344" s="930"/>
      <c r="H344" s="930"/>
      <c r="I344" s="928"/>
      <c r="J344" s="928"/>
      <c r="K344" s="928"/>
      <c r="L344" s="928"/>
      <c r="M344" s="928"/>
      <c r="N344" s="928"/>
      <c r="O344" s="928"/>
      <c r="P344" s="928"/>
      <c r="Q344" s="928"/>
      <c r="R344" s="928"/>
      <c r="S344" s="928"/>
      <c r="T344" s="928"/>
      <c r="U344" s="928"/>
      <c r="V344" s="231"/>
      <c r="W344" s="231"/>
      <c r="X344" s="231"/>
      <c r="Y344" s="231"/>
      <c r="Z344" s="231"/>
    </row>
    <row r="345" spans="1:26" ht="15" hidden="1">
      <c r="A345" s="1398"/>
      <c r="B345" s="1337"/>
      <c r="C345" s="783"/>
      <c r="D345" s="783"/>
      <c r="E345" s="930"/>
      <c r="F345" s="928"/>
      <c r="G345" s="930"/>
      <c r="H345" s="930"/>
      <c r="I345" s="928"/>
      <c r="J345" s="928"/>
      <c r="K345" s="928"/>
      <c r="L345" s="928"/>
      <c r="M345" s="928"/>
      <c r="N345" s="928"/>
      <c r="O345" s="928"/>
      <c r="P345" s="928"/>
      <c r="Q345" s="928"/>
      <c r="R345" s="928"/>
      <c r="S345" s="928"/>
      <c r="T345" s="928"/>
      <c r="U345" s="928"/>
      <c r="V345" s="231"/>
      <c r="W345" s="231"/>
      <c r="X345" s="231"/>
      <c r="Y345" s="231"/>
      <c r="Z345" s="231"/>
    </row>
    <row r="346" spans="1:26" ht="15" hidden="1">
      <c r="A346" s="1397" t="s">
        <v>11821</v>
      </c>
      <c r="B346" s="1520">
        <f>SUM(B347:B350)</f>
        <v>0</v>
      </c>
      <c r="C346" s="783"/>
      <c r="D346" s="788">
        <f>SUM(D347:D350)</f>
        <v>0</v>
      </c>
      <c r="E346" s="930"/>
      <c r="F346" s="954">
        <f>SUM(F347:F350)</f>
        <v>0</v>
      </c>
      <c r="G346" s="930"/>
      <c r="H346" s="954">
        <f>SUM(H347:H350)</f>
        <v>0</v>
      </c>
      <c r="I346" s="928"/>
      <c r="J346" s="928"/>
      <c r="K346" s="928"/>
      <c r="L346" s="928"/>
      <c r="M346" s="928"/>
      <c r="N346" s="928"/>
      <c r="O346" s="928"/>
      <c r="P346" s="928"/>
      <c r="Q346" s="928"/>
      <c r="R346" s="928"/>
      <c r="S346" s="928"/>
      <c r="T346" s="928"/>
      <c r="U346" s="928"/>
      <c r="V346" s="231"/>
      <c r="W346" s="231"/>
      <c r="X346" s="231"/>
      <c r="Y346" s="231"/>
      <c r="Z346" s="231"/>
    </row>
    <row r="347" spans="1:26" ht="15" hidden="1">
      <c r="A347" s="1380"/>
      <c r="B347" s="1337"/>
      <c r="C347" s="783"/>
      <c r="D347" s="783"/>
      <c r="E347" s="930"/>
      <c r="F347" s="928"/>
      <c r="G347" s="930"/>
      <c r="H347" s="930"/>
      <c r="I347" s="928"/>
      <c r="J347" s="928"/>
      <c r="K347" s="928"/>
      <c r="L347" s="928"/>
      <c r="M347" s="928"/>
      <c r="N347" s="928"/>
      <c r="O347" s="928"/>
      <c r="P347" s="928"/>
      <c r="Q347" s="928"/>
      <c r="R347" s="928"/>
      <c r="S347" s="928"/>
      <c r="T347" s="928"/>
      <c r="U347" s="928"/>
      <c r="V347" s="231"/>
      <c r="W347" s="231"/>
      <c r="X347" s="231"/>
      <c r="Y347" s="231"/>
      <c r="Z347" s="231"/>
    </row>
    <row r="348" spans="1:26" ht="15" hidden="1">
      <c r="A348" s="1380"/>
      <c r="B348" s="1330"/>
      <c r="C348" s="783"/>
      <c r="D348" s="783"/>
      <c r="E348" s="930"/>
      <c r="F348" s="928"/>
      <c r="G348" s="930"/>
      <c r="H348" s="928"/>
      <c r="I348" s="928"/>
      <c r="J348" s="928"/>
      <c r="K348" s="928"/>
      <c r="L348" s="928"/>
      <c r="M348" s="928"/>
      <c r="N348" s="928"/>
      <c r="O348" s="928"/>
      <c r="P348" s="928"/>
      <c r="Q348" s="928"/>
      <c r="R348" s="928"/>
      <c r="S348" s="928"/>
      <c r="T348" s="928"/>
      <c r="U348" s="928"/>
      <c r="V348" s="231"/>
      <c r="W348" s="231"/>
      <c r="X348" s="231"/>
      <c r="Y348" s="231"/>
      <c r="Z348" s="231"/>
    </row>
    <row r="349" spans="1:26" ht="15" hidden="1">
      <c r="A349" s="1380"/>
      <c r="B349" s="1337"/>
      <c r="C349" s="783"/>
      <c r="D349" s="783"/>
      <c r="E349" s="930"/>
      <c r="F349" s="928"/>
      <c r="G349" s="930"/>
      <c r="H349" s="930"/>
      <c r="I349" s="928"/>
      <c r="J349" s="928"/>
      <c r="K349" s="928"/>
      <c r="L349" s="928"/>
      <c r="M349" s="928"/>
      <c r="N349" s="928"/>
      <c r="O349" s="928"/>
      <c r="P349" s="928"/>
      <c r="Q349" s="928"/>
      <c r="R349" s="928"/>
      <c r="S349" s="928"/>
      <c r="T349" s="928"/>
      <c r="U349" s="928"/>
      <c r="V349" s="231"/>
      <c r="W349" s="231"/>
      <c r="X349" s="231"/>
      <c r="Y349" s="231"/>
      <c r="Z349" s="231"/>
    </row>
    <row r="350" spans="1:26" ht="15.75" hidden="1" customHeight="1">
      <c r="A350" s="1380"/>
      <c r="B350" s="1337"/>
      <c r="C350" s="783"/>
      <c r="D350" s="783"/>
      <c r="E350" s="930"/>
      <c r="F350" s="928"/>
      <c r="G350" s="930"/>
      <c r="H350" s="930"/>
      <c r="I350" s="928"/>
      <c r="J350" s="928"/>
      <c r="K350" s="928"/>
      <c r="L350" s="928"/>
      <c r="M350" s="928"/>
      <c r="N350" s="928"/>
      <c r="O350" s="928"/>
      <c r="P350" s="928"/>
      <c r="Q350" s="928"/>
      <c r="R350" s="928"/>
      <c r="S350" s="928"/>
      <c r="T350" s="928"/>
      <c r="U350" s="928"/>
      <c r="V350" s="231"/>
      <c r="W350" s="231"/>
      <c r="X350" s="231"/>
      <c r="Y350" s="231"/>
      <c r="Z350" s="231"/>
    </row>
    <row r="351" spans="1:26" ht="15.75" hidden="1" thickBot="1">
      <c r="A351" s="781" t="s">
        <v>12095</v>
      </c>
      <c r="B351" s="1369">
        <f>B342+B346</f>
        <v>0</v>
      </c>
      <c r="C351" s="1331"/>
      <c r="D351" s="1332">
        <f>D342+D346</f>
        <v>0</v>
      </c>
      <c r="E351" s="950"/>
      <c r="F351" s="931">
        <f>F342+F346</f>
        <v>0</v>
      </c>
      <c r="G351" s="950"/>
      <c r="H351" s="931">
        <f>H342+H346</f>
        <v>0</v>
      </c>
      <c r="I351" s="928"/>
      <c r="J351" s="932"/>
      <c r="K351" s="932"/>
      <c r="L351" s="932"/>
      <c r="M351" s="932"/>
      <c r="N351" s="928"/>
      <c r="O351" s="928"/>
      <c r="P351" s="928"/>
      <c r="Q351" s="928"/>
      <c r="R351" s="928"/>
      <c r="S351" s="928"/>
      <c r="T351" s="928"/>
      <c r="U351" s="928"/>
      <c r="V351" s="231"/>
      <c r="W351" s="231"/>
      <c r="X351" s="231"/>
      <c r="Y351" s="231"/>
      <c r="Z351" s="231"/>
    </row>
    <row r="352" spans="1:26" s="991" customFormat="1" ht="15.75" hidden="1" thickTop="1">
      <c r="A352" s="1381" t="s">
        <v>1686</v>
      </c>
      <c r="B352" s="1368">
        <f>B351-WK!R107</f>
        <v>-500000000</v>
      </c>
      <c r="C352" s="1334"/>
      <c r="D352" s="1333"/>
      <c r="E352" s="990"/>
      <c r="F352" s="946">
        <f>F351-CĐKT!F72</f>
        <v>-2320681819</v>
      </c>
      <c r="G352" s="988"/>
      <c r="H352" s="946">
        <f>H351-CĐKT!H72</f>
        <v>-5200517071</v>
      </c>
      <c r="I352" s="944"/>
      <c r="J352" s="932"/>
      <c r="K352" s="932"/>
      <c r="L352" s="932"/>
      <c r="M352" s="992"/>
      <c r="N352" s="944"/>
      <c r="O352" s="944"/>
      <c r="P352" s="944"/>
      <c r="Q352" s="944"/>
      <c r="R352" s="944"/>
      <c r="S352" s="944"/>
      <c r="T352" s="944"/>
      <c r="U352" s="944"/>
      <c r="V352" s="945"/>
      <c r="W352" s="945"/>
      <c r="X352" s="945"/>
      <c r="Y352" s="945"/>
      <c r="Z352" s="945"/>
    </row>
    <row r="353" spans="1:26" ht="15" hidden="1">
      <c r="A353" s="781"/>
      <c r="B353" s="1373"/>
      <c r="C353" s="783"/>
      <c r="D353" s="1338"/>
      <c r="E353" s="950"/>
      <c r="F353" s="928"/>
      <c r="G353" s="950"/>
      <c r="H353" s="928"/>
      <c r="I353" s="928"/>
      <c r="J353" s="928"/>
      <c r="K353" s="928"/>
      <c r="L353" s="928"/>
      <c r="M353" s="928"/>
      <c r="N353" s="928"/>
      <c r="O353" s="928"/>
      <c r="P353" s="928"/>
      <c r="Q353" s="928"/>
      <c r="R353" s="928"/>
      <c r="S353" s="928"/>
      <c r="T353" s="928"/>
      <c r="U353" s="928"/>
      <c r="V353" s="231"/>
      <c r="W353" s="231"/>
      <c r="X353" s="231"/>
      <c r="Y353" s="231"/>
      <c r="Z353" s="231"/>
    </row>
    <row r="354" spans="1:26" ht="15" hidden="1">
      <c r="A354" s="1399" t="s">
        <v>161</v>
      </c>
      <c r="B354" s="1373"/>
      <c r="C354" s="783"/>
      <c r="D354" s="1338"/>
      <c r="E354" s="950"/>
      <c r="F354" s="928"/>
      <c r="G354" s="950"/>
      <c r="H354" s="928"/>
      <c r="I354" s="928"/>
      <c r="J354" s="928"/>
      <c r="K354" s="928"/>
      <c r="L354" s="928"/>
      <c r="M354" s="928"/>
      <c r="N354" s="928"/>
      <c r="O354" s="928"/>
      <c r="P354" s="928"/>
      <c r="Q354" s="928"/>
      <c r="R354" s="928"/>
      <c r="S354" s="928"/>
      <c r="T354" s="928"/>
      <c r="U354" s="928"/>
      <c r="V354" s="231"/>
      <c r="W354" s="231"/>
      <c r="X354" s="231"/>
      <c r="Y354" s="231"/>
      <c r="Z354" s="231"/>
    </row>
    <row r="355" spans="1:26" ht="15">
      <c r="A355" s="781"/>
      <c r="B355" s="1368"/>
      <c r="C355" s="1331"/>
      <c r="D355" s="1336"/>
      <c r="E355" s="950"/>
      <c r="F355" s="928"/>
      <c r="G355" s="950"/>
      <c r="H355" s="928"/>
      <c r="I355" s="928"/>
      <c r="J355" s="928"/>
      <c r="K355" s="928"/>
      <c r="L355" s="928"/>
      <c r="M355" s="928"/>
      <c r="N355" s="928"/>
      <c r="O355" s="928"/>
      <c r="P355" s="928"/>
      <c r="Q355" s="928"/>
      <c r="R355" s="928"/>
      <c r="S355" s="928"/>
      <c r="T355" s="928"/>
      <c r="U355" s="928"/>
      <c r="V355" s="231"/>
      <c r="W355" s="231"/>
      <c r="X355" s="231"/>
      <c r="Y355" s="231"/>
      <c r="Z355" s="231"/>
    </row>
    <row r="356" spans="1:26" ht="15">
      <c r="A356" s="1383" t="s">
        <v>11234</v>
      </c>
      <c r="B356" s="1330"/>
      <c r="C356" s="1330"/>
      <c r="D356" s="1330"/>
      <c r="E356" s="925"/>
      <c r="F356" s="925"/>
      <c r="G356" s="925"/>
      <c r="H356" s="925"/>
      <c r="I356" s="925"/>
      <c r="J356" s="925"/>
      <c r="K356" s="925"/>
      <c r="L356" s="925"/>
      <c r="M356" s="925"/>
      <c r="N356" s="925"/>
      <c r="O356" s="925"/>
      <c r="P356" s="925"/>
      <c r="Q356" s="925"/>
      <c r="R356" s="925"/>
      <c r="S356" s="925"/>
      <c r="T356" s="925"/>
      <c r="U356" s="925"/>
      <c r="V356" s="926"/>
      <c r="W356" s="926"/>
      <c r="X356" s="926"/>
      <c r="Y356" s="926"/>
      <c r="Z356" s="926"/>
    </row>
    <row r="357" spans="1:26" ht="15">
      <c r="A357" s="1380"/>
      <c r="B357" s="1357" t="s">
        <v>7381</v>
      </c>
      <c r="C357" s="1331"/>
      <c r="D357" s="769" t="s">
        <v>7382</v>
      </c>
      <c r="E357" s="950"/>
      <c r="F357" s="928"/>
      <c r="G357" s="950"/>
      <c r="H357" s="928"/>
      <c r="I357" s="928"/>
      <c r="J357" s="928"/>
      <c r="K357" s="928"/>
      <c r="L357" s="928"/>
      <c r="M357" s="928"/>
      <c r="N357" s="928"/>
      <c r="O357" s="928"/>
      <c r="P357" s="928"/>
      <c r="Q357" s="928"/>
      <c r="R357" s="928"/>
      <c r="S357" s="928"/>
      <c r="T357" s="928"/>
      <c r="U357" s="928"/>
      <c r="V357" s="231"/>
      <c r="W357" s="231"/>
      <c r="X357" s="231"/>
      <c r="Y357" s="231"/>
      <c r="Z357" s="231"/>
    </row>
    <row r="358" spans="1:26" ht="15">
      <c r="A358" s="1005" t="s">
        <v>7706</v>
      </c>
      <c r="B358" s="1337">
        <f>SUM(B359:B360)</f>
        <v>0</v>
      </c>
      <c r="C358" s="1337"/>
      <c r="D358" s="1337"/>
      <c r="E358" s="941"/>
      <c r="F358" s="928"/>
      <c r="G358" s="941"/>
      <c r="H358" s="928"/>
      <c r="I358" s="928"/>
      <c r="J358" s="928"/>
      <c r="K358" s="928"/>
      <c r="L358" s="928"/>
      <c r="M358" s="928"/>
      <c r="N358" s="928"/>
      <c r="O358" s="928"/>
      <c r="P358" s="928"/>
      <c r="Q358" s="928"/>
      <c r="R358" s="928"/>
      <c r="S358" s="928"/>
      <c r="T358" s="928"/>
      <c r="U358" s="928"/>
      <c r="V358" s="231"/>
      <c r="W358" s="231"/>
      <c r="X358" s="231"/>
      <c r="Y358" s="231"/>
      <c r="Z358" s="231"/>
    </row>
    <row r="359" spans="1:26" ht="15">
      <c r="A359" s="1396" t="s">
        <v>8008</v>
      </c>
      <c r="B359" s="1335">
        <f>-PAJE!H44</f>
        <v>0</v>
      </c>
      <c r="C359" s="1337"/>
      <c r="D359" s="1337"/>
      <c r="E359" s="941"/>
      <c r="F359" s="928"/>
      <c r="G359" s="941"/>
      <c r="H359" s="928"/>
      <c r="I359" s="928"/>
      <c r="J359" s="928"/>
      <c r="K359" s="928"/>
      <c r="L359" s="928"/>
      <c r="M359" s="928"/>
      <c r="N359" s="928"/>
      <c r="O359" s="928"/>
      <c r="P359" s="928"/>
      <c r="Q359" s="928"/>
      <c r="R359" s="928"/>
      <c r="S359" s="928"/>
      <c r="T359" s="928"/>
      <c r="U359" s="928"/>
      <c r="V359" s="231"/>
      <c r="W359" s="231"/>
      <c r="X359" s="231"/>
      <c r="Y359" s="231"/>
      <c r="Z359" s="231"/>
    </row>
    <row r="360" spans="1:26" ht="15">
      <c r="A360" s="1393" t="s">
        <v>8008</v>
      </c>
      <c r="B360" s="1335"/>
      <c r="C360" s="1337"/>
      <c r="D360" s="1337"/>
      <c r="E360" s="941"/>
      <c r="F360" s="928"/>
      <c r="G360" s="941"/>
      <c r="H360" s="928"/>
      <c r="I360" s="928"/>
      <c r="J360" s="928"/>
      <c r="K360" s="928"/>
      <c r="L360" s="928"/>
      <c r="M360" s="928"/>
      <c r="N360" s="928"/>
      <c r="O360" s="928"/>
      <c r="P360" s="928"/>
      <c r="Q360" s="928"/>
      <c r="R360" s="928"/>
      <c r="S360" s="928"/>
      <c r="T360" s="928"/>
      <c r="U360" s="928"/>
      <c r="V360" s="231"/>
      <c r="W360" s="231"/>
      <c r="X360" s="231"/>
      <c r="Y360" s="231"/>
      <c r="Z360" s="231"/>
    </row>
    <row r="361" spans="1:26" ht="15">
      <c r="A361" s="1005" t="s">
        <v>7707</v>
      </c>
      <c r="B361" s="1337">
        <f>SUM(B362:B364)</f>
        <v>0</v>
      </c>
      <c r="C361" s="783"/>
      <c r="D361" s="783">
        <f>SUM(D362:D364)</f>
        <v>0</v>
      </c>
      <c r="E361" s="930"/>
      <c r="F361" s="928"/>
      <c r="G361" s="930"/>
      <c r="H361" s="928"/>
      <c r="I361" s="928"/>
      <c r="J361" s="928"/>
      <c r="K361" s="928"/>
      <c r="L361" s="928"/>
      <c r="M361" s="928"/>
      <c r="N361" s="928"/>
      <c r="O361" s="928"/>
      <c r="P361" s="928"/>
      <c r="Q361" s="928"/>
      <c r="R361" s="928"/>
      <c r="S361" s="928"/>
      <c r="T361" s="928"/>
      <c r="U361" s="928"/>
      <c r="V361" s="231"/>
      <c r="W361" s="231"/>
      <c r="X361" s="231"/>
      <c r="Y361" s="231"/>
      <c r="Z361" s="231"/>
    </row>
    <row r="362" spans="1:26" ht="15">
      <c r="A362" s="1380" t="s">
        <v>7390</v>
      </c>
      <c r="B362" s="1335"/>
      <c r="C362" s="1342"/>
      <c r="D362" s="1342"/>
      <c r="E362" s="935"/>
      <c r="F362" s="928"/>
      <c r="G362" s="935"/>
      <c r="H362" s="928"/>
      <c r="I362" s="928"/>
      <c r="J362" s="928"/>
      <c r="K362" s="928"/>
      <c r="L362" s="928"/>
      <c r="M362" s="928"/>
      <c r="N362" s="928"/>
      <c r="O362" s="928"/>
      <c r="P362" s="928"/>
      <c r="Q362" s="928"/>
      <c r="R362" s="928"/>
      <c r="S362" s="928"/>
      <c r="T362" s="928"/>
      <c r="U362" s="928"/>
      <c r="V362" s="231"/>
      <c r="W362" s="231"/>
      <c r="X362" s="231"/>
      <c r="Y362" s="231"/>
      <c r="Z362" s="231"/>
    </row>
    <row r="363" spans="1:26" ht="15">
      <c r="A363" s="1380" t="s">
        <v>7390</v>
      </c>
      <c r="B363" s="1335"/>
      <c r="C363" s="1342"/>
      <c r="D363" s="1342"/>
      <c r="E363" s="935"/>
      <c r="F363" s="928"/>
      <c r="G363" s="935"/>
      <c r="H363" s="928"/>
      <c r="I363" s="928"/>
      <c r="J363" s="928"/>
      <c r="K363" s="928"/>
      <c r="L363" s="928"/>
      <c r="M363" s="928"/>
      <c r="N363" s="928"/>
      <c r="O363" s="928"/>
      <c r="P363" s="928"/>
      <c r="Q363" s="928"/>
      <c r="R363" s="928"/>
      <c r="S363" s="928"/>
      <c r="T363" s="928"/>
      <c r="U363" s="928"/>
      <c r="V363" s="231"/>
      <c r="W363" s="231"/>
      <c r="X363" s="231"/>
      <c r="Y363" s="231"/>
      <c r="Z363" s="231"/>
    </row>
    <row r="364" spans="1:26" ht="15">
      <c r="A364" s="1380" t="s">
        <v>7390</v>
      </c>
      <c r="B364" s="1335"/>
      <c r="C364" s="1342"/>
      <c r="D364" s="1342"/>
      <c r="E364" s="935"/>
      <c r="F364" s="928"/>
      <c r="G364" s="935"/>
      <c r="H364" s="928"/>
      <c r="I364" s="928"/>
      <c r="J364" s="928"/>
      <c r="K364" s="928"/>
      <c r="L364" s="928"/>
      <c r="M364" s="928"/>
      <c r="N364" s="928"/>
      <c r="O364" s="928"/>
      <c r="P364" s="928"/>
      <c r="Q364" s="928"/>
      <c r="R364" s="928"/>
      <c r="S364" s="928"/>
      <c r="T364" s="928"/>
      <c r="U364" s="928"/>
      <c r="V364" s="231"/>
      <c r="W364" s="231"/>
      <c r="X364" s="231"/>
      <c r="Y364" s="231"/>
      <c r="Z364" s="231"/>
    </row>
    <row r="365" spans="1:26" ht="15">
      <c r="A365" s="1005" t="s">
        <v>7399</v>
      </c>
      <c r="B365" s="1337">
        <f>SUM(B366:B367)</f>
        <v>0</v>
      </c>
      <c r="C365" s="783"/>
      <c r="D365" s="783">
        <f>SUM(D366:D367)</f>
        <v>0</v>
      </c>
      <c r="E365" s="930"/>
      <c r="F365" s="928">
        <f>D365</f>
        <v>0</v>
      </c>
      <c r="G365" s="930"/>
      <c r="H365" s="928"/>
      <c r="I365" s="928"/>
      <c r="J365" s="928"/>
      <c r="K365" s="928"/>
      <c r="L365" s="928"/>
      <c r="M365" s="928"/>
      <c r="N365" s="928"/>
      <c r="O365" s="928"/>
      <c r="P365" s="928"/>
      <c r="Q365" s="928"/>
      <c r="R365" s="928"/>
      <c r="S365" s="928"/>
      <c r="T365" s="928"/>
      <c r="U365" s="928"/>
      <c r="V365" s="231"/>
      <c r="W365" s="231"/>
      <c r="X365" s="231"/>
      <c r="Y365" s="231"/>
      <c r="Z365" s="231"/>
    </row>
    <row r="366" spans="1:26" s="956" customFormat="1" ht="15">
      <c r="A366" s="1396" t="s">
        <v>8007</v>
      </c>
      <c r="B366" s="1335"/>
      <c r="C366" s="1342"/>
      <c r="D366" s="1342"/>
      <c r="E366" s="935"/>
      <c r="F366" s="928">
        <f>PAJE!F16</f>
        <v>2000000000</v>
      </c>
      <c r="G366" s="935"/>
      <c r="H366" s="953"/>
      <c r="I366" s="953"/>
      <c r="J366" s="953"/>
      <c r="K366" s="953"/>
      <c r="L366" s="953"/>
      <c r="M366" s="953"/>
      <c r="N366" s="953"/>
      <c r="O366" s="953"/>
      <c r="P366" s="953"/>
      <c r="Q366" s="953"/>
      <c r="R366" s="953"/>
      <c r="S366" s="953"/>
      <c r="T366" s="953"/>
      <c r="U366" s="953"/>
      <c r="V366" s="952"/>
      <c r="W366" s="952"/>
      <c r="X366" s="952"/>
      <c r="Y366" s="952"/>
      <c r="Z366" s="952"/>
    </row>
    <row r="367" spans="1:26" s="956" customFormat="1" ht="15">
      <c r="A367" s="1396" t="s">
        <v>13023</v>
      </c>
      <c r="B367" s="1335"/>
      <c r="C367" s="1342"/>
      <c r="D367" s="1342"/>
      <c r="E367" s="935"/>
      <c r="F367" s="938">
        <f>SUM(F365:F366)</f>
        <v>2000000000</v>
      </c>
      <c r="G367" s="935"/>
      <c r="H367" s="953"/>
      <c r="I367" s="953"/>
      <c r="J367" s="953"/>
      <c r="K367" s="953"/>
      <c r="L367" s="953"/>
      <c r="M367" s="953"/>
      <c r="N367" s="953"/>
      <c r="O367" s="953"/>
      <c r="P367" s="953"/>
      <c r="Q367" s="953"/>
      <c r="R367" s="953"/>
      <c r="S367" s="953"/>
      <c r="T367" s="953"/>
      <c r="U367" s="953"/>
      <c r="V367" s="952"/>
      <c r="W367" s="952"/>
      <c r="X367" s="952"/>
      <c r="Y367" s="952"/>
      <c r="Z367" s="952"/>
    </row>
    <row r="368" spans="1:26" ht="15">
      <c r="A368" s="1005" t="s">
        <v>10010</v>
      </c>
      <c r="B368" s="1365"/>
      <c r="C368" s="783"/>
      <c r="D368" s="786"/>
      <c r="E368" s="930"/>
      <c r="F368" s="928"/>
      <c r="G368" s="930"/>
      <c r="H368" s="928"/>
      <c r="I368" s="928"/>
      <c r="J368" s="928"/>
      <c r="K368" s="928"/>
      <c r="L368" s="928"/>
      <c r="M368" s="928"/>
      <c r="N368" s="928"/>
      <c r="O368" s="928"/>
      <c r="P368" s="928"/>
      <c r="Q368" s="928"/>
      <c r="R368" s="928"/>
      <c r="S368" s="928"/>
      <c r="T368" s="928"/>
      <c r="U368" s="928"/>
      <c r="V368" s="231"/>
      <c r="W368" s="231"/>
      <c r="X368" s="231"/>
      <c r="Y368" s="231"/>
      <c r="Z368" s="231"/>
    </row>
    <row r="369" spans="1:26" ht="15.75" thickBot="1">
      <c r="A369" s="781" t="s">
        <v>4031</v>
      </c>
      <c r="B369" s="1367">
        <f>SUM(B358:B361,B365,B368)</f>
        <v>0</v>
      </c>
      <c r="C369" s="1331"/>
      <c r="D369" s="785">
        <f>SUM(D358:D361,D365,D368)</f>
        <v>0</v>
      </c>
      <c r="E369" s="950"/>
      <c r="F369" s="943"/>
      <c r="G369" s="950"/>
      <c r="H369" s="928"/>
      <c r="I369" s="928"/>
      <c r="J369" s="928"/>
      <c r="K369" s="928"/>
      <c r="L369" s="928"/>
      <c r="M369" s="928"/>
      <c r="N369" s="928"/>
      <c r="O369" s="928"/>
      <c r="P369" s="928"/>
      <c r="Q369" s="928"/>
      <c r="R369" s="928"/>
      <c r="S369" s="928"/>
      <c r="T369" s="928"/>
      <c r="U369" s="928"/>
      <c r="V369" s="231"/>
      <c r="W369" s="231"/>
      <c r="X369" s="231"/>
      <c r="Y369" s="231"/>
      <c r="Z369" s="231"/>
    </row>
    <row r="370" spans="1:26" ht="15.75" thickTop="1">
      <c r="A370" s="781"/>
      <c r="B370" s="1373">
        <f>B369+CĐKT!F73</f>
        <v>0</v>
      </c>
      <c r="C370" s="1341"/>
      <c r="D370" s="1340">
        <f>D369+CĐKT!H73</f>
        <v>0</v>
      </c>
      <c r="E370" s="950"/>
      <c r="F370" s="928"/>
      <c r="G370" s="950"/>
      <c r="H370" s="928"/>
      <c r="I370" s="928"/>
      <c r="J370" s="928"/>
      <c r="K370" s="928"/>
      <c r="L370" s="928"/>
      <c r="M370" s="928"/>
      <c r="N370" s="928"/>
      <c r="O370" s="928"/>
      <c r="P370" s="928"/>
      <c r="Q370" s="928"/>
      <c r="R370" s="928"/>
      <c r="S370" s="928"/>
      <c r="T370" s="928"/>
      <c r="U370" s="928"/>
      <c r="V370" s="231"/>
      <c r="W370" s="231"/>
      <c r="X370" s="231"/>
      <c r="Y370" s="231"/>
      <c r="Z370" s="231"/>
    </row>
    <row r="371" spans="1:26" ht="15">
      <c r="A371" s="1399" t="s">
        <v>161</v>
      </c>
      <c r="B371" s="1373"/>
      <c r="C371" s="783"/>
      <c r="D371" s="1338"/>
      <c r="E371" s="950"/>
      <c r="F371" s="928"/>
      <c r="G371" s="950"/>
      <c r="H371" s="928"/>
      <c r="I371" s="928"/>
      <c r="J371" s="928"/>
      <c r="K371" s="928"/>
      <c r="L371" s="928"/>
      <c r="M371" s="928"/>
      <c r="N371" s="928"/>
      <c r="O371" s="928"/>
      <c r="P371" s="928"/>
      <c r="Q371" s="928"/>
      <c r="R371" s="928"/>
      <c r="S371" s="928"/>
      <c r="T371" s="928"/>
      <c r="U371" s="928"/>
      <c r="V371" s="231"/>
      <c r="W371" s="231"/>
      <c r="X371" s="231"/>
      <c r="Y371" s="231"/>
      <c r="Z371" s="231"/>
    </row>
    <row r="372" spans="1:26" ht="15.75" thickBot="1">
      <c r="A372" s="1380"/>
      <c r="B372" s="1521" t="s">
        <v>13938</v>
      </c>
      <c r="C372" s="1331"/>
      <c r="D372" s="1354" t="s">
        <v>13939</v>
      </c>
      <c r="E372" s="950"/>
      <c r="F372" s="928"/>
      <c r="G372" s="950"/>
      <c r="H372" s="928"/>
      <c r="I372" s="928"/>
      <c r="J372" s="928"/>
      <c r="K372" s="928"/>
      <c r="L372" s="928"/>
      <c r="M372" s="928"/>
      <c r="N372" s="928"/>
      <c r="O372" s="928"/>
      <c r="P372" s="928"/>
      <c r="Q372" s="928"/>
      <c r="R372" s="928"/>
      <c r="S372" s="928"/>
      <c r="T372" s="928"/>
      <c r="U372" s="928"/>
      <c r="V372" s="231"/>
      <c r="W372" s="231"/>
      <c r="X372" s="231"/>
      <c r="Y372" s="231"/>
      <c r="Z372" s="231"/>
    </row>
    <row r="373" spans="1:26" ht="15" hidden="1">
      <c r="A373" s="1380" t="s">
        <v>4021</v>
      </c>
      <c r="B373" s="1337">
        <f>D378</f>
        <v>0</v>
      </c>
      <c r="C373" s="783"/>
      <c r="D373" s="783"/>
      <c r="E373" s="950"/>
      <c r="F373" s="928"/>
      <c r="G373" s="950"/>
      <c r="H373" s="928"/>
      <c r="I373" s="928"/>
      <c r="J373" s="928"/>
      <c r="K373" s="928"/>
      <c r="L373" s="928"/>
      <c r="M373" s="928"/>
      <c r="N373" s="928"/>
      <c r="O373" s="928"/>
      <c r="P373" s="928"/>
      <c r="Q373" s="928"/>
      <c r="R373" s="928"/>
      <c r="S373" s="928"/>
      <c r="T373" s="928"/>
      <c r="U373" s="928"/>
      <c r="V373" s="231"/>
      <c r="W373" s="231"/>
      <c r="X373" s="231"/>
      <c r="Y373" s="231"/>
      <c r="Z373" s="231"/>
    </row>
    <row r="374" spans="1:26" ht="15" hidden="1">
      <c r="A374" s="1380" t="s">
        <v>11031</v>
      </c>
      <c r="B374" s="1337"/>
      <c r="C374" s="783"/>
      <c r="D374" s="783"/>
      <c r="E374" s="950"/>
      <c r="F374" s="928"/>
      <c r="G374" s="950"/>
      <c r="H374" s="928"/>
      <c r="I374" s="928"/>
      <c r="J374" s="928"/>
      <c r="K374" s="928"/>
      <c r="L374" s="928"/>
      <c r="M374" s="928"/>
      <c r="N374" s="928"/>
      <c r="O374" s="928"/>
      <c r="P374" s="928"/>
      <c r="Q374" s="928"/>
      <c r="R374" s="928"/>
      <c r="S374" s="928"/>
      <c r="T374" s="928"/>
      <c r="U374" s="928"/>
      <c r="V374" s="231"/>
      <c r="W374" s="231"/>
      <c r="X374" s="231"/>
      <c r="Y374" s="231"/>
      <c r="Z374" s="231"/>
    </row>
    <row r="375" spans="1:26" ht="15" hidden="1">
      <c r="A375" s="1380" t="s">
        <v>11032</v>
      </c>
      <c r="B375" s="1337"/>
      <c r="C375" s="783"/>
      <c r="D375" s="783"/>
      <c r="E375" s="950"/>
      <c r="F375" s="928"/>
      <c r="G375" s="950"/>
      <c r="H375" s="928"/>
      <c r="I375" s="928"/>
      <c r="J375" s="928"/>
      <c r="K375" s="928"/>
      <c r="L375" s="928"/>
      <c r="M375" s="928"/>
      <c r="N375" s="928"/>
      <c r="O375" s="928"/>
      <c r="P375" s="928"/>
      <c r="Q375" s="928"/>
      <c r="R375" s="928"/>
      <c r="S375" s="928"/>
      <c r="T375" s="928"/>
      <c r="U375" s="928"/>
      <c r="V375" s="231"/>
      <c r="W375" s="231"/>
      <c r="X375" s="231"/>
      <c r="Y375" s="231"/>
      <c r="Z375" s="231"/>
    </row>
    <row r="376" spans="1:26" ht="15" hidden="1">
      <c r="A376" s="1380" t="s">
        <v>114</v>
      </c>
      <c r="B376" s="1337"/>
      <c r="C376" s="783"/>
      <c r="D376" s="783"/>
      <c r="E376" s="950"/>
      <c r="F376" s="928"/>
      <c r="G376" s="950"/>
      <c r="H376" s="928"/>
      <c r="I376" s="928"/>
      <c r="J376" s="928"/>
      <c r="K376" s="928"/>
      <c r="L376" s="928"/>
      <c r="M376" s="928"/>
      <c r="N376" s="928"/>
      <c r="O376" s="928"/>
      <c r="P376" s="928"/>
      <c r="Q376" s="928"/>
      <c r="R376" s="928"/>
      <c r="S376" s="928"/>
      <c r="T376" s="928"/>
      <c r="U376" s="928"/>
      <c r="V376" s="231"/>
      <c r="W376" s="231"/>
      <c r="X376" s="231"/>
      <c r="Y376" s="231"/>
      <c r="Z376" s="231"/>
    </row>
    <row r="377" spans="1:26" ht="15" hidden="1">
      <c r="A377" s="1380" t="s">
        <v>115</v>
      </c>
      <c r="B377" s="1365"/>
      <c r="C377" s="783"/>
      <c r="D377" s="786"/>
      <c r="E377" s="950"/>
      <c r="F377" s="928"/>
      <c r="G377" s="950"/>
      <c r="H377" s="928"/>
      <c r="I377" s="928"/>
      <c r="J377" s="928"/>
      <c r="K377" s="928"/>
      <c r="L377" s="928"/>
      <c r="M377" s="928"/>
      <c r="N377" s="928"/>
      <c r="O377" s="928"/>
      <c r="P377" s="928"/>
      <c r="Q377" s="928"/>
      <c r="R377" s="928"/>
      <c r="S377" s="928"/>
      <c r="T377" s="928"/>
      <c r="U377" s="928"/>
      <c r="V377" s="231"/>
      <c r="W377" s="231"/>
      <c r="X377" s="231"/>
      <c r="Y377" s="231"/>
      <c r="Z377" s="231"/>
    </row>
    <row r="378" spans="1:26" ht="15.75" hidden="1" thickBot="1">
      <c r="A378" s="781" t="s">
        <v>13940</v>
      </c>
      <c r="B378" s="1367">
        <f>SUM(B373:B377)</f>
        <v>0</v>
      </c>
      <c r="C378" s="1331"/>
      <c r="D378" s="785">
        <f>SUM(D373:D377)</f>
        <v>0</v>
      </c>
      <c r="E378" s="950"/>
      <c r="F378" s="928"/>
      <c r="G378" s="950"/>
      <c r="H378" s="928"/>
      <c r="I378" s="928"/>
      <c r="J378" s="928"/>
      <c r="K378" s="928"/>
      <c r="L378" s="928"/>
      <c r="M378" s="928"/>
      <c r="N378" s="928"/>
      <c r="O378" s="928"/>
      <c r="P378" s="928"/>
      <c r="Q378" s="928"/>
      <c r="R378" s="928"/>
      <c r="S378" s="928"/>
      <c r="T378" s="928"/>
      <c r="U378" s="928"/>
      <c r="V378" s="231"/>
      <c r="W378" s="231"/>
      <c r="X378" s="231"/>
      <c r="Y378" s="231"/>
      <c r="Z378" s="231"/>
    </row>
    <row r="379" spans="1:26" ht="15.75" hidden="1" thickTop="1">
      <c r="A379" s="781"/>
      <c r="B379" s="1368">
        <f>B378+B369</f>
        <v>0</v>
      </c>
      <c r="C379" s="1331"/>
      <c r="D379" s="1336">
        <f>D378+D369</f>
        <v>0</v>
      </c>
      <c r="E379" s="950"/>
      <c r="F379" s="928"/>
      <c r="G379" s="950"/>
      <c r="H379" s="928"/>
      <c r="I379" s="928"/>
      <c r="J379" s="928"/>
      <c r="K379" s="928"/>
      <c r="L379" s="928"/>
      <c r="M379" s="928"/>
      <c r="N379" s="928"/>
      <c r="O379" s="928"/>
      <c r="P379" s="928"/>
      <c r="Q379" s="928"/>
      <c r="R379" s="928"/>
      <c r="S379" s="928"/>
      <c r="T379" s="928"/>
      <c r="U379" s="928"/>
      <c r="V379" s="231"/>
      <c r="W379" s="231"/>
      <c r="X379" s="231"/>
      <c r="Y379" s="231"/>
      <c r="Z379" s="231"/>
    </row>
    <row r="380" spans="1:26" ht="15">
      <c r="A380" s="781"/>
      <c r="B380" s="1368"/>
      <c r="C380" s="1331"/>
      <c r="D380" s="1336"/>
      <c r="E380" s="950"/>
      <c r="F380" s="928"/>
      <c r="G380" s="950"/>
      <c r="H380" s="928"/>
      <c r="I380" s="928"/>
      <c r="J380" s="928"/>
      <c r="K380" s="928"/>
      <c r="L380" s="928"/>
      <c r="M380" s="928"/>
      <c r="N380" s="928"/>
      <c r="O380" s="928"/>
      <c r="P380" s="928"/>
      <c r="Q380" s="928"/>
      <c r="R380" s="928"/>
      <c r="S380" s="928"/>
      <c r="T380" s="928"/>
      <c r="U380" s="928"/>
      <c r="V380" s="231"/>
      <c r="W380" s="231"/>
      <c r="X380" s="231"/>
      <c r="Y380" s="231"/>
      <c r="Z380" s="231"/>
    </row>
    <row r="381" spans="1:26" ht="15">
      <c r="A381" s="1383" t="s">
        <v>11235</v>
      </c>
      <c r="B381" s="1330"/>
      <c r="C381" s="1330"/>
      <c r="D381" s="1330"/>
      <c r="E381" s="925"/>
      <c r="F381" s="925"/>
      <c r="G381" s="925"/>
      <c r="H381" s="925"/>
      <c r="I381" s="925"/>
      <c r="J381" s="925"/>
      <c r="K381" s="925"/>
      <c r="L381" s="925"/>
      <c r="M381" s="925"/>
      <c r="N381" s="925"/>
      <c r="O381" s="925"/>
      <c r="P381" s="925"/>
      <c r="Q381" s="925"/>
      <c r="R381" s="925"/>
      <c r="S381" s="925"/>
      <c r="T381" s="925"/>
      <c r="U381" s="925"/>
      <c r="V381" s="926"/>
      <c r="W381" s="926"/>
      <c r="X381" s="926"/>
      <c r="Y381" s="926"/>
      <c r="Z381" s="926"/>
    </row>
    <row r="382" spans="1:26" ht="15">
      <c r="A382" s="1383" t="s">
        <v>14223</v>
      </c>
      <c r="B382" s="1330"/>
      <c r="C382" s="1330"/>
      <c r="D382" s="1330"/>
      <c r="E382" s="925"/>
      <c r="F382" s="925"/>
      <c r="G382" s="925"/>
      <c r="H382" s="925"/>
      <c r="I382" s="925"/>
      <c r="J382" s="925"/>
      <c r="K382" s="925"/>
      <c r="L382" s="925"/>
      <c r="M382" s="925"/>
      <c r="N382" s="925"/>
      <c r="O382" s="925"/>
      <c r="P382" s="925"/>
      <c r="Q382" s="925"/>
      <c r="R382" s="925"/>
      <c r="S382" s="925"/>
      <c r="T382" s="925"/>
      <c r="U382" s="925"/>
      <c r="V382" s="926"/>
      <c r="W382" s="926"/>
      <c r="X382" s="926"/>
      <c r="Y382" s="926"/>
      <c r="Z382" s="926"/>
    </row>
    <row r="383" spans="1:26" ht="15.75" thickBot="1">
      <c r="A383" s="1380"/>
      <c r="B383" s="1521" t="s">
        <v>12561</v>
      </c>
      <c r="C383" s="1331"/>
      <c r="D383" s="1354" t="s">
        <v>12562</v>
      </c>
      <c r="E383" s="950"/>
      <c r="F383" s="928"/>
      <c r="G383" s="950"/>
      <c r="H383" s="928"/>
      <c r="I383" s="928"/>
      <c r="J383" s="928"/>
      <c r="K383" s="928"/>
      <c r="L383" s="928"/>
      <c r="M383" s="928"/>
      <c r="N383" s="928"/>
      <c r="O383" s="928"/>
      <c r="P383" s="928"/>
      <c r="Q383" s="928"/>
      <c r="R383" s="928"/>
      <c r="S383" s="928"/>
      <c r="T383" s="928"/>
      <c r="U383" s="928"/>
      <c r="V383" s="231"/>
      <c r="W383" s="231"/>
      <c r="X383" s="231"/>
      <c r="Y383" s="231"/>
      <c r="Z383" s="231"/>
    </row>
    <row r="384" spans="1:26" ht="15">
      <c r="A384" s="1380" t="s">
        <v>4021</v>
      </c>
      <c r="B384" s="1337">
        <f>D389</f>
        <v>0</v>
      </c>
      <c r="C384" s="783"/>
      <c r="D384" s="783"/>
      <c r="E384" s="950"/>
      <c r="F384" s="928"/>
      <c r="G384" s="950"/>
      <c r="H384" s="928"/>
      <c r="I384" s="928"/>
      <c r="J384" s="928"/>
      <c r="K384" s="928"/>
      <c r="L384" s="928"/>
      <c r="M384" s="928"/>
      <c r="N384" s="928"/>
      <c r="O384" s="928"/>
      <c r="P384" s="928"/>
      <c r="Q384" s="928"/>
      <c r="R384" s="928"/>
      <c r="S384" s="928"/>
      <c r="T384" s="928"/>
      <c r="U384" s="928"/>
      <c r="V384" s="231"/>
      <c r="W384" s="231"/>
      <c r="X384" s="231"/>
      <c r="Y384" s="231"/>
      <c r="Z384" s="231"/>
    </row>
    <row r="385" spans="1:26" ht="15">
      <c r="A385" s="1380" t="s">
        <v>8009</v>
      </c>
      <c r="B385" s="1337">
        <v>202900000</v>
      </c>
      <c r="C385" s="783"/>
      <c r="D385" s="783"/>
      <c r="E385" s="950"/>
      <c r="F385" s="928"/>
      <c r="G385" s="950"/>
      <c r="H385" s="928"/>
      <c r="I385" s="928"/>
      <c r="J385" s="928"/>
      <c r="K385" s="928"/>
      <c r="L385" s="928"/>
      <c r="M385" s="928"/>
      <c r="N385" s="928"/>
      <c r="O385" s="928"/>
      <c r="P385" s="928"/>
      <c r="Q385" s="928"/>
      <c r="R385" s="928"/>
      <c r="S385" s="928"/>
      <c r="T385" s="928"/>
      <c r="U385" s="928"/>
      <c r="V385" s="231"/>
      <c r="W385" s="231"/>
      <c r="X385" s="231"/>
      <c r="Y385" s="231"/>
      <c r="Z385" s="231"/>
    </row>
    <row r="386" spans="1:26" ht="15" hidden="1">
      <c r="A386" s="1380" t="s">
        <v>11032</v>
      </c>
      <c r="B386" s="1337"/>
      <c r="C386" s="783"/>
      <c r="D386" s="783"/>
      <c r="E386" s="950"/>
      <c r="F386" s="928"/>
      <c r="G386" s="950"/>
      <c r="H386" s="928"/>
      <c r="I386" s="928"/>
      <c r="J386" s="928"/>
      <c r="K386" s="928"/>
      <c r="L386" s="928"/>
      <c r="M386" s="928"/>
      <c r="N386" s="928"/>
      <c r="O386" s="928"/>
      <c r="P386" s="928"/>
      <c r="Q386" s="928"/>
      <c r="R386" s="928"/>
      <c r="S386" s="928"/>
      <c r="T386" s="928"/>
      <c r="U386" s="928"/>
      <c r="V386" s="231"/>
      <c r="W386" s="231"/>
      <c r="X386" s="231"/>
      <c r="Y386" s="231"/>
      <c r="Z386" s="231"/>
    </row>
    <row r="387" spans="1:26" ht="15">
      <c r="A387" s="1380" t="s">
        <v>14377</v>
      </c>
      <c r="B387" s="1337">
        <v>-42270835</v>
      </c>
      <c r="C387" s="783"/>
      <c r="D387" s="783"/>
      <c r="E387" s="950"/>
      <c r="F387" s="928"/>
      <c r="G387" s="950"/>
      <c r="H387" s="928"/>
      <c r="I387" s="928"/>
      <c r="J387" s="928"/>
      <c r="K387" s="928"/>
      <c r="L387" s="928"/>
      <c r="M387" s="928"/>
      <c r="N387" s="928"/>
      <c r="O387" s="928"/>
      <c r="P387" s="928"/>
      <c r="Q387" s="928"/>
      <c r="R387" s="928"/>
      <c r="S387" s="928"/>
      <c r="T387" s="928"/>
      <c r="U387" s="928"/>
      <c r="V387" s="231"/>
      <c r="W387" s="231"/>
      <c r="X387" s="231"/>
      <c r="Y387" s="231"/>
      <c r="Z387" s="231"/>
    </row>
    <row r="388" spans="1:26" ht="15" hidden="1">
      <c r="A388" s="1380" t="s">
        <v>115</v>
      </c>
      <c r="B388" s="1365"/>
      <c r="C388" s="783"/>
      <c r="D388" s="786"/>
      <c r="E388" s="950"/>
      <c r="F388" s="928"/>
      <c r="G388" s="950"/>
      <c r="H388" s="928"/>
      <c r="I388" s="928"/>
      <c r="J388" s="928"/>
      <c r="K388" s="928"/>
      <c r="L388" s="928"/>
      <c r="M388" s="928"/>
      <c r="N388" s="928"/>
      <c r="O388" s="928"/>
      <c r="P388" s="928"/>
      <c r="Q388" s="928"/>
      <c r="R388" s="928"/>
      <c r="S388" s="928"/>
      <c r="T388" s="928"/>
      <c r="U388" s="928"/>
      <c r="V388" s="231"/>
      <c r="W388" s="231"/>
      <c r="X388" s="231"/>
      <c r="Y388" s="231"/>
      <c r="Z388" s="231"/>
    </row>
    <row r="389" spans="1:26" ht="15.75" thickBot="1">
      <c r="A389" s="781" t="s">
        <v>2947</v>
      </c>
      <c r="B389" s="1367">
        <f>SUM(B384:B388)</f>
        <v>160629165</v>
      </c>
      <c r="C389" s="1331"/>
      <c r="D389" s="785"/>
      <c r="E389" s="950"/>
      <c r="F389" s="928"/>
      <c r="G389" s="950"/>
      <c r="H389" s="928"/>
      <c r="I389" s="928"/>
      <c r="J389" s="928"/>
      <c r="K389" s="928"/>
      <c r="L389" s="928"/>
      <c r="M389" s="928"/>
      <c r="N389" s="928"/>
      <c r="O389" s="928"/>
      <c r="P389" s="928"/>
      <c r="Q389" s="928"/>
      <c r="R389" s="928"/>
      <c r="S389" s="928"/>
      <c r="T389" s="928"/>
      <c r="U389" s="928"/>
      <c r="V389" s="231"/>
      <c r="W389" s="231"/>
      <c r="X389" s="231"/>
      <c r="Y389" s="231"/>
      <c r="Z389" s="231"/>
    </row>
    <row r="390" spans="1:26" ht="15.75" thickTop="1">
      <c r="A390" s="781"/>
      <c r="B390" s="1368">
        <f>B389-CĐKT!F76</f>
        <v>-80005069166</v>
      </c>
      <c r="C390" s="1331"/>
      <c r="D390" s="1336">
        <f>D389-CĐKT!H76</f>
        <v>-80165698331</v>
      </c>
      <c r="E390" s="950"/>
      <c r="F390" s="928"/>
      <c r="G390" s="950"/>
      <c r="H390" s="928"/>
      <c r="I390" s="928"/>
      <c r="J390" s="928"/>
      <c r="K390" s="928"/>
      <c r="L390" s="928"/>
      <c r="M390" s="928"/>
      <c r="N390" s="928"/>
      <c r="O390" s="928"/>
      <c r="P390" s="928"/>
      <c r="Q390" s="928"/>
      <c r="R390" s="928"/>
      <c r="S390" s="928"/>
      <c r="T390" s="928"/>
      <c r="U390" s="928"/>
      <c r="V390" s="231"/>
      <c r="W390" s="231"/>
      <c r="X390" s="231"/>
      <c r="Y390" s="231"/>
      <c r="Z390" s="231"/>
    </row>
    <row r="391" spans="1:26" ht="15" hidden="1">
      <c r="A391" s="1400" t="s">
        <v>162</v>
      </c>
      <c r="B391" s="1330"/>
      <c r="C391" s="1330"/>
      <c r="D391" s="1330"/>
      <c r="E391" s="925"/>
      <c r="F391" s="925"/>
      <c r="G391" s="925"/>
      <c r="H391" s="925"/>
      <c r="I391" s="925"/>
      <c r="J391" s="925"/>
      <c r="K391" s="925"/>
      <c r="L391" s="925"/>
      <c r="M391" s="925"/>
      <c r="N391" s="925"/>
      <c r="O391" s="925"/>
      <c r="P391" s="925"/>
      <c r="Q391" s="925"/>
      <c r="R391" s="925"/>
      <c r="S391" s="925"/>
      <c r="T391" s="925"/>
      <c r="U391" s="925"/>
      <c r="V391" s="926"/>
      <c r="W391" s="926"/>
      <c r="X391" s="926"/>
      <c r="Y391" s="926"/>
      <c r="Z391" s="926"/>
    </row>
    <row r="392" spans="1:26" ht="15" hidden="1">
      <c r="A392" s="1383"/>
      <c r="B392" s="1330"/>
      <c r="C392" s="1330"/>
      <c r="D392" s="1330"/>
      <c r="E392" s="925"/>
      <c r="F392" s="925"/>
      <c r="G392" s="925"/>
      <c r="H392" s="925"/>
      <c r="I392" s="925"/>
      <c r="J392" s="925"/>
      <c r="K392" s="925"/>
      <c r="L392" s="925"/>
      <c r="M392" s="925"/>
      <c r="N392" s="925"/>
      <c r="O392" s="925"/>
      <c r="P392" s="925"/>
      <c r="Q392" s="925"/>
      <c r="R392" s="925"/>
      <c r="S392" s="925"/>
      <c r="T392" s="925"/>
      <c r="U392" s="925"/>
      <c r="V392" s="926"/>
      <c r="W392" s="926"/>
      <c r="X392" s="926"/>
      <c r="Y392" s="926"/>
      <c r="Z392" s="926"/>
    </row>
    <row r="393" spans="1:26" ht="43.5" hidden="1">
      <c r="A393" s="781"/>
      <c r="B393" s="1357" t="s">
        <v>4021</v>
      </c>
      <c r="C393" s="1331"/>
      <c r="D393" s="769" t="s">
        <v>117</v>
      </c>
      <c r="E393" s="996"/>
      <c r="F393" s="951" t="s">
        <v>118</v>
      </c>
      <c r="G393" s="996"/>
      <c r="H393" s="951" t="s">
        <v>6599</v>
      </c>
      <c r="I393" s="996"/>
      <c r="J393" s="961" t="s">
        <v>4020</v>
      </c>
      <c r="K393" s="1446"/>
      <c r="L393" s="928"/>
      <c r="M393" s="928"/>
      <c r="N393" s="928"/>
      <c r="O393" s="928"/>
      <c r="P393" s="928"/>
      <c r="Q393" s="928"/>
      <c r="R393" s="928"/>
      <c r="S393" s="928"/>
      <c r="T393" s="928"/>
      <c r="U393" s="928"/>
      <c r="V393" s="231"/>
      <c r="W393" s="231"/>
      <c r="X393" s="231"/>
      <c r="Y393" s="231"/>
      <c r="Z393" s="231"/>
    </row>
    <row r="394" spans="1:26" ht="15" hidden="1">
      <c r="A394" s="1380" t="s">
        <v>11151</v>
      </c>
      <c r="B394" s="1337"/>
      <c r="C394" s="783"/>
      <c r="D394" s="783"/>
      <c r="E394" s="930"/>
      <c r="F394" s="930"/>
      <c r="G394" s="930"/>
      <c r="H394" s="930"/>
      <c r="I394" s="930"/>
      <c r="J394" s="941">
        <f>B394+D394-F394-H394</f>
        <v>0</v>
      </c>
      <c r="K394" s="941"/>
      <c r="L394" s="928"/>
      <c r="M394" s="928"/>
      <c r="N394" s="928"/>
      <c r="O394" s="928"/>
      <c r="P394" s="928"/>
      <c r="Q394" s="928"/>
      <c r="R394" s="928"/>
      <c r="S394" s="928"/>
      <c r="T394" s="928"/>
      <c r="U394" s="928"/>
      <c r="V394" s="231"/>
      <c r="W394" s="231"/>
      <c r="X394" s="231"/>
      <c r="Y394" s="231"/>
      <c r="Z394" s="231"/>
    </row>
    <row r="395" spans="1:26" ht="15" hidden="1">
      <c r="A395" s="1380" t="s">
        <v>6786</v>
      </c>
      <c r="B395" s="1337"/>
      <c r="C395" s="783"/>
      <c r="D395" s="783"/>
      <c r="E395" s="930"/>
      <c r="F395" s="930"/>
      <c r="G395" s="930"/>
      <c r="H395" s="930"/>
      <c r="I395" s="930"/>
      <c r="J395" s="941">
        <f>B395+D395-F395-H395</f>
        <v>0</v>
      </c>
      <c r="K395" s="941"/>
      <c r="L395" s="928"/>
      <c r="M395" s="928"/>
      <c r="N395" s="928"/>
      <c r="O395" s="928"/>
      <c r="P395" s="928"/>
      <c r="Q395" s="928"/>
      <c r="R395" s="928"/>
      <c r="S395" s="928"/>
      <c r="T395" s="928"/>
      <c r="U395" s="928"/>
      <c r="V395" s="231"/>
      <c r="W395" s="231"/>
      <c r="X395" s="231"/>
      <c r="Y395" s="231"/>
      <c r="Z395" s="231"/>
    </row>
    <row r="396" spans="1:26" ht="15" hidden="1">
      <c r="A396" s="1380" t="s">
        <v>6787</v>
      </c>
      <c r="B396" s="1365"/>
      <c r="C396" s="783"/>
      <c r="D396" s="786"/>
      <c r="E396" s="930"/>
      <c r="F396" s="942"/>
      <c r="G396" s="930"/>
      <c r="H396" s="942"/>
      <c r="I396" s="930"/>
      <c r="J396" s="1447">
        <f>B396+D396-F396-H396</f>
        <v>0</v>
      </c>
      <c r="K396" s="1448"/>
      <c r="L396" s="928"/>
      <c r="M396" s="928"/>
      <c r="N396" s="928"/>
      <c r="O396" s="928"/>
      <c r="P396" s="928"/>
      <c r="Q396" s="928"/>
      <c r="R396" s="928"/>
      <c r="S396" s="928"/>
      <c r="T396" s="928"/>
      <c r="U396" s="928"/>
      <c r="V396" s="231"/>
      <c r="W396" s="231"/>
      <c r="X396" s="231"/>
      <c r="Y396" s="231"/>
      <c r="Z396" s="231"/>
    </row>
    <row r="397" spans="1:26" ht="15.75" hidden="1" thickBot="1">
      <c r="A397" s="781" t="s">
        <v>4031</v>
      </c>
      <c r="B397" s="1367">
        <f>SUM(B394:B396)</f>
        <v>0</v>
      </c>
      <c r="C397" s="1331"/>
      <c r="D397" s="785">
        <f>SUM(D394:D396)</f>
        <v>0</v>
      </c>
      <c r="E397" s="950"/>
      <c r="F397" s="936">
        <f>SUM(F394:F396)</f>
        <v>0</v>
      </c>
      <c r="G397" s="950"/>
      <c r="H397" s="936">
        <f>SUM(H394:H396)</f>
        <v>0</v>
      </c>
      <c r="I397" s="950"/>
      <c r="J397" s="1449">
        <f>SUM(J394:J396)</f>
        <v>0</v>
      </c>
      <c r="K397" s="1445"/>
      <c r="L397" s="928"/>
      <c r="M397" s="928"/>
      <c r="N397" s="928"/>
      <c r="O397" s="928"/>
      <c r="P397" s="928"/>
      <c r="Q397" s="928"/>
      <c r="R397" s="928"/>
      <c r="S397" s="928"/>
      <c r="T397" s="928"/>
      <c r="U397" s="928"/>
      <c r="V397" s="231"/>
      <c r="W397" s="231"/>
      <c r="X397" s="231"/>
      <c r="Y397" s="231"/>
      <c r="Z397" s="231"/>
    </row>
    <row r="398" spans="1:26" ht="15.75" hidden="1" thickTop="1">
      <c r="A398" s="1392"/>
      <c r="B398" s="1330">
        <f>B397-CĐKT!H76</f>
        <v>-80165698331</v>
      </c>
      <c r="C398" s="1330"/>
      <c r="D398" s="1330"/>
      <c r="E398" s="928"/>
      <c r="F398" s="928"/>
      <c r="G398" s="928"/>
      <c r="H398" s="928"/>
      <c r="I398" s="928"/>
      <c r="J398" s="928">
        <f>J397-CĐKT!F76</f>
        <v>-80165698331</v>
      </c>
      <c r="K398" s="928"/>
      <c r="L398" s="928"/>
      <c r="M398" s="928"/>
      <c r="N398" s="928"/>
      <c r="O398" s="928"/>
      <c r="P398" s="928"/>
      <c r="Q398" s="928"/>
      <c r="R398" s="928"/>
      <c r="S398" s="928"/>
      <c r="T398" s="928"/>
      <c r="U398" s="928"/>
      <c r="V398" s="231"/>
      <c r="W398" s="231"/>
      <c r="X398" s="231"/>
      <c r="Y398" s="231"/>
      <c r="Z398" s="231"/>
    </row>
    <row r="399" spans="1:26" ht="15">
      <c r="A399" s="781"/>
      <c r="B399" s="1373"/>
      <c r="C399" s="1330"/>
      <c r="D399" s="1330"/>
      <c r="E399" s="928"/>
      <c r="F399" s="928"/>
      <c r="G399" s="928"/>
      <c r="H399" s="928"/>
      <c r="I399" s="928"/>
      <c r="J399" s="928"/>
      <c r="K399" s="928"/>
      <c r="L399" s="928"/>
      <c r="M399" s="928"/>
      <c r="N399" s="928"/>
      <c r="O399" s="928"/>
      <c r="P399" s="928"/>
      <c r="Q399" s="928"/>
      <c r="R399" s="928"/>
      <c r="S399" s="928"/>
      <c r="T399" s="928"/>
      <c r="U399" s="928"/>
      <c r="V399" s="231"/>
      <c r="W399" s="231"/>
      <c r="X399" s="231"/>
      <c r="Y399" s="231"/>
      <c r="Z399" s="231"/>
    </row>
    <row r="400" spans="1:26" ht="15" hidden="1">
      <c r="A400" s="781"/>
      <c r="B400" s="1368"/>
      <c r="C400" s="1330"/>
      <c r="D400" s="1330"/>
      <c r="E400" s="928"/>
      <c r="F400" s="928"/>
      <c r="G400" s="928"/>
      <c r="H400" s="928"/>
      <c r="I400" s="928"/>
      <c r="J400" s="928"/>
      <c r="K400" s="928"/>
      <c r="L400" s="928"/>
      <c r="M400" s="928"/>
      <c r="N400" s="928"/>
      <c r="O400" s="928"/>
      <c r="P400" s="928"/>
      <c r="Q400" s="928"/>
      <c r="R400" s="928"/>
      <c r="S400" s="928"/>
      <c r="T400" s="928"/>
      <c r="U400" s="928"/>
      <c r="V400" s="231"/>
      <c r="W400" s="231"/>
      <c r="X400" s="231"/>
      <c r="Y400" s="231"/>
      <c r="Z400" s="231"/>
    </row>
    <row r="401" spans="1:26" ht="15" hidden="1">
      <c r="A401" s="1383" t="s">
        <v>11236</v>
      </c>
      <c r="B401" s="1330"/>
      <c r="C401" s="1330"/>
      <c r="D401" s="1330"/>
      <c r="E401" s="925"/>
      <c r="F401" s="925"/>
      <c r="G401" s="925"/>
      <c r="H401" s="925"/>
      <c r="I401" s="925"/>
      <c r="J401" s="925"/>
      <c r="K401" s="925"/>
      <c r="L401" s="925"/>
      <c r="M401" s="925"/>
      <c r="N401" s="925"/>
      <c r="O401" s="925"/>
      <c r="P401" s="925"/>
      <c r="Q401" s="925"/>
      <c r="R401" s="925"/>
      <c r="S401" s="925"/>
      <c r="T401" s="925"/>
      <c r="U401" s="925"/>
      <c r="V401" s="926"/>
      <c r="W401" s="926"/>
      <c r="X401" s="926"/>
      <c r="Y401" s="926"/>
      <c r="Z401" s="926"/>
    </row>
    <row r="402" spans="1:26" ht="29.25" hidden="1">
      <c r="A402" s="781"/>
      <c r="B402" s="1357" t="s">
        <v>4021</v>
      </c>
      <c r="C402" s="1331"/>
      <c r="D402" s="769" t="s">
        <v>6484</v>
      </c>
      <c r="E402" s="996"/>
      <c r="F402" s="951" t="s">
        <v>6485</v>
      </c>
      <c r="G402" s="996"/>
      <c r="H402" s="951" t="s">
        <v>8904</v>
      </c>
      <c r="I402" s="996"/>
      <c r="J402" s="961" t="s">
        <v>4020</v>
      </c>
      <c r="K402" s="1446"/>
      <c r="L402" s="928"/>
      <c r="M402" s="928"/>
      <c r="N402" s="928"/>
      <c r="O402" s="928"/>
      <c r="P402" s="928"/>
      <c r="Q402" s="928"/>
      <c r="R402" s="928"/>
      <c r="S402" s="928"/>
      <c r="T402" s="928"/>
      <c r="U402" s="928"/>
      <c r="V402" s="231"/>
      <c r="W402" s="231"/>
      <c r="X402" s="231"/>
      <c r="Y402" s="231"/>
      <c r="Z402" s="231"/>
    </row>
    <row r="403" spans="1:26" ht="30" hidden="1">
      <c r="A403" s="1380" t="s">
        <v>7744</v>
      </c>
      <c r="B403" s="1337"/>
      <c r="C403" s="783"/>
      <c r="D403" s="783"/>
      <c r="E403" s="930"/>
      <c r="F403" s="930"/>
      <c r="G403" s="930"/>
      <c r="H403" s="930"/>
      <c r="I403" s="930"/>
      <c r="J403" s="941">
        <f>B403+D403-F403-H403</f>
        <v>0</v>
      </c>
      <c r="K403" s="941"/>
      <c r="L403" s="928"/>
      <c r="M403" s="928"/>
      <c r="N403" s="928"/>
      <c r="O403" s="928"/>
      <c r="P403" s="928"/>
      <c r="Q403" s="928"/>
      <c r="R403" s="928"/>
      <c r="S403" s="928"/>
      <c r="T403" s="928"/>
      <c r="U403" s="928"/>
      <c r="V403" s="231"/>
      <c r="W403" s="231"/>
      <c r="X403" s="231"/>
      <c r="Y403" s="231"/>
      <c r="Z403" s="231"/>
    </row>
    <row r="404" spans="1:26" ht="30" hidden="1">
      <c r="A404" s="1380" t="s">
        <v>1852</v>
      </c>
      <c r="B404" s="1365"/>
      <c r="C404" s="783"/>
      <c r="D404" s="786"/>
      <c r="E404" s="930"/>
      <c r="F404" s="942"/>
      <c r="G404" s="930"/>
      <c r="H404" s="942"/>
      <c r="I404" s="930"/>
      <c r="J404" s="1447">
        <f>B404+D404-F404-H404</f>
        <v>0</v>
      </c>
      <c r="K404" s="1448"/>
      <c r="L404" s="928"/>
      <c r="M404" s="928"/>
      <c r="N404" s="928"/>
      <c r="O404" s="928"/>
      <c r="P404" s="928"/>
      <c r="Q404" s="928"/>
      <c r="R404" s="928"/>
      <c r="S404" s="928"/>
      <c r="T404" s="928"/>
      <c r="U404" s="928"/>
      <c r="V404" s="231"/>
      <c r="W404" s="231"/>
      <c r="X404" s="231"/>
      <c r="Y404" s="231"/>
      <c r="Z404" s="231"/>
    </row>
    <row r="405" spans="1:26" ht="15.75" hidden="1" thickBot="1">
      <c r="A405" s="781" t="s">
        <v>4031</v>
      </c>
      <c r="B405" s="1367">
        <f>SUM(B403:B404)</f>
        <v>0</v>
      </c>
      <c r="C405" s="1331"/>
      <c r="D405" s="785">
        <f>SUM(D403:D404)</f>
        <v>0</v>
      </c>
      <c r="E405" s="950"/>
      <c r="F405" s="936">
        <f>SUM(F403:F404)</f>
        <v>0</v>
      </c>
      <c r="G405" s="950"/>
      <c r="H405" s="936">
        <f>SUM(H403:H404)</f>
        <v>0</v>
      </c>
      <c r="I405" s="950"/>
      <c r="J405" s="1449">
        <f>SUM(J403:J404)</f>
        <v>0</v>
      </c>
      <c r="K405" s="1445"/>
      <c r="L405" s="928"/>
      <c r="M405" s="928"/>
      <c r="N405" s="928"/>
      <c r="O405" s="928"/>
      <c r="P405" s="928"/>
      <c r="Q405" s="928"/>
      <c r="R405" s="928"/>
      <c r="S405" s="928"/>
      <c r="T405" s="928"/>
      <c r="U405" s="928"/>
      <c r="V405" s="231"/>
      <c r="W405" s="231"/>
      <c r="X405" s="231"/>
      <c r="Y405" s="231"/>
      <c r="Z405" s="231"/>
    </row>
    <row r="406" spans="1:26" ht="15.75" hidden="1" thickTop="1">
      <c r="A406" s="1382"/>
      <c r="B406" s="1330">
        <f>B405-[2]BS!H84</f>
        <v>0</v>
      </c>
      <c r="C406" s="1330"/>
      <c r="D406" s="1330"/>
      <c r="E406" s="928"/>
      <c r="F406" s="928"/>
      <c r="G406" s="928"/>
      <c r="H406" s="928"/>
      <c r="I406" s="928"/>
      <c r="J406" s="928">
        <f>J405-[2]BS!F84</f>
        <v>0</v>
      </c>
      <c r="K406" s="928"/>
      <c r="L406" s="928"/>
      <c r="M406" s="928"/>
      <c r="N406" s="928"/>
      <c r="O406" s="928"/>
      <c r="P406" s="928"/>
      <c r="Q406" s="928"/>
      <c r="R406" s="928"/>
      <c r="S406" s="928"/>
      <c r="T406" s="928"/>
      <c r="U406" s="928"/>
      <c r="V406" s="231"/>
      <c r="W406" s="231"/>
      <c r="X406" s="231"/>
      <c r="Y406" s="231"/>
      <c r="Z406" s="231"/>
    </row>
    <row r="407" spans="1:26" ht="15" hidden="1">
      <c r="A407" s="1382" t="s">
        <v>1853</v>
      </c>
      <c r="B407" s="1330"/>
      <c r="C407" s="1330"/>
      <c r="D407" s="1330"/>
      <c r="E407" s="928"/>
      <c r="F407" s="928"/>
      <c r="G407" s="928"/>
      <c r="H407" s="928"/>
      <c r="I407" s="928"/>
      <c r="J407" s="928"/>
      <c r="K407" s="928"/>
      <c r="L407" s="928"/>
      <c r="M407" s="928"/>
      <c r="N407" s="928"/>
      <c r="O407" s="928"/>
      <c r="P407" s="928"/>
      <c r="Q407" s="928"/>
      <c r="R407" s="928"/>
      <c r="S407" s="928"/>
      <c r="T407" s="928"/>
      <c r="U407" s="928"/>
      <c r="V407" s="231"/>
      <c r="W407" s="231"/>
      <c r="X407" s="231"/>
      <c r="Y407" s="231"/>
      <c r="Z407" s="231"/>
    </row>
    <row r="408" spans="1:26" ht="15" hidden="1">
      <c r="A408" s="1386" t="s">
        <v>1854</v>
      </c>
      <c r="B408" s="1330"/>
      <c r="C408" s="1330"/>
      <c r="D408" s="1330"/>
      <c r="E408" s="928"/>
      <c r="F408" s="928"/>
      <c r="G408" s="928"/>
      <c r="H408" s="928"/>
      <c r="I408" s="928"/>
      <c r="J408" s="928"/>
      <c r="K408" s="928"/>
      <c r="L408" s="928"/>
      <c r="M408" s="928"/>
      <c r="N408" s="928"/>
      <c r="O408" s="928"/>
      <c r="P408" s="928"/>
      <c r="Q408" s="928"/>
      <c r="R408" s="928"/>
      <c r="S408" s="928"/>
      <c r="T408" s="928"/>
      <c r="U408" s="928"/>
      <c r="V408" s="231"/>
      <c r="W408" s="231"/>
      <c r="X408" s="231"/>
      <c r="Y408" s="231"/>
      <c r="Z408" s="231"/>
    </row>
    <row r="409" spans="1:26" ht="15" hidden="1">
      <c r="A409" s="1380" t="s">
        <v>4021</v>
      </c>
      <c r="B409" s="1337">
        <f>[2]BS!H84</f>
        <v>0</v>
      </c>
      <c r="C409" s="1330"/>
      <c r="D409" s="1330"/>
      <c r="E409" s="928"/>
      <c r="F409" s="928"/>
      <c r="G409" s="928"/>
      <c r="H409" s="928"/>
      <c r="I409" s="928"/>
      <c r="J409" s="928"/>
      <c r="K409" s="928"/>
      <c r="L409" s="928"/>
      <c r="M409" s="928"/>
      <c r="N409" s="928"/>
      <c r="O409" s="928"/>
      <c r="P409" s="928"/>
      <c r="Q409" s="928"/>
      <c r="R409" s="928"/>
      <c r="S409" s="928"/>
      <c r="T409" s="928"/>
      <c r="U409" s="928"/>
      <c r="V409" s="231"/>
      <c r="W409" s="231"/>
      <c r="X409" s="231"/>
      <c r="Y409" s="231"/>
      <c r="Z409" s="231"/>
    </row>
    <row r="410" spans="1:26" ht="15" hidden="1">
      <c r="A410" s="1380" t="s">
        <v>6484</v>
      </c>
      <c r="B410" s="1337">
        <f>D405</f>
        <v>0</v>
      </c>
      <c r="C410" s="1330"/>
      <c r="D410" s="1330"/>
      <c r="E410" s="928"/>
      <c r="F410" s="928"/>
      <c r="G410" s="928"/>
      <c r="H410" s="928"/>
      <c r="I410" s="928"/>
      <c r="J410" s="928"/>
      <c r="K410" s="928"/>
      <c r="L410" s="928"/>
      <c r="M410" s="928"/>
      <c r="N410" s="928"/>
      <c r="O410" s="928"/>
      <c r="P410" s="928"/>
      <c r="Q410" s="928"/>
      <c r="R410" s="928"/>
      <c r="S410" s="928"/>
      <c r="T410" s="928"/>
      <c r="U410" s="928"/>
      <c r="V410" s="231"/>
      <c r="W410" s="231"/>
      <c r="X410" s="231"/>
      <c r="Y410" s="231"/>
      <c r="Z410" s="231"/>
    </row>
    <row r="411" spans="1:26" ht="15" hidden="1">
      <c r="A411" s="1380" t="s">
        <v>6485</v>
      </c>
      <c r="B411" s="1337">
        <f>-B403</f>
        <v>0</v>
      </c>
      <c r="C411" s="1330"/>
      <c r="D411" s="1330"/>
      <c r="E411" s="928"/>
      <c r="F411" s="928"/>
      <c r="G411" s="928"/>
      <c r="H411" s="928"/>
      <c r="I411" s="928"/>
      <c r="J411" s="928"/>
      <c r="K411" s="928"/>
      <c r="L411" s="928"/>
      <c r="M411" s="928"/>
      <c r="N411" s="928"/>
      <c r="O411" s="928"/>
      <c r="P411" s="928"/>
      <c r="Q411" s="928"/>
      <c r="R411" s="928"/>
      <c r="S411" s="928"/>
      <c r="T411" s="928"/>
      <c r="U411" s="928"/>
      <c r="V411" s="231"/>
      <c r="W411" s="231"/>
      <c r="X411" s="231"/>
      <c r="Y411" s="231"/>
      <c r="Z411" s="231"/>
    </row>
    <row r="412" spans="1:26" ht="15" hidden="1">
      <c r="A412" s="1380" t="s">
        <v>8904</v>
      </c>
      <c r="B412" s="1365">
        <f>-H405</f>
        <v>0</v>
      </c>
      <c r="C412" s="1330"/>
      <c r="D412" s="1330"/>
      <c r="E412" s="928"/>
      <c r="F412" s="928"/>
      <c r="G412" s="928"/>
      <c r="H412" s="928"/>
      <c r="I412" s="928"/>
      <c r="J412" s="928"/>
      <c r="K412" s="928"/>
      <c r="L412" s="928"/>
      <c r="M412" s="928"/>
      <c r="N412" s="928"/>
      <c r="O412" s="928"/>
      <c r="P412" s="928"/>
      <c r="Q412" s="928"/>
      <c r="R412" s="928"/>
      <c r="S412" s="928"/>
      <c r="T412" s="928"/>
      <c r="U412" s="928"/>
      <c r="V412" s="231"/>
      <c r="W412" s="231"/>
      <c r="X412" s="231"/>
      <c r="Y412" s="231"/>
      <c r="Z412" s="231"/>
    </row>
    <row r="413" spans="1:26" ht="15.75" hidden="1" thickBot="1">
      <c r="A413" s="781" t="s">
        <v>4020</v>
      </c>
      <c r="B413" s="1367">
        <f>SUM(B409:B412)</f>
        <v>0</v>
      </c>
      <c r="C413" s="1330"/>
      <c r="D413" s="1330"/>
      <c r="E413" s="928"/>
      <c r="F413" s="928"/>
      <c r="G413" s="928"/>
      <c r="H413" s="928"/>
      <c r="I413" s="928"/>
      <c r="J413" s="928"/>
      <c r="K413" s="928"/>
      <c r="L413" s="928"/>
      <c r="M413" s="928"/>
      <c r="N413" s="928"/>
      <c r="O413" s="928"/>
      <c r="P413" s="928"/>
      <c r="Q413" s="928"/>
      <c r="R413" s="928"/>
      <c r="S413" s="928"/>
      <c r="T413" s="928"/>
      <c r="U413" s="928"/>
      <c r="V413" s="231"/>
      <c r="W413" s="231"/>
      <c r="X413" s="231"/>
      <c r="Y413" s="231"/>
      <c r="Z413" s="231"/>
    </row>
    <row r="414" spans="1:26" ht="15.75" hidden="1" thickTop="1">
      <c r="A414" s="781"/>
      <c r="B414" s="1373">
        <f>B413-[2]BS!F84</f>
        <v>0</v>
      </c>
      <c r="C414" s="1330"/>
      <c r="D414" s="1330"/>
      <c r="E414" s="928"/>
      <c r="F414" s="928"/>
      <c r="G414" s="928"/>
      <c r="H414" s="928"/>
      <c r="I414" s="928"/>
      <c r="J414" s="928"/>
      <c r="K414" s="928"/>
      <c r="L414" s="928"/>
      <c r="M414" s="928"/>
      <c r="N414" s="928"/>
      <c r="O414" s="928"/>
      <c r="P414" s="928"/>
      <c r="Q414" s="928"/>
      <c r="R414" s="928"/>
      <c r="S414" s="928"/>
      <c r="T414" s="928"/>
      <c r="U414" s="928"/>
      <c r="V414" s="231"/>
      <c r="W414" s="231"/>
      <c r="X414" s="231"/>
      <c r="Y414" s="231"/>
      <c r="Z414" s="231"/>
    </row>
    <row r="415" spans="1:26" ht="15" hidden="1">
      <c r="A415" s="781"/>
      <c r="B415" s="1368"/>
      <c r="C415" s="1330"/>
      <c r="D415" s="1330"/>
      <c r="E415" s="928"/>
      <c r="F415" s="928"/>
      <c r="G415" s="928"/>
      <c r="H415" s="928"/>
      <c r="I415" s="928"/>
      <c r="J415" s="928"/>
      <c r="K415" s="928"/>
      <c r="L415" s="928"/>
      <c r="M415" s="928"/>
      <c r="N415" s="928"/>
      <c r="O415" s="928"/>
      <c r="P415" s="928"/>
      <c r="Q415" s="928"/>
      <c r="R415" s="928"/>
      <c r="S415" s="928"/>
      <c r="T415" s="928"/>
      <c r="U415" s="928"/>
      <c r="V415" s="231"/>
      <c r="W415" s="231"/>
      <c r="X415" s="231"/>
      <c r="Y415" s="231"/>
      <c r="Z415" s="231"/>
    </row>
    <row r="416" spans="1:26" ht="15" hidden="1">
      <c r="A416" s="1392" t="s">
        <v>1855</v>
      </c>
      <c r="B416" s="1330"/>
      <c r="C416" s="1330"/>
      <c r="D416" s="1330"/>
      <c r="E416" s="928"/>
      <c r="F416" s="928"/>
      <c r="G416" s="928"/>
      <c r="H416" s="928"/>
      <c r="I416" s="928"/>
      <c r="J416" s="928"/>
      <c r="K416" s="928"/>
      <c r="L416" s="928"/>
      <c r="M416" s="928"/>
      <c r="N416" s="928"/>
      <c r="O416" s="928"/>
      <c r="P416" s="928"/>
      <c r="Q416" s="928"/>
      <c r="R416" s="928"/>
      <c r="S416" s="928"/>
      <c r="T416" s="928"/>
      <c r="U416" s="928"/>
      <c r="V416" s="231"/>
      <c r="W416" s="231"/>
      <c r="X416" s="231"/>
      <c r="Y416" s="231"/>
      <c r="Z416" s="231"/>
    </row>
    <row r="417" spans="1:26" ht="15" hidden="1">
      <c r="A417" s="1380"/>
      <c r="B417" s="1357" t="s">
        <v>7381</v>
      </c>
      <c r="C417" s="1331"/>
      <c r="D417" s="769" t="s">
        <v>7382</v>
      </c>
      <c r="E417" s="950"/>
      <c r="F417" s="928"/>
      <c r="G417" s="950"/>
      <c r="H417" s="928"/>
      <c r="I417" s="928"/>
      <c r="J417" s="928"/>
      <c r="K417" s="928"/>
      <c r="L417" s="928"/>
      <c r="M417" s="928"/>
      <c r="N417" s="928"/>
      <c r="O417" s="928"/>
      <c r="P417" s="928"/>
      <c r="Q417" s="928"/>
      <c r="R417" s="928"/>
      <c r="S417" s="928"/>
      <c r="T417" s="928"/>
      <c r="U417" s="928"/>
      <c r="V417" s="231"/>
      <c r="W417" s="231"/>
      <c r="X417" s="231"/>
      <c r="Y417" s="231"/>
      <c r="Z417" s="231"/>
    </row>
    <row r="418" spans="1:26" ht="15" hidden="1">
      <c r="A418" s="1380" t="s">
        <v>6597</v>
      </c>
      <c r="B418" s="1337"/>
      <c r="C418" s="783"/>
      <c r="D418" s="783"/>
      <c r="E418" s="930"/>
      <c r="F418" s="928"/>
      <c r="G418" s="930"/>
      <c r="H418" s="928"/>
      <c r="I418" s="928"/>
      <c r="J418" s="928"/>
      <c r="K418" s="928"/>
      <c r="L418" s="928"/>
      <c r="M418" s="928"/>
      <c r="N418" s="928"/>
      <c r="O418" s="928"/>
      <c r="P418" s="928"/>
      <c r="Q418" s="928"/>
      <c r="R418" s="928"/>
      <c r="S418" s="928"/>
      <c r="T418" s="928"/>
      <c r="U418" s="928"/>
      <c r="V418" s="231"/>
      <c r="W418" s="231"/>
      <c r="X418" s="231"/>
      <c r="Y418" s="231"/>
      <c r="Z418" s="231"/>
    </row>
    <row r="419" spans="1:26" ht="15" hidden="1">
      <c r="A419" s="1380" t="s">
        <v>6598</v>
      </c>
      <c r="B419" s="1365"/>
      <c r="C419" s="783"/>
      <c r="D419" s="786"/>
      <c r="E419" s="930"/>
      <c r="F419" s="928"/>
      <c r="G419" s="930"/>
      <c r="H419" s="928"/>
      <c r="I419" s="928"/>
      <c r="J419" s="928"/>
      <c r="K419" s="928"/>
      <c r="L419" s="928"/>
      <c r="M419" s="928"/>
      <c r="N419" s="928"/>
      <c r="O419" s="928"/>
      <c r="P419" s="928"/>
      <c r="Q419" s="928"/>
      <c r="R419" s="928"/>
      <c r="S419" s="928"/>
      <c r="T419" s="928"/>
      <c r="U419" s="928"/>
      <c r="V419" s="231"/>
      <c r="W419" s="231"/>
      <c r="X419" s="231"/>
      <c r="Y419" s="231"/>
      <c r="Z419" s="231"/>
    </row>
    <row r="420" spans="1:26" ht="15.75" hidden="1" thickBot="1">
      <c r="A420" s="781" t="s">
        <v>4031</v>
      </c>
      <c r="B420" s="1367">
        <f>SUM(B418:B419)</f>
        <v>0</v>
      </c>
      <c r="C420" s="1331"/>
      <c r="D420" s="785">
        <f>SUM(D418:D419)</f>
        <v>0</v>
      </c>
      <c r="E420" s="950"/>
      <c r="F420" s="928"/>
      <c r="G420" s="950"/>
      <c r="H420" s="928"/>
      <c r="I420" s="928"/>
      <c r="J420" s="928"/>
      <c r="K420" s="928"/>
      <c r="L420" s="928"/>
      <c r="M420" s="928"/>
      <c r="N420" s="928"/>
      <c r="O420" s="928"/>
      <c r="P420" s="928"/>
      <c r="Q420" s="928"/>
      <c r="R420" s="928"/>
      <c r="S420" s="928"/>
      <c r="T420" s="928"/>
      <c r="U420" s="928"/>
      <c r="V420" s="231"/>
      <c r="W420" s="231"/>
      <c r="X420" s="231"/>
      <c r="Y420" s="231"/>
      <c r="Z420" s="231"/>
    </row>
    <row r="421" spans="1:26" ht="15.75" hidden="1" thickTop="1">
      <c r="A421" s="781"/>
      <c r="B421" s="1368"/>
      <c r="C421" s="1331"/>
      <c r="D421" s="1336"/>
      <c r="E421" s="950"/>
      <c r="F421" s="928"/>
      <c r="G421" s="950"/>
      <c r="H421" s="928"/>
      <c r="I421" s="928"/>
      <c r="J421" s="928"/>
      <c r="K421" s="928"/>
      <c r="L421" s="928"/>
      <c r="M421" s="928"/>
      <c r="N421" s="928"/>
      <c r="O421" s="928"/>
      <c r="P421" s="928"/>
      <c r="Q421" s="928"/>
      <c r="R421" s="928"/>
      <c r="S421" s="928"/>
      <c r="T421" s="928"/>
      <c r="U421" s="928"/>
      <c r="V421" s="231"/>
      <c r="W421" s="231"/>
      <c r="X421" s="231"/>
      <c r="Y421" s="231"/>
      <c r="Z421" s="231"/>
    </row>
    <row r="422" spans="1:26" ht="15" hidden="1">
      <c r="A422" s="1392" t="s">
        <v>5143</v>
      </c>
      <c r="B422" s="1330"/>
      <c r="C422" s="1330"/>
      <c r="D422" s="1330"/>
      <c r="E422" s="928"/>
      <c r="F422" s="928"/>
      <c r="G422" s="928"/>
      <c r="H422" s="928"/>
      <c r="I422" s="928"/>
      <c r="J422" s="928"/>
      <c r="K422" s="928"/>
      <c r="L422" s="928"/>
      <c r="M422" s="928"/>
      <c r="N422" s="928"/>
      <c r="O422" s="928"/>
      <c r="P422" s="928"/>
      <c r="Q422" s="928"/>
      <c r="R422" s="928"/>
      <c r="S422" s="928"/>
      <c r="T422" s="928"/>
      <c r="U422" s="928"/>
      <c r="V422" s="231"/>
      <c r="W422" s="231"/>
      <c r="X422" s="231"/>
      <c r="Y422" s="231"/>
      <c r="Z422" s="231"/>
    </row>
    <row r="423" spans="1:26" ht="15" hidden="1">
      <c r="A423" s="1392"/>
      <c r="B423" s="1330"/>
      <c r="C423" s="1330"/>
      <c r="D423" s="1330"/>
      <c r="E423" s="928"/>
      <c r="F423" s="928"/>
      <c r="G423" s="928"/>
      <c r="H423" s="928"/>
      <c r="I423" s="928"/>
      <c r="J423" s="928"/>
      <c r="K423" s="928"/>
      <c r="L423" s="928"/>
      <c r="M423" s="928"/>
      <c r="N423" s="928"/>
      <c r="O423" s="928"/>
      <c r="P423" s="928"/>
      <c r="Q423" s="928"/>
      <c r="R423" s="928"/>
      <c r="S423" s="928"/>
      <c r="T423" s="928"/>
      <c r="U423" s="928"/>
      <c r="V423" s="231"/>
      <c r="W423" s="231"/>
      <c r="X423" s="231"/>
      <c r="Y423" s="231"/>
      <c r="Z423" s="231"/>
    </row>
    <row r="424" spans="1:26" ht="15">
      <c r="A424" s="1392"/>
      <c r="B424" s="1330"/>
      <c r="C424" s="1330"/>
      <c r="D424" s="1330"/>
      <c r="E424" s="928"/>
      <c r="F424" s="928"/>
      <c r="G424" s="928"/>
      <c r="H424" s="928"/>
      <c r="I424" s="928"/>
      <c r="J424" s="928"/>
      <c r="K424" s="928"/>
      <c r="L424" s="928"/>
      <c r="M424" s="928"/>
      <c r="N424" s="928"/>
      <c r="O424" s="928"/>
      <c r="P424" s="928"/>
      <c r="Q424" s="928"/>
      <c r="R424" s="928"/>
      <c r="S424" s="928"/>
      <c r="T424" s="928"/>
      <c r="U424" s="928"/>
      <c r="V424" s="231"/>
      <c r="W424" s="231"/>
      <c r="X424" s="231"/>
      <c r="Y424" s="231"/>
      <c r="Z424" s="231"/>
    </row>
    <row r="425" spans="1:26" ht="15">
      <c r="A425" s="1383" t="s">
        <v>11237</v>
      </c>
      <c r="B425" s="1330"/>
      <c r="C425" s="1330"/>
      <c r="D425" s="1330"/>
      <c r="E425" s="925"/>
      <c r="F425" s="925"/>
      <c r="G425" s="925"/>
      <c r="H425" s="925"/>
      <c r="I425" s="925"/>
      <c r="J425" s="925"/>
      <c r="K425" s="925"/>
      <c r="L425" s="925"/>
      <c r="M425" s="925"/>
      <c r="N425" s="925"/>
      <c r="O425" s="925"/>
      <c r="P425" s="925"/>
      <c r="Q425" s="925"/>
      <c r="R425" s="925"/>
      <c r="S425" s="925"/>
      <c r="T425" s="925"/>
      <c r="U425" s="925"/>
      <c r="V425" s="926"/>
      <c r="W425" s="926"/>
      <c r="X425" s="926"/>
      <c r="Y425" s="926"/>
      <c r="Z425" s="926"/>
    </row>
    <row r="426" spans="1:26" ht="15">
      <c r="A426" s="1380"/>
      <c r="B426" s="1357" t="s">
        <v>7381</v>
      </c>
      <c r="C426" s="1331"/>
      <c r="D426" s="769" t="s">
        <v>7382</v>
      </c>
      <c r="E426" s="950"/>
      <c r="F426" s="928"/>
      <c r="G426" s="950"/>
      <c r="H426" s="928"/>
      <c r="I426" s="928"/>
      <c r="J426" s="928"/>
      <c r="K426" s="928"/>
      <c r="L426" s="928"/>
      <c r="M426" s="928"/>
      <c r="N426" s="928"/>
      <c r="O426" s="928"/>
      <c r="P426" s="928"/>
      <c r="Q426" s="928"/>
      <c r="R426" s="928"/>
      <c r="S426" s="928"/>
      <c r="T426" s="928"/>
      <c r="U426" s="928"/>
      <c r="V426" s="231"/>
      <c r="W426" s="231"/>
      <c r="X426" s="231"/>
      <c r="Y426" s="231"/>
      <c r="Z426" s="231"/>
    </row>
    <row r="427" spans="1:26" ht="15">
      <c r="A427" s="1380" t="s">
        <v>4882</v>
      </c>
      <c r="B427" s="1337"/>
      <c r="C427" s="783"/>
      <c r="D427" s="783"/>
      <c r="E427" s="930"/>
      <c r="F427" s="928"/>
      <c r="G427" s="930"/>
      <c r="H427" s="928"/>
      <c r="I427" s="928"/>
      <c r="J427" s="928"/>
      <c r="K427" s="928"/>
      <c r="L427" s="928"/>
      <c r="M427" s="928"/>
      <c r="N427" s="928"/>
      <c r="O427" s="928"/>
      <c r="P427" s="928"/>
      <c r="Q427" s="928"/>
      <c r="R427" s="928"/>
      <c r="S427" s="928"/>
      <c r="T427" s="928"/>
      <c r="U427" s="928"/>
      <c r="V427" s="231"/>
      <c r="W427" s="231"/>
      <c r="X427" s="231"/>
      <c r="Y427" s="231"/>
      <c r="Z427" s="231"/>
    </row>
    <row r="428" spans="1:26" ht="15">
      <c r="A428" s="1380"/>
      <c r="B428" s="1337"/>
      <c r="C428" s="783"/>
      <c r="D428" s="783"/>
      <c r="E428" s="930"/>
      <c r="F428" s="928"/>
      <c r="G428" s="930"/>
      <c r="H428" s="928"/>
      <c r="I428" s="928"/>
      <c r="J428" s="928"/>
      <c r="K428" s="928"/>
      <c r="L428" s="928"/>
      <c r="M428" s="928"/>
      <c r="N428" s="928"/>
      <c r="O428" s="928"/>
      <c r="P428" s="928"/>
      <c r="Q428" s="928"/>
      <c r="R428" s="928"/>
      <c r="S428" s="928"/>
      <c r="T428" s="928"/>
      <c r="U428" s="928"/>
      <c r="V428" s="231"/>
      <c r="W428" s="231"/>
      <c r="X428" s="231"/>
      <c r="Y428" s="231"/>
      <c r="Z428" s="231"/>
    </row>
    <row r="429" spans="1:26" ht="15.75" thickBot="1">
      <c r="A429" s="781" t="s">
        <v>4031</v>
      </c>
      <c r="B429" s="1369">
        <f>SUM(B427:B427)</f>
        <v>0</v>
      </c>
      <c r="C429" s="1331"/>
      <c r="D429" s="1332">
        <f>SUM(D427:D427)</f>
        <v>0</v>
      </c>
      <c r="E429" s="950"/>
      <c r="F429" s="928"/>
      <c r="G429" s="950"/>
      <c r="H429" s="928"/>
      <c r="I429" s="928"/>
      <c r="J429" s="928"/>
      <c r="K429" s="928"/>
      <c r="L429" s="928"/>
      <c r="M429" s="928"/>
      <c r="N429" s="928"/>
      <c r="O429" s="928"/>
      <c r="P429" s="928"/>
      <c r="Q429" s="928"/>
      <c r="R429" s="928"/>
      <c r="S429" s="928"/>
      <c r="T429" s="928"/>
      <c r="U429" s="928"/>
      <c r="V429" s="231"/>
      <c r="W429" s="231"/>
      <c r="X429" s="231"/>
      <c r="Y429" s="231"/>
      <c r="Z429" s="231"/>
    </row>
    <row r="430" spans="1:26" s="991" customFormat="1" ht="15.75" thickTop="1">
      <c r="A430" s="1381"/>
      <c r="B430" s="1368">
        <f>B429-CĐKT!F78</f>
        <v>-81000000000</v>
      </c>
      <c r="C430" s="1334"/>
      <c r="D430" s="1333">
        <f>D429-CĐKT!H78</f>
        <v>-81000000000</v>
      </c>
      <c r="E430" s="990"/>
      <c r="F430" s="944"/>
      <c r="G430" s="990"/>
      <c r="H430" s="944"/>
      <c r="I430" s="944"/>
      <c r="J430" s="928"/>
      <c r="K430" s="928"/>
      <c r="L430" s="928"/>
      <c r="M430" s="944"/>
      <c r="N430" s="944"/>
      <c r="O430" s="944"/>
      <c r="P430" s="944"/>
      <c r="Q430" s="944"/>
      <c r="R430" s="944"/>
      <c r="S430" s="944"/>
      <c r="T430" s="944"/>
      <c r="U430" s="944"/>
      <c r="V430" s="945"/>
      <c r="W430" s="945"/>
      <c r="X430" s="945"/>
      <c r="Y430" s="945"/>
      <c r="Z430" s="945"/>
    </row>
    <row r="431" spans="1:26" ht="15">
      <c r="A431" s="781"/>
      <c r="B431" s="1368"/>
      <c r="C431" s="1331"/>
      <c r="D431" s="1336"/>
      <c r="E431" s="950"/>
      <c r="F431" s="928"/>
      <c r="G431" s="950"/>
      <c r="H431" s="928"/>
      <c r="I431" s="928"/>
      <c r="J431" s="928"/>
      <c r="K431" s="928"/>
      <c r="L431" s="928"/>
      <c r="M431" s="928"/>
      <c r="N431" s="928"/>
      <c r="O431" s="928"/>
      <c r="P431" s="928"/>
      <c r="Q431" s="928"/>
      <c r="R431" s="928"/>
      <c r="S431" s="928"/>
      <c r="T431" s="928"/>
      <c r="U431" s="928"/>
      <c r="V431" s="231"/>
      <c r="W431" s="231"/>
      <c r="X431" s="231"/>
      <c r="Y431" s="231"/>
      <c r="Z431" s="231"/>
    </row>
    <row r="432" spans="1:26" ht="15">
      <c r="A432" s="1388" t="s">
        <v>5898</v>
      </c>
      <c r="B432" s="2121"/>
      <c r="C432" s="2121"/>
      <c r="D432" s="2121"/>
      <c r="E432" s="2121"/>
      <c r="F432" s="2121"/>
      <c r="G432" s="938"/>
      <c r="H432" s="938"/>
      <c r="I432" s="928"/>
      <c r="J432" s="928"/>
      <c r="K432" s="928"/>
      <c r="L432" s="928"/>
      <c r="M432" s="928"/>
      <c r="N432" s="928"/>
      <c r="O432" s="928"/>
      <c r="P432" s="928"/>
      <c r="Q432" s="928"/>
      <c r="R432" s="928"/>
      <c r="S432" s="928"/>
      <c r="T432" s="928"/>
      <c r="U432" s="928"/>
      <c r="V432" s="231"/>
      <c r="W432" s="231"/>
      <c r="X432" s="231"/>
      <c r="Y432" s="231"/>
      <c r="Z432" s="231"/>
    </row>
    <row r="433" spans="1:26" ht="15">
      <c r="A433" s="1389"/>
      <c r="B433" s="1344" t="s">
        <v>5899</v>
      </c>
      <c r="C433" s="1344"/>
      <c r="D433" s="1344" t="s">
        <v>5900</v>
      </c>
      <c r="E433" s="937"/>
      <c r="F433" s="937" t="s">
        <v>12093</v>
      </c>
      <c r="G433" s="937"/>
      <c r="H433" s="937" t="s">
        <v>12559</v>
      </c>
      <c r="I433" s="928"/>
      <c r="J433" s="928"/>
      <c r="K433" s="928"/>
      <c r="L433" s="928"/>
      <c r="M433" s="928"/>
      <c r="N433" s="928"/>
      <c r="O433" s="928"/>
      <c r="P433" s="928"/>
      <c r="Q433" s="928"/>
      <c r="R433" s="928"/>
      <c r="S433" s="928"/>
      <c r="T433" s="928"/>
      <c r="U433" s="928"/>
      <c r="V433" s="231"/>
      <c r="W433" s="231"/>
      <c r="X433" s="231"/>
      <c r="Y433" s="231"/>
      <c r="Z433" s="231"/>
    </row>
    <row r="434" spans="1:26" ht="15">
      <c r="A434" s="1380"/>
      <c r="B434" s="1337"/>
      <c r="C434" s="783"/>
      <c r="D434" s="783"/>
      <c r="E434" s="930"/>
      <c r="F434" s="928">
        <f>B434+D434</f>
        <v>0</v>
      </c>
      <c r="G434" s="930"/>
      <c r="H434" s="928"/>
      <c r="I434" s="928"/>
      <c r="J434" s="928"/>
      <c r="K434" s="928"/>
      <c r="L434" s="928"/>
      <c r="M434" s="928"/>
      <c r="N434" s="928"/>
      <c r="O434" s="928"/>
      <c r="P434" s="928"/>
      <c r="Q434" s="928"/>
      <c r="R434" s="928"/>
      <c r="S434" s="928"/>
      <c r="T434" s="928"/>
      <c r="U434" s="928"/>
      <c r="V434" s="231"/>
      <c r="W434" s="231"/>
      <c r="X434" s="231"/>
      <c r="Y434" s="231"/>
      <c r="Z434" s="231"/>
    </row>
    <row r="435" spans="1:26" ht="19.5" customHeight="1">
      <c r="A435" s="1005" t="s">
        <v>11238</v>
      </c>
      <c r="B435" s="1337"/>
      <c r="C435" s="783"/>
      <c r="D435" s="783"/>
      <c r="E435" s="930"/>
      <c r="F435" s="928">
        <f>B435+D435</f>
        <v>0</v>
      </c>
      <c r="G435" s="930"/>
      <c r="H435" s="930"/>
      <c r="I435" s="928"/>
      <c r="J435" s="928"/>
      <c r="K435" s="928"/>
      <c r="L435" s="928"/>
      <c r="M435" s="928"/>
      <c r="N435" s="928"/>
      <c r="O435" s="928"/>
      <c r="P435" s="928"/>
      <c r="Q435" s="928"/>
      <c r="R435" s="928"/>
      <c r="S435" s="928"/>
      <c r="T435" s="928"/>
      <c r="U435" s="928"/>
      <c r="V435" s="231"/>
      <c r="W435" s="231"/>
      <c r="X435" s="231"/>
      <c r="Y435" s="231"/>
      <c r="Z435" s="231"/>
    </row>
    <row r="436" spans="1:26" ht="15.75" thickBot="1">
      <c r="A436" s="781" t="s">
        <v>12095</v>
      </c>
      <c r="B436" s="1369">
        <f>SUM(B434:B435)</f>
        <v>0</v>
      </c>
      <c r="C436" s="1331"/>
      <c r="D436" s="1332">
        <f>SUM(D434:D435)</f>
        <v>0</v>
      </c>
      <c r="E436" s="950"/>
      <c r="F436" s="931">
        <f>SUM(F434:F435)</f>
        <v>0</v>
      </c>
      <c r="G436" s="950"/>
      <c r="H436" s="931">
        <f>SUM(H434:H435)</f>
        <v>0</v>
      </c>
      <c r="I436" s="928"/>
      <c r="J436" s="932"/>
      <c r="K436" s="932"/>
      <c r="L436" s="932"/>
      <c r="M436" s="932"/>
      <c r="N436" s="928"/>
      <c r="O436" s="928"/>
      <c r="P436" s="928"/>
      <c r="Q436" s="928"/>
      <c r="R436" s="928"/>
      <c r="S436" s="928"/>
      <c r="T436" s="928"/>
      <c r="U436" s="928"/>
      <c r="V436" s="231"/>
      <c r="W436" s="231"/>
      <c r="X436" s="231"/>
      <c r="Y436" s="231"/>
      <c r="Z436" s="231"/>
    </row>
    <row r="437" spans="1:26" s="991" customFormat="1" ht="15.75" thickTop="1">
      <c r="A437" s="1381"/>
      <c r="B437" s="1368"/>
      <c r="C437" s="1334"/>
      <c r="D437" s="1333"/>
      <c r="E437" s="990"/>
      <c r="F437" s="944">
        <f>F436-B429</f>
        <v>0</v>
      </c>
      <c r="G437" s="990"/>
      <c r="H437" s="944">
        <f>H436-D429</f>
        <v>0</v>
      </c>
      <c r="I437" s="944"/>
      <c r="J437" s="928"/>
      <c r="K437" s="928"/>
      <c r="L437" s="928"/>
      <c r="M437" s="944"/>
      <c r="N437" s="944"/>
      <c r="O437" s="944"/>
      <c r="P437" s="944"/>
      <c r="Q437" s="944"/>
      <c r="R437" s="944"/>
      <c r="S437" s="944"/>
      <c r="T437" s="944"/>
      <c r="U437" s="944"/>
      <c r="V437" s="945"/>
      <c r="W437" s="945"/>
      <c r="X437" s="945"/>
      <c r="Y437" s="945"/>
      <c r="Z437" s="945"/>
    </row>
    <row r="438" spans="1:26" ht="15">
      <c r="A438" s="781"/>
      <c r="B438" s="1368"/>
      <c r="C438" s="1331"/>
      <c r="D438" s="1336"/>
      <c r="E438" s="950"/>
      <c r="F438" s="928"/>
      <c r="G438" s="950"/>
      <c r="H438" s="928"/>
      <c r="I438" s="928"/>
      <c r="J438" s="928"/>
      <c r="K438" s="928"/>
      <c r="L438" s="928"/>
      <c r="M438" s="928"/>
      <c r="N438" s="928"/>
      <c r="O438" s="928"/>
      <c r="P438" s="928"/>
      <c r="Q438" s="928"/>
      <c r="R438" s="928"/>
      <c r="S438" s="928"/>
      <c r="T438" s="928"/>
      <c r="U438" s="928"/>
      <c r="V438" s="231"/>
      <c r="W438" s="231"/>
      <c r="X438" s="231"/>
      <c r="Y438" s="231"/>
      <c r="Z438" s="231"/>
    </row>
    <row r="439" spans="1:26" ht="15">
      <c r="A439" s="1382"/>
      <c r="B439" s="1330"/>
      <c r="C439" s="1330"/>
      <c r="D439" s="1330"/>
      <c r="E439" s="928"/>
      <c r="F439" s="928"/>
      <c r="G439" s="928"/>
      <c r="H439" s="928"/>
      <c r="I439" s="928"/>
      <c r="J439" s="928"/>
      <c r="K439" s="928"/>
      <c r="L439" s="928"/>
      <c r="M439" s="928"/>
      <c r="N439" s="928"/>
      <c r="O439" s="928"/>
      <c r="P439" s="928"/>
      <c r="Q439" s="928"/>
      <c r="R439" s="928"/>
      <c r="S439" s="928"/>
      <c r="T439" s="928"/>
      <c r="U439" s="928"/>
      <c r="V439" s="231"/>
      <c r="W439" s="231"/>
      <c r="X439" s="231"/>
      <c r="Y439" s="231"/>
      <c r="Z439" s="231"/>
    </row>
    <row r="440" spans="1:26" ht="15">
      <c r="A440" s="1383" t="s">
        <v>11239</v>
      </c>
      <c r="B440" s="1330"/>
      <c r="C440" s="1330"/>
      <c r="D440" s="1330"/>
      <c r="E440" s="925"/>
      <c r="F440" s="925"/>
      <c r="G440" s="925"/>
      <c r="H440" s="925"/>
      <c r="I440" s="925"/>
      <c r="J440" s="925"/>
      <c r="K440" s="925"/>
      <c r="L440" s="925"/>
      <c r="M440" s="925"/>
      <c r="N440" s="925"/>
      <c r="O440" s="925"/>
      <c r="P440" s="925"/>
      <c r="Q440" s="925"/>
      <c r="R440" s="925"/>
      <c r="S440" s="925"/>
      <c r="T440" s="925"/>
      <c r="U440" s="925"/>
      <c r="V440" s="926"/>
      <c r="W440" s="926"/>
      <c r="X440" s="926"/>
      <c r="Y440" s="926"/>
      <c r="Z440" s="926"/>
    </row>
    <row r="441" spans="1:26" ht="15">
      <c r="A441" s="1380"/>
      <c r="B441" s="1357" t="s">
        <v>7381</v>
      </c>
      <c r="C441" s="1331"/>
      <c r="D441" s="769" t="s">
        <v>7382</v>
      </c>
      <c r="E441" s="950"/>
      <c r="F441" s="928"/>
      <c r="G441" s="950"/>
      <c r="H441" s="928"/>
      <c r="I441" s="928"/>
      <c r="J441" s="928"/>
      <c r="K441" s="928"/>
      <c r="L441" s="928"/>
      <c r="M441" s="928"/>
      <c r="N441" s="928"/>
      <c r="O441" s="928"/>
      <c r="P441" s="928"/>
      <c r="Q441" s="928"/>
      <c r="R441" s="928"/>
      <c r="S441" s="928"/>
      <c r="T441" s="928"/>
      <c r="U441" s="928"/>
      <c r="V441" s="231"/>
      <c r="W441" s="231"/>
      <c r="X441" s="231"/>
      <c r="Y441" s="231"/>
      <c r="Z441" s="231"/>
    </row>
    <row r="442" spans="1:26" ht="15">
      <c r="A442" s="1397" t="s">
        <v>3621</v>
      </c>
      <c r="B442" s="1520">
        <f>SUM(B443:B446)</f>
        <v>29598396794</v>
      </c>
      <c r="C442" s="788"/>
      <c r="D442" s="1641">
        <f>SUM(D443:D447)</f>
        <v>29072965820</v>
      </c>
      <c r="E442" s="930"/>
      <c r="F442" s="928"/>
      <c r="G442" s="930"/>
      <c r="H442" s="928"/>
      <c r="I442" s="928"/>
      <c r="J442" s="928"/>
      <c r="K442" s="928"/>
      <c r="L442" s="928"/>
      <c r="M442" s="928"/>
      <c r="N442" s="928"/>
      <c r="O442" s="928"/>
      <c r="P442" s="928"/>
      <c r="Q442" s="928"/>
      <c r="R442" s="928"/>
      <c r="S442" s="928"/>
      <c r="T442" s="928"/>
      <c r="U442" s="928"/>
      <c r="V442" s="231"/>
      <c r="W442" s="231"/>
      <c r="X442" s="231"/>
      <c r="Y442" s="231"/>
      <c r="Z442" s="231"/>
    </row>
    <row r="443" spans="1:26" ht="30">
      <c r="A443" s="1380" t="s">
        <v>8011</v>
      </c>
      <c r="B443" s="1337">
        <v>8189599793</v>
      </c>
      <c r="C443" s="783"/>
      <c r="D443" s="1642">
        <v>6804596195</v>
      </c>
      <c r="E443" s="930"/>
      <c r="F443" s="928"/>
      <c r="G443" s="930"/>
      <c r="H443" s="928"/>
      <c r="I443" s="928"/>
      <c r="J443" s="928"/>
      <c r="K443" s="928"/>
      <c r="L443" s="928"/>
      <c r="M443" s="928"/>
      <c r="N443" s="928"/>
      <c r="O443" s="928"/>
      <c r="P443" s="928"/>
      <c r="Q443" s="928"/>
      <c r="R443" s="928"/>
      <c r="S443" s="928"/>
      <c r="T443" s="928"/>
      <c r="U443" s="928"/>
      <c r="V443" s="231"/>
      <c r="W443" s="231"/>
      <c r="X443" s="231"/>
      <c r="Y443" s="231"/>
      <c r="Z443" s="231"/>
    </row>
    <row r="444" spans="1:26" ht="15" hidden="1">
      <c r="A444" s="1380"/>
      <c r="B444" s="1337"/>
      <c r="C444" s="783"/>
      <c r="D444" s="1642"/>
      <c r="E444" s="930"/>
      <c r="F444" s="928"/>
      <c r="G444" s="930"/>
      <c r="H444" s="928"/>
      <c r="I444" s="928"/>
      <c r="J444" s="928"/>
      <c r="K444" s="928"/>
      <c r="L444" s="928"/>
      <c r="M444" s="928"/>
      <c r="N444" s="928"/>
      <c r="O444" s="928"/>
      <c r="P444" s="928"/>
      <c r="Q444" s="928"/>
      <c r="R444" s="928"/>
      <c r="S444" s="928"/>
      <c r="T444" s="928"/>
      <c r="U444" s="928"/>
      <c r="V444" s="231"/>
      <c r="W444" s="231"/>
      <c r="X444" s="231"/>
      <c r="Y444" s="231"/>
      <c r="Z444" s="231"/>
    </row>
    <row r="445" spans="1:26" ht="15">
      <c r="A445" s="1380" t="s">
        <v>14315</v>
      </c>
      <c r="B445" s="1337">
        <v>20208797001</v>
      </c>
      <c r="C445" s="783"/>
      <c r="D445" s="1639">
        <v>21068369625</v>
      </c>
      <c r="E445" s="930"/>
      <c r="F445" s="928"/>
      <c r="G445" s="930"/>
      <c r="H445" s="928"/>
      <c r="I445" s="928"/>
      <c r="J445" s="928"/>
      <c r="K445" s="928"/>
      <c r="L445" s="928"/>
      <c r="M445" s="928"/>
      <c r="N445" s="928"/>
      <c r="O445" s="928"/>
      <c r="P445" s="928"/>
      <c r="Q445" s="928"/>
      <c r="R445" s="928"/>
      <c r="S445" s="928"/>
      <c r="T445" s="928"/>
      <c r="U445" s="928"/>
      <c r="V445" s="231"/>
      <c r="W445" s="231"/>
      <c r="X445" s="231"/>
      <c r="Y445" s="231"/>
      <c r="Z445" s="231"/>
    </row>
    <row r="446" spans="1:26" ht="15">
      <c r="A446" s="1648" t="s">
        <v>14316</v>
      </c>
      <c r="B446" s="1337">
        <v>1200000000</v>
      </c>
      <c r="C446" s="783"/>
      <c r="D446" s="1639">
        <v>1200000000</v>
      </c>
      <c r="E446" s="930"/>
      <c r="F446" s="928"/>
      <c r="G446" s="930"/>
      <c r="H446" s="928"/>
      <c r="I446" s="928"/>
      <c r="J446" s="928"/>
      <c r="K446" s="928"/>
      <c r="L446" s="928"/>
      <c r="M446" s="928"/>
      <c r="N446" s="928"/>
      <c r="O446" s="928"/>
      <c r="P446" s="928"/>
      <c r="Q446" s="928"/>
      <c r="R446" s="928"/>
      <c r="S446" s="928"/>
      <c r="T446" s="928"/>
      <c r="U446" s="928"/>
      <c r="V446" s="231"/>
      <c r="W446" s="231"/>
      <c r="X446" s="231"/>
      <c r="Y446" s="231"/>
      <c r="Z446" s="231"/>
    </row>
    <row r="447" spans="1:26" ht="15" hidden="1">
      <c r="A447" s="1615"/>
      <c r="B447" s="1337"/>
      <c r="C447" s="783"/>
      <c r="D447" s="1639"/>
      <c r="E447" s="930"/>
      <c r="F447" s="928"/>
      <c r="G447" s="930"/>
      <c r="H447" s="928"/>
      <c r="I447" s="928"/>
      <c r="J447" s="928"/>
      <c r="K447" s="928"/>
      <c r="L447" s="928"/>
      <c r="M447" s="928"/>
      <c r="N447" s="928"/>
      <c r="O447" s="928"/>
      <c r="P447" s="928"/>
      <c r="Q447" s="928"/>
      <c r="R447" s="928"/>
      <c r="S447" s="928"/>
      <c r="T447" s="928"/>
      <c r="U447" s="928"/>
      <c r="V447" s="231"/>
      <c r="W447" s="231"/>
      <c r="X447" s="231"/>
      <c r="Y447" s="231"/>
      <c r="Z447" s="231"/>
    </row>
    <row r="448" spans="1:26" ht="15" hidden="1">
      <c r="A448" s="1615" t="s">
        <v>14280</v>
      </c>
      <c r="B448" s="1520"/>
      <c r="C448" s="788"/>
      <c r="D448" s="1639"/>
      <c r="E448" s="930"/>
      <c r="F448" s="928"/>
      <c r="G448" s="930"/>
      <c r="H448" s="928"/>
      <c r="I448" s="928"/>
      <c r="J448" s="928"/>
      <c r="K448" s="928"/>
      <c r="L448" s="928"/>
      <c r="M448" s="928"/>
      <c r="N448" s="928"/>
      <c r="O448" s="928"/>
      <c r="P448" s="928"/>
      <c r="Q448" s="928"/>
      <c r="R448" s="928"/>
      <c r="S448" s="928"/>
      <c r="T448" s="928"/>
      <c r="U448" s="928"/>
      <c r="V448" s="231"/>
      <c r="W448" s="231"/>
      <c r="X448" s="231"/>
      <c r="Y448" s="231"/>
      <c r="Z448" s="231"/>
    </row>
    <row r="449" spans="1:26" ht="18" hidden="1">
      <c r="A449" s="1560" t="s">
        <v>14296</v>
      </c>
      <c r="B449" s="1337"/>
      <c r="D449" s="1639"/>
      <c r="E449" s="935"/>
      <c r="F449" s="928"/>
      <c r="G449" s="935"/>
      <c r="H449" s="928"/>
      <c r="I449" s="928"/>
      <c r="J449" s="928"/>
      <c r="K449" s="928"/>
      <c r="L449" s="928"/>
      <c r="M449" s="928"/>
      <c r="N449" s="928"/>
      <c r="O449" s="928"/>
      <c r="P449" s="928"/>
      <c r="Q449" s="928"/>
      <c r="R449" s="928"/>
      <c r="S449" s="928"/>
      <c r="T449" s="928"/>
      <c r="U449" s="928"/>
      <c r="V449" s="231"/>
      <c r="W449" s="231"/>
      <c r="X449" s="231"/>
      <c r="Y449" s="231"/>
      <c r="Z449" s="231"/>
    </row>
    <row r="450" spans="1:26" ht="18" hidden="1">
      <c r="A450" s="1640" t="s">
        <v>14297</v>
      </c>
      <c r="B450" s="1337"/>
      <c r="C450" s="783"/>
      <c r="D450" s="1639"/>
      <c r="E450" s="935"/>
      <c r="F450" s="928"/>
      <c r="G450" s="935"/>
      <c r="H450" s="928"/>
      <c r="I450" s="928"/>
      <c r="J450" s="928"/>
      <c r="K450" s="928"/>
      <c r="L450" s="928"/>
      <c r="M450" s="928"/>
      <c r="N450" s="928"/>
      <c r="O450" s="928"/>
      <c r="P450" s="928"/>
      <c r="Q450" s="928"/>
      <c r="R450" s="928"/>
      <c r="S450" s="928"/>
      <c r="T450" s="928"/>
      <c r="U450" s="928"/>
      <c r="V450" s="231"/>
      <c r="W450" s="231"/>
      <c r="X450" s="231"/>
      <c r="Y450" s="231"/>
      <c r="Z450" s="231"/>
    </row>
    <row r="451" spans="1:26" ht="15" hidden="1">
      <c r="A451" s="1397" t="s">
        <v>7445</v>
      </c>
      <c r="B451" s="1337"/>
      <c r="C451" s="783"/>
      <c r="D451" s="954">
        <v>5532075506</v>
      </c>
      <c r="E451" s="935"/>
      <c r="F451" s="928"/>
      <c r="G451" s="935"/>
      <c r="H451" s="928"/>
      <c r="I451" s="928"/>
      <c r="J451" s="928"/>
      <c r="K451" s="928"/>
      <c r="L451" s="928"/>
      <c r="M451" s="928"/>
      <c r="N451" s="928"/>
      <c r="O451" s="928"/>
      <c r="P451" s="928"/>
      <c r="Q451" s="928"/>
      <c r="R451" s="928"/>
      <c r="S451" s="928"/>
      <c r="T451" s="928"/>
      <c r="U451" s="928"/>
      <c r="V451" s="231"/>
      <c r="W451" s="231"/>
      <c r="X451" s="231"/>
      <c r="Y451" s="231"/>
      <c r="Z451" s="231"/>
    </row>
    <row r="452" spans="1:26" ht="15" hidden="1">
      <c r="A452" s="1005"/>
      <c r="B452" s="1337"/>
      <c r="C452" s="783"/>
      <c r="D452" s="783"/>
      <c r="E452" s="935"/>
      <c r="F452" s="928"/>
      <c r="G452" s="935"/>
      <c r="H452" s="928"/>
      <c r="I452" s="928"/>
      <c r="J452" s="928"/>
      <c r="K452" s="928"/>
      <c r="L452" s="928"/>
      <c r="M452" s="928"/>
      <c r="N452" s="928"/>
      <c r="O452" s="928"/>
      <c r="P452" s="928"/>
      <c r="Q452" s="928"/>
      <c r="R452" s="928"/>
      <c r="S452" s="928"/>
      <c r="T452" s="928"/>
      <c r="U452" s="928"/>
      <c r="V452" s="231"/>
      <c r="W452" s="231"/>
      <c r="X452" s="231"/>
      <c r="Y452" s="231"/>
      <c r="Z452" s="231"/>
    </row>
    <row r="453" spans="1:26" ht="15" hidden="1">
      <c r="A453" s="1005"/>
      <c r="B453" s="1337"/>
      <c r="C453" s="783"/>
      <c r="D453" s="783"/>
      <c r="E453" s="935"/>
      <c r="F453" s="928"/>
      <c r="G453" s="935"/>
      <c r="H453" s="928"/>
      <c r="I453" s="928"/>
      <c r="J453" s="928"/>
      <c r="K453" s="928"/>
      <c r="L453" s="928"/>
      <c r="M453" s="928"/>
      <c r="N453" s="928"/>
      <c r="O453" s="928"/>
      <c r="P453" s="928"/>
      <c r="Q453" s="928"/>
      <c r="R453" s="928"/>
      <c r="S453" s="928"/>
      <c r="T453" s="928"/>
      <c r="U453" s="928"/>
      <c r="V453" s="231"/>
      <c r="W453" s="231"/>
      <c r="X453" s="231"/>
      <c r="Y453" s="231"/>
      <c r="Z453" s="231"/>
    </row>
    <row r="454" spans="1:26" ht="15">
      <c r="A454" s="1397" t="s">
        <v>8605</v>
      </c>
      <c r="B454" s="1520">
        <v>0</v>
      </c>
      <c r="C454" s="788"/>
      <c r="D454" s="788">
        <v>5532075506</v>
      </c>
      <c r="E454" s="930"/>
      <c r="F454" s="928"/>
      <c r="G454" s="930"/>
      <c r="H454" s="928"/>
      <c r="I454" s="928"/>
      <c r="J454" s="928"/>
      <c r="K454" s="928"/>
      <c r="L454" s="928"/>
      <c r="M454" s="928"/>
      <c r="N454" s="928"/>
      <c r="O454" s="928"/>
      <c r="P454" s="928"/>
      <c r="Q454" s="928"/>
      <c r="R454" s="928"/>
      <c r="S454" s="928"/>
      <c r="T454" s="928"/>
      <c r="U454" s="928"/>
      <c r="V454" s="231"/>
      <c r="W454" s="231"/>
      <c r="X454" s="231"/>
      <c r="Y454" s="231"/>
      <c r="Z454" s="231"/>
    </row>
    <row r="455" spans="1:26" ht="15" hidden="1">
      <c r="A455" s="1380" t="s">
        <v>164</v>
      </c>
      <c r="B455" s="1337"/>
      <c r="C455" s="783"/>
      <c r="D455" s="783"/>
      <c r="E455" s="930"/>
      <c r="F455" s="928"/>
      <c r="G455" s="930"/>
      <c r="H455" s="928"/>
      <c r="I455" s="928"/>
      <c r="J455" s="928"/>
      <c r="K455" s="928"/>
      <c r="L455" s="928"/>
      <c r="M455" s="928"/>
      <c r="N455" s="928"/>
      <c r="O455" s="928"/>
      <c r="P455" s="928"/>
      <c r="Q455" s="928"/>
      <c r="R455" s="928"/>
      <c r="S455" s="928"/>
      <c r="T455" s="928"/>
      <c r="U455" s="928"/>
      <c r="V455" s="231"/>
      <c r="W455" s="231"/>
      <c r="X455" s="231"/>
      <c r="Y455" s="231"/>
      <c r="Z455" s="231"/>
    </row>
    <row r="456" spans="1:26" ht="15.75" thickBot="1">
      <c r="A456" s="781" t="s">
        <v>4031</v>
      </c>
      <c r="B456" s="1369">
        <f>B442+B454</f>
        <v>29598396794</v>
      </c>
      <c r="C456" s="1331"/>
      <c r="D456" s="1332">
        <f>D442+D448+D454</f>
        <v>34605041326</v>
      </c>
      <c r="E456" s="950"/>
      <c r="F456" s="928"/>
      <c r="G456" s="950"/>
      <c r="H456" s="928"/>
      <c r="I456" s="928"/>
      <c r="J456" s="928"/>
      <c r="K456" s="928"/>
      <c r="L456" s="928"/>
      <c r="M456" s="928"/>
      <c r="N456" s="928"/>
      <c r="O456" s="928"/>
      <c r="P456" s="928"/>
      <c r="Q456" s="928"/>
      <c r="R456" s="928"/>
      <c r="S456" s="928"/>
      <c r="T456" s="928"/>
      <c r="U456" s="928"/>
      <c r="V456" s="231"/>
      <c r="W456" s="231"/>
      <c r="X456" s="231"/>
      <c r="Y456" s="231"/>
      <c r="Z456" s="231"/>
    </row>
    <row r="457" spans="1:26" ht="15.75" thickTop="1">
      <c r="A457" s="781"/>
      <c r="B457" s="1368" t="e">
        <f>B456-CĐKT!#REF!</f>
        <v>#REF!</v>
      </c>
      <c r="C457" s="1334"/>
      <c r="D457" s="1333" t="e">
        <f>D456-CĐKT!#REF!</f>
        <v>#REF!</v>
      </c>
      <c r="E457" s="950"/>
      <c r="F457" s="928"/>
      <c r="G457" s="950"/>
      <c r="H457" s="928"/>
      <c r="I457" s="928"/>
      <c r="J457" s="928"/>
      <c r="K457" s="928"/>
      <c r="L457" s="928"/>
      <c r="M457" s="928"/>
      <c r="N457" s="928"/>
      <c r="O457" s="928"/>
      <c r="P457" s="928"/>
      <c r="Q457" s="928"/>
      <c r="R457" s="928"/>
      <c r="S457" s="928"/>
      <c r="T457" s="928"/>
      <c r="U457" s="928"/>
      <c r="V457" s="231"/>
      <c r="W457" s="231"/>
      <c r="X457" s="231"/>
      <c r="Y457" s="231"/>
      <c r="Z457" s="231"/>
    </row>
    <row r="458" spans="1:26" ht="363.75" customHeight="1">
      <c r="A458" s="2129" t="s">
        <v>14311</v>
      </c>
      <c r="B458" s="2129"/>
      <c r="C458" s="2129"/>
      <c r="D458" s="2129"/>
      <c r="E458" s="1645"/>
      <c r="F458" s="1645"/>
      <c r="G458" s="1645"/>
      <c r="H458" s="1645"/>
      <c r="I458" s="1645"/>
      <c r="J458" s="1645"/>
      <c r="K458" s="928"/>
      <c r="L458" s="928"/>
      <c r="M458" s="928"/>
      <c r="N458" s="928"/>
      <c r="O458" s="928"/>
      <c r="P458" s="928"/>
      <c r="Q458" s="928"/>
      <c r="R458" s="928"/>
      <c r="S458" s="928"/>
      <c r="T458" s="928"/>
      <c r="U458" s="928"/>
      <c r="V458" s="231"/>
      <c r="W458" s="231"/>
      <c r="X458" s="231"/>
      <c r="Y458" s="231"/>
      <c r="Z458" s="231"/>
    </row>
    <row r="459" spans="1:26" ht="219.75" customHeight="1">
      <c r="A459" s="2130" t="s">
        <v>14312</v>
      </c>
      <c r="B459" s="2130"/>
      <c r="C459" s="2130"/>
      <c r="D459" s="2130"/>
      <c r="E459" s="1645"/>
      <c r="F459" s="1645"/>
      <c r="G459" s="1645"/>
      <c r="H459" s="1645"/>
      <c r="I459" s="1645"/>
      <c r="J459" s="1645"/>
      <c r="K459" s="928"/>
      <c r="L459" s="928"/>
      <c r="M459" s="928"/>
      <c r="N459" s="928"/>
      <c r="O459" s="928"/>
      <c r="P459" s="928"/>
      <c r="Q459" s="928"/>
      <c r="R459" s="928"/>
      <c r="S459" s="928"/>
      <c r="T459" s="928"/>
      <c r="U459" s="928"/>
      <c r="V459" s="231"/>
      <c r="W459" s="231"/>
      <c r="X459" s="231"/>
      <c r="Y459" s="231"/>
      <c r="Z459" s="231"/>
    </row>
    <row r="460" spans="1:26" ht="230.25" customHeight="1">
      <c r="A460" s="2131" t="s">
        <v>14313</v>
      </c>
      <c r="B460" s="2131"/>
      <c r="C460" s="2131"/>
      <c r="D460" s="2131"/>
      <c r="E460" s="1647"/>
      <c r="F460" s="1647"/>
      <c r="G460" s="1647"/>
      <c r="H460" s="1647"/>
      <c r="I460" s="1647"/>
      <c r="J460" s="1647"/>
      <c r="K460" s="928"/>
      <c r="L460" s="928"/>
      <c r="M460" s="928"/>
      <c r="N460" s="928"/>
      <c r="O460" s="928"/>
      <c r="P460" s="928"/>
      <c r="Q460" s="928"/>
      <c r="R460" s="928"/>
      <c r="S460" s="928"/>
      <c r="T460" s="928"/>
      <c r="U460" s="928"/>
      <c r="V460" s="231"/>
      <c r="W460" s="231"/>
      <c r="X460" s="231"/>
      <c r="Y460" s="231"/>
      <c r="Z460" s="231"/>
    </row>
    <row r="461" spans="1:26" ht="115.5" customHeight="1">
      <c r="A461" s="2131" t="s">
        <v>14314</v>
      </c>
      <c r="B461" s="2131"/>
      <c r="C461" s="2131"/>
      <c r="D461" s="2131"/>
      <c r="E461" s="1646"/>
      <c r="F461" s="1646"/>
      <c r="G461" s="1646"/>
      <c r="H461" s="1646"/>
      <c r="I461" s="1646"/>
      <c r="J461" s="1646"/>
      <c r="K461" s="928"/>
      <c r="L461" s="928"/>
      <c r="M461" s="928"/>
      <c r="N461" s="928"/>
      <c r="O461" s="928"/>
      <c r="P461" s="928"/>
      <c r="Q461" s="928"/>
      <c r="R461" s="928"/>
      <c r="S461" s="928"/>
      <c r="T461" s="928"/>
      <c r="U461" s="928"/>
      <c r="V461" s="231"/>
      <c r="W461" s="231"/>
      <c r="X461" s="231"/>
      <c r="Y461" s="231"/>
      <c r="Z461" s="231"/>
    </row>
    <row r="462" spans="1:26" ht="18">
      <c r="A462" s="1401"/>
      <c r="B462" s="1330"/>
      <c r="C462" s="1330"/>
      <c r="D462" s="1330"/>
      <c r="E462" s="928"/>
      <c r="F462" s="928"/>
      <c r="G462" s="928"/>
      <c r="H462" s="928"/>
      <c r="I462" s="928"/>
      <c r="J462" s="928"/>
      <c r="K462" s="928"/>
      <c r="L462" s="928"/>
      <c r="M462" s="928"/>
      <c r="N462" s="928"/>
      <c r="O462" s="928"/>
      <c r="P462" s="928"/>
      <c r="Q462" s="928"/>
      <c r="R462" s="928"/>
      <c r="S462" s="928"/>
      <c r="T462" s="928"/>
      <c r="U462" s="928"/>
      <c r="V462" s="231"/>
      <c r="W462" s="231"/>
      <c r="X462" s="231"/>
      <c r="Y462" s="231"/>
      <c r="Z462" s="231"/>
    </row>
    <row r="463" spans="1:26" ht="15">
      <c r="A463" s="1392" t="s">
        <v>12585</v>
      </c>
      <c r="B463" s="1330"/>
      <c r="C463" s="1330"/>
      <c r="D463" s="1330"/>
      <c r="E463" s="928"/>
      <c r="F463" s="928"/>
      <c r="G463" s="928"/>
      <c r="H463" s="928"/>
      <c r="I463" s="928"/>
      <c r="J463" s="928"/>
      <c r="K463" s="928"/>
      <c r="L463" s="928"/>
      <c r="M463" s="928"/>
      <c r="N463" s="928"/>
      <c r="O463" s="928"/>
      <c r="P463" s="928"/>
      <c r="Q463" s="928"/>
      <c r="R463" s="928"/>
      <c r="S463" s="928"/>
      <c r="T463" s="928"/>
      <c r="U463" s="928"/>
      <c r="V463" s="231"/>
      <c r="W463" s="231"/>
      <c r="X463" s="231"/>
      <c r="Y463" s="231"/>
      <c r="Z463" s="231"/>
    </row>
    <row r="464" spans="1:26" ht="34.5" customHeight="1">
      <c r="A464" s="1380"/>
      <c r="B464" s="1357" t="s">
        <v>4021</v>
      </c>
      <c r="C464" s="1331"/>
      <c r="D464" s="769" t="s">
        <v>12586</v>
      </c>
      <c r="E464" s="996"/>
      <c r="F464" s="951" t="s">
        <v>12587</v>
      </c>
      <c r="G464" s="996"/>
      <c r="H464" s="951" t="s">
        <v>14222</v>
      </c>
      <c r="I464" s="996"/>
      <c r="J464" s="961" t="s">
        <v>12589</v>
      </c>
      <c r="K464" s="961"/>
      <c r="L464" s="961" t="s">
        <v>14264</v>
      </c>
      <c r="M464" s="951"/>
      <c r="N464" s="951" t="s">
        <v>4020</v>
      </c>
      <c r="O464" s="928"/>
      <c r="P464" s="928"/>
      <c r="Q464" s="928"/>
      <c r="R464" s="928"/>
      <c r="S464" s="928"/>
      <c r="T464" s="928"/>
      <c r="U464" s="928"/>
      <c r="V464" s="231"/>
      <c r="W464" s="231"/>
      <c r="X464" s="231"/>
      <c r="Y464" s="231"/>
      <c r="Z464" s="231"/>
    </row>
    <row r="465" spans="1:26" ht="15">
      <c r="A465" s="1380" t="s">
        <v>3621</v>
      </c>
      <c r="B465" s="1337">
        <v>29072965820</v>
      </c>
      <c r="C465" s="783"/>
      <c r="D465" s="783">
        <v>39545267541</v>
      </c>
      <c r="E465" s="930"/>
      <c r="F465" s="930"/>
      <c r="G465" s="930"/>
      <c r="H465" s="930"/>
      <c r="I465" s="930"/>
      <c r="J465" s="941">
        <v>39019836567</v>
      </c>
      <c r="K465" s="941"/>
      <c r="L465" s="941">
        <f>SUM(L466:L471)</f>
        <v>0</v>
      </c>
      <c r="M465" s="930"/>
      <c r="N465" s="930">
        <f>B465+D465-J465</f>
        <v>29598396794</v>
      </c>
      <c r="O465" s="928"/>
      <c r="P465" s="928">
        <f>N465-B442</f>
        <v>0</v>
      </c>
      <c r="Q465" s="928"/>
      <c r="R465" s="928"/>
      <c r="S465" s="928"/>
      <c r="T465" s="928"/>
      <c r="U465" s="928"/>
      <c r="V465" s="231"/>
      <c r="W465" s="231"/>
      <c r="X465" s="231"/>
      <c r="Y465" s="231"/>
      <c r="Z465" s="231"/>
    </row>
    <row r="466" spans="1:26" ht="15" hidden="1" customHeight="1">
      <c r="A466" s="1380" t="s">
        <v>8011</v>
      </c>
      <c r="B466" s="1355">
        <v>6804596195</v>
      </c>
      <c r="C466" s="783"/>
      <c r="D466" s="1355"/>
      <c r="E466" s="930"/>
      <c r="F466" s="930"/>
      <c r="G466" s="930"/>
      <c r="H466" s="930"/>
      <c r="I466" s="930"/>
      <c r="J466" s="1012"/>
      <c r="K466" s="1012"/>
      <c r="L466" s="941"/>
      <c r="M466" s="930"/>
      <c r="N466" s="930">
        <f t="shared" ref="N466:N471" si="3">B466+D466+F466+H466-J466-L466</f>
        <v>6804596195</v>
      </c>
      <c r="O466" s="928"/>
      <c r="P466" s="928">
        <f>N466-B443</f>
        <v>-1385003598</v>
      </c>
      <c r="Q466" s="928"/>
      <c r="R466" s="928"/>
      <c r="S466" s="928"/>
      <c r="T466" s="928"/>
      <c r="U466" s="928"/>
      <c r="V466" s="231"/>
      <c r="W466" s="231"/>
      <c r="X466" s="231"/>
      <c r="Y466" s="231"/>
      <c r="Z466" s="231"/>
    </row>
    <row r="467" spans="1:26" ht="15" hidden="1" customHeight="1">
      <c r="A467" s="1380" t="s">
        <v>8010</v>
      </c>
      <c r="B467" s="1355">
        <v>0</v>
      </c>
      <c r="C467" s="783"/>
      <c r="D467" s="1355"/>
      <c r="E467" s="930"/>
      <c r="F467" s="930"/>
      <c r="G467" s="930"/>
      <c r="H467" s="930"/>
      <c r="I467" s="930"/>
      <c r="J467" s="1012"/>
      <c r="K467" s="1012"/>
      <c r="L467" s="941"/>
      <c r="M467" s="930"/>
      <c r="N467" s="930">
        <f t="shared" si="3"/>
        <v>0</v>
      </c>
      <c r="O467" s="928"/>
      <c r="P467" s="928">
        <f>N467-B444</f>
        <v>0</v>
      </c>
      <c r="Q467" s="928"/>
      <c r="R467" s="928"/>
      <c r="S467" s="928"/>
      <c r="T467" s="928"/>
      <c r="U467" s="928"/>
      <c r="V467" s="231"/>
      <c r="W467" s="231"/>
      <c r="X467" s="231"/>
      <c r="Y467" s="231"/>
      <c r="Z467" s="231"/>
    </row>
    <row r="468" spans="1:26" ht="15" hidden="1" customHeight="1">
      <c r="A468" s="1380" t="s">
        <v>14263</v>
      </c>
      <c r="B468" s="1355">
        <v>21068369625</v>
      </c>
      <c r="C468" s="783"/>
      <c r="D468" s="1355"/>
      <c r="E468" s="930"/>
      <c r="F468" s="930"/>
      <c r="G468" s="930"/>
      <c r="H468" s="930"/>
      <c r="I468" s="930"/>
      <c r="J468" s="1012"/>
      <c r="K468" s="1012"/>
      <c r="L468" s="941"/>
      <c r="M468" s="930"/>
      <c r="N468" s="930">
        <f t="shared" si="3"/>
        <v>21068369625</v>
      </c>
      <c r="O468" s="928"/>
      <c r="P468" s="928"/>
      <c r="Q468" s="928"/>
      <c r="R468" s="928"/>
      <c r="S468" s="928"/>
      <c r="T468" s="928"/>
      <c r="U468" s="928"/>
      <c r="V468" s="231"/>
      <c r="W468" s="231"/>
      <c r="X468" s="231"/>
      <c r="Y468" s="231"/>
      <c r="Z468" s="231"/>
    </row>
    <row r="469" spans="1:26" ht="15" hidden="1">
      <c r="A469" s="1380" t="s">
        <v>14262</v>
      </c>
      <c r="B469" s="1355">
        <v>1200000000</v>
      </c>
      <c r="C469" s="783"/>
      <c r="D469" s="1355"/>
      <c r="E469" s="930"/>
      <c r="F469" s="930"/>
      <c r="G469" s="930"/>
      <c r="H469" s="930"/>
      <c r="I469" s="930"/>
      <c r="J469" s="1012"/>
      <c r="K469" s="1012"/>
      <c r="L469" s="941"/>
      <c r="M469" s="930"/>
      <c r="N469" s="930">
        <f t="shared" si="3"/>
        <v>1200000000</v>
      </c>
      <c r="O469" s="928"/>
      <c r="P469" s="928"/>
      <c r="Q469" s="928"/>
      <c r="R469" s="928"/>
      <c r="S469" s="928"/>
      <c r="T469" s="928"/>
      <c r="U469" s="928"/>
      <c r="V469" s="231"/>
      <c r="W469" s="231"/>
      <c r="X469" s="231"/>
      <c r="Y469" s="231"/>
      <c r="Z469" s="231"/>
    </row>
    <row r="470" spans="1:26" ht="15" hidden="1">
      <c r="A470" s="1380" t="s">
        <v>14261</v>
      </c>
      <c r="B470" s="1355">
        <v>0</v>
      </c>
      <c r="C470" s="783"/>
      <c r="D470" s="1355"/>
      <c r="E470" s="930"/>
      <c r="F470" s="930"/>
      <c r="G470" s="930"/>
      <c r="H470" s="930"/>
      <c r="I470" s="930"/>
      <c r="J470" s="1012"/>
      <c r="K470" s="1012"/>
      <c r="L470" s="941"/>
      <c r="M470" s="930"/>
      <c r="N470" s="930">
        <f t="shared" si="3"/>
        <v>0</v>
      </c>
      <c r="O470" s="928"/>
      <c r="P470" s="928"/>
      <c r="Q470" s="928"/>
      <c r="R470" s="928"/>
      <c r="S470" s="928"/>
      <c r="T470" s="928"/>
      <c r="U470" s="928"/>
      <c r="V470" s="231"/>
      <c r="W470" s="231"/>
      <c r="X470" s="231"/>
      <c r="Y470" s="231"/>
      <c r="Z470" s="231"/>
    </row>
    <row r="471" spans="1:26" ht="15" hidden="1">
      <c r="A471" s="1380" t="s">
        <v>14221</v>
      </c>
      <c r="B471" s="1337">
        <v>5532075506</v>
      </c>
      <c r="C471" s="783"/>
      <c r="D471" s="1355"/>
      <c r="E471" s="930"/>
      <c r="F471" s="930"/>
      <c r="G471" s="930"/>
      <c r="H471" s="930"/>
      <c r="I471" s="930"/>
      <c r="J471" s="1012"/>
      <c r="K471" s="1012"/>
      <c r="L471" s="941"/>
      <c r="M471" s="930"/>
      <c r="N471" s="930">
        <f t="shared" si="3"/>
        <v>5532075506</v>
      </c>
      <c r="O471" s="928"/>
      <c r="P471" s="928">
        <f>N471-B447</f>
        <v>5532075506</v>
      </c>
      <c r="Q471" s="928"/>
      <c r="R471" s="928"/>
      <c r="S471" s="928"/>
      <c r="T471" s="928"/>
      <c r="U471" s="928"/>
      <c r="V471" s="231"/>
      <c r="W471" s="231"/>
      <c r="X471" s="231"/>
      <c r="Y471" s="231"/>
      <c r="Z471" s="231"/>
    </row>
    <row r="472" spans="1:26" ht="15" hidden="1">
      <c r="A472" s="1380" t="s">
        <v>3622</v>
      </c>
      <c r="B472" s="1337"/>
      <c r="C472" s="783"/>
      <c r="D472" s="783"/>
      <c r="E472" s="930"/>
      <c r="F472" s="930"/>
      <c r="G472" s="930"/>
      <c r="H472" s="930"/>
      <c r="I472" s="941"/>
      <c r="J472" s="941"/>
      <c r="K472" s="941"/>
      <c r="L472" s="941"/>
      <c r="M472" s="930"/>
      <c r="N472" s="930">
        <f>SUM(N473:N474)</f>
        <v>0</v>
      </c>
      <c r="O472" s="928"/>
      <c r="P472" s="928">
        <f>N472-B448</f>
        <v>0</v>
      </c>
      <c r="Q472" s="928"/>
      <c r="R472" s="928"/>
      <c r="S472" s="928"/>
      <c r="T472" s="928"/>
      <c r="U472" s="928"/>
      <c r="V472" s="231"/>
      <c r="W472" s="231"/>
      <c r="X472" s="231"/>
      <c r="Y472" s="231"/>
      <c r="Z472" s="231"/>
    </row>
    <row r="473" spans="1:26" ht="15" hidden="1">
      <c r="A473" s="1380"/>
      <c r="B473" s="1355"/>
      <c r="C473" s="783"/>
      <c r="D473" s="783"/>
      <c r="E473" s="930"/>
      <c r="F473" s="930"/>
      <c r="G473" s="930"/>
      <c r="H473" s="941"/>
      <c r="I473" s="941"/>
      <c r="J473" s="941"/>
      <c r="K473" s="941"/>
      <c r="L473" s="941"/>
      <c r="M473" s="930"/>
      <c r="N473" s="930">
        <f>B473+D473+F473-J473</f>
        <v>0</v>
      </c>
      <c r="O473" s="928"/>
      <c r="P473" s="928"/>
      <c r="Q473" s="928"/>
      <c r="R473" s="928"/>
      <c r="S473" s="928"/>
      <c r="T473" s="928"/>
      <c r="U473" s="928"/>
      <c r="V473" s="231"/>
      <c r="W473" s="231"/>
      <c r="X473" s="231"/>
      <c r="Y473" s="231"/>
      <c r="Z473" s="231"/>
    </row>
    <row r="474" spans="1:26" ht="15" hidden="1">
      <c r="A474" s="1380"/>
      <c r="B474" s="1355"/>
      <c r="C474" s="783"/>
      <c r="D474" s="783"/>
      <c r="E474" s="930"/>
      <c r="F474" s="930"/>
      <c r="G474" s="930"/>
      <c r="H474" s="941"/>
      <c r="I474" s="941"/>
      <c r="J474" s="941"/>
      <c r="K474" s="941"/>
      <c r="L474" s="941"/>
      <c r="M474" s="930"/>
      <c r="N474" s="930">
        <f>B474+D474+F474-J474</f>
        <v>0</v>
      </c>
      <c r="O474" s="928"/>
      <c r="P474" s="928"/>
      <c r="Q474" s="928"/>
      <c r="R474" s="928"/>
      <c r="S474" s="928"/>
      <c r="T474" s="928"/>
      <c r="U474" s="928"/>
      <c r="V474" s="231"/>
      <c r="W474" s="231"/>
      <c r="X474" s="231"/>
      <c r="Y474" s="231"/>
      <c r="Z474" s="231"/>
    </row>
    <row r="475" spans="1:26" ht="15">
      <c r="A475" s="1380" t="s">
        <v>3624</v>
      </c>
      <c r="B475" s="1337">
        <v>5532075506</v>
      </c>
      <c r="C475" s="783"/>
      <c r="D475" s="1337"/>
      <c r="E475" s="930"/>
      <c r="F475" s="1337"/>
      <c r="G475" s="930"/>
      <c r="H475" s="1337"/>
      <c r="I475" s="941"/>
      <c r="J475" s="930">
        <v>5532075506</v>
      </c>
      <c r="K475" s="941"/>
      <c r="L475" s="941">
        <f>SUM(L477:L477)</f>
        <v>0</v>
      </c>
      <c r="M475" s="930"/>
      <c r="N475" s="957">
        <v>0</v>
      </c>
      <c r="O475" s="928"/>
      <c r="P475" s="928"/>
      <c r="Q475" s="928"/>
      <c r="R475" s="928"/>
      <c r="S475" s="928"/>
      <c r="T475" s="928"/>
      <c r="U475" s="928"/>
      <c r="V475" s="231"/>
      <c r="W475" s="231"/>
      <c r="X475" s="231"/>
      <c r="Y475" s="231"/>
      <c r="Z475" s="231"/>
    </row>
    <row r="476" spans="1:26" ht="15" hidden="1">
      <c r="A476" s="1601" t="s">
        <v>14274</v>
      </c>
      <c r="B476" s="1520">
        <v>7394964600</v>
      </c>
      <c r="C476" s="788"/>
      <c r="D476" s="788"/>
      <c r="E476" s="954"/>
      <c r="F476" s="954">
        <f>2040012760</f>
        <v>2040012760</v>
      </c>
      <c r="G476" s="954"/>
      <c r="H476" s="954"/>
      <c r="I476" s="1013"/>
      <c r="J476" s="1013">
        <f>2040012760+5802067012</f>
        <v>7842079772</v>
      </c>
      <c r="K476" s="1013"/>
      <c r="L476" s="1013"/>
      <c r="M476" s="954"/>
      <c r="N476" s="930">
        <f>B476+D476+F476+H476-J476-L476</f>
        <v>1592897588</v>
      </c>
      <c r="O476" s="928"/>
      <c r="P476" s="928"/>
      <c r="Q476" s="928"/>
      <c r="R476" s="928"/>
      <c r="S476" s="928"/>
      <c r="T476" s="928"/>
      <c r="U476" s="928"/>
      <c r="V476" s="231"/>
      <c r="W476" s="231"/>
      <c r="X476" s="231"/>
      <c r="Y476" s="231"/>
      <c r="Z476" s="231"/>
    </row>
    <row r="477" spans="1:26" ht="15" hidden="1">
      <c r="A477" s="1601" t="s">
        <v>14275</v>
      </c>
      <c r="B477" s="1356">
        <v>150000000</v>
      </c>
      <c r="C477" s="788"/>
      <c r="D477" s="788"/>
      <c r="E477" s="954"/>
      <c r="F477" s="1014">
        <v>143888889</v>
      </c>
      <c r="G477" s="954"/>
      <c r="H477" s="941"/>
      <c r="I477" s="1013"/>
      <c r="J477" s="1014">
        <v>95555556</v>
      </c>
      <c r="K477" s="1014"/>
      <c r="L477" s="941"/>
      <c r="M477" s="930"/>
      <c r="N477" s="930">
        <f>B477+D477+F477+H477-J477-L477</f>
        <v>198333333</v>
      </c>
      <c r="O477" s="928"/>
      <c r="P477" s="928"/>
      <c r="Q477" s="928"/>
      <c r="R477" s="928"/>
      <c r="S477" s="928"/>
      <c r="T477" s="928"/>
      <c r="U477" s="928"/>
      <c r="V477" s="231"/>
      <c r="W477" s="231"/>
      <c r="X477" s="231"/>
      <c r="Y477" s="231"/>
      <c r="Z477" s="231"/>
    </row>
    <row r="478" spans="1:26" ht="15.75" thickBot="1">
      <c r="A478" s="781" t="s">
        <v>4031</v>
      </c>
      <c r="B478" s="1369">
        <f>B475+B465</f>
        <v>34605041326</v>
      </c>
      <c r="C478" s="1331"/>
      <c r="D478" s="1332">
        <f>D465+D472+D475</f>
        <v>39545267541</v>
      </c>
      <c r="E478" s="998"/>
      <c r="F478" s="931">
        <f>F465+F472+F475</f>
        <v>0</v>
      </c>
      <c r="G478" s="950"/>
      <c r="H478" s="931">
        <f>H465+H472+H475</f>
        <v>0</v>
      </c>
      <c r="I478" s="998"/>
      <c r="J478" s="1452">
        <f>SUM(J465:J475)</f>
        <v>44551912073</v>
      </c>
      <c r="K478" s="1452"/>
      <c r="L478" s="1452">
        <f>L465+L472+L475</f>
        <v>0</v>
      </c>
      <c r="M478" s="931"/>
      <c r="N478" s="931">
        <f>N465+N475</f>
        <v>29598396794</v>
      </c>
      <c r="O478" s="928"/>
      <c r="P478" s="928" t="s">
        <v>7447</v>
      </c>
      <c r="Q478" s="928"/>
      <c r="R478" s="928"/>
      <c r="S478" s="928"/>
      <c r="T478" s="928"/>
      <c r="U478" s="928"/>
      <c r="V478" s="231"/>
      <c r="W478" s="231"/>
      <c r="X478" s="231"/>
      <c r="Y478" s="231"/>
      <c r="Z478" s="231"/>
    </row>
    <row r="479" spans="1:26" s="991" customFormat="1" ht="15.75" thickTop="1">
      <c r="A479" s="1389" t="s">
        <v>1686</v>
      </c>
      <c r="B479" s="1330" t="e">
        <f>B478-CĐKT!#REF!</f>
        <v>#REF!</v>
      </c>
      <c r="C479" s="1339"/>
      <c r="D479" s="1339"/>
      <c r="E479" s="944"/>
      <c r="F479" s="944"/>
      <c r="G479" s="944"/>
      <c r="H479" s="944"/>
      <c r="I479" s="944"/>
      <c r="J479" s="928"/>
      <c r="K479" s="928"/>
      <c r="L479" s="928"/>
      <c r="M479" s="944"/>
      <c r="N479" s="944">
        <f>N478-B456</f>
        <v>0</v>
      </c>
      <c r="O479" s="944"/>
      <c r="P479" s="944"/>
      <c r="Q479" s="944"/>
      <c r="R479" s="944"/>
      <c r="S479" s="944"/>
      <c r="T479" s="944"/>
      <c r="U479" s="944"/>
      <c r="V479" s="945"/>
      <c r="W479" s="945"/>
      <c r="X479" s="945"/>
      <c r="Y479" s="945"/>
      <c r="Z479" s="945"/>
    </row>
    <row r="480" spans="1:26" ht="15">
      <c r="A480" s="781"/>
      <c r="B480" s="1368"/>
      <c r="C480" s="1330"/>
      <c r="D480" s="1330"/>
      <c r="E480" s="928"/>
      <c r="F480" s="928"/>
      <c r="G480" s="928"/>
      <c r="H480" s="928"/>
      <c r="I480" s="928"/>
      <c r="J480" s="928"/>
      <c r="K480" s="928"/>
      <c r="L480" s="928"/>
      <c r="M480" s="928"/>
      <c r="N480" s="928"/>
      <c r="O480" s="928"/>
      <c r="P480" s="928"/>
      <c r="Q480" s="928"/>
      <c r="R480" s="928"/>
      <c r="S480" s="928"/>
      <c r="T480" s="928"/>
      <c r="U480" s="928"/>
      <c r="V480" s="231"/>
      <c r="W480" s="231"/>
      <c r="X480" s="231"/>
      <c r="Y480" s="231"/>
      <c r="Z480" s="231"/>
    </row>
    <row r="481" spans="1:26" ht="29.25" hidden="1">
      <c r="A481" s="1380"/>
      <c r="B481" s="1357" t="s">
        <v>4883</v>
      </c>
      <c r="C481" s="1331"/>
      <c r="D481" s="769" t="s">
        <v>8604</v>
      </c>
      <c r="E481" s="996"/>
      <c r="F481" s="951" t="s">
        <v>8605</v>
      </c>
      <c r="G481" s="996"/>
      <c r="H481" s="951" t="s">
        <v>4031</v>
      </c>
      <c r="I481" s="928"/>
      <c r="J481" s="928"/>
      <c r="K481" s="928"/>
      <c r="L481" s="928"/>
      <c r="M481" s="928"/>
      <c r="N481" s="928"/>
      <c r="O481" s="928"/>
      <c r="P481" s="928"/>
      <c r="Q481" s="928"/>
      <c r="R481" s="928"/>
      <c r="S481" s="928"/>
      <c r="T481" s="928"/>
      <c r="U481" s="928"/>
      <c r="V481" s="231"/>
      <c r="W481" s="231"/>
      <c r="X481" s="231"/>
      <c r="Y481" s="231"/>
      <c r="Z481" s="231"/>
    </row>
    <row r="482" spans="1:26" ht="15" hidden="1">
      <c r="A482" s="1380" t="s">
        <v>4021</v>
      </c>
      <c r="B482" s="1337">
        <f>B465</f>
        <v>29072965820</v>
      </c>
      <c r="C482" s="783"/>
      <c r="D482" s="783">
        <f>B472</f>
        <v>0</v>
      </c>
      <c r="E482" s="930"/>
      <c r="F482" s="930">
        <f>B475</f>
        <v>5532075506</v>
      </c>
      <c r="G482" s="930"/>
      <c r="H482" s="930">
        <f>SUM(B482:G482)</f>
        <v>34605041326</v>
      </c>
      <c r="I482" s="928"/>
      <c r="J482" s="928" t="e">
        <f>H482-CĐKT!#REF!</f>
        <v>#REF!</v>
      </c>
      <c r="K482" s="928"/>
      <c r="L482" s="928"/>
      <c r="M482" s="928"/>
      <c r="N482" s="928"/>
      <c r="O482" s="928"/>
      <c r="P482" s="928"/>
      <c r="Q482" s="928"/>
      <c r="R482" s="928"/>
      <c r="S482" s="928"/>
      <c r="T482" s="928"/>
      <c r="U482" s="928"/>
      <c r="V482" s="231"/>
      <c r="W482" s="231"/>
      <c r="X482" s="231"/>
      <c r="Y482" s="231"/>
      <c r="Z482" s="231"/>
    </row>
    <row r="483" spans="1:26" ht="15" hidden="1">
      <c r="A483" s="1380" t="s">
        <v>12586</v>
      </c>
      <c r="B483" s="1355"/>
      <c r="C483" s="783"/>
      <c r="D483" s="1355">
        <f>D472</f>
        <v>0</v>
      </c>
      <c r="E483" s="930"/>
      <c r="F483" s="930">
        <f>D475</f>
        <v>0</v>
      </c>
      <c r="G483" s="930"/>
      <c r="H483" s="930">
        <f>SUM(B483:G483)</f>
        <v>0</v>
      </c>
      <c r="I483" s="928"/>
      <c r="J483" s="928"/>
      <c r="K483" s="928"/>
      <c r="L483" s="928"/>
      <c r="M483" s="928"/>
      <c r="N483" s="928"/>
      <c r="O483" s="928"/>
      <c r="P483" s="928"/>
      <c r="Q483" s="928"/>
      <c r="R483" s="928"/>
      <c r="S483" s="928"/>
      <c r="T483" s="928"/>
      <c r="U483" s="928"/>
      <c r="V483" s="231"/>
      <c r="W483" s="231"/>
      <c r="X483" s="231"/>
      <c r="Y483" s="231"/>
      <c r="Z483" s="231"/>
    </row>
    <row r="484" spans="1:26" ht="15" hidden="1">
      <c r="A484" s="1380" t="s">
        <v>12587</v>
      </c>
      <c r="B484" s="1355"/>
      <c r="C484" s="783"/>
      <c r="D484" s="1355"/>
      <c r="E484" s="930"/>
      <c r="F484" s="930">
        <f>F475</f>
        <v>0</v>
      </c>
      <c r="G484" s="930"/>
      <c r="H484" s="930">
        <f>SUM(B484:G484)</f>
        <v>0</v>
      </c>
      <c r="I484" s="928"/>
      <c r="J484" s="928"/>
      <c r="K484" s="928"/>
      <c r="L484" s="928"/>
      <c r="M484" s="928"/>
      <c r="N484" s="928"/>
      <c r="O484" s="928"/>
      <c r="P484" s="928"/>
      <c r="Q484" s="928"/>
      <c r="R484" s="928"/>
      <c r="S484" s="928"/>
      <c r="T484" s="928"/>
      <c r="U484" s="928"/>
      <c r="V484" s="231"/>
      <c r="W484" s="231"/>
      <c r="X484" s="231"/>
      <c r="Y484" s="231"/>
      <c r="Z484" s="231"/>
    </row>
    <row r="485" spans="1:26" ht="15" hidden="1">
      <c r="A485" s="1380" t="s">
        <v>12589</v>
      </c>
      <c r="B485" s="1337"/>
      <c r="C485" s="783"/>
      <c r="D485" s="1355">
        <f>-J472</f>
        <v>0</v>
      </c>
      <c r="E485" s="930"/>
      <c r="F485" s="930" t="e">
        <f>-#REF!</f>
        <v>#REF!</v>
      </c>
      <c r="G485" s="930"/>
      <c r="H485" s="930" t="e">
        <f>SUM(B485:G485)</f>
        <v>#REF!</v>
      </c>
      <c r="I485" s="928"/>
      <c r="J485" s="928"/>
      <c r="K485" s="928"/>
      <c r="L485" s="928"/>
      <c r="M485" s="928"/>
      <c r="N485" s="928"/>
      <c r="O485" s="928"/>
      <c r="P485" s="928"/>
      <c r="Q485" s="928"/>
      <c r="R485" s="928"/>
      <c r="S485" s="928"/>
      <c r="T485" s="928"/>
      <c r="U485" s="928"/>
      <c r="V485" s="231"/>
      <c r="W485" s="231"/>
      <c r="X485" s="231"/>
      <c r="Y485" s="231"/>
      <c r="Z485" s="231"/>
    </row>
    <row r="486" spans="1:26" ht="15.75" hidden="1" thickBot="1">
      <c r="A486" s="781" t="s">
        <v>4020</v>
      </c>
      <c r="B486" s="1369">
        <f>SUM(B482:B485)</f>
        <v>29072965820</v>
      </c>
      <c r="C486" s="1331"/>
      <c r="D486" s="1332">
        <f>SUM(D482:D485)</f>
        <v>0</v>
      </c>
      <c r="E486" s="950"/>
      <c r="F486" s="931" t="e">
        <f>SUM(F482:F485)</f>
        <v>#REF!</v>
      </c>
      <c r="G486" s="950"/>
      <c r="H486" s="931" t="e">
        <f>SUM(H482:H485)</f>
        <v>#REF!</v>
      </c>
      <c r="I486" s="928"/>
      <c r="J486" s="928" t="e">
        <f>CĐKT!#REF!-H486</f>
        <v>#REF!</v>
      </c>
      <c r="K486" s="928"/>
      <c r="L486" s="928"/>
      <c r="M486" s="928"/>
      <c r="N486" s="928"/>
      <c r="O486" s="928"/>
      <c r="P486" s="928"/>
      <c r="Q486" s="928"/>
      <c r="R486" s="928"/>
      <c r="S486" s="928"/>
      <c r="T486" s="928"/>
      <c r="U486" s="928"/>
      <c r="V486" s="231"/>
      <c r="W486" s="231"/>
      <c r="X486" s="231"/>
      <c r="Y486" s="231"/>
      <c r="Z486" s="231"/>
    </row>
    <row r="487" spans="1:26" ht="15.75" hidden="1" thickTop="1">
      <c r="A487" s="781"/>
      <c r="B487" s="1368">
        <f>B486-N465</f>
        <v>-525430974</v>
      </c>
      <c r="C487" s="1330"/>
      <c r="D487" s="1330">
        <f>D486-N472</f>
        <v>0</v>
      </c>
      <c r="E487" s="928"/>
      <c r="F487" s="928" t="e">
        <f>F486-J475</f>
        <v>#REF!</v>
      </c>
      <c r="G487" s="928"/>
      <c r="H487" s="928"/>
      <c r="I487" s="928"/>
      <c r="J487" s="928"/>
      <c r="K487" s="928"/>
      <c r="L487" s="928"/>
      <c r="M487" s="928"/>
      <c r="N487" s="928"/>
      <c r="O487" s="928"/>
      <c r="P487" s="928"/>
      <c r="Q487" s="928"/>
      <c r="R487" s="928"/>
      <c r="S487" s="928"/>
      <c r="T487" s="928"/>
      <c r="U487" s="928"/>
      <c r="V487" s="231"/>
      <c r="W487" s="231"/>
      <c r="X487" s="231"/>
      <c r="Y487" s="231"/>
      <c r="Z487" s="231"/>
    </row>
    <row r="488" spans="1:26" ht="15">
      <c r="A488" s="781"/>
      <c r="B488" s="1368"/>
      <c r="C488" s="1330"/>
      <c r="D488" s="1330"/>
      <c r="E488" s="928"/>
      <c r="F488" s="928"/>
      <c r="G488" s="928"/>
      <c r="H488" s="928"/>
      <c r="I488" s="928"/>
      <c r="J488" s="928"/>
      <c r="K488" s="928"/>
      <c r="L488" s="928"/>
      <c r="M488" s="928"/>
      <c r="N488" s="928"/>
      <c r="O488" s="928"/>
      <c r="P488" s="928"/>
      <c r="Q488" s="928"/>
      <c r="R488" s="928"/>
      <c r="S488" s="928"/>
      <c r="T488" s="928"/>
      <c r="U488" s="928"/>
      <c r="V488" s="231"/>
      <c r="W488" s="231"/>
      <c r="X488" s="231"/>
      <c r="Y488" s="231"/>
      <c r="Z488" s="231"/>
    </row>
    <row r="489" spans="1:26" ht="15">
      <c r="A489" s="1383" t="s">
        <v>7448</v>
      </c>
      <c r="B489" s="1330"/>
      <c r="C489" s="1330"/>
      <c r="D489" s="1330"/>
      <c r="E489" s="925"/>
      <c r="F489" s="925"/>
      <c r="G489" s="925"/>
      <c r="H489" s="925"/>
      <c r="I489" s="925"/>
      <c r="J489" s="925"/>
      <c r="K489" s="925"/>
      <c r="L489" s="925"/>
      <c r="M489" s="925"/>
      <c r="N489" s="925"/>
      <c r="O489" s="925"/>
      <c r="P489" s="925"/>
      <c r="Q489" s="925"/>
      <c r="R489" s="925"/>
      <c r="S489" s="925"/>
      <c r="T489" s="925"/>
      <c r="U489" s="925"/>
      <c r="V489" s="926"/>
      <c r="W489" s="926"/>
      <c r="X489" s="926"/>
      <c r="Y489" s="926"/>
      <c r="Z489" s="926"/>
    </row>
    <row r="490" spans="1:26" ht="15">
      <c r="A490" s="1380"/>
      <c r="B490" s="1357" t="s">
        <v>7381</v>
      </c>
      <c r="C490" s="1331"/>
      <c r="D490" s="769" t="s">
        <v>7382</v>
      </c>
      <c r="E490" s="950"/>
      <c r="F490" s="928"/>
      <c r="G490" s="950"/>
      <c r="H490" s="928"/>
      <c r="I490" s="928"/>
      <c r="J490" s="928"/>
      <c r="K490" s="928"/>
      <c r="L490" s="928"/>
      <c r="M490" s="928"/>
      <c r="N490" s="928"/>
      <c r="O490" s="928"/>
      <c r="P490" s="928"/>
      <c r="Q490" s="928"/>
      <c r="R490" s="928"/>
      <c r="S490" s="928"/>
      <c r="T490" s="928"/>
      <c r="U490" s="928"/>
      <c r="V490" s="231"/>
      <c r="W490" s="231"/>
      <c r="X490" s="231"/>
      <c r="Y490" s="231"/>
      <c r="Z490" s="231"/>
    </row>
    <row r="491" spans="1:26" ht="15" hidden="1">
      <c r="A491" s="1386"/>
      <c r="B491" s="1373"/>
      <c r="C491" s="783"/>
      <c r="D491" s="1562"/>
      <c r="E491" s="950"/>
      <c r="F491" s="928"/>
      <c r="G491" s="950"/>
      <c r="H491" s="928"/>
      <c r="I491" s="928"/>
      <c r="J491" s="928"/>
      <c r="K491" s="928"/>
      <c r="L491" s="928"/>
      <c r="M491" s="928"/>
      <c r="N491" s="928"/>
      <c r="O491" s="928"/>
      <c r="P491" s="928"/>
      <c r="Q491" s="928"/>
      <c r="R491" s="928"/>
      <c r="S491" s="928"/>
      <c r="T491" s="928"/>
      <c r="U491" s="928"/>
      <c r="V491" s="231"/>
      <c r="W491" s="231"/>
      <c r="X491" s="231"/>
      <c r="Y491" s="231"/>
      <c r="Z491" s="231"/>
    </row>
    <row r="492" spans="1:26" ht="15">
      <c r="A492" s="1386" t="s">
        <v>14298</v>
      </c>
      <c r="B492" s="1373">
        <v>2543740000</v>
      </c>
      <c r="C492" s="783"/>
      <c r="D492" s="1562">
        <v>7857360000</v>
      </c>
      <c r="E492" s="950"/>
      <c r="F492" s="928"/>
      <c r="G492" s="950"/>
      <c r="H492" s="928"/>
      <c r="I492" s="928"/>
      <c r="J492" s="928"/>
      <c r="K492" s="928"/>
      <c r="L492" s="928"/>
      <c r="M492" s="928"/>
      <c r="N492" s="928"/>
      <c r="O492" s="928"/>
      <c r="P492" s="928"/>
      <c r="Q492" s="928"/>
      <c r="R492" s="928"/>
      <c r="S492" s="928"/>
      <c r="T492" s="928"/>
      <c r="U492" s="928"/>
      <c r="V492" s="231"/>
      <c r="W492" s="231"/>
      <c r="X492" s="231"/>
      <c r="Y492" s="231"/>
      <c r="Z492" s="231"/>
    </row>
    <row r="493" spans="1:26" ht="15">
      <c r="A493" s="1386" t="s">
        <v>14299</v>
      </c>
      <c r="B493" s="1373">
        <v>0</v>
      </c>
      <c r="C493" s="783"/>
      <c r="D493" s="1562">
        <v>2630000000</v>
      </c>
      <c r="E493" s="950"/>
      <c r="F493" s="928"/>
      <c r="G493" s="950"/>
      <c r="H493" s="928"/>
      <c r="I493" s="928"/>
      <c r="J493" s="928"/>
      <c r="K493" s="928"/>
      <c r="L493" s="928"/>
      <c r="M493" s="928"/>
      <c r="N493" s="928"/>
      <c r="O493" s="928"/>
      <c r="P493" s="928"/>
      <c r="Q493" s="928"/>
      <c r="R493" s="928"/>
      <c r="S493" s="928"/>
      <c r="T493" s="928"/>
      <c r="U493" s="928"/>
      <c r="V493" s="231"/>
      <c r="W493" s="231"/>
      <c r="X493" s="231"/>
      <c r="Y493" s="231"/>
      <c r="Z493" s="231"/>
    </row>
    <row r="494" spans="1:26" ht="15">
      <c r="A494" s="1386" t="s">
        <v>14231</v>
      </c>
      <c r="B494" s="1373">
        <v>1517348375</v>
      </c>
      <c r="C494" s="783"/>
      <c r="D494" s="1338">
        <v>1517348375</v>
      </c>
      <c r="E494" s="950"/>
      <c r="F494" s="928"/>
      <c r="G494" s="950"/>
      <c r="H494" s="928"/>
      <c r="I494" s="928"/>
      <c r="J494" s="928"/>
      <c r="K494" s="928"/>
      <c r="L494" s="928"/>
      <c r="M494" s="928"/>
      <c r="N494" s="928"/>
      <c r="O494" s="928"/>
      <c r="P494" s="928"/>
      <c r="Q494" s="928"/>
      <c r="R494" s="928"/>
      <c r="S494" s="928"/>
      <c r="T494" s="928"/>
      <c r="U494" s="928"/>
      <c r="V494" s="231"/>
      <c r="W494" s="231"/>
      <c r="X494" s="231"/>
      <c r="Y494" s="231"/>
      <c r="Z494" s="231"/>
    </row>
    <row r="495" spans="1:26" ht="15">
      <c r="A495" s="1386" t="s">
        <v>14300</v>
      </c>
      <c r="B495" s="1373">
        <v>829352980</v>
      </c>
      <c r="C495" s="783"/>
      <c r="D495" s="1338">
        <v>0</v>
      </c>
      <c r="E495" s="950"/>
      <c r="F495" s="928"/>
      <c r="G495" s="950"/>
      <c r="H495" s="928"/>
      <c r="I495" s="928"/>
      <c r="J495" s="928"/>
      <c r="K495" s="928"/>
      <c r="L495" s="928"/>
      <c r="M495" s="928"/>
      <c r="N495" s="928"/>
      <c r="O495" s="928"/>
      <c r="P495" s="928"/>
      <c r="Q495" s="928"/>
      <c r="R495" s="928"/>
      <c r="S495" s="928"/>
      <c r="T495" s="928"/>
      <c r="U495" s="928"/>
      <c r="V495" s="231"/>
      <c r="W495" s="231"/>
      <c r="X495" s="231"/>
      <c r="Y495" s="231"/>
      <c r="Z495" s="231"/>
    </row>
    <row r="496" spans="1:26" ht="15">
      <c r="A496" s="1386" t="s">
        <v>14301</v>
      </c>
      <c r="B496" s="1373">
        <v>922717600</v>
      </c>
      <c r="C496" s="783"/>
      <c r="D496" s="1338">
        <v>922717600</v>
      </c>
      <c r="E496" s="950"/>
      <c r="F496" s="928"/>
      <c r="G496" s="950"/>
      <c r="H496" s="928"/>
      <c r="I496" s="928"/>
      <c r="J496" s="928"/>
      <c r="K496" s="928"/>
      <c r="L496" s="928"/>
      <c r="M496" s="928"/>
      <c r="N496" s="928"/>
      <c r="O496" s="928"/>
      <c r="P496" s="928"/>
      <c r="Q496" s="928"/>
      <c r="R496" s="928"/>
      <c r="S496" s="928"/>
      <c r="T496" s="928"/>
      <c r="U496" s="928"/>
      <c r="V496" s="231"/>
      <c r="W496" s="231"/>
      <c r="X496" s="231"/>
      <c r="Y496" s="231"/>
      <c r="Z496" s="231"/>
    </row>
    <row r="497" spans="1:26" ht="15">
      <c r="A497" s="1386" t="s">
        <v>14317</v>
      </c>
      <c r="B497" s="1373">
        <v>4750000000</v>
      </c>
      <c r="C497" s="783"/>
      <c r="D497" s="1338">
        <v>0</v>
      </c>
      <c r="E497" s="950"/>
      <c r="F497" s="928"/>
      <c r="G497" s="950"/>
      <c r="H497" s="928"/>
      <c r="I497" s="928"/>
      <c r="J497" s="928"/>
      <c r="K497" s="928"/>
      <c r="L497" s="928"/>
      <c r="M497" s="928"/>
      <c r="N497" s="928"/>
      <c r="O497" s="928"/>
      <c r="P497" s="928"/>
      <c r="Q497" s="928"/>
      <c r="R497" s="928"/>
      <c r="S497" s="928"/>
      <c r="T497" s="928"/>
      <c r="U497" s="928"/>
      <c r="V497" s="231"/>
      <c r="W497" s="231"/>
      <c r="X497" s="231"/>
      <c r="Y497" s="231"/>
      <c r="Z497" s="231"/>
    </row>
    <row r="498" spans="1:26" ht="15">
      <c r="A498" s="1386" t="s">
        <v>14318</v>
      </c>
      <c r="B498" s="1373">
        <v>43250000000</v>
      </c>
      <c r="C498" s="783"/>
      <c r="D498" s="1338">
        <v>0</v>
      </c>
      <c r="E498" s="950"/>
      <c r="F498" s="928"/>
      <c r="G498" s="950"/>
      <c r="H498" s="928"/>
      <c r="I498" s="928"/>
      <c r="J498" s="928"/>
      <c r="K498" s="928"/>
      <c r="L498" s="928"/>
      <c r="M498" s="928"/>
      <c r="N498" s="928"/>
      <c r="O498" s="928"/>
      <c r="P498" s="928"/>
      <c r="Q498" s="928"/>
      <c r="R498" s="928"/>
      <c r="S498" s="928"/>
      <c r="T498" s="928"/>
      <c r="U498" s="928"/>
      <c r="V498" s="231"/>
      <c r="W498" s="231"/>
      <c r="X498" s="231"/>
      <c r="Y498" s="231"/>
      <c r="Z498" s="231"/>
    </row>
    <row r="499" spans="1:26" ht="15">
      <c r="A499" s="1386" t="s">
        <v>14215</v>
      </c>
      <c r="B499" s="1373">
        <v>2044007476</v>
      </c>
      <c r="C499" s="783"/>
      <c r="D499" s="1562">
        <v>290276148</v>
      </c>
      <c r="E499" s="950"/>
      <c r="F499" s="928"/>
      <c r="G499" s="950"/>
      <c r="H499" s="928"/>
      <c r="I499" s="928"/>
      <c r="J499" s="928"/>
      <c r="K499" s="928"/>
      <c r="L499" s="928"/>
      <c r="M499" s="928"/>
      <c r="N499" s="928"/>
      <c r="O499" s="928"/>
      <c r="P499" s="928"/>
      <c r="Q499" s="928"/>
      <c r="R499" s="928"/>
      <c r="S499" s="928"/>
      <c r="T499" s="928"/>
      <c r="U499" s="928"/>
      <c r="V499" s="231"/>
      <c r="W499" s="231"/>
      <c r="X499" s="231"/>
      <c r="Y499" s="231"/>
      <c r="Z499" s="231"/>
    </row>
    <row r="500" spans="1:26" ht="15.75" thickBot="1">
      <c r="A500" s="781" t="s">
        <v>4031</v>
      </c>
      <c r="B500" s="1369">
        <f>SUM(B491:B499)</f>
        <v>55857166431</v>
      </c>
      <c r="C500" s="1331"/>
      <c r="D500" s="1332">
        <f>SUM(D491:D499)</f>
        <v>13217702123</v>
      </c>
      <c r="E500" s="950"/>
      <c r="F500" s="928"/>
      <c r="G500" s="950"/>
      <c r="H500" s="928"/>
      <c r="I500" s="928"/>
      <c r="J500" s="928"/>
      <c r="K500" s="928"/>
      <c r="L500" s="928"/>
      <c r="M500" s="928"/>
      <c r="N500" s="928"/>
      <c r="O500" s="928"/>
      <c r="P500" s="928"/>
      <c r="Q500" s="928"/>
      <c r="R500" s="928"/>
      <c r="S500" s="928"/>
      <c r="T500" s="928"/>
      <c r="U500" s="928"/>
      <c r="V500" s="231"/>
      <c r="W500" s="231"/>
      <c r="X500" s="231"/>
      <c r="Y500" s="231"/>
      <c r="Z500" s="231"/>
    </row>
    <row r="501" spans="1:26" ht="15.75" thickTop="1">
      <c r="A501" s="1402"/>
      <c r="B501" s="1330" t="e">
        <f>B500-CĐKT!#REF!</f>
        <v>#REF!</v>
      </c>
      <c r="C501" s="1339"/>
      <c r="D501" s="1339" t="e">
        <f>D500-CĐKT!#REF!</f>
        <v>#REF!</v>
      </c>
      <c r="E501" s="928"/>
      <c r="F501" s="928"/>
      <c r="G501" s="928"/>
      <c r="H501" s="928"/>
      <c r="I501" s="928"/>
      <c r="J501" s="928"/>
      <c r="K501" s="928"/>
      <c r="L501" s="928"/>
      <c r="M501" s="928"/>
      <c r="N501" s="928"/>
      <c r="O501" s="928"/>
      <c r="P501" s="928"/>
      <c r="Q501" s="928"/>
      <c r="R501" s="928"/>
      <c r="S501" s="928"/>
      <c r="T501" s="928"/>
      <c r="U501" s="928"/>
      <c r="V501" s="231"/>
      <c r="W501" s="231"/>
      <c r="X501" s="231"/>
      <c r="Y501" s="231"/>
      <c r="Z501" s="231"/>
    </row>
    <row r="502" spans="1:26" ht="15">
      <c r="A502" s="1382"/>
      <c r="B502" s="1330"/>
      <c r="C502" s="1330"/>
      <c r="D502" s="1330"/>
      <c r="E502" s="928"/>
      <c r="F502" s="928"/>
      <c r="G502" s="928"/>
      <c r="H502" s="928"/>
      <c r="I502" s="928"/>
      <c r="J502" s="928"/>
      <c r="K502" s="928"/>
      <c r="L502" s="928"/>
      <c r="M502" s="928"/>
      <c r="N502" s="928"/>
      <c r="O502" s="928"/>
      <c r="P502" s="928"/>
      <c r="Q502" s="928"/>
      <c r="R502" s="928"/>
      <c r="S502" s="928"/>
      <c r="T502" s="928"/>
      <c r="U502" s="928"/>
      <c r="V502" s="231"/>
      <c r="W502" s="231"/>
      <c r="X502" s="231"/>
      <c r="Y502" s="231"/>
      <c r="Z502" s="231"/>
    </row>
    <row r="503" spans="1:26" ht="15">
      <c r="A503" s="1383" t="s">
        <v>8296</v>
      </c>
      <c r="B503" s="1330"/>
      <c r="C503" s="1330"/>
      <c r="D503" s="1330"/>
      <c r="E503" s="925"/>
      <c r="F503" s="925"/>
      <c r="G503" s="925"/>
      <c r="H503" s="925"/>
      <c r="I503" s="925"/>
      <c r="J503" s="1453"/>
      <c r="K503" s="1453"/>
      <c r="L503" s="925"/>
      <c r="M503" s="925"/>
      <c r="N503" s="925"/>
      <c r="O503" s="925"/>
      <c r="P503" s="925"/>
      <c r="Q503" s="925"/>
      <c r="R503" s="925"/>
      <c r="S503" s="925"/>
      <c r="T503" s="925"/>
      <c r="U503" s="925"/>
      <c r="V503" s="926"/>
      <c r="W503" s="926"/>
      <c r="X503" s="926"/>
      <c r="Y503" s="926"/>
      <c r="Z503" s="926"/>
    </row>
    <row r="504" spans="1:26" ht="15">
      <c r="A504" s="1380"/>
      <c r="B504" s="1357" t="s">
        <v>7381</v>
      </c>
      <c r="C504" s="1331"/>
      <c r="D504" s="769" t="s">
        <v>7382</v>
      </c>
      <c r="E504" s="950"/>
      <c r="F504" s="928"/>
      <c r="G504" s="950"/>
      <c r="H504" s="928"/>
      <c r="I504" s="928"/>
      <c r="J504" s="1453"/>
      <c r="K504" s="1453"/>
      <c r="L504" s="928"/>
      <c r="M504" s="928"/>
      <c r="N504" s="928"/>
      <c r="O504" s="928"/>
      <c r="P504" s="928"/>
      <c r="Q504" s="928"/>
      <c r="R504" s="928"/>
      <c r="S504" s="928"/>
      <c r="T504" s="928"/>
      <c r="U504" s="928"/>
      <c r="V504" s="231"/>
      <c r="W504" s="231"/>
      <c r="X504" s="231"/>
      <c r="Y504" s="231"/>
      <c r="Z504" s="231"/>
    </row>
    <row r="505" spans="1:26" ht="15">
      <c r="A505" s="1005" t="s">
        <v>14302</v>
      </c>
      <c r="B505" s="1355">
        <v>0</v>
      </c>
      <c r="C505" s="1335"/>
      <c r="D505" s="1568">
        <v>1000000000</v>
      </c>
      <c r="E505" s="934"/>
      <c r="F505" s="928"/>
      <c r="G505" s="934"/>
      <c r="H505" s="928"/>
      <c r="I505" s="928"/>
      <c r="J505" s="963"/>
      <c r="K505" s="963"/>
      <c r="L505" s="928"/>
      <c r="M505" s="928"/>
      <c r="N505" s="928"/>
      <c r="O505" s="928"/>
      <c r="P505" s="928"/>
      <c r="Q505" s="928"/>
      <c r="R505" s="928"/>
      <c r="S505" s="928"/>
      <c r="T505" s="928"/>
      <c r="U505" s="928"/>
      <c r="V505" s="231"/>
      <c r="W505" s="231"/>
      <c r="X505" s="231"/>
      <c r="Y505" s="231"/>
      <c r="Z505" s="231"/>
    </row>
    <row r="506" spans="1:26" ht="15">
      <c r="A506" s="1463" t="s">
        <v>14232</v>
      </c>
      <c r="B506" s="1355">
        <v>1000000000</v>
      </c>
      <c r="C506" s="1337"/>
      <c r="D506" s="1568">
        <v>1000000000</v>
      </c>
      <c r="E506" s="941"/>
      <c r="F506" s="928"/>
      <c r="G506" s="941"/>
      <c r="H506" s="928"/>
      <c r="I506" s="928"/>
      <c r="J506" s="928"/>
      <c r="K506" s="928"/>
      <c r="L506" s="928"/>
      <c r="M506" s="928"/>
      <c r="N506" s="928"/>
      <c r="O506" s="928"/>
      <c r="P506" s="928"/>
      <c r="Q506" s="928"/>
      <c r="R506" s="928"/>
      <c r="S506" s="928"/>
      <c r="T506" s="928"/>
      <c r="U506" s="928"/>
      <c r="V506" s="231"/>
      <c r="W506" s="231"/>
      <c r="X506" s="231"/>
      <c r="Y506" s="231"/>
      <c r="Z506" s="231"/>
    </row>
    <row r="507" spans="1:26" ht="15" hidden="1">
      <c r="A507" s="1463"/>
      <c r="B507" s="1355"/>
      <c r="C507" s="1337"/>
      <c r="D507" s="1568"/>
      <c r="E507" s="941"/>
      <c r="F507" s="928"/>
      <c r="G507" s="941"/>
      <c r="H507" s="928"/>
      <c r="I507" s="928"/>
      <c r="J507" s="928"/>
      <c r="K507" s="928"/>
      <c r="L507" s="928"/>
      <c r="M507" s="928"/>
      <c r="N507" s="928"/>
      <c r="O507" s="928"/>
      <c r="P507" s="928"/>
      <c r="Q507" s="928"/>
      <c r="R507" s="928"/>
      <c r="S507" s="928"/>
      <c r="T507" s="928"/>
      <c r="U507" s="928"/>
      <c r="V507" s="231"/>
      <c r="W507" s="231"/>
      <c r="X507" s="231"/>
      <c r="Y507" s="231"/>
      <c r="Z507" s="231"/>
    </row>
    <row r="508" spans="1:26" ht="15">
      <c r="A508" s="1463" t="s">
        <v>14303</v>
      </c>
      <c r="B508" s="1355">
        <v>10000</v>
      </c>
      <c r="C508" s="1337"/>
      <c r="D508" s="1568">
        <v>1228000000</v>
      </c>
      <c r="E508" s="941"/>
      <c r="F508" s="928"/>
      <c r="G508" s="941"/>
      <c r="H508" s="928"/>
      <c r="I508" s="928"/>
      <c r="J508" s="928"/>
      <c r="K508" s="928"/>
      <c r="L508" s="928"/>
      <c r="M508" s="928"/>
      <c r="N508" s="928"/>
      <c r="O508" s="928"/>
      <c r="P508" s="928"/>
      <c r="Q508" s="928"/>
      <c r="R508" s="928"/>
      <c r="S508" s="928"/>
      <c r="T508" s="928"/>
      <c r="U508" s="928"/>
      <c r="V508" s="231"/>
      <c r="W508" s="231"/>
      <c r="X508" s="231"/>
      <c r="Y508" s="231"/>
      <c r="Z508" s="231"/>
    </row>
    <row r="509" spans="1:26" ht="15">
      <c r="A509" s="1463" t="s">
        <v>14304</v>
      </c>
      <c r="B509" s="1355">
        <v>0</v>
      </c>
      <c r="C509" s="1337"/>
      <c r="D509" s="1568">
        <v>700000000</v>
      </c>
      <c r="E509" s="941"/>
      <c r="F509" s="928"/>
      <c r="G509" s="941"/>
      <c r="H509" s="928"/>
      <c r="I509" s="928"/>
      <c r="J509" s="928"/>
      <c r="K509" s="928"/>
      <c r="L509" s="928"/>
      <c r="M509" s="928"/>
      <c r="N509" s="928"/>
      <c r="O509" s="928"/>
      <c r="P509" s="928"/>
      <c r="Q509" s="928"/>
      <c r="R509" s="928"/>
      <c r="S509" s="928"/>
      <c r="T509" s="928"/>
      <c r="U509" s="928"/>
      <c r="V509" s="231"/>
      <c r="W509" s="231"/>
      <c r="X509" s="231"/>
      <c r="Y509" s="231"/>
      <c r="Z509" s="231"/>
    </row>
    <row r="510" spans="1:26" ht="15">
      <c r="A510" s="1463" t="s">
        <v>14305</v>
      </c>
      <c r="B510" s="1355">
        <v>1020000000</v>
      </c>
      <c r="C510" s="1337"/>
      <c r="D510" s="1568">
        <v>6920000000</v>
      </c>
      <c r="E510" s="941"/>
      <c r="F510" s="928"/>
      <c r="G510" s="941"/>
      <c r="H510" s="928"/>
      <c r="I510" s="928"/>
      <c r="J510" s="928"/>
      <c r="K510" s="928"/>
      <c r="L510" s="928"/>
      <c r="M510" s="928"/>
      <c r="N510" s="928"/>
      <c r="O510" s="928"/>
      <c r="P510" s="928"/>
      <c r="Q510" s="928"/>
      <c r="R510" s="928"/>
      <c r="S510" s="928"/>
      <c r="T510" s="928"/>
      <c r="U510" s="928"/>
      <c r="V510" s="231"/>
      <c r="W510" s="231"/>
      <c r="X510" s="231"/>
      <c r="Y510" s="231"/>
      <c r="Z510" s="231"/>
    </row>
    <row r="511" spans="1:26" ht="15">
      <c r="A511" s="1463" t="s">
        <v>14306</v>
      </c>
      <c r="B511" s="1355">
        <v>0</v>
      </c>
      <c r="C511" s="1337"/>
      <c r="D511" s="1568">
        <v>930000000</v>
      </c>
      <c r="E511" s="941"/>
      <c r="F511" s="928"/>
      <c r="G511" s="941"/>
      <c r="H511" s="928"/>
      <c r="I511" s="928"/>
      <c r="J511" s="928"/>
      <c r="K511" s="928"/>
      <c r="L511" s="928"/>
      <c r="M511" s="928"/>
      <c r="N511" s="928"/>
      <c r="O511" s="928"/>
      <c r="P511" s="928"/>
      <c r="Q511" s="928"/>
      <c r="R511" s="928"/>
      <c r="S511" s="928"/>
      <c r="T511" s="928"/>
      <c r="U511" s="928"/>
      <c r="V511" s="231"/>
      <c r="W511" s="231"/>
      <c r="X511" s="231"/>
      <c r="Y511" s="231"/>
      <c r="Z511" s="231"/>
    </row>
    <row r="512" spans="1:26" ht="15">
      <c r="A512" s="1463" t="s">
        <v>14319</v>
      </c>
      <c r="B512" s="1355">
        <v>2933568000</v>
      </c>
      <c r="C512" s="1337"/>
      <c r="D512" s="1568">
        <v>0</v>
      </c>
      <c r="E512" s="941"/>
      <c r="F512" s="928"/>
      <c r="G512" s="941"/>
      <c r="H512" s="928"/>
      <c r="I512" s="928"/>
      <c r="J512" s="928"/>
      <c r="K512" s="928"/>
      <c r="L512" s="928"/>
      <c r="M512" s="928"/>
      <c r="N512" s="928"/>
      <c r="O512" s="928"/>
      <c r="P512" s="928"/>
      <c r="Q512" s="928"/>
      <c r="R512" s="928"/>
      <c r="S512" s="928"/>
      <c r="T512" s="928"/>
      <c r="U512" s="928"/>
      <c r="V512" s="231"/>
      <c r="W512" s="231"/>
      <c r="X512" s="231"/>
      <c r="Y512" s="231"/>
      <c r="Z512" s="231"/>
    </row>
    <row r="513" spans="1:26" ht="15">
      <c r="A513" s="1463" t="s">
        <v>14320</v>
      </c>
      <c r="B513" s="1355">
        <v>980000000</v>
      </c>
      <c r="C513" s="1337"/>
      <c r="D513" s="1568">
        <v>0</v>
      </c>
      <c r="E513" s="941"/>
      <c r="F513" s="928"/>
      <c r="G513" s="941"/>
      <c r="H513" s="928"/>
      <c r="I513" s="928"/>
      <c r="J513" s="928"/>
      <c r="K513" s="928"/>
      <c r="L513" s="928"/>
      <c r="M513" s="928"/>
      <c r="N513" s="928"/>
      <c r="O513" s="928"/>
      <c r="P513" s="928"/>
      <c r="Q513" s="928"/>
      <c r="R513" s="928"/>
      <c r="S513" s="928"/>
      <c r="T513" s="928"/>
      <c r="U513" s="928"/>
      <c r="V513" s="231"/>
      <c r="W513" s="231"/>
      <c r="X513" s="231"/>
      <c r="Y513" s="231"/>
      <c r="Z513" s="231"/>
    </row>
    <row r="514" spans="1:26" ht="15">
      <c r="A514" s="1463" t="s">
        <v>14321</v>
      </c>
      <c r="B514" s="1355">
        <v>800000000</v>
      </c>
      <c r="C514" s="1337"/>
      <c r="D514" s="1568">
        <v>0</v>
      </c>
      <c r="E514" s="941"/>
      <c r="F514" s="928"/>
      <c r="G514" s="941"/>
      <c r="H514" s="928"/>
      <c r="I514" s="928"/>
      <c r="J514" s="928"/>
      <c r="K514" s="928"/>
      <c r="L514" s="928"/>
      <c r="M514" s="928"/>
      <c r="N514" s="928"/>
      <c r="O514" s="928"/>
      <c r="P514" s="928"/>
      <c r="Q514" s="928"/>
      <c r="R514" s="928"/>
      <c r="S514" s="928"/>
      <c r="T514" s="928"/>
      <c r="U514" s="928"/>
      <c r="V514" s="231"/>
      <c r="W514" s="231"/>
      <c r="X514" s="231"/>
      <c r="Y514" s="231"/>
      <c r="Z514" s="231"/>
    </row>
    <row r="515" spans="1:26" ht="15.75" customHeight="1">
      <c r="A515" s="1463" t="s">
        <v>14215</v>
      </c>
      <c r="B515" s="1355">
        <v>2524453678</v>
      </c>
      <c r="C515" s="1337"/>
      <c r="D515" s="1355">
        <v>2431000000</v>
      </c>
      <c r="E515" s="930"/>
      <c r="F515" s="928"/>
      <c r="G515" s="930"/>
      <c r="H515" s="928"/>
      <c r="I515" s="928"/>
      <c r="J515" s="928"/>
      <c r="K515" s="928"/>
      <c r="L515" s="928"/>
      <c r="M515" s="928"/>
      <c r="N515" s="928"/>
      <c r="O515" s="928"/>
      <c r="P515" s="928"/>
      <c r="Q515" s="928"/>
      <c r="R515" s="928"/>
      <c r="S515" s="928"/>
      <c r="T515" s="928"/>
      <c r="U515" s="928"/>
      <c r="V515" s="231"/>
      <c r="W515" s="231"/>
      <c r="X515" s="231"/>
      <c r="Y515" s="231"/>
      <c r="Z515" s="231"/>
    </row>
    <row r="516" spans="1:26" ht="15" hidden="1">
      <c r="A516" s="1005"/>
      <c r="B516" s="1355"/>
      <c r="C516" s="1337"/>
      <c r="D516" s="1355"/>
      <c r="E516" s="941"/>
      <c r="F516" s="928"/>
      <c r="G516" s="941"/>
      <c r="H516" s="928"/>
      <c r="I516" s="928"/>
      <c r="J516" s="928"/>
      <c r="K516" s="928"/>
      <c r="L516" s="928"/>
      <c r="M516" s="928"/>
      <c r="N516" s="928"/>
      <c r="O516" s="928"/>
      <c r="P516" s="928"/>
      <c r="Q516" s="928"/>
      <c r="R516" s="928"/>
      <c r="S516" s="928"/>
      <c r="T516" s="928"/>
      <c r="U516" s="928"/>
      <c r="V516" s="231"/>
      <c r="W516" s="231"/>
      <c r="X516" s="231"/>
      <c r="Y516" s="231"/>
      <c r="Z516" s="231"/>
    </row>
    <row r="517" spans="1:26" ht="15" hidden="1">
      <c r="A517" s="1005"/>
      <c r="B517" s="1355"/>
      <c r="C517" s="1337"/>
      <c r="D517" s="1355"/>
      <c r="E517" s="941"/>
      <c r="F517" s="928"/>
      <c r="G517" s="941"/>
      <c r="H517" s="928"/>
      <c r="I517" s="928"/>
      <c r="J517" s="928"/>
      <c r="K517" s="928"/>
      <c r="L517" s="928"/>
      <c r="M517" s="928"/>
      <c r="N517" s="928"/>
      <c r="O517" s="928"/>
      <c r="P517" s="928"/>
      <c r="Q517" s="928"/>
      <c r="R517" s="928"/>
      <c r="S517" s="928"/>
      <c r="T517" s="928"/>
      <c r="U517" s="928"/>
      <c r="V517" s="231"/>
      <c r="W517" s="231"/>
      <c r="X517" s="231"/>
      <c r="Y517" s="231"/>
      <c r="Z517" s="231"/>
    </row>
    <row r="518" spans="1:26" ht="15.75" hidden="1" customHeight="1">
      <c r="A518" s="1463"/>
      <c r="B518" s="1355"/>
      <c r="C518" s="1337"/>
      <c r="D518" s="1562"/>
      <c r="E518" s="930"/>
      <c r="F518" s="928"/>
      <c r="G518" s="930"/>
      <c r="H518" s="928"/>
      <c r="I518" s="928"/>
      <c r="J518" s="928"/>
      <c r="K518" s="928"/>
      <c r="L518" s="928"/>
      <c r="M518" s="928"/>
      <c r="N518" s="928"/>
      <c r="O518" s="928"/>
      <c r="P518" s="928"/>
      <c r="Q518" s="928"/>
      <c r="R518" s="928"/>
      <c r="S518" s="928"/>
      <c r="T518" s="928"/>
      <c r="U518" s="928"/>
      <c r="V518" s="231"/>
      <c r="W518" s="231"/>
      <c r="X518" s="231"/>
      <c r="Y518" s="231"/>
      <c r="Z518" s="231"/>
    </row>
    <row r="519" spans="1:26" ht="15.75" thickBot="1">
      <c r="A519" s="781" t="s">
        <v>4031</v>
      </c>
      <c r="B519" s="1369">
        <f>SUM(B505:B518)</f>
        <v>9258031678</v>
      </c>
      <c r="C519" s="1331"/>
      <c r="D519" s="1332">
        <f>SUM(D505:D518)</f>
        <v>14209000000</v>
      </c>
      <c r="E519" s="950"/>
      <c r="F519" s="928"/>
      <c r="G519" s="950"/>
      <c r="H519" s="937"/>
      <c r="I519" s="928"/>
      <c r="J519" s="928"/>
      <c r="K519" s="928"/>
      <c r="L519" s="928"/>
      <c r="M519" s="928"/>
      <c r="N519" s="928"/>
      <c r="O519" s="928"/>
      <c r="P519" s="928"/>
      <c r="Q519" s="928"/>
      <c r="R519" s="928"/>
      <c r="S519" s="928"/>
      <c r="T519" s="928"/>
      <c r="U519" s="928"/>
      <c r="V519" s="231"/>
      <c r="W519" s="231"/>
      <c r="X519" s="231"/>
      <c r="Y519" s="231"/>
      <c r="Z519" s="231"/>
    </row>
    <row r="520" spans="1:26" ht="15.75" thickTop="1">
      <c r="A520" s="781"/>
      <c r="B520" s="1373">
        <f>B519-CĐKT!F91</f>
        <v>9258031678</v>
      </c>
      <c r="C520" s="1341"/>
      <c r="D520" s="1340">
        <f>D519-CĐKT!H91</f>
        <v>14209000000</v>
      </c>
      <c r="E520" s="950"/>
      <c r="F520" s="928"/>
      <c r="G520" s="950"/>
      <c r="H520" s="928"/>
      <c r="I520" s="928"/>
      <c r="J520" s="928"/>
      <c r="K520" s="928"/>
      <c r="L520" s="928"/>
      <c r="M520" s="928"/>
      <c r="N520" s="928"/>
      <c r="O520" s="928"/>
      <c r="P520" s="928"/>
      <c r="Q520" s="928"/>
      <c r="R520" s="928"/>
      <c r="S520" s="928"/>
      <c r="T520" s="928"/>
      <c r="U520" s="928"/>
      <c r="V520" s="231"/>
      <c r="W520" s="231"/>
      <c r="X520" s="231"/>
      <c r="Y520" s="231"/>
      <c r="Z520" s="231"/>
    </row>
    <row r="521" spans="1:26" ht="15">
      <c r="A521" s="781"/>
      <c r="B521" s="1373"/>
      <c r="C521" s="1341"/>
      <c r="D521" s="1340"/>
      <c r="E521" s="950"/>
      <c r="F521" s="928"/>
      <c r="G521" s="950"/>
      <c r="H521" s="928"/>
      <c r="I521" s="928"/>
      <c r="J521" s="928"/>
      <c r="K521" s="928"/>
      <c r="L521" s="928"/>
      <c r="M521" s="928"/>
      <c r="N521" s="928"/>
      <c r="O521" s="928"/>
      <c r="P521" s="928"/>
      <c r="Q521" s="928"/>
      <c r="R521" s="928"/>
      <c r="S521" s="928"/>
      <c r="T521" s="928"/>
      <c r="U521" s="928"/>
      <c r="V521" s="231"/>
      <c r="W521" s="231"/>
      <c r="X521" s="231"/>
      <c r="Y521" s="231"/>
      <c r="Z521" s="231"/>
    </row>
    <row r="522" spans="1:26" ht="15">
      <c r="A522" s="1382"/>
      <c r="B522" s="1330"/>
      <c r="C522" s="1330"/>
      <c r="D522" s="1330"/>
      <c r="E522" s="928"/>
      <c r="F522" s="928"/>
      <c r="G522" s="928"/>
      <c r="H522" s="928"/>
      <c r="I522" s="928"/>
      <c r="J522" s="928"/>
      <c r="K522" s="928"/>
      <c r="L522" s="928"/>
      <c r="M522" s="928"/>
      <c r="N522" s="928"/>
      <c r="O522" s="928"/>
      <c r="P522" s="928"/>
      <c r="Q522" s="928"/>
      <c r="R522" s="928"/>
      <c r="S522" s="928"/>
      <c r="T522" s="928"/>
      <c r="U522" s="928"/>
      <c r="V522" s="231"/>
      <c r="W522" s="231"/>
      <c r="X522" s="231"/>
      <c r="Y522" s="231"/>
      <c r="Z522" s="231"/>
    </row>
    <row r="523" spans="1:26" ht="15">
      <c r="A523" s="1383" t="s">
        <v>2893</v>
      </c>
      <c r="B523" s="1330"/>
      <c r="C523" s="1330"/>
      <c r="D523" s="1330"/>
      <c r="E523" s="925"/>
      <c r="F523" s="925"/>
      <c r="G523" s="925"/>
      <c r="H523" s="925"/>
      <c r="I523" s="925"/>
      <c r="J523" s="925"/>
      <c r="K523" s="925"/>
      <c r="L523" s="925"/>
      <c r="M523" s="925"/>
      <c r="N523" s="925"/>
      <c r="O523" s="925"/>
      <c r="P523" s="925"/>
      <c r="Q523" s="925"/>
      <c r="R523" s="925"/>
      <c r="S523" s="925"/>
      <c r="T523" s="925"/>
      <c r="U523" s="925"/>
      <c r="V523" s="926"/>
      <c r="W523" s="926"/>
      <c r="X523" s="926"/>
      <c r="Y523" s="926"/>
      <c r="Z523" s="926"/>
    </row>
    <row r="524" spans="1:26" ht="29.25">
      <c r="A524" s="1380"/>
      <c r="B524" s="1357" t="s">
        <v>4021</v>
      </c>
      <c r="C524" s="1331"/>
      <c r="D524" s="769" t="s">
        <v>12983</v>
      </c>
      <c r="E524" s="996"/>
      <c r="F524" s="951" t="s">
        <v>13747</v>
      </c>
      <c r="G524" s="996"/>
      <c r="H524" s="951" t="s">
        <v>4020</v>
      </c>
      <c r="I524" s="928"/>
      <c r="J524" s="928"/>
      <c r="K524" s="928"/>
      <c r="L524" s="928"/>
      <c r="M524" s="928"/>
      <c r="N524" s="928"/>
      <c r="O524" s="928"/>
      <c r="P524" s="928"/>
      <c r="Q524" s="928"/>
      <c r="R524" s="928"/>
      <c r="S524" s="928"/>
      <c r="T524" s="928"/>
      <c r="U524" s="928"/>
      <c r="V524" s="231"/>
      <c r="W524" s="231"/>
      <c r="X524" s="231"/>
      <c r="Y524" s="231"/>
      <c r="Z524" s="231"/>
    </row>
    <row r="525" spans="1:26" ht="15">
      <c r="A525" s="1380" t="s">
        <v>2517</v>
      </c>
      <c r="B525" s="1337">
        <f ca="1">WK!J129</f>
        <v>0</v>
      </c>
      <c r="C525" s="783"/>
      <c r="D525" s="783">
        <v>0</v>
      </c>
      <c r="E525" s="930"/>
      <c r="F525" s="930">
        <v>0</v>
      </c>
      <c r="G525" s="930"/>
      <c r="H525" s="930">
        <f ca="1">WK!G128</f>
        <v>156000000</v>
      </c>
      <c r="I525" s="928"/>
      <c r="J525" s="928">
        <f ca="1">H525-WK!G128</f>
        <v>0</v>
      </c>
      <c r="K525" s="928"/>
      <c r="L525" s="928"/>
      <c r="M525" s="928"/>
      <c r="N525" s="928"/>
      <c r="O525" s="928"/>
      <c r="P525" s="928"/>
      <c r="Q525" s="928"/>
      <c r="R525" s="928"/>
      <c r="S525" s="928"/>
      <c r="T525" s="928"/>
      <c r="U525" s="928"/>
      <c r="V525" s="231"/>
      <c r="W525" s="231"/>
      <c r="X525" s="231"/>
      <c r="Y525" s="231"/>
      <c r="Z525" s="231"/>
    </row>
    <row r="526" spans="1:26" ht="15" hidden="1">
      <c r="A526" s="1380" t="s">
        <v>2519</v>
      </c>
      <c r="B526" s="1337">
        <f ca="1">WK!J132</f>
        <v>0</v>
      </c>
      <c r="C526" s="783"/>
      <c r="D526" s="783"/>
      <c r="E526" s="930"/>
      <c r="F526" s="930"/>
      <c r="G526" s="930"/>
      <c r="H526" s="930">
        <f ca="1">WK!G132</f>
        <v>0</v>
      </c>
      <c r="I526" s="928"/>
      <c r="J526" s="928"/>
      <c r="K526" s="928"/>
      <c r="L526" s="928"/>
      <c r="M526" s="928"/>
      <c r="N526" s="928"/>
      <c r="O526" s="928"/>
      <c r="P526" s="928"/>
      <c r="Q526" s="928"/>
      <c r="R526" s="928"/>
      <c r="S526" s="928"/>
      <c r="T526" s="928"/>
      <c r="U526" s="928"/>
      <c r="V526" s="231"/>
      <c r="W526" s="231"/>
      <c r="X526" s="231"/>
      <c r="Y526" s="231"/>
      <c r="Z526" s="231"/>
    </row>
    <row r="527" spans="1:26" ht="15">
      <c r="A527" s="1380" t="s">
        <v>7524</v>
      </c>
      <c r="B527" s="1337">
        <f ca="1">WK!J133</f>
        <v>36565227</v>
      </c>
      <c r="C527" s="1350"/>
      <c r="D527" s="1651">
        <f ca="1">B547</f>
        <v>947570645</v>
      </c>
      <c r="E527" s="930"/>
      <c r="F527" s="930">
        <v>36565227</v>
      </c>
      <c r="G527" s="998"/>
      <c r="H527" s="930">
        <f ca="1">B527+D527-F527</f>
        <v>947570645</v>
      </c>
      <c r="I527" s="998"/>
      <c r="J527" s="928">
        <f ca="1">H527-WK!G133</f>
        <v>-1469254051</v>
      </c>
      <c r="K527" s="928"/>
      <c r="L527" s="928"/>
      <c r="M527" s="928"/>
      <c r="N527" s="928"/>
      <c r="O527" s="928"/>
      <c r="P527" s="928"/>
      <c r="Q527" s="928"/>
      <c r="R527" s="928"/>
      <c r="S527" s="928"/>
      <c r="T527" s="928"/>
      <c r="U527" s="928"/>
      <c r="V527" s="231"/>
      <c r="W527" s="231"/>
      <c r="X527" s="231"/>
      <c r="Y527" s="231"/>
      <c r="Z527" s="231"/>
    </row>
    <row r="528" spans="1:26" ht="15" hidden="1" customHeight="1">
      <c r="A528" s="1380" t="s">
        <v>7525</v>
      </c>
      <c r="B528" s="1337">
        <f ca="1">WK!J134</f>
        <v>0</v>
      </c>
      <c r="C528" s="783"/>
      <c r="D528" s="783"/>
      <c r="E528" s="930"/>
      <c r="F528" s="930"/>
      <c r="G528" s="930"/>
      <c r="H528" s="930">
        <f ca="1">WK!G134</f>
        <v>0</v>
      </c>
      <c r="I528" s="928"/>
      <c r="J528" s="928"/>
      <c r="K528" s="928"/>
      <c r="L528" s="928"/>
      <c r="M528" s="928"/>
      <c r="N528" s="928"/>
      <c r="O528" s="928"/>
      <c r="P528" s="928"/>
      <c r="Q528" s="928"/>
      <c r="R528" s="928"/>
      <c r="S528" s="928"/>
      <c r="T528" s="928"/>
      <c r="U528" s="928"/>
      <c r="V528" s="231"/>
      <c r="W528" s="231"/>
      <c r="X528" s="231"/>
      <c r="Y528" s="231"/>
      <c r="Z528" s="231"/>
    </row>
    <row r="529" spans="1:26" ht="15">
      <c r="A529" s="1380" t="s">
        <v>331</v>
      </c>
      <c r="B529" s="1337">
        <f ca="1">WK!J135</f>
        <v>0</v>
      </c>
      <c r="C529" s="783"/>
      <c r="D529" s="1337">
        <v>3000000</v>
      </c>
      <c r="E529" s="941"/>
      <c r="F529" s="941">
        <v>3000000</v>
      </c>
      <c r="G529" s="930"/>
      <c r="H529" s="930">
        <f ca="1">B529+D529-F529</f>
        <v>0</v>
      </c>
      <c r="I529" s="928"/>
      <c r="J529" s="928"/>
      <c r="K529" s="928"/>
      <c r="L529" s="928"/>
      <c r="M529" s="928"/>
      <c r="N529" s="928"/>
      <c r="O529" s="928"/>
      <c r="P529" s="928"/>
      <c r="Q529" s="928"/>
      <c r="R529" s="928"/>
      <c r="S529" s="928"/>
      <c r="T529" s="928"/>
      <c r="U529" s="928"/>
      <c r="V529" s="231"/>
      <c r="W529" s="231"/>
      <c r="X529" s="231"/>
      <c r="Y529" s="231"/>
      <c r="Z529" s="231"/>
    </row>
    <row r="530" spans="1:26" ht="15.75" thickBot="1">
      <c r="A530" s="781" t="s">
        <v>4031</v>
      </c>
      <c r="B530" s="1369">
        <f ca="1">SUM(B525:B529)</f>
        <v>36565227</v>
      </c>
      <c r="C530" s="1331"/>
      <c r="D530" s="1332">
        <f ca="1">SUM(D525:D529)</f>
        <v>950570645</v>
      </c>
      <c r="E530" s="950"/>
      <c r="F530" s="931">
        <f>SUM(F525:F529)</f>
        <v>39565227</v>
      </c>
      <c r="G530" s="950"/>
      <c r="H530" s="931">
        <f ca="1">SUM(H525:H529)</f>
        <v>1103570645</v>
      </c>
      <c r="I530" s="928"/>
      <c r="J530" s="928"/>
      <c r="K530" s="928"/>
      <c r="L530" s="928"/>
      <c r="M530" s="928"/>
      <c r="N530" s="928"/>
      <c r="O530" s="928"/>
      <c r="P530" s="928"/>
      <c r="Q530" s="928"/>
      <c r="R530" s="928"/>
      <c r="S530" s="928"/>
      <c r="T530" s="928"/>
      <c r="U530" s="928"/>
      <c r="V530" s="231"/>
      <c r="W530" s="231"/>
      <c r="X530" s="231"/>
      <c r="Y530" s="231"/>
      <c r="Z530" s="231"/>
    </row>
    <row r="531" spans="1:26" ht="15.75" thickTop="1">
      <c r="A531" s="1382"/>
      <c r="B531" s="1330">
        <f ca="1">B530-CĐKT!H92</f>
        <v>36565227</v>
      </c>
      <c r="C531" s="1330"/>
      <c r="D531" s="1330"/>
      <c r="E531" s="928"/>
      <c r="F531" s="928"/>
      <c r="G531" s="928"/>
      <c r="H531" s="944">
        <f ca="1">H530-CĐKT!F92</f>
        <v>1103570645</v>
      </c>
      <c r="I531" s="928"/>
      <c r="J531" s="928"/>
      <c r="K531" s="928"/>
      <c r="L531" s="928"/>
      <c r="M531" s="928"/>
      <c r="N531" s="928"/>
      <c r="O531" s="928"/>
      <c r="P531" s="928"/>
      <c r="Q531" s="928"/>
      <c r="R531" s="928"/>
      <c r="S531" s="928"/>
      <c r="T531" s="928"/>
      <c r="U531" s="928"/>
      <c r="V531" s="231"/>
      <c r="W531" s="231"/>
      <c r="X531" s="231"/>
      <c r="Y531" s="231"/>
      <c r="Z531" s="231"/>
    </row>
    <row r="532" spans="1:26" ht="15">
      <c r="A532" s="1382"/>
      <c r="B532" s="1330"/>
      <c r="C532" s="1330"/>
      <c r="D532" s="1330"/>
      <c r="E532" s="928"/>
      <c r="F532" s="928"/>
      <c r="G532" s="928"/>
      <c r="H532" s="928"/>
      <c r="I532" s="928"/>
      <c r="J532" s="928"/>
      <c r="K532" s="928"/>
      <c r="L532" s="928"/>
      <c r="M532" s="928"/>
      <c r="N532" s="928"/>
      <c r="O532" s="928"/>
      <c r="P532" s="928"/>
      <c r="Q532" s="928"/>
      <c r="R532" s="928"/>
      <c r="S532" s="928"/>
      <c r="T532" s="928"/>
      <c r="U532" s="928"/>
      <c r="V532" s="231"/>
      <c r="W532" s="231"/>
      <c r="X532" s="231"/>
      <c r="Y532" s="231"/>
      <c r="Z532" s="231"/>
    </row>
    <row r="533" spans="1:26" ht="15">
      <c r="A533" s="1392" t="s">
        <v>543</v>
      </c>
      <c r="B533" s="1330" t="s">
        <v>3551</v>
      </c>
      <c r="C533" s="1330"/>
      <c r="D533" s="1330"/>
      <c r="E533" s="928"/>
      <c r="F533" s="928" t="s">
        <v>3552</v>
      </c>
      <c r="G533" s="928"/>
      <c r="H533" s="928"/>
      <c r="I533" s="928"/>
      <c r="J533" s="928"/>
      <c r="K533" s="928"/>
      <c r="L533" s="928"/>
      <c r="M533" s="928"/>
      <c r="N533" s="928"/>
      <c r="O533" s="928"/>
      <c r="P533" s="928"/>
      <c r="Q533" s="928"/>
      <c r="R533" s="928"/>
      <c r="S533" s="928"/>
      <c r="T533" s="928"/>
      <c r="U533" s="928"/>
      <c r="V533" s="231"/>
      <c r="W533" s="231"/>
      <c r="X533" s="231"/>
      <c r="Y533" s="231"/>
      <c r="Z533" s="231"/>
    </row>
    <row r="534" spans="1:26" ht="15">
      <c r="A534" s="1380"/>
      <c r="B534" s="1357" t="s">
        <v>12561</v>
      </c>
      <c r="C534" s="1358"/>
      <c r="D534" s="1357" t="s">
        <v>5544</v>
      </c>
      <c r="E534" s="999"/>
      <c r="F534" s="958" t="s">
        <v>5543</v>
      </c>
      <c r="G534" s="999"/>
      <c r="H534" s="928"/>
      <c r="I534" s="928"/>
      <c r="J534" s="928"/>
      <c r="K534" s="928"/>
      <c r="L534" s="928"/>
      <c r="M534" s="928"/>
      <c r="N534" s="928"/>
      <c r="O534" s="928"/>
      <c r="P534" s="928"/>
      <c r="Q534" s="928"/>
      <c r="R534" s="928"/>
      <c r="S534" s="928"/>
      <c r="T534" s="928"/>
      <c r="U534" s="928"/>
      <c r="V534" s="231"/>
      <c r="W534" s="231"/>
      <c r="X534" s="231"/>
      <c r="Y534" s="231"/>
      <c r="Z534" s="231"/>
    </row>
    <row r="535" spans="1:26" ht="15">
      <c r="A535" s="1380" t="s">
        <v>544</v>
      </c>
      <c r="B535" s="1337">
        <f ca="1">PL!F44</f>
        <v>4280265311</v>
      </c>
      <c r="C535" s="783"/>
      <c r="D535" s="1330">
        <f ca="1">PL!H44</f>
        <v>1968933548</v>
      </c>
      <c r="E535" s="930"/>
      <c r="F535" s="1246"/>
      <c r="G535" s="930"/>
      <c r="H535" s="928" t="s">
        <v>139</v>
      </c>
      <c r="I535" s="928"/>
      <c r="J535" s="928"/>
      <c r="K535" s="928"/>
      <c r="L535" s="928"/>
      <c r="M535" s="928"/>
      <c r="N535" s="928"/>
      <c r="O535" s="928"/>
      <c r="P535" s="928"/>
      <c r="Q535" s="928"/>
      <c r="R535" s="928"/>
      <c r="S535" s="928"/>
      <c r="T535" s="928"/>
      <c r="U535" s="928"/>
      <c r="V535" s="231"/>
      <c r="W535" s="231"/>
      <c r="X535" s="231"/>
      <c r="Y535" s="231"/>
      <c r="Z535" s="231"/>
    </row>
    <row r="536" spans="1:26" ht="30" hidden="1">
      <c r="A536" s="1380" t="s">
        <v>9863</v>
      </c>
      <c r="B536" s="1337">
        <f>B537+B541</f>
        <v>26873983</v>
      </c>
      <c r="C536" s="783"/>
      <c r="D536" s="783"/>
      <c r="E536" s="930"/>
      <c r="F536" s="1249"/>
      <c r="G536" s="930"/>
      <c r="H536" s="928" t="s">
        <v>138</v>
      </c>
      <c r="I536" s="928"/>
      <c r="J536" s="928"/>
      <c r="K536" s="928"/>
      <c r="L536" s="928"/>
      <c r="M536" s="928"/>
      <c r="N536" s="928"/>
      <c r="O536" s="928"/>
      <c r="P536" s="928"/>
      <c r="Q536" s="928"/>
      <c r="R536" s="928"/>
      <c r="S536" s="928"/>
      <c r="T536" s="928"/>
      <c r="U536" s="928"/>
      <c r="V536" s="231"/>
      <c r="W536" s="231"/>
      <c r="X536" s="231"/>
      <c r="Y536" s="231"/>
      <c r="Z536" s="231"/>
    </row>
    <row r="537" spans="1:26" ht="15">
      <c r="A537" s="1380" t="s">
        <v>332</v>
      </c>
      <c r="B537" s="1337">
        <f>SUM(B538:B540)</f>
        <v>26873983</v>
      </c>
      <c r="C537" s="1342"/>
      <c r="D537" s="1337">
        <f>SUM(D538:D540)</f>
        <v>13977188</v>
      </c>
      <c r="E537" s="935"/>
      <c r="F537" s="1246">
        <f>SUM(F538:F540)</f>
        <v>0</v>
      </c>
      <c r="G537" s="935"/>
      <c r="H537" s="928"/>
      <c r="I537" s="928"/>
      <c r="J537" s="928"/>
      <c r="K537" s="928"/>
      <c r="L537" s="928"/>
      <c r="M537" s="928"/>
      <c r="N537" s="928"/>
      <c r="O537" s="928"/>
      <c r="P537" s="928"/>
      <c r="Q537" s="928"/>
      <c r="R537" s="928"/>
      <c r="S537" s="928"/>
      <c r="T537" s="928"/>
      <c r="U537" s="928"/>
      <c r="V537" s="231"/>
      <c r="W537" s="231"/>
      <c r="X537" s="231"/>
      <c r="Y537" s="231"/>
      <c r="Z537" s="231"/>
    </row>
    <row r="538" spans="1:26" s="956" customFormat="1" ht="15">
      <c r="A538" s="1396" t="s">
        <v>14379</v>
      </c>
      <c r="B538" s="1621">
        <v>15073731</v>
      </c>
      <c r="C538" s="1342"/>
      <c r="D538" s="1706">
        <v>11623541</v>
      </c>
      <c r="E538" s="935"/>
      <c r="F538" s="1250"/>
      <c r="G538" s="935"/>
      <c r="H538" s="953"/>
      <c r="I538" s="953"/>
      <c r="J538" s="953"/>
      <c r="K538" s="953"/>
      <c r="L538" s="953"/>
      <c r="M538" s="953"/>
      <c r="N538" s="953"/>
      <c r="O538" s="953"/>
      <c r="P538" s="953"/>
      <c r="Q538" s="953"/>
      <c r="R538" s="953"/>
      <c r="S538" s="953"/>
      <c r="T538" s="953"/>
      <c r="U538" s="953"/>
      <c r="V538" s="952"/>
      <c r="W538" s="952"/>
      <c r="X538" s="952"/>
      <c r="Y538" s="952"/>
      <c r="Z538" s="952"/>
    </row>
    <row r="539" spans="1:26" s="956" customFormat="1" ht="15">
      <c r="A539" s="1396" t="s">
        <v>14384</v>
      </c>
      <c r="B539" s="1621">
        <v>11550840</v>
      </c>
      <c r="C539" s="1342"/>
      <c r="D539" s="1335">
        <v>0</v>
      </c>
      <c r="E539" s="935"/>
      <c r="F539" s="1250"/>
      <c r="G539" s="935"/>
      <c r="H539" s="953"/>
      <c r="I539" s="953"/>
      <c r="J539" s="953"/>
      <c r="K539" s="953"/>
      <c r="L539" s="953"/>
      <c r="M539" s="953"/>
      <c r="N539" s="953"/>
      <c r="O539" s="953"/>
      <c r="P539" s="953"/>
      <c r="Q539" s="953"/>
      <c r="R539" s="953"/>
      <c r="S539" s="953"/>
      <c r="T539" s="953"/>
      <c r="U539" s="953"/>
      <c r="V539" s="952"/>
      <c r="W539" s="952"/>
      <c r="X539" s="952"/>
      <c r="Y539" s="952"/>
      <c r="Z539" s="952"/>
    </row>
    <row r="540" spans="1:26" s="956" customFormat="1" ht="15">
      <c r="A540" s="1396" t="s">
        <v>14378</v>
      </c>
      <c r="B540" s="1335">
        <f>-WK!V303</f>
        <v>249412</v>
      </c>
      <c r="C540" s="1342"/>
      <c r="D540" s="1651">
        <v>2353647</v>
      </c>
      <c r="E540" s="935"/>
      <c r="F540" s="1250"/>
      <c r="G540" s="935"/>
      <c r="H540" s="953"/>
      <c r="I540" s="953"/>
      <c r="J540" s="953"/>
      <c r="K540" s="953"/>
      <c r="L540" s="953"/>
      <c r="M540" s="953"/>
      <c r="N540" s="953"/>
      <c r="O540" s="953"/>
      <c r="P540" s="953"/>
      <c r="Q540" s="953"/>
      <c r="R540" s="953"/>
      <c r="S540" s="953"/>
      <c r="T540" s="953"/>
      <c r="U540" s="953"/>
      <c r="V540" s="952"/>
      <c r="W540" s="952"/>
      <c r="X540" s="952"/>
      <c r="Y540" s="952"/>
      <c r="Z540" s="952"/>
    </row>
    <row r="541" spans="1:26" ht="15">
      <c r="A541" s="1380" t="s">
        <v>3485</v>
      </c>
      <c r="B541" s="1365">
        <v>0</v>
      </c>
      <c r="C541" s="1342"/>
      <c r="D541" s="786">
        <v>0</v>
      </c>
      <c r="E541" s="935"/>
      <c r="F541" s="1252"/>
      <c r="G541" s="935"/>
      <c r="H541" s="928"/>
      <c r="I541" s="928"/>
      <c r="J541" s="928"/>
      <c r="K541" s="928"/>
      <c r="L541" s="928"/>
      <c r="M541" s="928"/>
      <c r="N541" s="928"/>
      <c r="O541" s="928"/>
      <c r="P541" s="928"/>
      <c r="Q541" s="928"/>
      <c r="R541" s="928"/>
      <c r="S541" s="928"/>
      <c r="T541" s="928"/>
      <c r="U541" s="928"/>
      <c r="V541" s="231"/>
      <c r="W541" s="231"/>
      <c r="X541" s="231"/>
      <c r="Y541" s="231"/>
      <c r="Z541" s="231"/>
    </row>
    <row r="542" spans="1:26" ht="15" hidden="1">
      <c r="A542" s="1380"/>
      <c r="B542" s="1365"/>
      <c r="C542" s="1342"/>
      <c r="D542" s="786"/>
      <c r="E542" s="935"/>
      <c r="F542" s="1252"/>
      <c r="G542" s="935"/>
      <c r="H542" s="928"/>
      <c r="I542" s="928"/>
      <c r="J542" s="928"/>
      <c r="K542" s="928"/>
      <c r="L542" s="928"/>
      <c r="M542" s="928"/>
      <c r="N542" s="928"/>
      <c r="O542" s="928"/>
      <c r="P542" s="928"/>
      <c r="Q542" s="928"/>
      <c r="R542" s="928"/>
      <c r="S542" s="928"/>
      <c r="T542" s="928"/>
      <c r="U542" s="928"/>
      <c r="V542" s="231"/>
      <c r="W542" s="231"/>
      <c r="X542" s="231"/>
      <c r="Y542" s="231"/>
      <c r="Z542" s="231"/>
    </row>
    <row r="543" spans="1:26" ht="15">
      <c r="A543" s="1380" t="s">
        <v>14244</v>
      </c>
      <c r="B543" s="1373">
        <f ca="1">B535+B537+B541</f>
        <v>4307139294</v>
      </c>
      <c r="C543" s="1342"/>
      <c r="D543" s="1651">
        <v>1982939089</v>
      </c>
      <c r="E543" s="935"/>
      <c r="F543" s="1251">
        <f>F535-F536</f>
        <v>0</v>
      </c>
      <c r="G543" s="935"/>
      <c r="H543" s="928"/>
      <c r="I543" s="928"/>
      <c r="J543" s="928"/>
      <c r="K543" s="928"/>
      <c r="L543" s="928"/>
      <c r="M543" s="928"/>
      <c r="N543" s="928"/>
      <c r="O543" s="928"/>
      <c r="P543" s="928"/>
      <c r="Q543" s="928"/>
      <c r="R543" s="928"/>
      <c r="S543" s="928"/>
      <c r="T543" s="928"/>
      <c r="U543" s="928"/>
      <c r="V543" s="231"/>
      <c r="W543" s="231"/>
      <c r="X543" s="231"/>
      <c r="Y543" s="231"/>
      <c r="Z543" s="231"/>
    </row>
    <row r="544" spans="1:26" ht="15">
      <c r="A544" s="1380" t="s">
        <v>14243</v>
      </c>
      <c r="B544" s="1373">
        <v>0</v>
      </c>
      <c r="C544" s="1338"/>
      <c r="D544" s="1338">
        <v>-1982939089</v>
      </c>
      <c r="E544" s="930"/>
      <c r="F544" s="1251"/>
      <c r="G544" s="930"/>
      <c r="H544" s="928"/>
      <c r="I544" s="928"/>
      <c r="J544" s="928"/>
      <c r="K544" s="928"/>
      <c r="L544" s="928"/>
      <c r="M544" s="928"/>
      <c r="N544" s="928"/>
      <c r="O544" s="928"/>
      <c r="P544" s="928"/>
      <c r="Q544" s="928"/>
      <c r="R544" s="928"/>
      <c r="S544" s="928"/>
      <c r="T544" s="928"/>
      <c r="U544" s="928"/>
      <c r="V544" s="231"/>
      <c r="W544" s="231"/>
      <c r="X544" s="231"/>
      <c r="Y544" s="231"/>
      <c r="Z544" s="231"/>
    </row>
    <row r="545" spans="1:26" ht="15">
      <c r="A545" s="1380" t="s">
        <v>4559</v>
      </c>
      <c r="B545" s="1536">
        <f ca="1">B543+B544</f>
        <v>4307139294</v>
      </c>
      <c r="C545" s="1338"/>
      <c r="D545" s="1536">
        <f>SUM(D543:D544)</f>
        <v>0</v>
      </c>
      <c r="E545" s="930"/>
      <c r="F545" s="1537"/>
      <c r="G545" s="930"/>
      <c r="H545" s="928"/>
      <c r="I545" s="928"/>
      <c r="J545" s="928"/>
      <c r="K545" s="928"/>
      <c r="L545" s="928"/>
      <c r="M545" s="928"/>
      <c r="N545" s="928"/>
      <c r="O545" s="928"/>
      <c r="P545" s="928"/>
      <c r="Q545" s="928"/>
      <c r="R545" s="928"/>
      <c r="S545" s="928"/>
      <c r="T545" s="928"/>
      <c r="U545" s="928"/>
      <c r="V545" s="231"/>
      <c r="W545" s="231"/>
      <c r="X545" s="231"/>
      <c r="Y545" s="231"/>
      <c r="Z545" s="231"/>
    </row>
    <row r="546" spans="1:26" ht="15">
      <c r="A546" s="1380" t="s">
        <v>9864</v>
      </c>
      <c r="B546" s="1538">
        <v>0.22</v>
      </c>
      <c r="C546" s="1338"/>
      <c r="D546" s="1707">
        <v>0.22</v>
      </c>
      <c r="E546" s="930"/>
      <c r="F546" s="1251"/>
      <c r="G546" s="954"/>
      <c r="H546" s="928"/>
      <c r="I546" s="928"/>
      <c r="J546" s="928"/>
      <c r="K546" s="928"/>
      <c r="L546" s="928"/>
      <c r="M546" s="928"/>
      <c r="N546" s="928"/>
      <c r="O546" s="928"/>
      <c r="P546" s="928"/>
      <c r="Q546" s="928"/>
      <c r="R546" s="928"/>
      <c r="S546" s="928"/>
      <c r="T546" s="928"/>
      <c r="U546" s="928"/>
      <c r="V546" s="231"/>
      <c r="W546" s="231"/>
      <c r="X546" s="231"/>
      <c r="Y546" s="231"/>
      <c r="Z546" s="231"/>
    </row>
    <row r="547" spans="1:26" ht="16.5" customHeight="1">
      <c r="A547" s="1407" t="s">
        <v>8606</v>
      </c>
      <c r="B547" s="1520">
        <f ca="1">ROUND(B545*B546,0)</f>
        <v>947570645</v>
      </c>
      <c r="C547" s="788"/>
      <c r="D547" s="788">
        <f>ROUND(D545*D546,0)</f>
        <v>0</v>
      </c>
      <c r="E547" s="954"/>
      <c r="F547" s="1245">
        <f>MAX(F543*F546,0)</f>
        <v>0</v>
      </c>
      <c r="G547" s="954"/>
      <c r="H547" s="928"/>
      <c r="I547" s="928"/>
      <c r="J547" s="928"/>
      <c r="K547" s="928"/>
      <c r="L547" s="928"/>
      <c r="M547" s="928"/>
      <c r="N547" s="928"/>
      <c r="O547" s="928"/>
      <c r="P547" s="928"/>
      <c r="Q547" s="928"/>
      <c r="R547" s="928"/>
      <c r="S547" s="928"/>
      <c r="T547" s="928"/>
      <c r="U547" s="928"/>
      <c r="V547" s="231"/>
      <c r="W547" s="231"/>
      <c r="X547" s="231"/>
      <c r="Y547" s="231"/>
      <c r="Z547" s="231"/>
    </row>
    <row r="548" spans="1:26" s="1080" customFormat="1" ht="30" hidden="1">
      <c r="A548" s="1403" t="s">
        <v>165</v>
      </c>
      <c r="B548" s="1522"/>
      <c r="C548" s="1307"/>
      <c r="D548" s="1307"/>
      <c r="F548" s="1253"/>
    </row>
    <row r="549" spans="1:26" s="1080" customFormat="1" ht="15.75" hidden="1" thickBot="1">
      <c r="A549" s="1403" t="s">
        <v>166</v>
      </c>
      <c r="B549" s="1523"/>
      <c r="C549" s="1307"/>
      <c r="D549" s="1359"/>
      <c r="F549" s="1254"/>
    </row>
    <row r="550" spans="1:26" ht="21" customHeight="1" thickBot="1">
      <c r="A550" s="781" t="s">
        <v>2931</v>
      </c>
      <c r="B550" s="1369">
        <f ca="1">B547-B549</f>
        <v>947570645</v>
      </c>
      <c r="C550" s="1331"/>
      <c r="D550" s="1332">
        <f>D547+D549</f>
        <v>0</v>
      </c>
      <c r="E550" s="950"/>
      <c r="F550" s="1247">
        <f>F547</f>
        <v>0</v>
      </c>
      <c r="G550" s="950"/>
      <c r="H550" s="938"/>
      <c r="I550" s="928"/>
      <c r="J550" s="928"/>
      <c r="K550" s="928"/>
      <c r="L550" s="928"/>
      <c r="M550" s="928"/>
      <c r="N550" s="928"/>
      <c r="O550" s="928"/>
      <c r="P550" s="928"/>
      <c r="Q550" s="928"/>
      <c r="R550" s="928"/>
      <c r="S550" s="928"/>
      <c r="T550" s="928"/>
      <c r="U550" s="928"/>
      <c r="V550" s="231"/>
      <c r="W550" s="231"/>
      <c r="X550" s="231"/>
      <c r="Y550" s="231"/>
      <c r="Z550" s="231"/>
    </row>
    <row r="551" spans="1:26" ht="15.75" thickTop="1">
      <c r="A551" s="1385"/>
      <c r="B551" s="1330"/>
      <c r="C551" s="1339"/>
      <c r="D551" s="1330">
        <f ca="1">D550-PL!H46</f>
        <v>0</v>
      </c>
      <c r="E551" s="928"/>
      <c r="F551" s="1255">
        <f>F550-PL!J46</f>
        <v>0</v>
      </c>
      <c r="G551" s="928"/>
      <c r="H551" s="928"/>
      <c r="I551" s="928"/>
      <c r="J551" s="928"/>
      <c r="K551" s="928"/>
      <c r="L551" s="928"/>
      <c r="M551" s="928"/>
      <c r="N551" s="928"/>
      <c r="O551" s="928"/>
      <c r="P551" s="928"/>
      <c r="Q551" s="928"/>
      <c r="R551" s="928"/>
      <c r="S551" s="928"/>
      <c r="T551" s="928"/>
      <c r="U551" s="928"/>
      <c r="V551" s="231"/>
      <c r="W551" s="231"/>
      <c r="X551" s="231"/>
      <c r="Y551" s="231"/>
      <c r="Z551" s="231"/>
    </row>
    <row r="552" spans="1:26" ht="15">
      <c r="A552" s="1385"/>
      <c r="B552" s="1330"/>
      <c r="C552" s="1339"/>
      <c r="D552" s="1330"/>
      <c r="E552" s="928"/>
      <c r="F552" s="928"/>
      <c r="G552" s="928"/>
      <c r="H552" s="928"/>
      <c r="I552" s="928"/>
      <c r="J552" s="928"/>
      <c r="K552" s="928"/>
      <c r="L552" s="928"/>
      <c r="M552" s="928"/>
      <c r="N552" s="928"/>
      <c r="O552" s="928"/>
      <c r="P552" s="928"/>
      <c r="Q552" s="928"/>
      <c r="R552" s="928"/>
      <c r="S552" s="928"/>
      <c r="T552" s="928"/>
      <c r="U552" s="928"/>
      <c r="V552" s="231"/>
      <c r="W552" s="231"/>
      <c r="X552" s="231"/>
      <c r="Y552" s="231"/>
      <c r="Z552" s="231"/>
    </row>
    <row r="553" spans="1:26" ht="15">
      <c r="A553" s="1385" t="s">
        <v>10490</v>
      </c>
      <c r="B553" s="1353">
        <f>WK!R301</f>
        <v>0</v>
      </c>
      <c r="C553" s="1339"/>
      <c r="D553" s="1330"/>
      <c r="E553" s="928"/>
      <c r="F553" s="928"/>
      <c r="G553" s="928"/>
      <c r="H553" s="928"/>
      <c r="I553" s="928"/>
      <c r="J553" s="928"/>
      <c r="K553" s="928"/>
      <c r="L553" s="928"/>
      <c r="M553" s="928"/>
      <c r="N553" s="928"/>
      <c r="O553" s="928"/>
      <c r="P553" s="928"/>
      <c r="Q553" s="928"/>
      <c r="R553" s="928"/>
      <c r="S553" s="928"/>
      <c r="T553" s="928"/>
      <c r="U553" s="928"/>
      <c r="V553" s="231"/>
      <c r="W553" s="231"/>
      <c r="X553" s="231"/>
      <c r="Y553" s="231"/>
      <c r="Z553" s="231"/>
    </row>
    <row r="554" spans="1:26" ht="15">
      <c r="A554" s="1385" t="s">
        <v>10491</v>
      </c>
      <c r="B554" s="1353">
        <f ca="1">B550-B553</f>
        <v>947570645</v>
      </c>
      <c r="C554" s="1330"/>
      <c r="D554" s="1330"/>
      <c r="E554" s="928"/>
      <c r="F554" s="928"/>
      <c r="G554" s="928"/>
      <c r="H554" s="928"/>
      <c r="I554" s="928"/>
      <c r="J554" s="928"/>
      <c r="K554" s="928"/>
      <c r="L554" s="928"/>
      <c r="M554" s="928"/>
      <c r="N554" s="928"/>
      <c r="O554" s="928"/>
      <c r="P554" s="928"/>
      <c r="Q554" s="928"/>
      <c r="R554" s="928"/>
      <c r="S554" s="928"/>
      <c r="T554" s="928"/>
      <c r="U554" s="928"/>
      <c r="V554" s="231"/>
      <c r="W554" s="231"/>
      <c r="X554" s="231"/>
      <c r="Y554" s="231"/>
      <c r="Z554" s="231"/>
    </row>
    <row r="555" spans="1:26" ht="15">
      <c r="A555" s="1385"/>
      <c r="B555" s="1330"/>
      <c r="C555" s="1330"/>
      <c r="D555" s="1330"/>
      <c r="E555" s="928"/>
      <c r="F555" s="928"/>
      <c r="G555" s="928"/>
      <c r="H555" s="928"/>
      <c r="I555" s="928"/>
      <c r="J555" s="928"/>
      <c r="K555" s="928"/>
      <c r="L555" s="928"/>
      <c r="M555" s="928"/>
      <c r="N555" s="928"/>
      <c r="O555" s="928"/>
      <c r="P555" s="928"/>
      <c r="Q555" s="928"/>
      <c r="R555" s="928"/>
      <c r="S555" s="928"/>
      <c r="T555" s="928"/>
      <c r="U555" s="928"/>
      <c r="V555" s="231"/>
      <c r="W555" s="231"/>
      <c r="X555" s="231"/>
      <c r="Y555" s="231"/>
      <c r="Z555" s="231"/>
    </row>
    <row r="556" spans="1:26" ht="15">
      <c r="A556" s="1386"/>
      <c r="B556" s="1330"/>
      <c r="C556" s="1330"/>
      <c r="D556" s="1330"/>
      <c r="E556" s="928"/>
      <c r="F556" s="928"/>
      <c r="G556" s="928"/>
      <c r="H556" s="928"/>
      <c r="I556" s="928"/>
      <c r="J556" s="928"/>
      <c r="K556" s="928"/>
      <c r="L556" s="928"/>
      <c r="M556" s="928"/>
      <c r="N556" s="928"/>
      <c r="O556" s="928"/>
      <c r="P556" s="928"/>
      <c r="Q556" s="928"/>
      <c r="R556" s="928"/>
      <c r="S556" s="928"/>
      <c r="T556" s="928"/>
      <c r="U556" s="928"/>
      <c r="V556" s="231"/>
      <c r="W556" s="231"/>
      <c r="X556" s="231"/>
      <c r="Y556" s="231"/>
      <c r="Z556" s="231"/>
    </row>
    <row r="557" spans="1:26" ht="15" hidden="1">
      <c r="A557" s="1383" t="s">
        <v>3486</v>
      </c>
      <c r="B557" s="1330"/>
      <c r="C557" s="1330"/>
      <c r="D557" s="1330"/>
      <c r="E557" s="925"/>
      <c r="F557" s="925"/>
      <c r="G557" s="925"/>
      <c r="H557" s="925"/>
      <c r="I557" s="925"/>
      <c r="J557" s="925"/>
      <c r="K557" s="925"/>
      <c r="L557" s="925"/>
      <c r="M557" s="925"/>
      <c r="N557" s="925"/>
      <c r="O557" s="925"/>
      <c r="P557" s="925"/>
      <c r="Q557" s="925"/>
      <c r="R557" s="925"/>
      <c r="S557" s="925"/>
      <c r="T557" s="925"/>
      <c r="U557" s="925"/>
      <c r="V557" s="926"/>
      <c r="W557" s="926"/>
      <c r="X557" s="926"/>
      <c r="Y557" s="926"/>
      <c r="Z557" s="926"/>
    </row>
    <row r="558" spans="1:26" ht="15" hidden="1">
      <c r="A558" s="1380"/>
      <c r="B558" s="1357" t="s">
        <v>7381</v>
      </c>
      <c r="C558" s="1331"/>
      <c r="D558" s="769" t="s">
        <v>7382</v>
      </c>
      <c r="E558" s="950"/>
      <c r="F558" s="928"/>
      <c r="G558" s="950"/>
      <c r="H558" s="928"/>
      <c r="I558" s="928"/>
      <c r="J558" s="928"/>
      <c r="K558" s="928"/>
      <c r="L558" s="928"/>
      <c r="M558" s="928"/>
      <c r="N558" s="928"/>
      <c r="O558" s="928"/>
      <c r="P558" s="928"/>
      <c r="Q558" s="928"/>
      <c r="R558" s="928"/>
      <c r="S558" s="928"/>
      <c r="T558" s="928"/>
      <c r="U558" s="928"/>
      <c r="V558" s="231"/>
      <c r="W558" s="231"/>
      <c r="X558" s="231"/>
      <c r="Y558" s="231"/>
      <c r="Z558" s="231"/>
    </row>
    <row r="559" spans="1:26" ht="15" hidden="1">
      <c r="A559" s="1380" t="s">
        <v>2932</v>
      </c>
      <c r="B559" s="1337">
        <f>CĐKT!F93</f>
        <v>0</v>
      </c>
      <c r="C559" s="783"/>
      <c r="D559" s="783">
        <f ca="1">WK!U139</f>
        <v>297358825</v>
      </c>
      <c r="E559" s="930"/>
      <c r="F559" s="928"/>
      <c r="G559" s="930"/>
      <c r="H559" s="928"/>
      <c r="I559" s="928"/>
      <c r="J559" s="928"/>
      <c r="K559" s="928"/>
      <c r="L559" s="928"/>
      <c r="M559" s="928"/>
      <c r="N559" s="928"/>
      <c r="O559" s="928"/>
      <c r="P559" s="928"/>
      <c r="Q559" s="928"/>
      <c r="R559" s="928"/>
      <c r="S559" s="928"/>
      <c r="T559" s="928"/>
      <c r="U559" s="928"/>
      <c r="V559" s="231"/>
      <c r="W559" s="231"/>
      <c r="X559" s="231"/>
      <c r="Y559" s="231"/>
      <c r="Z559" s="231"/>
    </row>
    <row r="560" spans="1:26" ht="15.75" hidden="1" thickBot="1">
      <c r="A560" s="781" t="s">
        <v>4031</v>
      </c>
      <c r="B560" s="1369">
        <f>SUM(B559:B559)</f>
        <v>0</v>
      </c>
      <c r="C560" s="1331"/>
      <c r="D560" s="1332">
        <f ca="1">SUM(D559:D559)</f>
        <v>297358825</v>
      </c>
      <c r="E560" s="950"/>
      <c r="F560" s="928"/>
      <c r="G560" s="950"/>
      <c r="H560" s="928"/>
      <c r="I560" s="928"/>
      <c r="J560" s="928"/>
      <c r="K560" s="928"/>
      <c r="L560" s="928"/>
      <c r="M560" s="928"/>
      <c r="N560" s="928"/>
      <c r="O560" s="928"/>
      <c r="P560" s="928"/>
      <c r="Q560" s="928"/>
      <c r="R560" s="928"/>
      <c r="S560" s="928"/>
      <c r="T560" s="928"/>
      <c r="U560" s="928"/>
      <c r="V560" s="231"/>
      <c r="W560" s="231"/>
      <c r="X560" s="231"/>
      <c r="Y560" s="231"/>
      <c r="Z560" s="231"/>
    </row>
    <row r="561" spans="1:26" ht="15.75" hidden="1" thickTop="1">
      <c r="A561" s="781"/>
      <c r="B561" s="1373">
        <f>B560-CĐKT!F93</f>
        <v>0</v>
      </c>
      <c r="C561" s="783"/>
      <c r="D561" s="1338">
        <f ca="1">D560-CĐKT!H93</f>
        <v>297358825</v>
      </c>
      <c r="E561" s="950"/>
      <c r="F561" s="928"/>
      <c r="G561" s="950"/>
      <c r="H561" s="928"/>
      <c r="I561" s="928"/>
      <c r="J561" s="928"/>
      <c r="K561" s="928"/>
      <c r="L561" s="928"/>
      <c r="M561" s="928"/>
      <c r="N561" s="928"/>
      <c r="O561" s="928"/>
      <c r="P561" s="928"/>
      <c r="Q561" s="928"/>
      <c r="R561" s="928"/>
      <c r="S561" s="928"/>
      <c r="T561" s="928"/>
      <c r="U561" s="928"/>
      <c r="V561" s="231"/>
      <c r="W561" s="231"/>
      <c r="X561" s="231"/>
      <c r="Y561" s="231"/>
      <c r="Z561" s="231"/>
    </row>
    <row r="562" spans="1:26" ht="15">
      <c r="A562" s="1382"/>
      <c r="B562" s="1330"/>
      <c r="C562" s="1330"/>
      <c r="D562" s="1330"/>
      <c r="E562" s="928"/>
      <c r="F562" s="928"/>
      <c r="G562" s="928"/>
      <c r="H562" s="928"/>
      <c r="I562" s="928"/>
      <c r="J562" s="928"/>
      <c r="K562" s="928"/>
      <c r="L562" s="928"/>
      <c r="M562" s="928"/>
      <c r="N562" s="928"/>
      <c r="O562" s="928"/>
      <c r="P562" s="928"/>
      <c r="Q562" s="928"/>
      <c r="R562" s="928"/>
      <c r="S562" s="928"/>
      <c r="T562" s="928"/>
      <c r="U562" s="928"/>
      <c r="V562" s="231"/>
      <c r="W562" s="231"/>
      <c r="X562" s="231"/>
      <c r="Y562" s="231"/>
      <c r="Z562" s="231"/>
    </row>
    <row r="563" spans="1:26" ht="15">
      <c r="A563" s="1383" t="s">
        <v>3487</v>
      </c>
      <c r="B563" s="1330"/>
      <c r="C563" s="1330"/>
      <c r="D563" s="1330"/>
      <c r="E563" s="925"/>
      <c r="F563" s="925"/>
      <c r="G563" s="925"/>
      <c r="H563" s="925"/>
      <c r="I563" s="925"/>
      <c r="J563" s="925"/>
      <c r="K563" s="925"/>
      <c r="L563" s="925"/>
      <c r="M563" s="925"/>
      <c r="N563" s="925"/>
      <c r="O563" s="925"/>
      <c r="P563" s="925"/>
      <c r="Q563" s="925"/>
      <c r="R563" s="925"/>
      <c r="S563" s="925"/>
      <c r="T563" s="925"/>
      <c r="U563" s="925"/>
      <c r="V563" s="926"/>
      <c r="W563" s="926"/>
      <c r="X563" s="926"/>
      <c r="Y563" s="926"/>
      <c r="Z563" s="926"/>
    </row>
    <row r="564" spans="1:26" ht="15">
      <c r="A564" s="1380"/>
      <c r="B564" s="1357" t="s">
        <v>7381</v>
      </c>
      <c r="C564" s="1331"/>
      <c r="D564" s="769" t="s">
        <v>7382</v>
      </c>
      <c r="E564" s="950"/>
      <c r="F564" s="928"/>
      <c r="G564" s="950"/>
      <c r="H564" s="928"/>
      <c r="I564" s="928"/>
      <c r="J564" s="928"/>
      <c r="K564" s="928"/>
      <c r="L564" s="928"/>
      <c r="M564" s="928"/>
      <c r="N564" s="928"/>
      <c r="O564" s="928"/>
      <c r="P564" s="928"/>
      <c r="Q564" s="928"/>
      <c r="R564" s="928"/>
      <c r="S564" s="928"/>
      <c r="T564" s="928"/>
      <c r="U564" s="928"/>
      <c r="V564" s="231"/>
      <c r="W564" s="231"/>
      <c r="X564" s="231"/>
      <c r="Y564" s="231"/>
      <c r="Z564" s="231"/>
    </row>
    <row r="565" spans="1:26" ht="15">
      <c r="A565" s="1005" t="s">
        <v>2177</v>
      </c>
      <c r="B565" s="1337">
        <v>45745592</v>
      </c>
      <c r="C565" s="1350"/>
      <c r="D565" s="1337">
        <v>35124634</v>
      </c>
      <c r="E565" s="998"/>
      <c r="F565" s="928"/>
      <c r="G565" s="930"/>
      <c r="H565" s="928"/>
      <c r="I565" s="928"/>
      <c r="J565" s="928"/>
      <c r="K565" s="928"/>
      <c r="L565" s="928"/>
      <c r="M565" s="928"/>
      <c r="N565" s="928"/>
      <c r="O565" s="928"/>
      <c r="P565" s="928"/>
      <c r="Q565" s="928"/>
      <c r="R565" s="928"/>
      <c r="S565" s="928"/>
      <c r="T565" s="928"/>
      <c r="U565" s="928"/>
      <c r="V565" s="231"/>
      <c r="W565" s="231"/>
      <c r="X565" s="231"/>
      <c r="Y565" s="231"/>
      <c r="Z565" s="231"/>
    </row>
    <row r="566" spans="1:26" ht="15" hidden="1">
      <c r="A566" s="1005" t="s">
        <v>3488</v>
      </c>
      <c r="B566" s="1337"/>
      <c r="C566" s="1350"/>
      <c r="D566" s="783"/>
      <c r="E566" s="998"/>
      <c r="F566" s="928"/>
      <c r="G566" s="930"/>
      <c r="H566" s="928"/>
      <c r="I566" s="928"/>
      <c r="J566" s="928"/>
      <c r="K566" s="928"/>
      <c r="L566" s="928"/>
      <c r="M566" s="928"/>
      <c r="N566" s="928"/>
      <c r="O566" s="928"/>
      <c r="P566" s="928"/>
      <c r="Q566" s="928"/>
      <c r="R566" s="928"/>
      <c r="S566" s="928"/>
      <c r="T566" s="928"/>
      <c r="U566" s="928"/>
      <c r="V566" s="231"/>
      <c r="W566" s="231"/>
      <c r="X566" s="231"/>
      <c r="Y566" s="231"/>
      <c r="Z566" s="231"/>
    </row>
    <row r="567" spans="1:26" ht="15" hidden="1">
      <c r="A567" s="1005" t="s">
        <v>8012</v>
      </c>
      <c r="B567" s="1337"/>
      <c r="C567" s="1350"/>
      <c r="D567" s="783"/>
      <c r="E567" s="998"/>
      <c r="F567" s="928"/>
      <c r="G567" s="930"/>
      <c r="H567" s="928"/>
      <c r="I567" s="928"/>
      <c r="J567" s="928"/>
      <c r="K567" s="928"/>
      <c r="L567" s="928"/>
      <c r="M567" s="928"/>
      <c r="N567" s="928"/>
      <c r="O567" s="928"/>
      <c r="P567" s="928"/>
      <c r="Q567" s="928"/>
      <c r="R567" s="928"/>
      <c r="S567" s="928"/>
      <c r="T567" s="928"/>
      <c r="U567" s="928"/>
      <c r="V567" s="231"/>
      <c r="W567" s="231"/>
      <c r="X567" s="231"/>
      <c r="Y567" s="231"/>
      <c r="Z567" s="231"/>
    </row>
    <row r="568" spans="1:26" ht="15.75" thickBot="1">
      <c r="A568" s="781" t="s">
        <v>4031</v>
      </c>
      <c r="B568" s="1369">
        <f>B565+B566+B567</f>
        <v>45745592</v>
      </c>
      <c r="C568" s="1331"/>
      <c r="D568" s="1332">
        <f>D565+D566+D567</f>
        <v>35124634</v>
      </c>
      <c r="E568" s="950"/>
      <c r="F568" s="928"/>
      <c r="G568" s="950"/>
      <c r="H568" s="928"/>
      <c r="I568" s="928"/>
      <c r="J568" s="928"/>
      <c r="K568" s="928"/>
      <c r="L568" s="928"/>
      <c r="M568" s="928"/>
      <c r="N568" s="928"/>
      <c r="O568" s="928"/>
      <c r="P568" s="928"/>
      <c r="Q568" s="928"/>
      <c r="R568" s="928"/>
      <c r="S568" s="928"/>
      <c r="T568" s="928"/>
      <c r="U568" s="928"/>
      <c r="V568" s="231"/>
      <c r="W568" s="231"/>
      <c r="X568" s="231"/>
      <c r="Y568" s="231"/>
      <c r="Z568" s="231"/>
    </row>
    <row r="569" spans="1:26" s="991" customFormat="1" ht="15.75" thickTop="1">
      <c r="A569" s="1404"/>
      <c r="B569" s="1373">
        <f>B568-CĐKT!F94</f>
        <v>-62164980894</v>
      </c>
      <c r="C569" s="1341"/>
      <c r="D569" s="1340">
        <f>D568-CĐKT!H94</f>
        <v>-76881343586</v>
      </c>
      <c r="E569" s="988"/>
      <c r="F569" s="944"/>
      <c r="G569" s="988"/>
      <c r="H569" s="944"/>
      <c r="I569" s="944"/>
      <c r="J569" s="928"/>
      <c r="K569" s="928"/>
      <c r="L569" s="928"/>
      <c r="M569" s="944"/>
      <c r="N569" s="944"/>
      <c r="O569" s="944"/>
      <c r="P569" s="944"/>
      <c r="Q569" s="944"/>
      <c r="R569" s="944"/>
      <c r="S569" s="944"/>
      <c r="T569" s="944"/>
      <c r="U569" s="944"/>
      <c r="V569" s="945"/>
      <c r="W569" s="945"/>
      <c r="X569" s="945"/>
      <c r="Y569" s="945"/>
      <c r="Z569" s="945"/>
    </row>
    <row r="570" spans="1:26" ht="15">
      <c r="A570" s="1005" t="s">
        <v>14322</v>
      </c>
      <c r="B570" s="1337"/>
      <c r="C570" s="1350"/>
      <c r="D570" s="1337"/>
      <c r="E570" s="998"/>
      <c r="F570" s="928"/>
      <c r="G570" s="930"/>
      <c r="H570" s="928"/>
      <c r="I570" s="928"/>
      <c r="J570" s="928"/>
      <c r="K570" s="928"/>
      <c r="L570" s="928"/>
      <c r="M570" s="928"/>
      <c r="N570" s="928"/>
      <c r="O570" s="928"/>
      <c r="P570" s="928"/>
      <c r="Q570" s="928"/>
      <c r="R570" s="928"/>
      <c r="S570" s="928"/>
      <c r="T570" s="928"/>
      <c r="U570" s="928"/>
      <c r="V570" s="231"/>
      <c r="W570" s="231"/>
      <c r="X570" s="231"/>
      <c r="Y570" s="231"/>
      <c r="Z570" s="231"/>
    </row>
    <row r="571" spans="1:26" ht="15" hidden="1">
      <c r="A571" s="1005"/>
      <c r="B571" s="1337"/>
      <c r="C571" s="1350"/>
      <c r="D571" s="1337"/>
      <c r="E571" s="998"/>
      <c r="F571" s="928"/>
      <c r="G571" s="930"/>
      <c r="H571" s="928"/>
      <c r="I571" s="928"/>
      <c r="J571" s="928"/>
      <c r="K571" s="928"/>
      <c r="L571" s="928"/>
      <c r="M571" s="928"/>
      <c r="N571" s="928"/>
      <c r="O571" s="928"/>
      <c r="P571" s="928"/>
      <c r="Q571" s="928"/>
      <c r="R571" s="928"/>
      <c r="S571" s="928"/>
      <c r="T571" s="928"/>
      <c r="U571" s="928"/>
      <c r="V571" s="231"/>
      <c r="W571" s="231"/>
      <c r="X571" s="231"/>
      <c r="Y571" s="231"/>
      <c r="Z571" s="231"/>
    </row>
    <row r="572" spans="1:26" ht="28.5" hidden="1">
      <c r="A572" s="1428" t="s">
        <v>12415</v>
      </c>
      <c r="B572" s="1337"/>
      <c r="C572" s="1350"/>
      <c r="D572" s="1337"/>
      <c r="E572" s="998"/>
      <c r="F572" s="928"/>
      <c r="G572" s="930"/>
      <c r="H572" s="928"/>
      <c r="I572" s="928"/>
      <c r="J572" s="928"/>
      <c r="K572" s="928"/>
      <c r="L572" s="928"/>
      <c r="M572" s="928"/>
      <c r="N572" s="928"/>
      <c r="O572" s="928"/>
      <c r="P572" s="928"/>
      <c r="Q572" s="928"/>
      <c r="R572" s="928"/>
      <c r="S572" s="928"/>
      <c r="T572" s="928"/>
      <c r="U572" s="928"/>
      <c r="V572" s="231"/>
      <c r="W572" s="231"/>
      <c r="X572" s="231"/>
      <c r="Y572" s="231"/>
      <c r="Z572" s="231"/>
    </row>
    <row r="573" spans="1:26" ht="15" hidden="1">
      <c r="A573" s="1005"/>
      <c r="B573" s="1357" t="s">
        <v>7381</v>
      </c>
      <c r="C573" s="1331"/>
      <c r="D573" s="769" t="s">
        <v>7382</v>
      </c>
      <c r="E573" s="998"/>
      <c r="F573" s="928"/>
      <c r="G573" s="930"/>
      <c r="H573" s="928"/>
      <c r="I573" s="928"/>
      <c r="J573" s="928"/>
      <c r="K573" s="928"/>
      <c r="L573" s="928"/>
      <c r="M573" s="928"/>
      <c r="N573" s="928"/>
      <c r="O573" s="928"/>
      <c r="P573" s="928"/>
      <c r="Q573" s="928"/>
      <c r="R573" s="928"/>
      <c r="S573" s="928"/>
      <c r="T573" s="928"/>
      <c r="U573" s="928"/>
      <c r="V573" s="231"/>
      <c r="W573" s="231"/>
      <c r="X573" s="231"/>
      <c r="Y573" s="231"/>
      <c r="Z573" s="231"/>
    </row>
    <row r="574" spans="1:26" ht="30" hidden="1">
      <c r="A574" s="1005" t="s">
        <v>4513</v>
      </c>
      <c r="B574" s="1337"/>
      <c r="C574" s="1350"/>
      <c r="D574" s="1337"/>
      <c r="E574" s="998"/>
      <c r="F574" s="928"/>
      <c r="G574" s="930"/>
      <c r="H574" s="928"/>
      <c r="I574" s="928"/>
      <c r="J574" s="928"/>
      <c r="K574" s="928"/>
      <c r="L574" s="928"/>
      <c r="M574" s="928"/>
      <c r="N574" s="928"/>
      <c r="O574" s="928"/>
      <c r="P574" s="928"/>
      <c r="Q574" s="928"/>
      <c r="R574" s="928"/>
      <c r="S574" s="928"/>
      <c r="T574" s="928"/>
      <c r="U574" s="928"/>
      <c r="V574" s="231"/>
      <c r="W574" s="231"/>
      <c r="X574" s="231"/>
      <c r="Y574" s="231"/>
      <c r="Z574" s="231"/>
    </row>
    <row r="575" spans="1:26" ht="15" hidden="1">
      <c r="A575" s="1005"/>
      <c r="B575" s="1337"/>
      <c r="C575" s="1350"/>
      <c r="D575" s="1337"/>
      <c r="E575" s="998"/>
      <c r="F575" s="928"/>
      <c r="G575" s="930"/>
      <c r="H575" s="928"/>
      <c r="I575" s="928"/>
      <c r="J575" s="928"/>
      <c r="K575" s="928"/>
      <c r="L575" s="928"/>
      <c r="M575" s="928"/>
      <c r="N575" s="928"/>
      <c r="O575" s="928"/>
      <c r="P575" s="928"/>
      <c r="Q575" s="928"/>
      <c r="R575" s="928"/>
      <c r="S575" s="928"/>
      <c r="T575" s="928"/>
      <c r="U575" s="928"/>
      <c r="V575" s="231"/>
      <c r="W575" s="231"/>
      <c r="X575" s="231"/>
      <c r="Y575" s="231"/>
      <c r="Z575" s="231"/>
    </row>
    <row r="576" spans="1:26" ht="15" hidden="1">
      <c r="A576" s="1005" t="s">
        <v>2920</v>
      </c>
      <c r="B576" s="1337"/>
      <c r="C576" s="1350"/>
      <c r="D576" s="1337"/>
      <c r="E576" s="998"/>
      <c r="F576" s="928"/>
      <c r="G576" s="930"/>
      <c r="H576" s="928"/>
      <c r="I576" s="928"/>
      <c r="J576" s="928"/>
      <c r="K576" s="928"/>
      <c r="L576" s="928"/>
      <c r="M576" s="928"/>
      <c r="N576" s="928"/>
      <c r="O576" s="928"/>
      <c r="P576" s="928"/>
      <c r="Q576" s="928"/>
      <c r="R576" s="928"/>
      <c r="S576" s="928"/>
      <c r="T576" s="928"/>
      <c r="U576" s="928"/>
      <c r="V576" s="231"/>
      <c r="W576" s="231"/>
      <c r="X576" s="231"/>
      <c r="Y576" s="231"/>
      <c r="Z576" s="231"/>
    </row>
    <row r="577" spans="1:26" ht="15.75" hidden="1" thickBot="1">
      <c r="A577" s="781" t="s">
        <v>4031</v>
      </c>
      <c r="B577" s="1524" t="e">
        <f>#REF!+#REF!+#REF!+B571</f>
        <v>#REF!</v>
      </c>
      <c r="C577" s="1331"/>
      <c r="D577" s="1332" t="e">
        <f>#REF!+#REF!+#REF!+D572+D573+D574+D575+D576</f>
        <v>#REF!</v>
      </c>
      <c r="E577" s="998"/>
      <c r="F577" s="928"/>
      <c r="G577" s="930"/>
      <c r="H577" s="928"/>
      <c r="I577" s="928"/>
      <c r="J577" s="928"/>
      <c r="K577" s="928"/>
      <c r="L577" s="928"/>
      <c r="M577" s="928"/>
      <c r="N577" s="928"/>
      <c r="O577" s="928"/>
      <c r="P577" s="928"/>
      <c r="Q577" s="928"/>
      <c r="R577" s="928"/>
      <c r="S577" s="928"/>
      <c r="T577" s="928"/>
      <c r="U577" s="928"/>
      <c r="V577" s="231"/>
      <c r="W577" s="231"/>
      <c r="X577" s="231"/>
      <c r="Y577" s="231"/>
      <c r="Z577" s="231"/>
    </row>
    <row r="578" spans="1:26" ht="15.75" hidden="1" thickTop="1">
      <c r="A578" s="1005"/>
      <c r="B578" s="1337" t="e">
        <f>B577-[2]BS!F108</f>
        <v>#REF!</v>
      </c>
      <c r="C578" s="1350"/>
      <c r="D578" s="1337" t="e">
        <f>D577-[2]BS!H108</f>
        <v>#REF!</v>
      </c>
      <c r="E578" s="998"/>
      <c r="F578" s="928"/>
      <c r="G578" s="930"/>
      <c r="H578" s="928"/>
      <c r="I578" s="928"/>
      <c r="J578" s="928"/>
      <c r="K578" s="928"/>
      <c r="L578" s="928"/>
      <c r="M578" s="928"/>
      <c r="N578" s="928"/>
      <c r="O578" s="928"/>
      <c r="P578" s="928"/>
      <c r="Q578" s="928"/>
      <c r="R578" s="928"/>
      <c r="S578" s="928"/>
      <c r="T578" s="928"/>
      <c r="U578" s="928"/>
      <c r="V578" s="231"/>
      <c r="W578" s="231"/>
      <c r="X578" s="231"/>
      <c r="Y578" s="231"/>
      <c r="Z578" s="231"/>
    </row>
    <row r="579" spans="1:26" ht="15" hidden="1">
      <c r="A579" s="1005"/>
      <c r="B579" s="1337"/>
      <c r="C579" s="1350"/>
      <c r="D579" s="1337"/>
      <c r="E579" s="998"/>
      <c r="F579" s="928"/>
      <c r="G579" s="930"/>
      <c r="H579" s="928"/>
      <c r="I579" s="928"/>
      <c r="J579" s="928"/>
      <c r="K579" s="928"/>
      <c r="L579" s="928"/>
      <c r="M579" s="928"/>
      <c r="N579" s="928"/>
      <c r="O579" s="928"/>
      <c r="P579" s="928"/>
      <c r="Q579" s="928"/>
      <c r="R579" s="928"/>
      <c r="S579" s="928"/>
      <c r="T579" s="928"/>
      <c r="U579" s="928"/>
      <c r="V579" s="231"/>
      <c r="W579" s="231"/>
      <c r="X579" s="231"/>
      <c r="Y579" s="231"/>
      <c r="Z579" s="231"/>
    </row>
    <row r="580" spans="1:26" ht="15">
      <c r="A580" s="1383" t="s">
        <v>3490</v>
      </c>
      <c r="B580" s="1330"/>
      <c r="C580" s="1330"/>
      <c r="D580" s="1330"/>
      <c r="E580" s="925"/>
      <c r="F580" s="925"/>
      <c r="G580" s="925"/>
      <c r="H580" s="925"/>
      <c r="I580" s="925"/>
      <c r="J580" s="925"/>
      <c r="K580" s="925"/>
      <c r="L580" s="925"/>
      <c r="M580" s="925"/>
      <c r="N580" s="925"/>
      <c r="O580" s="925"/>
      <c r="P580" s="925"/>
      <c r="Q580" s="925"/>
      <c r="R580" s="925"/>
      <c r="S580" s="925"/>
      <c r="T580" s="925"/>
      <c r="U580" s="925"/>
      <c r="V580" s="926"/>
      <c r="W580" s="926"/>
      <c r="X580" s="926"/>
      <c r="Y580" s="926"/>
      <c r="Z580" s="926"/>
    </row>
    <row r="581" spans="1:26" ht="15">
      <c r="A581" s="1380"/>
      <c r="B581" s="1357" t="s">
        <v>7381</v>
      </c>
      <c r="C581" s="1331"/>
      <c r="D581" s="769" t="s">
        <v>7382</v>
      </c>
      <c r="E581" s="950"/>
      <c r="F581" s="928"/>
      <c r="G581" s="950"/>
      <c r="H581" s="928"/>
      <c r="I581" s="928"/>
      <c r="J581" s="928"/>
      <c r="K581" s="928"/>
      <c r="L581" s="928"/>
      <c r="M581" s="928"/>
      <c r="N581" s="928"/>
      <c r="O581" s="928"/>
      <c r="P581" s="928"/>
      <c r="Q581" s="928"/>
      <c r="R581" s="928"/>
      <c r="S581" s="928"/>
      <c r="T581" s="928"/>
      <c r="U581" s="928"/>
      <c r="V581" s="231"/>
      <c r="W581" s="231"/>
      <c r="X581" s="231"/>
      <c r="Y581" s="231"/>
      <c r="Z581" s="231"/>
    </row>
    <row r="582" spans="1:26" ht="15">
      <c r="A582" s="1615" t="s">
        <v>6864</v>
      </c>
      <c r="B582" s="1337">
        <v>173277338</v>
      </c>
      <c r="C582" s="783"/>
      <c r="D582" s="1507">
        <v>173277338</v>
      </c>
      <c r="E582" s="930"/>
      <c r="F582" s="928"/>
      <c r="G582" s="930"/>
      <c r="H582" s="928"/>
      <c r="I582" s="928"/>
      <c r="J582" s="928"/>
      <c r="K582" s="928"/>
      <c r="L582" s="928"/>
      <c r="M582" s="928"/>
      <c r="N582" s="928"/>
      <c r="O582" s="928"/>
      <c r="P582" s="928"/>
      <c r="Q582" s="928"/>
      <c r="R582" s="928"/>
      <c r="S582" s="928"/>
      <c r="T582" s="928"/>
      <c r="U582" s="928"/>
      <c r="V582" s="231"/>
      <c r="W582" s="231"/>
      <c r="X582" s="231"/>
      <c r="Y582" s="231"/>
      <c r="Z582" s="231"/>
    </row>
    <row r="583" spans="1:26" ht="15">
      <c r="A583" s="1615" t="s">
        <v>6862</v>
      </c>
      <c r="B583" s="1337">
        <v>104635663</v>
      </c>
      <c r="C583" s="783"/>
      <c r="D583" s="1508" t="s">
        <v>9131</v>
      </c>
      <c r="E583" s="930"/>
      <c r="F583" s="928"/>
      <c r="G583" s="930"/>
      <c r="H583" s="928"/>
      <c r="I583" s="928"/>
      <c r="J583" s="928"/>
      <c r="K583" s="928"/>
      <c r="L583" s="928"/>
      <c r="M583" s="928"/>
      <c r="N583" s="928"/>
      <c r="O583" s="928"/>
      <c r="P583" s="928"/>
      <c r="Q583" s="928"/>
      <c r="R583" s="928"/>
      <c r="S583" s="928"/>
      <c r="T583" s="928"/>
      <c r="U583" s="928"/>
      <c r="V583" s="231"/>
      <c r="W583" s="231"/>
      <c r="X583" s="231"/>
      <c r="Y583" s="231"/>
      <c r="Z583" s="231"/>
    </row>
    <row r="584" spans="1:26" ht="15">
      <c r="A584" s="1615" t="s">
        <v>6863</v>
      </c>
      <c r="B584" s="1337">
        <v>16696125</v>
      </c>
      <c r="C584" s="783"/>
      <c r="D584" s="1508" t="s">
        <v>9131</v>
      </c>
      <c r="E584" s="930"/>
      <c r="F584" s="928"/>
      <c r="G584" s="930"/>
      <c r="H584" s="928"/>
      <c r="I584" s="928"/>
      <c r="J584" s="928"/>
      <c r="K584" s="928"/>
      <c r="L584" s="928"/>
      <c r="M584" s="928"/>
      <c r="N584" s="928"/>
      <c r="O584" s="928"/>
      <c r="P584" s="928"/>
      <c r="Q584" s="928"/>
      <c r="R584" s="928"/>
      <c r="S584" s="928"/>
      <c r="T584" s="928"/>
      <c r="U584" s="928"/>
      <c r="V584" s="231"/>
      <c r="W584" s="231"/>
      <c r="X584" s="231"/>
      <c r="Y584" s="231"/>
      <c r="Z584" s="231"/>
    </row>
    <row r="585" spans="1:26" ht="15">
      <c r="A585" s="1615" t="s">
        <v>6287</v>
      </c>
      <c r="B585" s="1337">
        <v>6889780</v>
      </c>
      <c r="C585" s="783"/>
      <c r="D585" s="1508" t="s">
        <v>9131</v>
      </c>
      <c r="E585" s="930"/>
      <c r="F585" s="928"/>
      <c r="G585" s="930"/>
      <c r="H585" s="928"/>
      <c r="I585" s="928"/>
      <c r="J585" s="928"/>
      <c r="K585" s="928"/>
      <c r="L585" s="928"/>
      <c r="M585" s="928"/>
      <c r="N585" s="928"/>
      <c r="O585" s="928"/>
      <c r="P585" s="928"/>
      <c r="Q585" s="928"/>
      <c r="R585" s="928"/>
      <c r="S585" s="928"/>
      <c r="T585" s="928"/>
      <c r="U585" s="928"/>
      <c r="V585" s="231"/>
      <c r="W585" s="231"/>
      <c r="X585" s="231"/>
      <c r="Y585" s="231"/>
      <c r="Z585" s="231"/>
    </row>
    <row r="586" spans="1:26" ht="15">
      <c r="A586" s="1615" t="s">
        <v>14323</v>
      </c>
      <c r="B586" s="1337">
        <v>7302327480</v>
      </c>
      <c r="C586" s="783"/>
      <c r="D586" s="1507">
        <v>7302327480</v>
      </c>
      <c r="E586" s="930"/>
      <c r="F586" s="928"/>
      <c r="G586" s="930"/>
      <c r="H586" s="928"/>
      <c r="I586" s="928"/>
      <c r="J586" s="928"/>
      <c r="K586" s="928"/>
      <c r="L586" s="928"/>
      <c r="M586" s="928"/>
      <c r="N586" s="928"/>
      <c r="O586" s="928"/>
      <c r="P586" s="928"/>
      <c r="Q586" s="928"/>
      <c r="R586" s="928"/>
      <c r="S586" s="928"/>
      <c r="T586" s="928"/>
      <c r="U586" s="928"/>
      <c r="V586" s="231"/>
      <c r="W586" s="231"/>
      <c r="X586" s="231"/>
      <c r="Y586" s="231"/>
      <c r="Z586" s="231"/>
    </row>
    <row r="587" spans="1:26" ht="15.75" thickBot="1">
      <c r="A587" s="781" t="s">
        <v>4031</v>
      </c>
      <c r="B587" s="1369">
        <f>SUM(B582:B586)</f>
        <v>7603826386</v>
      </c>
      <c r="C587" s="1331"/>
      <c r="D587" s="1332">
        <f>SUM(D582:D586)</f>
        <v>7475604818</v>
      </c>
      <c r="E587" s="950"/>
      <c r="F587" s="928"/>
      <c r="G587" s="950"/>
      <c r="H587" s="928"/>
      <c r="I587" s="928"/>
      <c r="J587" s="928"/>
      <c r="K587" s="928"/>
      <c r="L587" s="928"/>
      <c r="M587" s="928"/>
      <c r="N587" s="928"/>
      <c r="O587" s="928"/>
      <c r="P587" s="928"/>
      <c r="Q587" s="928"/>
      <c r="R587" s="928"/>
      <c r="S587" s="928"/>
      <c r="T587" s="928"/>
      <c r="U587" s="928"/>
      <c r="V587" s="231"/>
      <c r="W587" s="231"/>
      <c r="X587" s="231"/>
      <c r="Y587" s="231"/>
      <c r="Z587" s="231"/>
    </row>
    <row r="588" spans="1:26" ht="15.75" thickTop="1">
      <c r="A588" s="1402"/>
      <c r="B588" s="1368">
        <f>B587-CĐKT!F97</f>
        <v>-3576676604</v>
      </c>
      <c r="C588" s="1334"/>
      <c r="D588" s="1333">
        <f>D587-CĐKT!H97</f>
        <v>-5742097305</v>
      </c>
      <c r="E588" s="950"/>
      <c r="F588" s="928"/>
      <c r="G588" s="950"/>
      <c r="H588" s="928"/>
      <c r="I588" s="928"/>
      <c r="J588" s="928"/>
      <c r="K588" s="928"/>
      <c r="L588" s="928"/>
      <c r="M588" s="928"/>
      <c r="N588" s="928"/>
      <c r="O588" s="928"/>
      <c r="P588" s="928"/>
      <c r="Q588" s="928"/>
      <c r="R588" s="928"/>
      <c r="S588" s="928"/>
      <c r="T588" s="928"/>
      <c r="U588" s="928"/>
      <c r="V588" s="231"/>
      <c r="W588" s="231"/>
      <c r="X588" s="231"/>
      <c r="Y588" s="231"/>
      <c r="Z588" s="231"/>
    </row>
    <row r="589" spans="1:26" ht="15">
      <c r="A589" s="781"/>
      <c r="B589" s="1368"/>
      <c r="C589" s="1334"/>
      <c r="D589" s="1333"/>
      <c r="E589" s="950"/>
      <c r="F589" s="928"/>
      <c r="G589" s="950"/>
      <c r="H589" s="928"/>
      <c r="I589" s="928"/>
      <c r="J589" s="928"/>
      <c r="K589" s="928"/>
      <c r="L589" s="928"/>
      <c r="M589" s="928"/>
      <c r="N589" s="928"/>
      <c r="O589" s="928"/>
      <c r="P589" s="928"/>
      <c r="Q589" s="928"/>
      <c r="R589" s="928"/>
      <c r="S589" s="928"/>
      <c r="T589" s="928"/>
      <c r="U589" s="928"/>
      <c r="V589" s="231"/>
      <c r="W589" s="231"/>
      <c r="X589" s="231"/>
      <c r="Y589" s="231"/>
      <c r="Z589" s="231"/>
    </row>
    <row r="590" spans="1:26" ht="15" hidden="1">
      <c r="A590" s="1383" t="s">
        <v>3491</v>
      </c>
      <c r="B590" s="1330"/>
      <c r="C590" s="1330"/>
      <c r="D590" s="1330"/>
      <c r="E590" s="925"/>
      <c r="F590" s="925"/>
      <c r="G590" s="925"/>
      <c r="H590" s="925"/>
      <c r="I590" s="925"/>
      <c r="J590" s="925"/>
      <c r="K590" s="925"/>
      <c r="L590" s="925"/>
      <c r="M590" s="925"/>
      <c r="N590" s="925"/>
      <c r="O590" s="925"/>
      <c r="P590" s="925"/>
      <c r="Q590" s="925"/>
      <c r="R590" s="925"/>
      <c r="S590" s="925"/>
      <c r="T590" s="925"/>
      <c r="U590" s="925"/>
      <c r="V590" s="926"/>
      <c r="W590" s="926"/>
      <c r="X590" s="926"/>
      <c r="Y590" s="926"/>
      <c r="Z590" s="926"/>
    </row>
    <row r="591" spans="1:26" ht="43.5" hidden="1">
      <c r="A591" s="781"/>
      <c r="B591" s="1357" t="s">
        <v>4021</v>
      </c>
      <c r="C591" s="1331"/>
      <c r="D591" s="769" t="s">
        <v>4492</v>
      </c>
      <c r="E591" s="996"/>
      <c r="F591" s="951" t="s">
        <v>4493</v>
      </c>
      <c r="G591" s="996"/>
      <c r="H591" s="951" t="s">
        <v>12588</v>
      </c>
      <c r="I591" s="996"/>
      <c r="J591" s="961" t="s">
        <v>4494</v>
      </c>
      <c r="K591" s="961"/>
      <c r="L591" s="961" t="s">
        <v>993</v>
      </c>
      <c r="M591" s="951"/>
      <c r="N591" s="951" t="s">
        <v>3009</v>
      </c>
      <c r="O591" s="996"/>
      <c r="P591" s="951" t="s">
        <v>4020</v>
      </c>
      <c r="Q591" s="928"/>
      <c r="R591" s="928"/>
      <c r="S591" s="928"/>
      <c r="T591" s="928"/>
      <c r="U591" s="928"/>
      <c r="V591" s="231"/>
      <c r="W591" s="231"/>
      <c r="X591" s="231"/>
      <c r="Y591" s="231"/>
      <c r="Z591" s="231"/>
    </row>
    <row r="592" spans="1:26" ht="15" hidden="1">
      <c r="A592" s="1380" t="s">
        <v>1111</v>
      </c>
      <c r="B592" s="1358"/>
      <c r="C592" s="1331"/>
      <c r="D592" s="1331"/>
      <c r="E592" s="950"/>
      <c r="F592" s="950"/>
      <c r="G592" s="950"/>
      <c r="H592" s="950"/>
      <c r="I592" s="950"/>
      <c r="J592" s="999"/>
      <c r="K592" s="999"/>
      <c r="L592" s="999"/>
      <c r="M592" s="950"/>
      <c r="N592" s="950"/>
      <c r="O592" s="950"/>
      <c r="P592" s="950">
        <f>B592+D592+F592+H592-J592-L592-N592</f>
        <v>0</v>
      </c>
      <c r="Q592" s="928"/>
      <c r="R592" s="928"/>
      <c r="S592" s="928"/>
      <c r="T592" s="928"/>
      <c r="U592" s="928"/>
      <c r="V592" s="231"/>
      <c r="W592" s="231"/>
      <c r="X592" s="231"/>
      <c r="Y592" s="231"/>
      <c r="Z592" s="231"/>
    </row>
    <row r="593" spans="1:26" ht="15" hidden="1">
      <c r="A593" s="1380" t="s">
        <v>1112</v>
      </c>
      <c r="B593" s="1358"/>
      <c r="C593" s="1331"/>
      <c r="D593" s="1331"/>
      <c r="E593" s="950"/>
      <c r="F593" s="950"/>
      <c r="G593" s="950"/>
      <c r="H593" s="950"/>
      <c r="I593" s="950"/>
      <c r="J593" s="999"/>
      <c r="K593" s="999"/>
      <c r="L593" s="999"/>
      <c r="M593" s="950"/>
      <c r="N593" s="950"/>
      <c r="O593" s="950"/>
      <c r="P593" s="950">
        <f>B593+D593+F593+H593-J593-L593-N593</f>
        <v>0</v>
      </c>
      <c r="Q593" s="928"/>
      <c r="R593" s="928"/>
      <c r="S593" s="928"/>
      <c r="T593" s="928"/>
      <c r="U593" s="928"/>
      <c r="V593" s="231"/>
      <c r="W593" s="231"/>
      <c r="X593" s="231"/>
      <c r="Y593" s="231"/>
      <c r="Z593" s="231"/>
    </row>
    <row r="594" spans="1:26" ht="15" hidden="1">
      <c r="A594" s="1005" t="s">
        <v>1113</v>
      </c>
      <c r="B594" s="1358"/>
      <c r="C594" s="1331"/>
      <c r="D594" s="1331"/>
      <c r="E594" s="950"/>
      <c r="F594" s="950"/>
      <c r="G594" s="950"/>
      <c r="H594" s="950"/>
      <c r="I594" s="950"/>
      <c r="J594" s="999"/>
      <c r="K594" s="999"/>
      <c r="L594" s="999"/>
      <c r="M594" s="950"/>
      <c r="N594" s="950"/>
      <c r="O594" s="950"/>
      <c r="P594" s="950">
        <f>B594+D594+F594+H594-J594-L594-N594</f>
        <v>0</v>
      </c>
      <c r="Q594" s="928"/>
      <c r="R594" s="928"/>
      <c r="S594" s="928"/>
      <c r="T594" s="928"/>
      <c r="U594" s="928"/>
      <c r="V594" s="231"/>
      <c r="W594" s="231"/>
      <c r="X594" s="231"/>
      <c r="Y594" s="231"/>
      <c r="Z594" s="231"/>
    </row>
    <row r="595" spans="1:26" ht="15" hidden="1">
      <c r="A595" s="1404" t="s">
        <v>1114</v>
      </c>
      <c r="B595" s="1357"/>
      <c r="C595" s="1331"/>
      <c r="D595" s="769"/>
      <c r="E595" s="950"/>
      <c r="F595" s="927"/>
      <c r="G595" s="950"/>
      <c r="H595" s="927"/>
      <c r="I595" s="950"/>
      <c r="J595" s="958"/>
      <c r="K595" s="958"/>
      <c r="L595" s="958"/>
      <c r="M595" s="927"/>
      <c r="N595" s="927"/>
      <c r="O595" s="950"/>
      <c r="P595" s="927">
        <f>B595+D595+F595+H595-J595-L595-N595</f>
        <v>0</v>
      </c>
      <c r="Q595" s="928"/>
      <c r="R595" s="928"/>
      <c r="S595" s="928"/>
      <c r="T595" s="928"/>
      <c r="U595" s="928"/>
      <c r="V595" s="231"/>
      <c r="W595" s="231"/>
      <c r="X595" s="231"/>
      <c r="Y595" s="231"/>
      <c r="Z595" s="231"/>
    </row>
    <row r="596" spans="1:26" ht="15.75" hidden="1" thickBot="1">
      <c r="A596" s="781" t="s">
        <v>4031</v>
      </c>
      <c r="B596" s="1367">
        <f>SUM(B592:B595)</f>
        <v>0</v>
      </c>
      <c r="C596" s="1331"/>
      <c r="D596" s="785">
        <f>SUM(D592:D595)</f>
        <v>0</v>
      </c>
      <c r="E596" s="950"/>
      <c r="F596" s="936">
        <f>SUM(F592:F595)</f>
        <v>0</v>
      </c>
      <c r="G596" s="950"/>
      <c r="H596" s="936">
        <f>SUM(H592:H595)</f>
        <v>0</v>
      </c>
      <c r="I596" s="950"/>
      <c r="J596" s="1449">
        <f>SUM(J592:J595)</f>
        <v>0</v>
      </c>
      <c r="K596" s="1449"/>
      <c r="L596" s="1449">
        <f>SUM(L592:L595)</f>
        <v>0</v>
      </c>
      <c r="M596" s="936"/>
      <c r="N596" s="936">
        <f>SUM(N592:N595)</f>
        <v>0</v>
      </c>
      <c r="O596" s="950"/>
      <c r="P596" s="936">
        <f>SUM(P592:P595)</f>
        <v>0</v>
      </c>
      <c r="Q596" s="928"/>
      <c r="R596" s="928"/>
      <c r="S596" s="928"/>
      <c r="T596" s="928"/>
      <c r="U596" s="928"/>
      <c r="V596" s="231"/>
      <c r="W596" s="231"/>
      <c r="X596" s="231"/>
      <c r="Y596" s="231"/>
      <c r="Z596" s="231"/>
    </row>
    <row r="597" spans="1:26" ht="15.75" hidden="1" thickTop="1">
      <c r="A597" s="1382"/>
      <c r="B597" s="1330">
        <f>B596-[2]BS!H110</f>
        <v>0</v>
      </c>
      <c r="C597" s="1330"/>
      <c r="D597" s="1330"/>
      <c r="E597" s="928"/>
      <c r="F597" s="928"/>
      <c r="G597" s="928"/>
      <c r="H597" s="928"/>
      <c r="I597" s="928"/>
      <c r="J597" s="928"/>
      <c r="K597" s="928"/>
      <c r="L597" s="928"/>
      <c r="M597" s="928"/>
      <c r="N597" s="928"/>
      <c r="O597" s="928"/>
      <c r="P597" s="928">
        <f>P596-[2]BS!F110</f>
        <v>0</v>
      </c>
      <c r="Q597" s="928"/>
      <c r="R597" s="928"/>
      <c r="S597" s="928"/>
      <c r="T597" s="928"/>
      <c r="U597" s="928"/>
      <c r="V597" s="231"/>
      <c r="W597" s="231"/>
      <c r="X597" s="231"/>
      <c r="Y597" s="231"/>
      <c r="Z597" s="231"/>
    </row>
    <row r="598" spans="1:26" ht="15" hidden="1">
      <c r="A598" s="1382" t="s">
        <v>3815</v>
      </c>
      <c r="B598" s="1330"/>
      <c r="C598" s="1330"/>
      <c r="D598" s="1330"/>
      <c r="E598" s="928"/>
      <c r="F598" s="928"/>
      <c r="G598" s="928"/>
      <c r="H598" s="928"/>
      <c r="I598" s="928"/>
      <c r="J598" s="928"/>
      <c r="K598" s="928"/>
      <c r="L598" s="928"/>
      <c r="M598" s="928"/>
      <c r="N598" s="928"/>
      <c r="O598" s="928"/>
      <c r="P598" s="928"/>
      <c r="Q598" s="928"/>
      <c r="R598" s="928"/>
      <c r="S598" s="928"/>
      <c r="T598" s="928"/>
      <c r="U598" s="928"/>
      <c r="V598" s="231"/>
      <c r="W598" s="231"/>
      <c r="X598" s="231"/>
      <c r="Y598" s="231"/>
      <c r="Z598" s="231"/>
    </row>
    <row r="599" spans="1:26" ht="15" hidden="1">
      <c r="A599" s="1386" t="s">
        <v>2689</v>
      </c>
      <c r="B599" s="1330"/>
      <c r="C599" s="1330"/>
      <c r="D599" s="1330"/>
      <c r="E599" s="928"/>
      <c r="F599" s="928"/>
      <c r="G599" s="928"/>
      <c r="H599" s="928"/>
      <c r="I599" s="928"/>
      <c r="J599" s="928"/>
      <c r="K599" s="928"/>
      <c r="L599" s="928"/>
      <c r="M599" s="928"/>
      <c r="N599" s="928"/>
      <c r="O599" s="928"/>
      <c r="P599" s="928"/>
      <c r="Q599" s="928"/>
      <c r="R599" s="928"/>
      <c r="S599" s="928"/>
      <c r="T599" s="928"/>
      <c r="U599" s="928"/>
      <c r="V599" s="231"/>
      <c r="W599" s="231"/>
      <c r="X599" s="231"/>
      <c r="Y599" s="231"/>
      <c r="Z599" s="231"/>
    </row>
    <row r="600" spans="1:26" ht="15" hidden="1">
      <c r="A600" s="1380" t="s">
        <v>4021</v>
      </c>
      <c r="B600" s="1337">
        <f>[2]BS!H110</f>
        <v>0</v>
      </c>
      <c r="C600" s="1330"/>
      <c r="D600" s="1330"/>
      <c r="E600" s="928"/>
      <c r="F600" s="928"/>
      <c r="G600" s="928"/>
      <c r="H600" s="928"/>
      <c r="I600" s="928"/>
      <c r="J600" s="928"/>
      <c r="K600" s="928"/>
      <c r="L600" s="928"/>
      <c r="M600" s="928"/>
      <c r="N600" s="928"/>
      <c r="O600" s="928"/>
      <c r="P600" s="928"/>
      <c r="Q600" s="928"/>
      <c r="R600" s="928"/>
      <c r="S600" s="928"/>
      <c r="T600" s="928"/>
      <c r="U600" s="928"/>
      <c r="V600" s="231"/>
      <c r="W600" s="231"/>
      <c r="X600" s="231"/>
      <c r="Y600" s="231"/>
      <c r="Z600" s="231"/>
    </row>
    <row r="601" spans="1:26" ht="15" hidden="1">
      <c r="A601" s="1380" t="s">
        <v>4492</v>
      </c>
      <c r="B601" s="1337">
        <f>D596</f>
        <v>0</v>
      </c>
      <c r="C601" s="1330"/>
      <c r="D601" s="1330"/>
      <c r="E601" s="928"/>
      <c r="F601" s="928"/>
      <c r="G601" s="928"/>
      <c r="H601" s="928"/>
      <c r="I601" s="928"/>
      <c r="J601" s="928"/>
      <c r="K601" s="928"/>
      <c r="L601" s="928"/>
      <c r="M601" s="928"/>
      <c r="N601" s="928"/>
      <c r="O601" s="928"/>
      <c r="P601" s="928"/>
      <c r="Q601" s="928"/>
      <c r="R601" s="928"/>
      <c r="S601" s="928"/>
      <c r="T601" s="928"/>
      <c r="U601" s="928"/>
      <c r="V601" s="231"/>
      <c r="W601" s="231"/>
      <c r="X601" s="231"/>
      <c r="Y601" s="231"/>
      <c r="Z601" s="231"/>
    </row>
    <row r="602" spans="1:26" ht="15" hidden="1">
      <c r="A602" s="1380" t="s">
        <v>4493</v>
      </c>
      <c r="B602" s="1337">
        <f>F596</f>
        <v>0</v>
      </c>
      <c r="C602" s="1330"/>
      <c r="D602" s="1330"/>
      <c r="E602" s="928"/>
      <c r="F602" s="928"/>
      <c r="G602" s="928"/>
      <c r="H602" s="928"/>
      <c r="I602" s="928"/>
      <c r="J602" s="928"/>
      <c r="K602" s="928"/>
      <c r="L602" s="928"/>
      <c r="M602" s="928"/>
      <c r="N602" s="928"/>
      <c r="O602" s="928"/>
      <c r="P602" s="928"/>
      <c r="Q602" s="928"/>
      <c r="R602" s="928"/>
      <c r="S602" s="928"/>
      <c r="T602" s="928"/>
      <c r="U602" s="928"/>
      <c r="V602" s="231"/>
      <c r="W602" s="231"/>
      <c r="X602" s="231"/>
      <c r="Y602" s="231"/>
      <c r="Z602" s="231"/>
    </row>
    <row r="603" spans="1:26" ht="15" hidden="1">
      <c r="A603" s="1380" t="s">
        <v>11032</v>
      </c>
      <c r="B603" s="1337">
        <f>H596</f>
        <v>0</v>
      </c>
      <c r="C603" s="1330"/>
      <c r="D603" s="1330"/>
      <c r="E603" s="928"/>
      <c r="F603" s="928"/>
      <c r="G603" s="928"/>
      <c r="H603" s="928"/>
      <c r="I603" s="928"/>
      <c r="J603" s="928"/>
      <c r="K603" s="928"/>
      <c r="L603" s="928"/>
      <c r="M603" s="928"/>
      <c r="N603" s="928"/>
      <c r="O603" s="928"/>
      <c r="P603" s="928"/>
      <c r="Q603" s="928"/>
      <c r="R603" s="928"/>
      <c r="S603" s="928"/>
      <c r="T603" s="928"/>
      <c r="U603" s="928"/>
      <c r="V603" s="231"/>
      <c r="W603" s="231"/>
      <c r="X603" s="231"/>
      <c r="Y603" s="231"/>
      <c r="Z603" s="231"/>
    </row>
    <row r="604" spans="1:26" ht="15" hidden="1">
      <c r="A604" s="1380" t="s">
        <v>4494</v>
      </c>
      <c r="B604" s="1337">
        <f>-J596</f>
        <v>0</v>
      </c>
      <c r="C604" s="1330"/>
      <c r="D604" s="1330"/>
      <c r="E604" s="928"/>
      <c r="F604" s="928"/>
      <c r="G604" s="928"/>
      <c r="H604" s="928"/>
      <c r="I604" s="928"/>
      <c r="J604" s="928"/>
      <c r="K604" s="928"/>
      <c r="L604" s="928"/>
      <c r="M604" s="928"/>
      <c r="N604" s="928"/>
      <c r="O604" s="928"/>
      <c r="P604" s="928"/>
      <c r="Q604" s="928"/>
      <c r="R604" s="928"/>
      <c r="S604" s="928"/>
      <c r="T604" s="928"/>
      <c r="U604" s="928"/>
      <c r="V604" s="231"/>
      <c r="W604" s="231"/>
      <c r="X604" s="231"/>
      <c r="Y604" s="231"/>
      <c r="Z604" s="231"/>
    </row>
    <row r="605" spans="1:26" ht="15" hidden="1">
      <c r="A605" s="1380" t="s">
        <v>993</v>
      </c>
      <c r="B605" s="1337">
        <f>-L596</f>
        <v>0</v>
      </c>
      <c r="C605" s="1330"/>
      <c r="D605" s="1330"/>
      <c r="E605" s="928"/>
      <c r="F605" s="928"/>
      <c r="G605" s="928"/>
      <c r="H605" s="928"/>
      <c r="I605" s="928"/>
      <c r="J605" s="928"/>
      <c r="K605" s="928"/>
      <c r="L605" s="928"/>
      <c r="M605" s="928"/>
      <c r="N605" s="928"/>
      <c r="O605" s="928"/>
      <c r="P605" s="928"/>
      <c r="Q605" s="928"/>
      <c r="R605" s="928"/>
      <c r="S605" s="928"/>
      <c r="T605" s="928"/>
      <c r="U605" s="928"/>
      <c r="V605" s="231"/>
      <c r="W605" s="231"/>
      <c r="X605" s="231"/>
      <c r="Y605" s="231"/>
      <c r="Z605" s="231"/>
    </row>
    <row r="606" spans="1:26" ht="15" hidden="1">
      <c r="A606" s="1380" t="s">
        <v>115</v>
      </c>
      <c r="B606" s="1365">
        <f>-N596</f>
        <v>0</v>
      </c>
      <c r="C606" s="1330"/>
      <c r="D606" s="1330"/>
      <c r="E606" s="928"/>
      <c r="F606" s="928"/>
      <c r="G606" s="928"/>
      <c r="H606" s="928"/>
      <c r="I606" s="928"/>
      <c r="J606" s="928"/>
      <c r="K606" s="928"/>
      <c r="L606" s="928"/>
      <c r="M606" s="928"/>
      <c r="N606" s="928"/>
      <c r="O606" s="928"/>
      <c r="P606" s="928"/>
      <c r="Q606" s="928"/>
      <c r="R606" s="928"/>
      <c r="S606" s="928"/>
      <c r="T606" s="928"/>
      <c r="U606" s="928"/>
      <c r="V606" s="231"/>
      <c r="W606" s="231"/>
      <c r="X606" s="231"/>
      <c r="Y606" s="231"/>
      <c r="Z606" s="231"/>
    </row>
    <row r="607" spans="1:26" ht="15.75" hidden="1" thickBot="1">
      <c r="A607" s="781" t="s">
        <v>4020</v>
      </c>
      <c r="B607" s="1367">
        <f>SUM(B600:B606)</f>
        <v>0</v>
      </c>
      <c r="C607" s="1330"/>
      <c r="D607" s="1330"/>
      <c r="E607" s="928"/>
      <c r="F607" s="928"/>
      <c r="G607" s="928"/>
      <c r="H607" s="928"/>
      <c r="I607" s="928"/>
      <c r="J607" s="928"/>
      <c r="K607" s="928"/>
      <c r="L607" s="928"/>
      <c r="M607" s="928"/>
      <c r="N607" s="928"/>
      <c r="O607" s="928"/>
      <c r="P607" s="928"/>
      <c r="Q607" s="928"/>
      <c r="R607" s="928"/>
      <c r="S607" s="928"/>
      <c r="T607" s="928"/>
      <c r="U607" s="928"/>
      <c r="V607" s="231"/>
      <c r="W607" s="231"/>
      <c r="X607" s="231"/>
      <c r="Y607" s="231"/>
      <c r="Z607" s="231"/>
    </row>
    <row r="608" spans="1:26" ht="15.75" hidden="1" thickTop="1">
      <c r="A608" s="1382"/>
      <c r="B608" s="1330">
        <f>B607-[2]BS!F110</f>
        <v>0</v>
      </c>
      <c r="C608" s="1330"/>
      <c r="D608" s="1330"/>
      <c r="E608" s="928"/>
      <c r="F608" s="928"/>
      <c r="G608" s="928"/>
      <c r="H608" s="928"/>
      <c r="I608" s="928"/>
      <c r="J608" s="928"/>
      <c r="K608" s="928"/>
      <c r="L608" s="928"/>
      <c r="M608" s="928"/>
      <c r="N608" s="928"/>
      <c r="O608" s="928"/>
      <c r="P608" s="928"/>
      <c r="Q608" s="928"/>
      <c r="R608" s="928"/>
      <c r="S608" s="928"/>
      <c r="T608" s="928"/>
      <c r="U608" s="928"/>
      <c r="V608" s="231"/>
      <c r="W608" s="231"/>
      <c r="X608" s="231"/>
      <c r="Y608" s="231"/>
      <c r="Z608" s="231"/>
    </row>
    <row r="609" spans="1:26" ht="15" hidden="1">
      <c r="A609" s="1382" t="s">
        <v>3492</v>
      </c>
      <c r="B609" s="1330"/>
      <c r="C609" s="1330"/>
      <c r="D609" s="1330"/>
      <c r="E609" s="928"/>
      <c r="F609" s="928"/>
      <c r="G609" s="928"/>
      <c r="H609" s="928"/>
      <c r="I609" s="928"/>
      <c r="J609" s="928"/>
      <c r="K609" s="928"/>
      <c r="L609" s="928"/>
      <c r="M609" s="928"/>
      <c r="N609" s="928"/>
      <c r="O609" s="928"/>
      <c r="P609" s="928"/>
      <c r="Q609" s="928"/>
      <c r="R609" s="928"/>
      <c r="S609" s="928"/>
      <c r="T609" s="928"/>
      <c r="U609" s="928"/>
      <c r="V609" s="231"/>
      <c r="W609" s="231"/>
      <c r="X609" s="231"/>
      <c r="Y609" s="231"/>
      <c r="Z609" s="231"/>
    </row>
    <row r="610" spans="1:26" ht="15" hidden="1">
      <c r="A610" s="1382"/>
      <c r="B610" s="1330"/>
      <c r="C610" s="1330"/>
      <c r="D610" s="1330"/>
      <c r="E610" s="928"/>
      <c r="F610" s="928"/>
      <c r="G610" s="928"/>
      <c r="H610" s="928"/>
      <c r="I610" s="928"/>
      <c r="J610" s="928"/>
      <c r="K610" s="928"/>
      <c r="L610" s="928"/>
      <c r="M610" s="928"/>
      <c r="N610" s="928"/>
      <c r="O610" s="928"/>
      <c r="P610" s="928"/>
      <c r="Q610" s="928"/>
      <c r="R610" s="928"/>
      <c r="S610" s="928"/>
      <c r="T610" s="928"/>
      <c r="U610" s="928"/>
      <c r="V610" s="231"/>
      <c r="W610" s="231"/>
      <c r="X610" s="231"/>
      <c r="Y610" s="231"/>
      <c r="Z610" s="231"/>
    </row>
    <row r="611" spans="1:26" ht="15">
      <c r="A611" s="1383" t="s">
        <v>6057</v>
      </c>
      <c r="B611" s="1330"/>
      <c r="C611" s="1330"/>
      <c r="D611" s="1330"/>
      <c r="E611" s="928"/>
      <c r="F611" s="928"/>
      <c r="G611" s="928"/>
      <c r="H611" s="928"/>
      <c r="I611" s="928"/>
      <c r="J611" s="928"/>
      <c r="K611" s="928"/>
      <c r="L611" s="928"/>
      <c r="M611" s="928"/>
      <c r="N611" s="928"/>
      <c r="O611" s="928"/>
      <c r="P611" s="928"/>
      <c r="Q611" s="928"/>
      <c r="R611" s="928"/>
      <c r="S611" s="928"/>
      <c r="T611" s="928"/>
      <c r="U611" s="928"/>
      <c r="V611" s="231"/>
      <c r="W611" s="231"/>
      <c r="X611" s="231"/>
      <c r="Y611" s="231"/>
      <c r="Z611" s="231"/>
    </row>
    <row r="612" spans="1:26" ht="29.25" thickBot="1">
      <c r="A612" s="1380"/>
      <c r="B612" s="1521" t="s">
        <v>4021</v>
      </c>
      <c r="C612" s="1331"/>
      <c r="D612" s="1354" t="s">
        <v>1864</v>
      </c>
      <c r="E612" s="230"/>
      <c r="F612" s="1015" t="s">
        <v>8013</v>
      </c>
      <c r="G612" s="230"/>
      <c r="H612" s="1015" t="s">
        <v>2947</v>
      </c>
      <c r="I612" s="928"/>
      <c r="J612" s="1287"/>
      <c r="K612" s="1287"/>
      <c r="L612" s="928"/>
      <c r="M612" s="928"/>
      <c r="N612" s="928"/>
      <c r="O612" s="928"/>
      <c r="P612" s="928"/>
      <c r="Q612" s="928"/>
      <c r="R612" s="928"/>
      <c r="S612" s="928"/>
      <c r="T612" s="928"/>
      <c r="U612" s="928"/>
      <c r="V612" s="231"/>
      <c r="W612" s="231"/>
      <c r="X612" s="231"/>
      <c r="Y612" s="231"/>
      <c r="Z612" s="231"/>
    </row>
    <row r="613" spans="1:26" ht="15.75">
      <c r="A613" s="805" t="s">
        <v>6600</v>
      </c>
      <c r="B613" s="1649">
        <v>130678900</v>
      </c>
      <c r="C613" s="783"/>
      <c r="D613" s="783">
        <v>0</v>
      </c>
      <c r="E613" s="930"/>
      <c r="F613" s="930">
        <v>0</v>
      </c>
      <c r="G613" s="930"/>
      <c r="H613" s="930">
        <f>B613+D613-F613</f>
        <v>130678900</v>
      </c>
      <c r="I613" s="928"/>
      <c r="J613" s="1287"/>
      <c r="K613" s="1287"/>
      <c r="L613" s="928"/>
      <c r="M613" s="928"/>
      <c r="N613" s="928"/>
      <c r="O613" s="928"/>
      <c r="P613" s="928"/>
      <c r="Q613" s="928"/>
      <c r="R613" s="928"/>
      <c r="S613" s="928"/>
      <c r="T613" s="928"/>
      <c r="U613" s="928"/>
      <c r="V613" s="231"/>
      <c r="W613" s="231"/>
      <c r="X613" s="231"/>
      <c r="Y613" s="231"/>
      <c r="Z613" s="231"/>
    </row>
    <row r="614" spans="1:26" ht="15.75" thickBot="1">
      <c r="A614" s="805" t="s">
        <v>6601</v>
      </c>
      <c r="B614" s="1507">
        <v>424635665</v>
      </c>
      <c r="C614" s="783"/>
      <c r="D614" s="1360">
        <v>0</v>
      </c>
      <c r="E614" s="930"/>
      <c r="F614" s="930">
        <v>53100000</v>
      </c>
      <c r="G614" s="930"/>
      <c r="H614" s="930">
        <f>B614+D614-F614</f>
        <v>371535665</v>
      </c>
      <c r="I614" s="928"/>
      <c r="J614" s="928"/>
      <c r="K614" s="928"/>
      <c r="L614" s="928"/>
      <c r="M614" s="928"/>
      <c r="N614" s="928"/>
      <c r="O614" s="928"/>
      <c r="P614" s="928"/>
      <c r="Q614" s="928"/>
      <c r="R614" s="928"/>
      <c r="S614" s="928"/>
      <c r="T614" s="928"/>
      <c r="U614" s="928"/>
      <c r="V614" s="231"/>
      <c r="W614" s="231"/>
      <c r="X614" s="231"/>
      <c r="Y614" s="231"/>
      <c r="Z614" s="231"/>
    </row>
    <row r="615" spans="1:26" ht="15.75" thickBot="1">
      <c r="A615" s="1405" t="s">
        <v>4031</v>
      </c>
      <c r="B615" s="1525">
        <f>SUM(B613:B614)</f>
        <v>555314565</v>
      </c>
      <c r="C615" s="1331"/>
      <c r="D615" s="1361">
        <f>SUM(D613:D614)</f>
        <v>0</v>
      </c>
      <c r="E615" s="950"/>
      <c r="F615" s="1016">
        <f>SUM(F613:F614)</f>
        <v>53100000</v>
      </c>
      <c r="G615" s="950"/>
      <c r="H615" s="1016">
        <f>SUM(H613:H614)</f>
        <v>502214565</v>
      </c>
      <c r="I615" s="928"/>
      <c r="J615" s="928"/>
      <c r="K615" s="928"/>
      <c r="L615" s="928"/>
      <c r="M615" s="928"/>
      <c r="N615" s="928"/>
      <c r="O615" s="928"/>
      <c r="P615" s="928"/>
      <c r="Q615" s="928"/>
      <c r="R615" s="928"/>
      <c r="S615" s="928"/>
      <c r="T615" s="928"/>
      <c r="U615" s="928"/>
      <c r="V615" s="231"/>
      <c r="W615" s="231"/>
      <c r="X615" s="231"/>
      <c r="Y615" s="231"/>
      <c r="Z615" s="231"/>
    </row>
    <row r="616" spans="1:26" ht="15.75" thickTop="1">
      <c r="A616" s="1402"/>
      <c r="B616" s="1330">
        <f>B615-CĐKT!H99</f>
        <v>-108372526</v>
      </c>
      <c r="C616" s="1330"/>
      <c r="D616" s="1330"/>
      <c r="E616" s="928"/>
      <c r="F616" s="928"/>
      <c r="G616" s="928"/>
      <c r="H616" s="928">
        <f>H615-CĐKT!F99</f>
        <v>-2423642494</v>
      </c>
      <c r="I616" s="928"/>
      <c r="J616" s="928"/>
      <c r="K616" s="928"/>
      <c r="L616" s="928"/>
      <c r="M616" s="928"/>
      <c r="N616" s="928"/>
      <c r="O616" s="928"/>
      <c r="P616" s="928"/>
      <c r="Q616" s="928"/>
      <c r="R616" s="928"/>
      <c r="S616" s="928"/>
      <c r="T616" s="928"/>
      <c r="U616" s="928"/>
      <c r="V616" s="231"/>
      <c r="W616" s="231"/>
      <c r="X616" s="231"/>
      <c r="Y616" s="231"/>
      <c r="Z616" s="231"/>
    </row>
    <row r="617" spans="1:26" ht="15">
      <c r="A617" s="781"/>
      <c r="B617" s="1368"/>
      <c r="C617" s="1330"/>
      <c r="D617" s="1330"/>
      <c r="E617" s="928"/>
      <c r="F617" s="928"/>
      <c r="G617" s="928"/>
      <c r="H617" s="928"/>
      <c r="I617" s="928"/>
      <c r="J617" s="928"/>
      <c r="K617" s="928"/>
      <c r="L617" s="928"/>
      <c r="M617" s="928"/>
      <c r="N617" s="928"/>
      <c r="O617" s="928"/>
      <c r="P617" s="928"/>
      <c r="Q617" s="928"/>
      <c r="R617" s="928"/>
      <c r="S617" s="928"/>
      <c r="T617" s="928"/>
      <c r="U617" s="928"/>
      <c r="V617" s="231"/>
      <c r="W617" s="231"/>
      <c r="X617" s="231"/>
      <c r="Y617" s="231"/>
      <c r="Z617" s="231"/>
    </row>
    <row r="618" spans="1:26" ht="15" hidden="1">
      <c r="A618" s="1406" t="s">
        <v>3756</v>
      </c>
      <c r="B618" s="1330"/>
      <c r="C618" s="1330"/>
      <c r="D618" s="1330"/>
      <c r="E618" s="925"/>
      <c r="F618" s="925"/>
      <c r="G618" s="925"/>
      <c r="H618" s="925"/>
      <c r="I618" s="925"/>
      <c r="J618" s="925"/>
      <c r="K618" s="925"/>
      <c r="L618" s="925"/>
      <c r="M618" s="925"/>
      <c r="N618" s="925"/>
      <c r="O618" s="925"/>
      <c r="P618" s="925"/>
      <c r="Q618" s="925"/>
      <c r="R618" s="925"/>
      <c r="S618" s="925"/>
      <c r="T618" s="925"/>
      <c r="U618" s="925"/>
      <c r="V618" s="926"/>
      <c r="W618" s="926"/>
      <c r="X618" s="926"/>
      <c r="Y618" s="926"/>
      <c r="Z618" s="926"/>
    </row>
    <row r="619" spans="1:26" ht="15" hidden="1">
      <c r="A619" s="1380"/>
      <c r="B619" s="1357" t="s">
        <v>7381</v>
      </c>
      <c r="C619" s="1331"/>
      <c r="D619" s="769" t="s">
        <v>7382</v>
      </c>
      <c r="E619" s="950"/>
      <c r="F619" s="928"/>
      <c r="G619" s="950"/>
      <c r="H619" s="928"/>
      <c r="I619" s="928"/>
      <c r="J619" s="928"/>
      <c r="K619" s="928"/>
      <c r="L619" s="928"/>
      <c r="M619" s="928"/>
      <c r="N619" s="928"/>
      <c r="O619" s="928"/>
      <c r="P619" s="928"/>
      <c r="Q619" s="928"/>
      <c r="R619" s="928"/>
      <c r="S619" s="928"/>
      <c r="T619" s="928"/>
      <c r="U619" s="928"/>
      <c r="V619" s="231"/>
      <c r="W619" s="231"/>
      <c r="X619" s="231"/>
      <c r="Y619" s="231"/>
      <c r="Z619" s="231"/>
    </row>
    <row r="620" spans="1:26" ht="15" hidden="1">
      <c r="A620" s="1380" t="s">
        <v>3489</v>
      </c>
      <c r="B620" s="1330">
        <f>F629</f>
        <v>0</v>
      </c>
      <c r="C620" s="783"/>
      <c r="D620" s="1330">
        <f>H629</f>
        <v>0</v>
      </c>
      <c r="E620" s="930"/>
      <c r="F620" s="928"/>
      <c r="G620" s="930"/>
      <c r="H620" s="928"/>
      <c r="I620" s="928"/>
      <c r="J620" s="928"/>
      <c r="K620" s="928"/>
      <c r="L620" s="928"/>
      <c r="M620" s="928"/>
      <c r="N620" s="928"/>
      <c r="O620" s="928"/>
      <c r="P620" s="928"/>
      <c r="Q620" s="928"/>
      <c r="R620" s="928"/>
      <c r="S620" s="928"/>
      <c r="T620" s="928"/>
      <c r="U620" s="928"/>
      <c r="V620" s="231"/>
      <c r="W620" s="231"/>
      <c r="X620" s="231"/>
      <c r="Y620" s="231"/>
      <c r="Z620" s="231"/>
    </row>
    <row r="621" spans="1:26" ht="15" hidden="1">
      <c r="A621" s="1380" t="s">
        <v>948</v>
      </c>
      <c r="B621" s="1330">
        <f>F630</f>
        <v>0</v>
      </c>
      <c r="C621" s="783"/>
      <c r="D621" s="1330">
        <f>H630</f>
        <v>0</v>
      </c>
      <c r="E621" s="930"/>
      <c r="F621" s="928"/>
      <c r="G621" s="930"/>
      <c r="H621" s="928"/>
      <c r="I621" s="928"/>
      <c r="J621" s="928"/>
      <c r="K621" s="928"/>
      <c r="L621" s="928"/>
      <c r="M621" s="928"/>
      <c r="N621" s="928"/>
      <c r="O621" s="928"/>
      <c r="P621" s="928"/>
      <c r="Q621" s="928"/>
      <c r="R621" s="928"/>
      <c r="S621" s="928"/>
      <c r="T621" s="928"/>
      <c r="U621" s="928"/>
      <c r="V621" s="231"/>
      <c r="W621" s="231"/>
      <c r="X621" s="231"/>
      <c r="Y621" s="231"/>
      <c r="Z621" s="231"/>
    </row>
    <row r="622" spans="1:26" ht="15" hidden="1">
      <c r="A622" s="1380" t="s">
        <v>3883</v>
      </c>
      <c r="B622" s="1330">
        <f>F631</f>
        <v>0</v>
      </c>
      <c r="C622" s="783"/>
      <c r="D622" s="1330">
        <f>H631</f>
        <v>0</v>
      </c>
      <c r="E622" s="930"/>
      <c r="F622" s="928"/>
      <c r="G622" s="930"/>
      <c r="H622" s="928"/>
      <c r="I622" s="928"/>
      <c r="J622" s="928"/>
      <c r="K622" s="928"/>
      <c r="L622" s="928"/>
      <c r="M622" s="928"/>
      <c r="N622" s="928"/>
      <c r="O622" s="928"/>
      <c r="P622" s="928"/>
      <c r="Q622" s="928"/>
      <c r="R622" s="928"/>
      <c r="S622" s="928"/>
      <c r="T622" s="928"/>
      <c r="U622" s="928"/>
      <c r="V622" s="231"/>
      <c r="W622" s="231"/>
      <c r="X622" s="231"/>
      <c r="Y622" s="231"/>
      <c r="Z622" s="231"/>
    </row>
    <row r="623" spans="1:26" ht="15" hidden="1">
      <c r="A623" s="1380" t="s">
        <v>949</v>
      </c>
      <c r="B623" s="1330">
        <f>F632</f>
        <v>0</v>
      </c>
      <c r="C623" s="783"/>
      <c r="D623" s="1330"/>
      <c r="E623" s="930"/>
      <c r="F623" s="928"/>
      <c r="G623" s="930"/>
      <c r="H623" s="928"/>
      <c r="I623" s="928"/>
      <c r="J623" s="928"/>
      <c r="K623" s="928"/>
      <c r="L623" s="928"/>
      <c r="M623" s="928"/>
      <c r="N623" s="928"/>
      <c r="O623" s="928"/>
      <c r="P623" s="928"/>
      <c r="Q623" s="928"/>
      <c r="R623" s="928"/>
      <c r="S623" s="928"/>
      <c r="T623" s="928"/>
      <c r="U623" s="928"/>
      <c r="V623" s="231"/>
      <c r="W623" s="231"/>
      <c r="X623" s="231"/>
      <c r="Y623" s="231"/>
      <c r="Z623" s="231"/>
    </row>
    <row r="624" spans="1:26" ht="15.75" hidden="1" thickBot="1">
      <c r="A624" s="781" t="s">
        <v>4031</v>
      </c>
      <c r="B624" s="1369">
        <f>SUM(B620:B623)</f>
        <v>0</v>
      </c>
      <c r="C624" s="1331"/>
      <c r="D624" s="1332">
        <f>SUM(D620:D623)</f>
        <v>0</v>
      </c>
      <c r="E624" s="950"/>
      <c r="F624" s="928"/>
      <c r="G624" s="950"/>
      <c r="H624" s="928"/>
      <c r="I624" s="928"/>
      <c r="J624" s="928"/>
      <c r="K624" s="928"/>
      <c r="L624" s="928"/>
      <c r="M624" s="928"/>
      <c r="N624" s="928"/>
      <c r="O624" s="928"/>
      <c r="P624" s="928"/>
      <c r="Q624" s="928"/>
      <c r="R624" s="928"/>
      <c r="S624" s="928"/>
      <c r="T624" s="928"/>
      <c r="U624" s="928"/>
      <c r="V624" s="231"/>
      <c r="W624" s="231"/>
      <c r="X624" s="231"/>
      <c r="Y624" s="231"/>
      <c r="Z624" s="231"/>
    </row>
    <row r="625" spans="1:26" ht="15.75" hidden="1" thickTop="1">
      <c r="A625" s="1382"/>
      <c r="B625" s="1330">
        <f>B624-F633</f>
        <v>0</v>
      </c>
      <c r="C625" s="1339"/>
      <c r="D625" s="1339">
        <f>D624-H633</f>
        <v>0</v>
      </c>
      <c r="E625" s="928"/>
      <c r="F625" s="928"/>
      <c r="G625" s="928"/>
      <c r="H625" s="928"/>
      <c r="I625" s="928"/>
      <c r="J625" s="928"/>
      <c r="K625" s="928"/>
      <c r="L625" s="928"/>
      <c r="M625" s="928"/>
      <c r="N625" s="928"/>
      <c r="O625" s="928"/>
      <c r="P625" s="928"/>
      <c r="Q625" s="928"/>
      <c r="R625" s="928"/>
      <c r="S625" s="928"/>
      <c r="T625" s="928"/>
      <c r="U625" s="928"/>
      <c r="V625" s="231"/>
      <c r="W625" s="231"/>
      <c r="X625" s="231"/>
      <c r="Y625" s="231"/>
      <c r="Z625" s="231"/>
    </row>
    <row r="626" spans="1:26" ht="15" hidden="1">
      <c r="A626" s="1382"/>
      <c r="B626" s="1330"/>
      <c r="C626" s="1339"/>
      <c r="D626" s="1339"/>
      <c r="E626" s="928"/>
      <c r="F626" s="928"/>
      <c r="G626" s="928"/>
      <c r="H626" s="928"/>
      <c r="I626" s="928"/>
      <c r="J626" s="928"/>
      <c r="K626" s="928"/>
      <c r="L626" s="928"/>
      <c r="M626" s="928"/>
      <c r="N626" s="928"/>
      <c r="O626" s="928"/>
      <c r="P626" s="928"/>
      <c r="Q626" s="928"/>
      <c r="R626" s="928"/>
      <c r="S626" s="928"/>
      <c r="T626" s="928"/>
      <c r="U626" s="928"/>
      <c r="V626" s="231"/>
      <c r="W626" s="231"/>
      <c r="X626" s="231"/>
      <c r="Y626" s="231"/>
      <c r="Z626" s="231"/>
    </row>
    <row r="627" spans="1:26" ht="15" hidden="1">
      <c r="A627" s="1388" t="s">
        <v>5898</v>
      </c>
      <c r="B627" s="2121" t="s">
        <v>647</v>
      </c>
      <c r="C627" s="2121"/>
      <c r="D627" s="2121"/>
      <c r="E627" s="2121"/>
      <c r="F627" s="2121"/>
      <c r="G627" s="938"/>
      <c r="H627" s="938"/>
      <c r="I627" s="928"/>
      <c r="J627" s="928"/>
      <c r="K627" s="928"/>
      <c r="L627" s="928"/>
      <c r="M627" s="928"/>
      <c r="N627" s="928"/>
      <c r="O627" s="928"/>
      <c r="P627" s="928"/>
      <c r="Q627" s="928"/>
      <c r="R627" s="928"/>
      <c r="S627" s="928"/>
      <c r="T627" s="928"/>
      <c r="U627" s="928"/>
      <c r="V627" s="231"/>
      <c r="W627" s="231"/>
      <c r="X627" s="231"/>
      <c r="Y627" s="231"/>
      <c r="Z627" s="231"/>
    </row>
    <row r="628" spans="1:26" ht="15" hidden="1">
      <c r="A628" s="1389"/>
      <c r="B628" s="1344" t="s">
        <v>5899</v>
      </c>
      <c r="C628" s="1344"/>
      <c r="D628" s="1344" t="s">
        <v>5900</v>
      </c>
      <c r="E628" s="937"/>
      <c r="F628" s="937" t="s">
        <v>12093</v>
      </c>
      <c r="G628" s="937"/>
      <c r="H628" s="937" t="s">
        <v>12094</v>
      </c>
      <c r="I628" s="928"/>
      <c r="J628" s="928"/>
      <c r="K628" s="928"/>
      <c r="L628" s="928"/>
      <c r="M628" s="928"/>
      <c r="N628" s="928"/>
      <c r="O628" s="928"/>
      <c r="P628" s="928"/>
      <c r="Q628" s="928"/>
      <c r="R628" s="928"/>
      <c r="S628" s="928"/>
      <c r="T628" s="928"/>
      <c r="U628" s="928"/>
      <c r="V628" s="231"/>
      <c r="W628" s="231"/>
      <c r="X628" s="231"/>
      <c r="Y628" s="231"/>
      <c r="Z628" s="231"/>
    </row>
    <row r="629" spans="1:26" ht="15" hidden="1">
      <c r="A629" s="1380" t="s">
        <v>3881</v>
      </c>
      <c r="B629" s="1330"/>
      <c r="C629" s="783"/>
      <c r="D629" s="1330"/>
      <c r="E629" s="930"/>
      <c r="F629" s="928">
        <f>B629+D629</f>
        <v>0</v>
      </c>
      <c r="G629" s="930"/>
      <c r="H629" s="928"/>
      <c r="I629" s="928"/>
      <c r="J629" s="928"/>
      <c r="K629" s="928"/>
      <c r="L629" s="928"/>
      <c r="M629" s="928"/>
      <c r="N629" s="928"/>
      <c r="O629" s="928"/>
      <c r="P629" s="928"/>
      <c r="Q629" s="928"/>
      <c r="R629" s="928"/>
      <c r="S629" s="928"/>
      <c r="T629" s="928"/>
      <c r="U629" s="928"/>
      <c r="V629" s="231"/>
      <c r="W629" s="231"/>
      <c r="X629" s="231"/>
      <c r="Y629" s="231"/>
      <c r="Z629" s="231"/>
    </row>
    <row r="630" spans="1:26" ht="15" hidden="1">
      <c r="A630" s="1380" t="s">
        <v>3882</v>
      </c>
      <c r="B630" s="1330"/>
      <c r="C630" s="783"/>
      <c r="D630" s="1330"/>
      <c r="E630" s="930"/>
      <c r="F630" s="928">
        <f>B630+D630</f>
        <v>0</v>
      </c>
      <c r="G630" s="930"/>
      <c r="H630" s="928"/>
      <c r="I630" s="928"/>
      <c r="J630" s="928"/>
      <c r="K630" s="928"/>
      <c r="L630" s="928"/>
      <c r="M630" s="928"/>
      <c r="N630" s="928"/>
      <c r="O630" s="928"/>
      <c r="P630" s="928"/>
      <c r="Q630" s="928"/>
      <c r="R630" s="928"/>
      <c r="S630" s="928"/>
      <c r="T630" s="928"/>
      <c r="U630" s="928"/>
      <c r="V630" s="231"/>
      <c r="W630" s="231"/>
      <c r="X630" s="231"/>
      <c r="Y630" s="231"/>
      <c r="Z630" s="231"/>
    </row>
    <row r="631" spans="1:26" ht="15" hidden="1">
      <c r="A631" s="1380" t="s">
        <v>3883</v>
      </c>
      <c r="B631" s="1337"/>
      <c r="C631" s="783"/>
      <c r="D631" s="783"/>
      <c r="E631" s="930"/>
      <c r="F631" s="928">
        <f>B631+D631</f>
        <v>0</v>
      </c>
      <c r="G631" s="930"/>
      <c r="H631" s="930"/>
      <c r="I631" s="928"/>
      <c r="J631" s="928"/>
      <c r="K631" s="928"/>
      <c r="L631" s="928"/>
      <c r="M631" s="928"/>
      <c r="N631" s="928"/>
      <c r="O631" s="928"/>
      <c r="P631" s="928"/>
      <c r="Q631" s="928"/>
      <c r="R631" s="928"/>
      <c r="S631" s="928"/>
      <c r="T631" s="928"/>
      <c r="U631" s="928"/>
      <c r="V631" s="231"/>
      <c r="W631" s="231"/>
      <c r="X631" s="231"/>
      <c r="Y631" s="231"/>
      <c r="Z631" s="231"/>
    </row>
    <row r="632" spans="1:26" ht="15" hidden="1">
      <c r="A632" s="1380" t="s">
        <v>949</v>
      </c>
      <c r="B632" s="1337"/>
      <c r="C632" s="783"/>
      <c r="D632" s="783"/>
      <c r="E632" s="930"/>
      <c r="F632" s="928">
        <f>B632+D632</f>
        <v>0</v>
      </c>
      <c r="G632" s="930"/>
      <c r="H632" s="930"/>
      <c r="I632" s="928"/>
      <c r="J632" s="928"/>
      <c r="K632" s="928"/>
      <c r="L632" s="928"/>
      <c r="M632" s="928"/>
      <c r="N632" s="928"/>
      <c r="O632" s="928"/>
      <c r="P632" s="928"/>
      <c r="Q632" s="928"/>
      <c r="R632" s="928"/>
      <c r="S632" s="928"/>
      <c r="T632" s="928"/>
      <c r="U632" s="928"/>
      <c r="V632" s="231"/>
      <c r="W632" s="231"/>
      <c r="X632" s="231"/>
      <c r="Y632" s="231"/>
      <c r="Z632" s="231"/>
    </row>
    <row r="633" spans="1:26" ht="15.75" hidden="1" thickBot="1">
      <c r="A633" s="781" t="s">
        <v>12095</v>
      </c>
      <c r="B633" s="1369">
        <f>SUM(B629:B632)</f>
        <v>0</v>
      </c>
      <c r="C633" s="1331"/>
      <c r="D633" s="1332">
        <f>SUM(D629:D632)</f>
        <v>0</v>
      </c>
      <c r="E633" s="950"/>
      <c r="F633" s="931">
        <f>SUM(F629:F632)</f>
        <v>0</v>
      </c>
      <c r="G633" s="950"/>
      <c r="H633" s="931">
        <f>SUM(H629:H631)</f>
        <v>0</v>
      </c>
      <c r="I633" s="928"/>
      <c r="J633" s="932"/>
      <c r="K633" s="932"/>
      <c r="L633" s="932"/>
      <c r="M633" s="932"/>
      <c r="N633" s="928"/>
      <c r="O633" s="928"/>
      <c r="P633" s="928"/>
      <c r="Q633" s="928"/>
      <c r="R633" s="928"/>
      <c r="S633" s="928"/>
      <c r="T633" s="928"/>
      <c r="U633" s="928"/>
      <c r="V633" s="231"/>
      <c r="W633" s="231"/>
      <c r="X633" s="231"/>
      <c r="Y633" s="231"/>
      <c r="Z633" s="231"/>
    </row>
    <row r="634" spans="1:26" ht="15.75" hidden="1" thickTop="1">
      <c r="A634" s="1381" t="s">
        <v>1686</v>
      </c>
      <c r="B634" s="1368"/>
      <c r="C634" s="1331"/>
      <c r="D634" s="1336"/>
      <c r="E634" s="950"/>
      <c r="F634" s="947">
        <f>F633-CĐKT!F103</f>
        <v>0</v>
      </c>
      <c r="G634" s="930"/>
      <c r="H634" s="947">
        <f>H633-CĐKT!H103</f>
        <v>0</v>
      </c>
      <c r="I634" s="928"/>
      <c r="J634" s="932"/>
      <c r="K634" s="932"/>
      <c r="L634" s="932"/>
      <c r="M634" s="932"/>
      <c r="N634" s="928"/>
      <c r="O634" s="928"/>
      <c r="P634" s="928"/>
      <c r="Q634" s="928"/>
      <c r="R634" s="928"/>
      <c r="S634" s="928"/>
      <c r="T634" s="928"/>
      <c r="U634" s="928"/>
      <c r="V634" s="231"/>
      <c r="W634" s="231"/>
      <c r="X634" s="231"/>
      <c r="Y634" s="231"/>
      <c r="Z634" s="231"/>
    </row>
    <row r="635" spans="1:26" ht="15" hidden="1">
      <c r="A635" s="1382"/>
      <c r="B635" s="1330"/>
      <c r="C635" s="1339"/>
      <c r="D635" s="1339"/>
      <c r="E635" s="928"/>
      <c r="F635" s="928"/>
      <c r="G635" s="928"/>
      <c r="H635" s="928"/>
      <c r="I635" s="928"/>
      <c r="J635" s="928"/>
      <c r="K635" s="928"/>
      <c r="L635" s="928"/>
      <c r="M635" s="928"/>
      <c r="N635" s="928"/>
      <c r="O635" s="928"/>
      <c r="P635" s="928"/>
      <c r="Q635" s="928"/>
      <c r="R635" s="928"/>
      <c r="S635" s="928"/>
      <c r="T635" s="928"/>
      <c r="U635" s="928"/>
      <c r="V635" s="231"/>
      <c r="W635" s="231"/>
      <c r="X635" s="231"/>
      <c r="Y635" s="231"/>
      <c r="Z635" s="231"/>
    </row>
    <row r="636" spans="1:26" ht="15" hidden="1">
      <c r="A636" s="1382"/>
      <c r="B636" s="1330"/>
      <c r="C636" s="1339"/>
      <c r="D636" s="1339"/>
      <c r="E636" s="928"/>
      <c r="F636" s="928"/>
      <c r="G636" s="928"/>
      <c r="H636" s="928"/>
      <c r="I636" s="928"/>
      <c r="J636" s="928"/>
      <c r="K636" s="928"/>
      <c r="L636" s="928"/>
      <c r="M636" s="928"/>
      <c r="N636" s="928"/>
      <c r="O636" s="928"/>
      <c r="P636" s="928"/>
      <c r="Q636" s="928"/>
      <c r="R636" s="928"/>
      <c r="S636" s="928"/>
      <c r="T636" s="928"/>
      <c r="U636" s="928"/>
      <c r="V636" s="231"/>
      <c r="W636" s="231"/>
      <c r="X636" s="231"/>
      <c r="Y636" s="231"/>
      <c r="Z636" s="231"/>
    </row>
    <row r="637" spans="1:26" ht="15" hidden="1">
      <c r="A637" s="1382"/>
      <c r="B637" s="1330"/>
      <c r="C637" s="1330"/>
      <c r="D637" s="1330"/>
      <c r="E637" s="928"/>
      <c r="F637" s="928"/>
      <c r="G637" s="928"/>
      <c r="H637" s="928"/>
      <c r="I637" s="928"/>
      <c r="J637" s="928"/>
      <c r="K637" s="928"/>
      <c r="L637" s="928"/>
      <c r="M637" s="928"/>
      <c r="N637" s="928"/>
      <c r="O637" s="928"/>
      <c r="P637" s="928"/>
      <c r="Q637" s="928"/>
      <c r="R637" s="928"/>
      <c r="S637" s="928"/>
      <c r="T637" s="928"/>
      <c r="U637" s="928"/>
      <c r="V637" s="231"/>
      <c r="W637" s="231"/>
      <c r="X637" s="231"/>
      <c r="Y637" s="231"/>
      <c r="Z637" s="231"/>
    </row>
    <row r="638" spans="1:26" ht="15" hidden="1">
      <c r="A638" s="1383" t="s">
        <v>3757</v>
      </c>
      <c r="B638" s="1330"/>
      <c r="C638" s="1330"/>
      <c r="D638" s="1330"/>
      <c r="E638" s="925"/>
      <c r="F638" s="925"/>
      <c r="G638" s="925"/>
      <c r="H638" s="925"/>
      <c r="I638" s="925"/>
      <c r="J638" s="925"/>
      <c r="K638" s="925"/>
      <c r="L638" s="925"/>
      <c r="M638" s="925"/>
      <c r="N638" s="925"/>
      <c r="O638" s="925"/>
      <c r="P638" s="925"/>
      <c r="Q638" s="925"/>
      <c r="R638" s="925"/>
      <c r="S638" s="925"/>
      <c r="T638" s="925"/>
      <c r="U638" s="925"/>
      <c r="V638" s="926"/>
      <c r="W638" s="926"/>
      <c r="X638" s="926"/>
      <c r="Y638" s="926"/>
      <c r="Z638" s="926"/>
    </row>
    <row r="639" spans="1:26" ht="15" hidden="1">
      <c r="A639" s="1380"/>
      <c r="B639" s="1357" t="s">
        <v>7381</v>
      </c>
      <c r="C639" s="1331"/>
      <c r="D639" s="769" t="s">
        <v>7382</v>
      </c>
      <c r="E639" s="950"/>
      <c r="F639" s="928"/>
      <c r="G639" s="950"/>
      <c r="H639" s="928"/>
      <c r="I639" s="928"/>
      <c r="J639" s="928"/>
      <c r="K639" s="928"/>
      <c r="L639" s="928"/>
      <c r="M639" s="928"/>
      <c r="N639" s="928"/>
      <c r="O639" s="928"/>
      <c r="P639" s="928"/>
      <c r="Q639" s="928"/>
      <c r="R639" s="928"/>
      <c r="S639" s="928"/>
      <c r="T639" s="928"/>
      <c r="U639" s="928"/>
      <c r="V639" s="231"/>
      <c r="W639" s="231"/>
      <c r="X639" s="231"/>
      <c r="Y639" s="231"/>
      <c r="Z639" s="231"/>
    </row>
    <row r="640" spans="1:26" ht="15" hidden="1">
      <c r="A640" s="1380" t="s">
        <v>2690</v>
      </c>
      <c r="B640" s="1337">
        <f>SUM(B641:B643)</f>
        <v>0</v>
      </c>
      <c r="C640" s="783"/>
      <c r="D640" s="783">
        <f>SUM(D641:D643)</f>
        <v>0</v>
      </c>
      <c r="E640" s="930"/>
      <c r="F640" s="928"/>
      <c r="G640" s="930"/>
      <c r="H640" s="928"/>
      <c r="I640" s="928"/>
      <c r="J640" s="928"/>
      <c r="K640" s="928"/>
      <c r="L640" s="928"/>
      <c r="M640" s="928"/>
      <c r="N640" s="928"/>
      <c r="O640" s="928"/>
      <c r="P640" s="928"/>
      <c r="Q640" s="928"/>
      <c r="R640" s="928"/>
      <c r="S640" s="928"/>
      <c r="T640" s="928"/>
      <c r="U640" s="928"/>
      <c r="V640" s="231"/>
      <c r="W640" s="231"/>
      <c r="X640" s="231"/>
      <c r="Y640" s="231"/>
      <c r="Z640" s="231"/>
    </row>
    <row r="641" spans="1:26" ht="15" hidden="1">
      <c r="A641" s="1380" t="s">
        <v>7390</v>
      </c>
      <c r="B641" s="1335"/>
      <c r="C641" s="1342"/>
      <c r="D641" s="1342"/>
      <c r="E641" s="935"/>
      <c r="F641" s="928"/>
      <c r="G641" s="935"/>
      <c r="H641" s="928"/>
      <c r="I641" s="928"/>
      <c r="J641" s="928"/>
      <c r="K641" s="928"/>
      <c r="L641" s="928"/>
      <c r="M641" s="928"/>
      <c r="N641" s="928"/>
      <c r="O641" s="928"/>
      <c r="P641" s="928"/>
      <c r="Q641" s="928"/>
      <c r="R641" s="928"/>
      <c r="S641" s="928"/>
      <c r="T641" s="928"/>
      <c r="U641" s="928"/>
      <c r="V641" s="231"/>
      <c r="W641" s="231"/>
      <c r="X641" s="231"/>
      <c r="Y641" s="231"/>
      <c r="Z641" s="231"/>
    </row>
    <row r="642" spans="1:26" ht="15" hidden="1">
      <c r="A642" s="1380" t="s">
        <v>7390</v>
      </c>
      <c r="B642" s="1335"/>
      <c r="C642" s="1342"/>
      <c r="D642" s="1342"/>
      <c r="E642" s="935"/>
      <c r="F642" s="928"/>
      <c r="G642" s="935"/>
      <c r="H642" s="928"/>
      <c r="I642" s="928"/>
      <c r="J642" s="928"/>
      <c r="K642" s="928"/>
      <c r="L642" s="928"/>
      <c r="M642" s="928"/>
      <c r="N642" s="928"/>
      <c r="O642" s="928"/>
      <c r="P642" s="928"/>
      <c r="Q642" s="928"/>
      <c r="R642" s="928"/>
      <c r="S642" s="928"/>
      <c r="T642" s="928"/>
      <c r="U642" s="928"/>
      <c r="V642" s="231"/>
      <c r="W642" s="231"/>
      <c r="X642" s="231"/>
      <c r="Y642" s="231"/>
      <c r="Z642" s="231"/>
    </row>
    <row r="643" spans="1:26" ht="15" hidden="1">
      <c r="A643" s="1380" t="s">
        <v>7390</v>
      </c>
      <c r="B643" s="1335"/>
      <c r="C643" s="1342"/>
      <c r="D643" s="1342"/>
      <c r="E643" s="935"/>
      <c r="F643" s="928"/>
      <c r="G643" s="935"/>
      <c r="H643" s="928"/>
      <c r="I643" s="928"/>
      <c r="J643" s="928"/>
      <c r="K643" s="928"/>
      <c r="L643" s="928"/>
      <c r="M643" s="928"/>
      <c r="N643" s="928"/>
      <c r="O643" s="928"/>
      <c r="P643" s="928"/>
      <c r="Q643" s="928"/>
      <c r="R643" s="928"/>
      <c r="S643" s="928"/>
      <c r="T643" s="928"/>
      <c r="U643" s="928"/>
      <c r="V643" s="231"/>
      <c r="W643" s="231"/>
      <c r="X643" s="231"/>
      <c r="Y643" s="231"/>
      <c r="Z643" s="231"/>
    </row>
    <row r="644" spans="1:26" ht="15" hidden="1">
      <c r="A644" s="1380" t="s">
        <v>2691</v>
      </c>
      <c r="B644" s="1337">
        <f>SUM(B645:B647)</f>
        <v>0</v>
      </c>
      <c r="C644" s="783"/>
      <c r="D644" s="783">
        <f>SUM(D645:D647)</f>
        <v>0</v>
      </c>
      <c r="E644" s="930"/>
      <c r="F644" s="928"/>
      <c r="G644" s="930"/>
      <c r="H644" s="928"/>
      <c r="I644" s="928"/>
      <c r="J644" s="928"/>
      <c r="K644" s="928"/>
      <c r="L644" s="928"/>
      <c r="M644" s="928"/>
      <c r="N644" s="928"/>
      <c r="O644" s="928"/>
      <c r="P644" s="928"/>
      <c r="Q644" s="928"/>
      <c r="R644" s="928"/>
      <c r="S644" s="928"/>
      <c r="T644" s="928"/>
      <c r="U644" s="928"/>
      <c r="V644" s="231"/>
      <c r="W644" s="231"/>
      <c r="X644" s="231"/>
      <c r="Y644" s="231"/>
      <c r="Z644" s="231"/>
    </row>
    <row r="645" spans="1:26" ht="15" hidden="1">
      <c r="A645" s="1380" t="s">
        <v>7390</v>
      </c>
      <c r="B645" s="1335"/>
      <c r="C645" s="1342"/>
      <c r="D645" s="1342"/>
      <c r="E645" s="935"/>
      <c r="F645" s="928"/>
      <c r="G645" s="935"/>
      <c r="H645" s="928"/>
      <c r="I645" s="928"/>
      <c r="J645" s="928"/>
      <c r="K645" s="928"/>
      <c r="L645" s="928"/>
      <c r="M645" s="928"/>
      <c r="N645" s="928"/>
      <c r="O645" s="928"/>
      <c r="P645" s="928"/>
      <c r="Q645" s="928"/>
      <c r="R645" s="928"/>
      <c r="S645" s="928"/>
      <c r="T645" s="928"/>
      <c r="U645" s="928"/>
      <c r="V645" s="231"/>
      <c r="W645" s="231"/>
      <c r="X645" s="231"/>
      <c r="Y645" s="231"/>
      <c r="Z645" s="231"/>
    </row>
    <row r="646" spans="1:26" ht="15" hidden="1">
      <c r="A646" s="1380" t="s">
        <v>7390</v>
      </c>
      <c r="B646" s="1335"/>
      <c r="C646" s="1342"/>
      <c r="D646" s="1342"/>
      <c r="E646" s="935"/>
      <c r="F646" s="928"/>
      <c r="G646" s="935"/>
      <c r="H646" s="928"/>
      <c r="I646" s="928"/>
      <c r="J646" s="928"/>
      <c r="K646" s="928"/>
      <c r="L646" s="928"/>
      <c r="M646" s="928"/>
      <c r="N646" s="928"/>
      <c r="O646" s="928"/>
      <c r="P646" s="928"/>
      <c r="Q646" s="928"/>
      <c r="R646" s="928"/>
      <c r="S646" s="928"/>
      <c r="T646" s="928"/>
      <c r="U646" s="928"/>
      <c r="V646" s="231"/>
      <c r="W646" s="231"/>
      <c r="X646" s="231"/>
      <c r="Y646" s="231"/>
      <c r="Z646" s="231"/>
    </row>
    <row r="647" spans="1:26" ht="15" hidden="1">
      <c r="A647" s="1380" t="s">
        <v>7390</v>
      </c>
      <c r="B647" s="1351"/>
      <c r="C647" s="1342"/>
      <c r="D647" s="1343"/>
      <c r="E647" s="935"/>
      <c r="F647" s="928"/>
      <c r="G647" s="935"/>
      <c r="H647" s="928"/>
      <c r="I647" s="928"/>
      <c r="J647" s="928"/>
      <c r="K647" s="928"/>
      <c r="L647" s="928"/>
      <c r="M647" s="928"/>
      <c r="N647" s="928"/>
      <c r="O647" s="928"/>
      <c r="P647" s="928"/>
      <c r="Q647" s="928"/>
      <c r="R647" s="928"/>
      <c r="S647" s="928"/>
      <c r="T647" s="928"/>
      <c r="U647" s="928"/>
      <c r="V647" s="231"/>
      <c r="W647" s="231"/>
      <c r="X647" s="231"/>
      <c r="Y647" s="231"/>
      <c r="Z647" s="231"/>
    </row>
    <row r="648" spans="1:26" ht="15.75" hidden="1" thickBot="1">
      <c r="A648" s="781" t="s">
        <v>4031</v>
      </c>
      <c r="B648" s="1367">
        <f>SUM(B640,B644)</f>
        <v>0</v>
      </c>
      <c r="C648" s="1331"/>
      <c r="D648" s="785">
        <f>SUM(D640,D644)</f>
        <v>0</v>
      </c>
      <c r="E648" s="950"/>
      <c r="F648" s="928"/>
      <c r="G648" s="950"/>
      <c r="H648" s="928"/>
      <c r="I648" s="928"/>
      <c r="J648" s="928"/>
      <c r="K648" s="928"/>
      <c r="L648" s="928"/>
      <c r="M648" s="928"/>
      <c r="N648" s="928"/>
      <c r="O648" s="928"/>
      <c r="P648" s="928"/>
      <c r="Q648" s="928"/>
      <c r="R648" s="928"/>
      <c r="S648" s="928"/>
      <c r="T648" s="928"/>
      <c r="U648" s="928"/>
      <c r="V648" s="231"/>
      <c r="W648" s="231"/>
      <c r="X648" s="231"/>
      <c r="Y648" s="231"/>
      <c r="Z648" s="231"/>
    </row>
    <row r="649" spans="1:26" ht="15.75" hidden="1" thickTop="1">
      <c r="A649" s="781"/>
      <c r="B649" s="1368">
        <f>B648-[2]BS!F116</f>
        <v>0</v>
      </c>
      <c r="C649" s="1331"/>
      <c r="D649" s="1336">
        <f>D648-[2]BS!H116</f>
        <v>0</v>
      </c>
      <c r="E649" s="950"/>
      <c r="F649" s="928"/>
      <c r="G649" s="950"/>
      <c r="H649" s="928"/>
      <c r="I649" s="928"/>
      <c r="J649" s="928"/>
      <c r="K649" s="928"/>
      <c r="L649" s="928"/>
      <c r="M649" s="928"/>
      <c r="N649" s="928"/>
      <c r="O649" s="928"/>
      <c r="P649" s="928"/>
      <c r="Q649" s="928"/>
      <c r="R649" s="928"/>
      <c r="S649" s="928"/>
      <c r="T649" s="928"/>
      <c r="U649" s="928"/>
      <c r="V649" s="231"/>
      <c r="W649" s="231"/>
      <c r="X649" s="231"/>
      <c r="Y649" s="231"/>
      <c r="Z649" s="231"/>
    </row>
    <row r="650" spans="1:26" ht="15" hidden="1">
      <c r="A650" s="1382"/>
      <c r="B650" s="1330"/>
      <c r="C650" s="1330"/>
      <c r="D650" s="1330"/>
      <c r="E650" s="928"/>
      <c r="F650" s="928"/>
      <c r="G650" s="928"/>
      <c r="H650" s="928"/>
      <c r="I650" s="928"/>
      <c r="J650" s="928"/>
      <c r="K650" s="928"/>
      <c r="L650" s="928"/>
      <c r="M650" s="928"/>
      <c r="N650" s="928"/>
      <c r="O650" s="928"/>
      <c r="P650" s="928"/>
      <c r="Q650" s="928"/>
      <c r="R650" s="928"/>
      <c r="S650" s="928"/>
      <c r="T650" s="928"/>
      <c r="U650" s="928"/>
      <c r="V650" s="231"/>
      <c r="W650" s="231"/>
      <c r="X650" s="231"/>
      <c r="Y650" s="231"/>
      <c r="Z650" s="231"/>
    </row>
    <row r="651" spans="1:26" ht="15" hidden="1">
      <c r="A651" s="1383" t="s">
        <v>3972</v>
      </c>
      <c r="B651" s="1330"/>
      <c r="C651" s="1330"/>
      <c r="D651" s="1330"/>
      <c r="E651" s="925"/>
      <c r="F651" s="925"/>
      <c r="G651" s="925"/>
      <c r="H651" s="925"/>
      <c r="I651" s="925"/>
      <c r="J651" s="925"/>
      <c r="K651" s="925"/>
      <c r="L651" s="925"/>
      <c r="M651" s="925"/>
      <c r="N651" s="925"/>
      <c r="O651" s="925"/>
      <c r="P651" s="925"/>
      <c r="Q651" s="925"/>
      <c r="R651" s="925"/>
      <c r="S651" s="925"/>
      <c r="T651" s="925"/>
      <c r="U651" s="925"/>
      <c r="V651" s="926"/>
      <c r="W651" s="926"/>
      <c r="X651" s="926"/>
      <c r="Y651" s="926"/>
      <c r="Z651" s="926"/>
    </row>
    <row r="652" spans="1:26" ht="15" hidden="1">
      <c r="A652" s="1380"/>
      <c r="B652" s="1357" t="s">
        <v>7381</v>
      </c>
      <c r="C652" s="1331"/>
      <c r="D652" s="769" t="s">
        <v>7382</v>
      </c>
      <c r="E652" s="950"/>
      <c r="F652" s="928"/>
      <c r="G652" s="950"/>
      <c r="H652" s="928"/>
      <c r="I652" s="928"/>
      <c r="J652" s="928"/>
      <c r="K652" s="928"/>
      <c r="L652" s="928"/>
      <c r="M652" s="928"/>
      <c r="N652" s="928"/>
      <c r="O652" s="928"/>
      <c r="P652" s="928"/>
      <c r="Q652" s="928"/>
      <c r="R652" s="928"/>
      <c r="S652" s="928"/>
      <c r="T652" s="928"/>
      <c r="U652" s="928"/>
      <c r="V652" s="231"/>
      <c r="W652" s="231"/>
      <c r="X652" s="231"/>
      <c r="Y652" s="231"/>
      <c r="Z652" s="231"/>
    </row>
    <row r="653" spans="1:26" ht="15" hidden="1">
      <c r="A653" s="1380" t="s">
        <v>6451</v>
      </c>
      <c r="B653" s="1337">
        <f>[2]WK!$G$160</f>
        <v>0</v>
      </c>
      <c r="C653" s="1350"/>
      <c r="D653" s="783">
        <f>[2]WK!$J$160</f>
        <v>0</v>
      </c>
      <c r="E653" s="998"/>
      <c r="F653" s="928"/>
      <c r="G653" s="930"/>
      <c r="H653" s="928"/>
      <c r="I653" s="928"/>
      <c r="J653" s="928"/>
      <c r="K653" s="928"/>
      <c r="L653" s="928"/>
      <c r="M653" s="928"/>
      <c r="N653" s="928"/>
      <c r="O653" s="928"/>
      <c r="P653" s="928"/>
      <c r="Q653" s="928"/>
      <c r="R653" s="928"/>
      <c r="S653" s="928"/>
      <c r="T653" s="928"/>
      <c r="U653" s="928"/>
      <c r="V653" s="231"/>
      <c r="W653" s="231"/>
      <c r="X653" s="231"/>
      <c r="Y653" s="231"/>
      <c r="Z653" s="231"/>
    </row>
    <row r="654" spans="1:26" ht="15" hidden="1">
      <c r="A654" s="1380" t="s">
        <v>3011</v>
      </c>
      <c r="B654" s="1337">
        <f>SUM(B655:B661)</f>
        <v>0</v>
      </c>
      <c r="C654" s="783"/>
      <c r="D654" s="783">
        <f>SUM(D655:D661)</f>
        <v>0</v>
      </c>
      <c r="E654" s="930"/>
      <c r="F654" s="928"/>
      <c r="G654" s="930"/>
      <c r="H654" s="928"/>
      <c r="I654" s="928"/>
      <c r="J654" s="928"/>
      <c r="K654" s="928"/>
      <c r="L654" s="928"/>
      <c r="M654" s="928"/>
      <c r="N654" s="928"/>
      <c r="O654" s="928"/>
      <c r="P654" s="928"/>
      <c r="Q654" s="928"/>
      <c r="R654" s="928"/>
      <c r="S654" s="928"/>
      <c r="T654" s="928"/>
      <c r="U654" s="928"/>
      <c r="V654" s="231"/>
      <c r="W654" s="231"/>
      <c r="X654" s="231"/>
      <c r="Y654" s="231"/>
      <c r="Z654" s="231"/>
    </row>
    <row r="655" spans="1:26" ht="15" hidden="1">
      <c r="A655" s="1380" t="s">
        <v>12416</v>
      </c>
      <c r="B655" s="1335"/>
      <c r="C655" s="1342"/>
      <c r="D655" s="1342"/>
      <c r="E655" s="935"/>
      <c r="F655" s="928"/>
      <c r="G655" s="935"/>
      <c r="H655" s="928"/>
      <c r="I655" s="928"/>
      <c r="J655" s="928"/>
      <c r="K655" s="928"/>
      <c r="L655" s="928"/>
      <c r="M655" s="928"/>
      <c r="N655" s="928"/>
      <c r="O655" s="928"/>
      <c r="P655" s="928"/>
      <c r="Q655" s="928"/>
      <c r="R655" s="928"/>
      <c r="S655" s="928"/>
      <c r="T655" s="928"/>
      <c r="U655" s="928"/>
      <c r="V655" s="231"/>
      <c r="W655" s="231"/>
      <c r="X655" s="231"/>
      <c r="Y655" s="231"/>
      <c r="Z655" s="231"/>
    </row>
    <row r="656" spans="1:26" ht="30" hidden="1">
      <c r="A656" s="1380" t="s">
        <v>12417</v>
      </c>
      <c r="B656" s="1335"/>
      <c r="C656" s="1342"/>
      <c r="D656" s="1342"/>
      <c r="E656" s="935"/>
      <c r="F656" s="928"/>
      <c r="G656" s="935"/>
      <c r="H656" s="928"/>
      <c r="I656" s="928"/>
      <c r="J656" s="928"/>
      <c r="K656" s="928"/>
      <c r="L656" s="928"/>
      <c r="M656" s="928"/>
      <c r="N656" s="928"/>
      <c r="O656" s="928"/>
      <c r="P656" s="928"/>
      <c r="Q656" s="928"/>
      <c r="R656" s="928"/>
      <c r="S656" s="928"/>
      <c r="T656" s="928"/>
      <c r="U656" s="928"/>
      <c r="V656" s="231"/>
      <c r="W656" s="231"/>
      <c r="X656" s="231"/>
      <c r="Y656" s="231"/>
      <c r="Z656" s="231"/>
    </row>
    <row r="657" spans="1:26" ht="15" hidden="1">
      <c r="A657" s="1380" t="s">
        <v>12418</v>
      </c>
      <c r="B657" s="1335"/>
      <c r="C657" s="1342"/>
      <c r="D657" s="1342"/>
      <c r="E657" s="935"/>
      <c r="F657" s="928"/>
      <c r="G657" s="935"/>
      <c r="H657" s="928"/>
      <c r="I657" s="928"/>
      <c r="J657" s="928"/>
      <c r="K657" s="928"/>
      <c r="L657" s="928"/>
      <c r="M657" s="928"/>
      <c r="N657" s="928"/>
      <c r="O657" s="928"/>
      <c r="P657" s="928"/>
      <c r="Q657" s="928"/>
      <c r="R657" s="928"/>
      <c r="S657" s="928"/>
      <c r="T657" s="928"/>
      <c r="U657" s="928"/>
      <c r="V657" s="231"/>
      <c r="W657" s="231"/>
      <c r="X657" s="231"/>
      <c r="Y657" s="231"/>
      <c r="Z657" s="231"/>
    </row>
    <row r="658" spans="1:26" ht="15" hidden="1">
      <c r="A658" s="1380" t="s">
        <v>12419</v>
      </c>
      <c r="B658" s="1335"/>
      <c r="C658" s="1342"/>
      <c r="D658" s="1342"/>
      <c r="E658" s="935"/>
      <c r="F658" s="928"/>
      <c r="G658" s="935"/>
      <c r="H658" s="928"/>
      <c r="I658" s="928"/>
      <c r="J658" s="928"/>
      <c r="K658" s="928"/>
      <c r="L658" s="928"/>
      <c r="M658" s="928"/>
      <c r="N658" s="928"/>
      <c r="O658" s="928"/>
      <c r="P658" s="928"/>
      <c r="Q658" s="928"/>
      <c r="R658" s="928"/>
      <c r="S658" s="928"/>
      <c r="T658" s="928"/>
      <c r="U658" s="928"/>
      <c r="V658" s="231"/>
      <c r="W658" s="231"/>
      <c r="X658" s="231"/>
      <c r="Y658" s="231"/>
      <c r="Z658" s="231"/>
    </row>
    <row r="659" spans="1:26" ht="30" hidden="1">
      <c r="A659" s="1380" t="s">
        <v>12420</v>
      </c>
      <c r="B659" s="1335"/>
      <c r="C659" s="1342"/>
      <c r="D659" s="1342"/>
      <c r="E659" s="935"/>
      <c r="F659" s="928"/>
      <c r="G659" s="935"/>
      <c r="H659" s="928"/>
      <c r="I659" s="928"/>
      <c r="J659" s="928"/>
      <c r="K659" s="928"/>
      <c r="L659" s="928"/>
      <c r="M659" s="928"/>
      <c r="N659" s="928"/>
      <c r="O659" s="928"/>
      <c r="P659" s="928"/>
      <c r="Q659" s="928"/>
      <c r="R659" s="928"/>
      <c r="S659" s="928"/>
      <c r="T659" s="928"/>
      <c r="U659" s="928"/>
      <c r="V659" s="231"/>
      <c r="W659" s="231"/>
      <c r="X659" s="231"/>
      <c r="Y659" s="231"/>
      <c r="Z659" s="231"/>
    </row>
    <row r="660" spans="1:26" ht="30" hidden="1">
      <c r="A660" s="1380" t="s">
        <v>12421</v>
      </c>
      <c r="B660" s="1335"/>
      <c r="C660" s="1342"/>
      <c r="D660" s="1342"/>
      <c r="E660" s="935"/>
      <c r="F660" s="928"/>
      <c r="G660" s="935"/>
      <c r="H660" s="928"/>
      <c r="I660" s="928"/>
      <c r="J660" s="928"/>
      <c r="K660" s="928"/>
      <c r="L660" s="928"/>
      <c r="M660" s="928"/>
      <c r="N660" s="928"/>
      <c r="O660" s="928"/>
      <c r="P660" s="928"/>
      <c r="Q660" s="928"/>
      <c r="R660" s="928"/>
      <c r="S660" s="928"/>
      <c r="T660" s="928"/>
      <c r="U660" s="928"/>
      <c r="V660" s="231"/>
      <c r="W660" s="231"/>
      <c r="X660" s="231"/>
      <c r="Y660" s="231"/>
      <c r="Z660" s="231"/>
    </row>
    <row r="661" spans="1:26" ht="15" hidden="1">
      <c r="A661" s="1404" t="s">
        <v>12422</v>
      </c>
      <c r="B661" s="1335"/>
      <c r="C661" s="1342"/>
      <c r="D661" s="1342"/>
      <c r="E661" s="935"/>
      <c r="F661" s="928"/>
      <c r="G661" s="935"/>
      <c r="H661" s="928"/>
      <c r="I661" s="928"/>
      <c r="J661" s="928"/>
      <c r="K661" s="928"/>
      <c r="L661" s="928"/>
      <c r="M661" s="928"/>
      <c r="N661" s="928"/>
      <c r="O661" s="928"/>
      <c r="P661" s="928"/>
      <c r="Q661" s="928"/>
      <c r="R661" s="928"/>
      <c r="S661" s="928"/>
      <c r="T661" s="928"/>
      <c r="U661" s="928"/>
      <c r="V661" s="231"/>
      <c r="W661" s="231"/>
      <c r="X661" s="231"/>
      <c r="Y661" s="231"/>
      <c r="Z661" s="231"/>
    </row>
    <row r="662" spans="1:26" ht="15" hidden="1">
      <c r="A662" s="1404" t="s">
        <v>5853</v>
      </c>
      <c r="B662" s="1365"/>
      <c r="C662" s="783"/>
      <c r="D662" s="786"/>
      <c r="E662" s="930"/>
      <c r="F662" s="928"/>
      <c r="G662" s="930"/>
      <c r="H662" s="928"/>
      <c r="I662" s="928"/>
      <c r="J662" s="928"/>
      <c r="K662" s="928"/>
      <c r="L662" s="928"/>
      <c r="M662" s="928"/>
      <c r="N662" s="928"/>
      <c r="O662" s="928"/>
      <c r="P662" s="928"/>
      <c r="Q662" s="928"/>
      <c r="R662" s="928"/>
      <c r="S662" s="928"/>
      <c r="T662" s="928"/>
      <c r="U662" s="928"/>
      <c r="V662" s="231"/>
      <c r="W662" s="231"/>
      <c r="X662" s="231"/>
      <c r="Y662" s="231"/>
      <c r="Z662" s="231"/>
    </row>
    <row r="663" spans="1:26" ht="15.75" hidden="1" thickBot="1">
      <c r="A663" s="781" t="s">
        <v>4031</v>
      </c>
      <c r="B663" s="1367">
        <f>SUM(B653:B654,B662)</f>
        <v>0</v>
      </c>
      <c r="C663" s="1331"/>
      <c r="D663" s="785">
        <f>SUM(D653:D654,D662)</f>
        <v>0</v>
      </c>
      <c r="E663" s="950"/>
      <c r="F663" s="928"/>
      <c r="G663" s="950"/>
      <c r="H663" s="928"/>
      <c r="I663" s="928"/>
      <c r="J663" s="928"/>
      <c r="K663" s="928"/>
      <c r="L663" s="928"/>
      <c r="M663" s="928"/>
      <c r="N663" s="928"/>
      <c r="O663" s="928"/>
      <c r="P663" s="928"/>
      <c r="Q663" s="928"/>
      <c r="R663" s="928"/>
      <c r="S663" s="928"/>
      <c r="T663" s="928"/>
      <c r="U663" s="928"/>
      <c r="V663" s="231"/>
      <c r="W663" s="231"/>
      <c r="X663" s="231"/>
      <c r="Y663" s="231"/>
      <c r="Z663" s="231"/>
    </row>
    <row r="664" spans="1:26" ht="15.75" hidden="1" thickTop="1">
      <c r="A664" s="1382"/>
      <c r="B664" s="1330">
        <f>B663-[2]BS!F117</f>
        <v>0</v>
      </c>
      <c r="C664" s="1330"/>
      <c r="D664" s="1330">
        <f>D663-[2]BS!H117</f>
        <v>0</v>
      </c>
      <c r="E664" s="928"/>
      <c r="F664" s="928"/>
      <c r="G664" s="928"/>
      <c r="H664" s="928"/>
      <c r="I664" s="928"/>
      <c r="J664" s="928"/>
      <c r="K664" s="928"/>
      <c r="L664" s="928"/>
      <c r="M664" s="928"/>
      <c r="N664" s="928"/>
      <c r="O664" s="928"/>
      <c r="P664" s="928"/>
      <c r="Q664" s="928"/>
      <c r="R664" s="928"/>
      <c r="S664" s="928"/>
      <c r="T664" s="928"/>
      <c r="U664" s="928"/>
      <c r="V664" s="231"/>
      <c r="W664" s="231"/>
      <c r="X664" s="231"/>
      <c r="Y664" s="231"/>
      <c r="Z664" s="231"/>
    </row>
    <row r="665" spans="1:26" ht="15" hidden="1">
      <c r="A665" s="1382"/>
      <c r="B665" s="1330"/>
      <c r="C665" s="1330"/>
      <c r="D665" s="1330"/>
      <c r="E665" s="928"/>
      <c r="F665" s="928"/>
      <c r="G665" s="928"/>
      <c r="H665" s="928"/>
      <c r="I665" s="928"/>
      <c r="J665" s="928"/>
      <c r="K665" s="928"/>
      <c r="L665" s="928"/>
      <c r="M665" s="928"/>
      <c r="N665" s="928"/>
      <c r="O665" s="928"/>
      <c r="P665" s="928"/>
      <c r="Q665" s="928"/>
      <c r="R665" s="928"/>
      <c r="S665" s="928"/>
      <c r="T665" s="928"/>
      <c r="U665" s="928"/>
      <c r="V665" s="231"/>
      <c r="W665" s="231"/>
      <c r="X665" s="231"/>
      <c r="Y665" s="231"/>
      <c r="Z665" s="231"/>
    </row>
    <row r="666" spans="1:26" ht="15">
      <c r="A666" s="1383" t="s">
        <v>3973</v>
      </c>
      <c r="B666" s="1330"/>
      <c r="C666" s="1330"/>
      <c r="D666" s="1330"/>
      <c r="E666" s="925"/>
      <c r="F666" s="925"/>
      <c r="G666" s="925"/>
      <c r="H666" s="925"/>
      <c r="I666" s="925"/>
      <c r="J666" s="925"/>
      <c r="K666" s="925"/>
      <c r="L666" s="925"/>
      <c r="M666" s="925"/>
      <c r="N666" s="925"/>
      <c r="O666" s="925"/>
      <c r="P666" s="925"/>
      <c r="Q666" s="925"/>
      <c r="R666" s="925"/>
      <c r="S666" s="925"/>
      <c r="T666" s="925"/>
      <c r="U666" s="925"/>
      <c r="V666" s="926"/>
      <c r="W666" s="926"/>
      <c r="X666" s="926"/>
      <c r="Y666" s="926"/>
      <c r="Z666" s="926"/>
    </row>
    <row r="667" spans="1:26" ht="15">
      <c r="A667" s="1380"/>
      <c r="B667" s="1357" t="s">
        <v>7381</v>
      </c>
      <c r="C667" s="1331"/>
      <c r="D667" s="769" t="s">
        <v>7382</v>
      </c>
      <c r="E667" s="950"/>
      <c r="F667" s="928"/>
      <c r="G667" s="950"/>
      <c r="H667" s="928"/>
      <c r="I667" s="928"/>
      <c r="J667" s="1454"/>
      <c r="K667" s="1454"/>
      <c r="L667" s="928"/>
      <c r="M667" s="928"/>
      <c r="N667" s="928"/>
      <c r="O667" s="928"/>
      <c r="P667" s="928"/>
      <c r="Q667" s="928"/>
      <c r="R667" s="928"/>
      <c r="S667" s="928"/>
      <c r="T667" s="928"/>
      <c r="U667" s="928"/>
      <c r="V667" s="231"/>
      <c r="W667" s="231"/>
      <c r="X667" s="231"/>
      <c r="Y667" s="231"/>
      <c r="Z667" s="231"/>
    </row>
    <row r="668" spans="1:26" ht="15">
      <c r="A668" s="1650" t="s">
        <v>14324</v>
      </c>
      <c r="B668" s="1337">
        <v>2908221118</v>
      </c>
      <c r="C668" s="788"/>
      <c r="D668" s="788">
        <v>0</v>
      </c>
      <c r="E668" s="954"/>
      <c r="F668" s="928"/>
      <c r="G668" s="954"/>
      <c r="H668" s="928"/>
      <c r="I668" s="928"/>
      <c r="J668" s="1454"/>
      <c r="K668" s="1454"/>
      <c r="L668" s="928"/>
      <c r="M668" s="928"/>
      <c r="N668" s="928"/>
      <c r="O668" s="928"/>
      <c r="P668" s="928"/>
      <c r="Q668" s="928"/>
      <c r="R668" s="928"/>
      <c r="S668" s="928"/>
      <c r="T668" s="928"/>
      <c r="U668" s="928"/>
      <c r="V668" s="231"/>
      <c r="W668" s="231"/>
      <c r="X668" s="231"/>
      <c r="Y668" s="231"/>
      <c r="Z668" s="231"/>
    </row>
    <row r="669" spans="1:26" ht="15">
      <c r="A669" s="1650" t="s">
        <v>14325</v>
      </c>
      <c r="B669" s="1337">
        <v>997777775</v>
      </c>
      <c r="C669" s="783"/>
      <c r="D669" s="783">
        <v>1196111111</v>
      </c>
      <c r="E669" s="935"/>
      <c r="F669" s="953"/>
      <c r="G669" s="935"/>
      <c r="H669" s="953"/>
      <c r="I669" s="953"/>
      <c r="J669" s="1286"/>
      <c r="K669" s="1286"/>
      <c r="L669" s="953"/>
      <c r="M669" s="953"/>
      <c r="N669" s="953"/>
      <c r="O669" s="953"/>
      <c r="P669" s="953"/>
      <c r="Q669" s="953"/>
      <c r="R669" s="953"/>
      <c r="S669" s="953"/>
      <c r="T669" s="953"/>
      <c r="U669" s="953"/>
      <c r="V669" s="952"/>
      <c r="W669" s="952"/>
      <c r="X669" s="952"/>
      <c r="Y669" s="952"/>
      <c r="Z669" s="952"/>
    </row>
    <row r="670" spans="1:26" ht="15" hidden="1">
      <c r="A670" s="1569"/>
      <c r="B670" s="1337"/>
      <c r="C670" s="783"/>
      <c r="D670" s="783"/>
      <c r="E670" s="935"/>
      <c r="F670" s="953"/>
      <c r="G670" s="935"/>
      <c r="H670" s="953"/>
      <c r="I670" s="953"/>
      <c r="J670" s="953"/>
      <c r="K670" s="953"/>
      <c r="L670" s="953"/>
      <c r="M670" s="953"/>
      <c r="N670" s="953"/>
      <c r="O670" s="953"/>
      <c r="P670" s="953"/>
      <c r="Q670" s="953"/>
      <c r="R670" s="953"/>
      <c r="S670" s="953"/>
      <c r="T670" s="953"/>
      <c r="U670" s="953"/>
      <c r="V670" s="952"/>
      <c r="W670" s="952"/>
      <c r="X670" s="952"/>
      <c r="Y670" s="952"/>
      <c r="Z670" s="952"/>
    </row>
    <row r="671" spans="1:26" ht="15" hidden="1">
      <c r="A671" s="1380"/>
      <c r="B671" s="1337"/>
      <c r="C671" s="783"/>
      <c r="D671" s="783">
        <f>B698</f>
        <v>0</v>
      </c>
      <c r="E671" s="930"/>
      <c r="F671" s="928"/>
      <c r="G671" s="930"/>
      <c r="H671" s="928"/>
      <c r="I671" s="928"/>
      <c r="J671" s="928"/>
      <c r="K671" s="928"/>
      <c r="L671" s="928"/>
      <c r="M671" s="928"/>
      <c r="N671" s="928"/>
      <c r="O671" s="928"/>
      <c r="P671" s="928"/>
      <c r="Q671" s="928"/>
      <c r="R671" s="928"/>
      <c r="S671" s="928"/>
      <c r="T671" s="928"/>
      <c r="U671" s="928"/>
      <c r="V671" s="231"/>
      <c r="W671" s="231"/>
      <c r="X671" s="231"/>
      <c r="Y671" s="231"/>
      <c r="Z671" s="231"/>
    </row>
    <row r="672" spans="1:26" ht="15.75" thickBot="1">
      <c r="A672" s="781"/>
      <c r="B672" s="1369">
        <f>B668+B669</f>
        <v>3905998893</v>
      </c>
      <c r="C672" s="1331"/>
      <c r="D672" s="1332">
        <f>D668+D669</f>
        <v>1196111111</v>
      </c>
      <c r="E672" s="950"/>
      <c r="F672" s="928"/>
      <c r="G672" s="950"/>
      <c r="H672" s="928"/>
      <c r="I672" s="928"/>
      <c r="J672" s="928"/>
      <c r="K672" s="928"/>
      <c r="L672" s="928"/>
      <c r="M672" s="928"/>
      <c r="N672" s="928"/>
      <c r="O672" s="928"/>
      <c r="P672" s="928"/>
      <c r="Q672" s="928"/>
      <c r="R672" s="928"/>
      <c r="S672" s="928"/>
      <c r="T672" s="928"/>
      <c r="U672" s="928"/>
      <c r="V672" s="231"/>
      <c r="W672" s="231"/>
      <c r="X672" s="231"/>
      <c r="Y672" s="231"/>
      <c r="Z672" s="231"/>
    </row>
    <row r="673" spans="1:26" s="991" customFormat="1" ht="15.75" thickTop="1">
      <c r="A673" s="1381"/>
      <c r="B673" s="1368">
        <f>B672-CĐKT!F106</f>
        <v>-26621298101</v>
      </c>
      <c r="C673" s="1334"/>
      <c r="D673" s="1333">
        <f>D672-CĐKT!H106</f>
        <v>-33408930215</v>
      </c>
      <c r="E673" s="990"/>
      <c r="F673" s="944"/>
      <c r="G673" s="990"/>
      <c r="H673" s="944"/>
      <c r="I673" s="944"/>
      <c r="J673" s="928"/>
      <c r="K673" s="928"/>
      <c r="L673" s="928"/>
      <c r="M673" s="944"/>
      <c r="N673" s="944"/>
      <c r="O673" s="944"/>
      <c r="P673" s="944"/>
      <c r="Q673" s="944"/>
      <c r="R673" s="944"/>
      <c r="S673" s="944"/>
      <c r="T673" s="944"/>
      <c r="U673" s="944"/>
      <c r="V673" s="945"/>
      <c r="W673" s="945"/>
      <c r="X673" s="945"/>
      <c r="Y673" s="945"/>
      <c r="Z673" s="945"/>
    </row>
    <row r="674" spans="1:26" ht="15">
      <c r="A674" s="781"/>
      <c r="B674" s="1368"/>
      <c r="C674" s="1331"/>
      <c r="D674" s="1336"/>
      <c r="E674" s="950"/>
      <c r="F674" s="928"/>
      <c r="G674" s="950"/>
      <c r="H674" s="928"/>
      <c r="I674" s="928"/>
      <c r="J674" s="928"/>
      <c r="K674" s="928"/>
      <c r="L674" s="928"/>
      <c r="M674" s="928"/>
      <c r="N674" s="928"/>
      <c r="O674" s="928"/>
      <c r="P674" s="928"/>
      <c r="Q674" s="928"/>
      <c r="R674" s="928"/>
      <c r="S674" s="928"/>
      <c r="T674" s="928"/>
      <c r="U674" s="928"/>
      <c r="V674" s="231"/>
      <c r="W674" s="231"/>
      <c r="X674" s="231"/>
      <c r="Y674" s="231"/>
      <c r="Z674" s="231"/>
    </row>
    <row r="675" spans="1:26" ht="18">
      <c r="A675" s="1401"/>
      <c r="B675" s="1330"/>
      <c r="C675" s="1330"/>
      <c r="D675" s="1330"/>
      <c r="E675" s="928"/>
      <c r="F675" s="928"/>
      <c r="G675" s="928"/>
      <c r="H675" s="928"/>
      <c r="I675" s="928"/>
      <c r="J675" s="928"/>
      <c r="K675" s="928"/>
      <c r="L675" s="928"/>
      <c r="M675" s="928"/>
      <c r="N675" s="928"/>
      <c r="O675" s="928"/>
      <c r="P675" s="928"/>
      <c r="Q675" s="928"/>
      <c r="R675" s="928"/>
      <c r="S675" s="928"/>
      <c r="T675" s="928"/>
      <c r="U675" s="928"/>
      <c r="V675" s="231"/>
      <c r="W675" s="231"/>
      <c r="X675" s="231"/>
      <c r="Y675" s="231"/>
      <c r="Z675" s="231"/>
    </row>
    <row r="676" spans="1:26" ht="18">
      <c r="A676" s="1401"/>
      <c r="B676" s="1330"/>
      <c r="C676" s="1330"/>
      <c r="D676" s="1330"/>
      <c r="E676" s="928"/>
      <c r="F676" s="928"/>
      <c r="G676" s="928"/>
      <c r="H676" s="928"/>
      <c r="I676" s="928"/>
      <c r="J676" s="928"/>
      <c r="K676" s="928"/>
      <c r="L676" s="928"/>
      <c r="M676" s="928"/>
      <c r="N676" s="928"/>
      <c r="O676" s="928"/>
      <c r="P676" s="928"/>
      <c r="Q676" s="928"/>
      <c r="R676" s="928"/>
      <c r="S676" s="928"/>
      <c r="T676" s="928"/>
      <c r="U676" s="928"/>
      <c r="V676" s="231"/>
      <c r="W676" s="231"/>
      <c r="X676" s="231"/>
      <c r="Y676" s="231"/>
      <c r="Z676" s="231"/>
    </row>
    <row r="677" spans="1:26" ht="18">
      <c r="A677" s="1401"/>
      <c r="B677" s="1330"/>
      <c r="C677" s="1330"/>
      <c r="D677" s="1330"/>
      <c r="E677" s="928"/>
      <c r="F677" s="928"/>
      <c r="G677" s="928"/>
      <c r="H677" s="928"/>
      <c r="I677" s="928"/>
      <c r="J677" s="928"/>
      <c r="K677" s="928"/>
      <c r="L677" s="928"/>
      <c r="M677" s="928"/>
      <c r="N677" s="928"/>
      <c r="O677" s="928"/>
      <c r="P677" s="928"/>
      <c r="Q677" s="928"/>
      <c r="R677" s="928"/>
      <c r="S677" s="928"/>
      <c r="T677" s="928"/>
      <c r="U677" s="928"/>
      <c r="V677" s="231"/>
      <c r="W677" s="231"/>
      <c r="X677" s="231"/>
      <c r="Y677" s="231"/>
      <c r="Z677" s="231"/>
    </row>
    <row r="678" spans="1:26" ht="15" hidden="1">
      <c r="A678" s="1407" t="s">
        <v>7538</v>
      </c>
      <c r="B678" s="1330"/>
      <c r="C678" s="1330"/>
      <c r="D678" s="1330"/>
      <c r="E678" s="928"/>
      <c r="F678" s="928"/>
      <c r="G678" s="928"/>
      <c r="H678" s="928"/>
      <c r="I678" s="928"/>
      <c r="J678" s="928"/>
      <c r="K678" s="928"/>
      <c r="L678" s="928"/>
      <c r="M678" s="928"/>
      <c r="N678" s="928"/>
      <c r="O678" s="928"/>
      <c r="P678" s="928"/>
      <c r="Q678" s="928"/>
      <c r="R678" s="928"/>
      <c r="S678" s="928"/>
      <c r="T678" s="928"/>
      <c r="U678" s="928"/>
      <c r="V678" s="231"/>
      <c r="W678" s="231"/>
      <c r="X678" s="231"/>
      <c r="Y678" s="231"/>
      <c r="Z678" s="231"/>
    </row>
    <row r="679" spans="1:26" ht="29.25" hidden="1">
      <c r="A679" s="781"/>
      <c r="B679" s="1357" t="s">
        <v>7539</v>
      </c>
      <c r="C679" s="1331"/>
      <c r="D679" s="769" t="s">
        <v>3664</v>
      </c>
      <c r="E679" s="996"/>
      <c r="F679" s="951" t="s">
        <v>3665</v>
      </c>
      <c r="G679" s="996"/>
      <c r="H679" s="951" t="s">
        <v>3666</v>
      </c>
      <c r="I679" s="928"/>
      <c r="J679" s="928"/>
      <c r="K679" s="928"/>
      <c r="L679" s="928"/>
      <c r="M679" s="928"/>
      <c r="N679" s="928"/>
      <c r="O679" s="928"/>
      <c r="P679" s="928"/>
      <c r="Q679" s="928"/>
      <c r="R679" s="928"/>
      <c r="S679" s="928"/>
      <c r="T679" s="928"/>
      <c r="U679" s="928"/>
      <c r="V679" s="231"/>
      <c r="W679" s="231"/>
      <c r="X679" s="231"/>
      <c r="Y679" s="231"/>
      <c r="Z679" s="231"/>
    </row>
    <row r="680" spans="1:26" ht="15" hidden="1">
      <c r="A680" s="1397" t="s">
        <v>7041</v>
      </c>
      <c r="B680" s="1337">
        <f>SUM(D680:H680)</f>
        <v>0</v>
      </c>
      <c r="C680" s="783"/>
      <c r="D680" s="783"/>
      <c r="E680" s="930"/>
      <c r="F680" s="930"/>
      <c r="G680" s="930"/>
      <c r="H680" s="930"/>
      <c r="I680" s="928"/>
      <c r="J680" s="928"/>
      <c r="K680" s="928"/>
      <c r="L680" s="928"/>
      <c r="M680" s="928"/>
      <c r="N680" s="928"/>
      <c r="O680" s="928"/>
      <c r="P680" s="928"/>
      <c r="Q680" s="928"/>
      <c r="R680" s="928"/>
      <c r="S680" s="928"/>
      <c r="T680" s="928"/>
      <c r="U680" s="928"/>
      <c r="V680" s="231"/>
      <c r="W680" s="231"/>
      <c r="X680" s="231"/>
      <c r="Y680" s="231"/>
      <c r="Z680" s="231"/>
    </row>
    <row r="681" spans="1:26" ht="15" hidden="1">
      <c r="A681" s="1005" t="str">
        <f>A669</f>
        <v xml:space="preserve"> - Ngân hàng TMCP Đại Dương</v>
      </c>
      <c r="B681" s="1337">
        <f>SUM(D681:F681)</f>
        <v>997777775</v>
      </c>
      <c r="C681" s="783"/>
      <c r="D681" s="783"/>
      <c r="E681" s="930"/>
      <c r="F681" s="930">
        <f>B669</f>
        <v>997777775</v>
      </c>
      <c r="G681" s="930"/>
      <c r="H681" s="930"/>
      <c r="I681" s="928"/>
      <c r="J681" s="928"/>
      <c r="K681" s="928"/>
      <c r="L681" s="928"/>
      <c r="M681" s="928"/>
      <c r="N681" s="928"/>
      <c r="O681" s="928"/>
      <c r="P681" s="928"/>
      <c r="Q681" s="928"/>
      <c r="R681" s="928"/>
      <c r="S681" s="928"/>
      <c r="T681" s="928"/>
      <c r="U681" s="928"/>
      <c r="V681" s="231"/>
      <c r="W681" s="231"/>
      <c r="X681" s="231"/>
      <c r="Y681" s="231"/>
      <c r="Z681" s="231"/>
    </row>
    <row r="682" spans="1:26" ht="15" hidden="1">
      <c r="A682" s="1569" t="s">
        <v>14254</v>
      </c>
      <c r="B682" s="1337">
        <f>SUM(D682:H682)</f>
        <v>0</v>
      </c>
      <c r="C682" s="783"/>
      <c r="D682" s="783"/>
      <c r="E682" s="930"/>
      <c r="F682" s="930">
        <f>B670</f>
        <v>0</v>
      </c>
      <c r="G682" s="930"/>
      <c r="H682" s="930"/>
      <c r="I682" s="928"/>
      <c r="J682" s="928"/>
      <c r="K682" s="928"/>
      <c r="L682" s="928"/>
      <c r="M682" s="928"/>
      <c r="N682" s="928"/>
      <c r="O682" s="928"/>
      <c r="P682" s="928"/>
      <c r="Q682" s="928"/>
      <c r="R682" s="928"/>
      <c r="S682" s="928"/>
      <c r="T682" s="928"/>
      <c r="U682" s="928"/>
      <c r="V682" s="231"/>
      <c r="W682" s="231"/>
      <c r="X682" s="231"/>
      <c r="Y682" s="231"/>
      <c r="Z682" s="231"/>
    </row>
    <row r="683" spans="1:26" ht="15" hidden="1">
      <c r="A683" s="1380"/>
      <c r="B683" s="1337"/>
      <c r="C683" s="783"/>
      <c r="D683" s="783"/>
      <c r="E683" s="930"/>
      <c r="F683" s="930">
        <f>B671</f>
        <v>0</v>
      </c>
      <c r="G683" s="930"/>
      <c r="H683" s="930"/>
      <c r="I683" s="928"/>
      <c r="J683" s="928"/>
      <c r="K683" s="928"/>
      <c r="L683" s="928"/>
      <c r="M683" s="928"/>
      <c r="N683" s="928"/>
      <c r="O683" s="928"/>
      <c r="P683" s="928"/>
      <c r="Q683" s="928"/>
      <c r="R683" s="928"/>
      <c r="S683" s="928"/>
      <c r="T683" s="928"/>
      <c r="U683" s="928"/>
      <c r="V683" s="231"/>
      <c r="W683" s="231"/>
      <c r="X683" s="231"/>
      <c r="Y683" s="231"/>
      <c r="Z683" s="231"/>
    </row>
    <row r="684" spans="1:26" ht="15.75" hidden="1" thickBot="1">
      <c r="A684" s="781" t="s">
        <v>4031</v>
      </c>
      <c r="B684" s="1369">
        <f>SUM(B680:B683)</f>
        <v>997777775</v>
      </c>
      <c r="C684" s="1331"/>
      <c r="D684" s="1332">
        <f>SUM(D680:D683)</f>
        <v>0</v>
      </c>
      <c r="E684" s="950"/>
      <c r="F684" s="931">
        <f>SUM(F680:F683)</f>
        <v>997777775</v>
      </c>
      <c r="G684" s="950"/>
      <c r="H684" s="936">
        <f>SUM(H680:H682)</f>
        <v>0</v>
      </c>
      <c r="I684" s="928"/>
      <c r="J684" s="928"/>
      <c r="K684" s="928"/>
      <c r="L684" s="928"/>
      <c r="M684" s="928"/>
      <c r="N684" s="928"/>
      <c r="O684" s="928"/>
      <c r="P684" s="928"/>
      <c r="Q684" s="928"/>
      <c r="R684" s="928"/>
      <c r="S684" s="928"/>
      <c r="T684" s="928"/>
      <c r="U684" s="928"/>
      <c r="V684" s="231"/>
      <c r="W684" s="231"/>
      <c r="X684" s="231"/>
      <c r="Y684" s="231"/>
      <c r="Z684" s="231"/>
    </row>
    <row r="685" spans="1:26" ht="15.75" hidden="1" thickTop="1">
      <c r="A685" s="781" t="s">
        <v>163</v>
      </c>
      <c r="B685" s="1368">
        <f>B684-B672</f>
        <v>-2908221118</v>
      </c>
      <c r="C685" s="1331"/>
      <c r="D685" s="1336"/>
      <c r="E685" s="950"/>
      <c r="F685" s="929"/>
      <c r="G685" s="950"/>
      <c r="H685" s="929"/>
      <c r="I685" s="928"/>
      <c r="J685" s="928"/>
      <c r="K685" s="928"/>
      <c r="L685" s="928"/>
      <c r="M685" s="928"/>
      <c r="N685" s="928"/>
      <c r="O685" s="928"/>
      <c r="P685" s="928"/>
      <c r="Q685" s="928"/>
      <c r="R685" s="928"/>
      <c r="S685" s="928"/>
      <c r="T685" s="928"/>
      <c r="U685" s="928"/>
      <c r="V685" s="231"/>
      <c r="W685" s="231"/>
      <c r="X685" s="231"/>
      <c r="Y685" s="231"/>
      <c r="Z685" s="231"/>
    </row>
    <row r="686" spans="1:26" ht="15" hidden="1">
      <c r="A686" s="781"/>
      <c r="B686" s="1368"/>
      <c r="C686" s="1331"/>
      <c r="D686" s="1336"/>
      <c r="E686" s="950"/>
      <c r="F686" s="929"/>
      <c r="G686" s="950"/>
      <c r="H686" s="929"/>
      <c r="I686" s="928"/>
      <c r="J686" s="928"/>
      <c r="K686" s="928"/>
      <c r="L686" s="928"/>
      <c r="M686" s="928"/>
      <c r="N686" s="928"/>
      <c r="O686" s="928"/>
      <c r="P686" s="928"/>
      <c r="Q686" s="928"/>
      <c r="R686" s="928"/>
      <c r="S686" s="928"/>
      <c r="T686" s="928"/>
      <c r="U686" s="928"/>
      <c r="V686" s="231"/>
      <c r="W686" s="231"/>
      <c r="X686" s="231"/>
      <c r="Y686" s="231"/>
      <c r="Z686" s="231"/>
    </row>
    <row r="687" spans="1:26" ht="15" hidden="1">
      <c r="A687" s="1382" t="s">
        <v>3667</v>
      </c>
      <c r="B687" s="1357" t="s">
        <v>5543</v>
      </c>
      <c r="C687" s="1331"/>
      <c r="D687" s="769" t="s">
        <v>5544</v>
      </c>
      <c r="E687" s="928"/>
      <c r="F687" s="928"/>
      <c r="G687" s="928"/>
      <c r="H687" s="928"/>
      <c r="I687" s="928"/>
      <c r="J687" s="928"/>
      <c r="K687" s="928"/>
      <c r="L687" s="928"/>
      <c r="M687" s="928"/>
      <c r="N687" s="928"/>
      <c r="O687" s="928"/>
      <c r="P687" s="928"/>
      <c r="Q687" s="928"/>
      <c r="R687" s="928"/>
      <c r="S687" s="928"/>
      <c r="T687" s="928"/>
      <c r="U687" s="928"/>
      <c r="V687" s="231"/>
      <c r="W687" s="231"/>
      <c r="X687" s="231"/>
      <c r="Y687" s="231"/>
      <c r="Z687" s="231"/>
    </row>
    <row r="688" spans="1:26" ht="15" hidden="1">
      <c r="A688" s="1380" t="s">
        <v>3664</v>
      </c>
      <c r="B688" s="1337">
        <f>D684</f>
        <v>0</v>
      </c>
      <c r="C688" s="1330"/>
      <c r="D688" s="1330"/>
      <c r="E688" s="928"/>
      <c r="F688" s="930"/>
      <c r="G688" s="930"/>
      <c r="H688" s="930"/>
      <c r="I688" s="928"/>
      <c r="J688" s="928"/>
      <c r="K688" s="928"/>
      <c r="L688" s="928"/>
      <c r="M688" s="928"/>
      <c r="N688" s="928"/>
      <c r="O688" s="928"/>
      <c r="P688" s="928"/>
      <c r="Q688" s="928"/>
      <c r="R688" s="928"/>
      <c r="S688" s="928"/>
      <c r="T688" s="928"/>
      <c r="U688" s="928"/>
      <c r="V688" s="231"/>
      <c r="W688" s="231"/>
      <c r="X688" s="231"/>
      <c r="Y688" s="231"/>
      <c r="Z688" s="231"/>
    </row>
    <row r="689" spans="1:26" ht="15" hidden="1">
      <c r="A689" s="1380" t="s">
        <v>3665</v>
      </c>
      <c r="B689" s="1337">
        <f>F684</f>
        <v>997777775</v>
      </c>
      <c r="C689" s="1330"/>
      <c r="D689" s="1330">
        <f>D672</f>
        <v>1196111111</v>
      </c>
      <c r="E689" s="928"/>
      <c r="F689" s="930"/>
      <c r="G689" s="930"/>
      <c r="H689" s="930"/>
      <c r="I689" s="928"/>
      <c r="J689" s="928"/>
      <c r="K689" s="928"/>
      <c r="L689" s="928"/>
      <c r="M689" s="928"/>
      <c r="N689" s="928"/>
      <c r="O689" s="928"/>
      <c r="P689" s="928"/>
      <c r="Q689" s="928"/>
      <c r="R689" s="928"/>
      <c r="S689" s="928"/>
      <c r="T689" s="928"/>
      <c r="U689" s="928"/>
      <c r="V689" s="231"/>
      <c r="W689" s="231"/>
      <c r="X689" s="231"/>
      <c r="Y689" s="231"/>
      <c r="Z689" s="231"/>
    </row>
    <row r="690" spans="1:26" ht="15" hidden="1">
      <c r="A690" s="1380" t="s">
        <v>3666</v>
      </c>
      <c r="B690" s="1365"/>
      <c r="C690" s="1330"/>
      <c r="D690" s="1330"/>
      <c r="E690" s="928"/>
      <c r="F690" s="928"/>
      <c r="G690" s="928"/>
      <c r="H690" s="928"/>
      <c r="I690" s="928"/>
      <c r="J690" s="928"/>
      <c r="K690" s="928"/>
      <c r="L690" s="928"/>
      <c r="M690" s="928"/>
      <c r="N690" s="928"/>
      <c r="O690" s="928"/>
      <c r="P690" s="928"/>
      <c r="Q690" s="928"/>
      <c r="R690" s="928"/>
      <c r="S690" s="928"/>
      <c r="T690" s="928"/>
      <c r="U690" s="928"/>
      <c r="V690" s="231"/>
      <c r="W690" s="231"/>
      <c r="X690" s="231"/>
      <c r="Y690" s="231"/>
      <c r="Z690" s="231"/>
    </row>
    <row r="691" spans="1:26" ht="15.75" hidden="1" thickBot="1">
      <c r="A691" s="781" t="s">
        <v>7539</v>
      </c>
      <c r="B691" s="1367">
        <f>SUM(B688:B690)</f>
        <v>997777775</v>
      </c>
      <c r="C691" s="1330"/>
      <c r="D691" s="1332">
        <f>SUM(D688:D690)</f>
        <v>1196111111</v>
      </c>
      <c r="E691" s="928"/>
      <c r="F691" s="928"/>
      <c r="G691" s="928"/>
      <c r="H691" s="928"/>
      <c r="I691" s="928"/>
      <c r="J691" s="928"/>
      <c r="K691" s="928"/>
      <c r="L691" s="928"/>
      <c r="M691" s="928"/>
      <c r="N691" s="928"/>
      <c r="O691" s="928"/>
      <c r="P691" s="928"/>
      <c r="Q691" s="928"/>
      <c r="R691" s="928"/>
      <c r="S691" s="928"/>
      <c r="T691" s="928"/>
      <c r="U691" s="928"/>
      <c r="V691" s="231"/>
      <c r="W691" s="231"/>
      <c r="X691" s="231"/>
      <c r="Y691" s="231"/>
      <c r="Z691" s="231"/>
    </row>
    <row r="692" spans="1:26" ht="15.75" hidden="1" thickTop="1">
      <c r="A692" s="781"/>
      <c r="B692" s="1368">
        <f>B691-B684</f>
        <v>0</v>
      </c>
      <c r="C692" s="1330"/>
      <c r="D692" s="1330"/>
      <c r="E692" s="928"/>
      <c r="F692" s="928"/>
      <c r="G692" s="928"/>
      <c r="H692" s="928"/>
      <c r="I692" s="928"/>
      <c r="J692" s="928"/>
      <c r="K692" s="928"/>
      <c r="L692" s="928"/>
      <c r="M692" s="928"/>
      <c r="N692" s="928"/>
      <c r="O692" s="928"/>
      <c r="P692" s="928"/>
      <c r="Q692" s="928"/>
      <c r="R692" s="928"/>
      <c r="S692" s="928"/>
      <c r="T692" s="928"/>
      <c r="U692" s="928"/>
      <c r="V692" s="231"/>
      <c r="W692" s="231"/>
      <c r="X692" s="231"/>
      <c r="Y692" s="231"/>
      <c r="Z692" s="231"/>
    </row>
    <row r="693" spans="1:26" ht="15">
      <c r="A693" s="1407" t="s">
        <v>7081</v>
      </c>
      <c r="B693" s="1330"/>
      <c r="C693" s="1330"/>
      <c r="D693" s="1330"/>
      <c r="E693" s="928"/>
      <c r="F693" s="928"/>
      <c r="G693" s="928"/>
      <c r="H693" s="928"/>
      <c r="I693" s="928"/>
      <c r="J693" s="928"/>
      <c r="K693" s="928"/>
      <c r="L693" s="928"/>
      <c r="M693" s="928"/>
      <c r="N693" s="928"/>
      <c r="O693" s="928"/>
      <c r="P693" s="928"/>
      <c r="Q693" s="928"/>
      <c r="R693" s="928"/>
      <c r="S693" s="928"/>
      <c r="T693" s="928"/>
      <c r="U693" s="928"/>
      <c r="V693" s="231"/>
      <c r="W693" s="231"/>
      <c r="X693" s="231"/>
      <c r="Y693" s="231"/>
      <c r="Z693" s="231"/>
    </row>
    <row r="694" spans="1:26" ht="29.25">
      <c r="A694" s="1380"/>
      <c r="B694" s="1357" t="s">
        <v>4021</v>
      </c>
      <c r="C694" s="1331"/>
      <c r="D694" s="769" t="s">
        <v>12586</v>
      </c>
      <c r="E694" s="996"/>
      <c r="F694" s="951" t="s">
        <v>14326</v>
      </c>
      <c r="G694" s="996"/>
      <c r="H694" s="951" t="s">
        <v>12589</v>
      </c>
      <c r="I694" s="996"/>
      <c r="J694" s="961" t="s">
        <v>12587</v>
      </c>
      <c r="K694" s="961"/>
      <c r="L694" s="961" t="s">
        <v>7446</v>
      </c>
      <c r="M694" s="951"/>
      <c r="N694" s="951" t="s">
        <v>4020</v>
      </c>
      <c r="O694" s="928"/>
      <c r="P694" s="928"/>
      <c r="Q694" s="928"/>
      <c r="R694" s="928"/>
      <c r="S694" s="928"/>
      <c r="T694" s="928"/>
      <c r="U694" s="928"/>
      <c r="V694" s="231"/>
      <c r="W694" s="231"/>
      <c r="X694" s="231"/>
      <c r="Y694" s="231"/>
      <c r="Z694" s="231"/>
    </row>
    <row r="695" spans="1:26" ht="15">
      <c r="A695" s="781" t="s">
        <v>7041</v>
      </c>
      <c r="B695" s="1358">
        <f>B696+B697</f>
        <v>1196111111</v>
      </c>
      <c r="C695" s="1331"/>
      <c r="D695" s="1331">
        <f>D696+D697</f>
        <v>5532075506</v>
      </c>
      <c r="E695" s="950"/>
      <c r="F695" s="950">
        <f>SUM(F696:F698)</f>
        <v>62336038</v>
      </c>
      <c r="G695" s="950"/>
      <c r="H695" s="950">
        <f>SUM(H696:H698)</f>
        <v>2884523762</v>
      </c>
      <c r="I695" s="950"/>
      <c r="J695" s="999"/>
      <c r="K695" s="999"/>
      <c r="L695" s="999">
        <f>SUM(L696:L698)</f>
        <v>0</v>
      </c>
      <c r="M695" s="950"/>
      <c r="N695" s="950">
        <f>SUM(N696:N698)</f>
        <v>3905998893</v>
      </c>
      <c r="O695" s="928"/>
      <c r="P695" s="928"/>
      <c r="Q695" s="928"/>
      <c r="R695" s="928"/>
      <c r="S695" s="928"/>
      <c r="T695" s="928"/>
      <c r="U695" s="928"/>
      <c r="V695" s="231"/>
      <c r="W695" s="231"/>
      <c r="X695" s="231"/>
      <c r="Y695" s="231"/>
      <c r="Z695" s="231"/>
    </row>
    <row r="696" spans="1:26" ht="30">
      <c r="A696" s="1005" t="s">
        <v>8011</v>
      </c>
      <c r="B696" s="1337"/>
      <c r="C696" s="1342"/>
      <c r="D696" s="783">
        <v>5532075506</v>
      </c>
      <c r="E696" s="935"/>
      <c r="F696" s="941">
        <v>62336038</v>
      </c>
      <c r="G696" s="935"/>
      <c r="H696" s="941">
        <v>2686190426</v>
      </c>
      <c r="I696" s="934"/>
      <c r="J696" s="941"/>
      <c r="K696" s="941"/>
      <c r="L696" s="934"/>
      <c r="M696" s="935"/>
      <c r="N696" s="930">
        <f>B696+D696+F696-H696-J696-L696</f>
        <v>2908221118</v>
      </c>
      <c r="O696" s="953"/>
      <c r="P696" s="953"/>
      <c r="Q696" s="953"/>
      <c r="R696" s="953"/>
      <c r="S696" s="953"/>
      <c r="T696" s="953"/>
      <c r="U696" s="953"/>
      <c r="V696" s="952"/>
      <c r="W696" s="952"/>
      <c r="X696" s="952"/>
      <c r="Y696" s="952"/>
      <c r="Z696" s="952"/>
    </row>
    <row r="697" spans="1:26" s="1017" customFormat="1" ht="15">
      <c r="A697" s="1005" t="s">
        <v>14325</v>
      </c>
      <c r="B697" s="1337">
        <v>1196111111</v>
      </c>
      <c r="C697" s="783"/>
      <c r="D697" s="783"/>
      <c r="E697" s="930"/>
      <c r="F697" s="941"/>
      <c r="G697" s="930"/>
      <c r="H697" s="941">
        <v>198333336</v>
      </c>
      <c r="I697" s="941"/>
      <c r="J697" s="941"/>
      <c r="K697" s="941"/>
      <c r="L697" s="941"/>
      <c r="M697" s="930"/>
      <c r="N697" s="930">
        <f>B697+D697+F697-H697-J697-L697</f>
        <v>997777775</v>
      </c>
      <c r="O697" s="928"/>
      <c r="P697" s="928"/>
      <c r="Q697" s="928"/>
      <c r="R697" s="928"/>
      <c r="S697" s="928"/>
      <c r="T697" s="928"/>
      <c r="U697" s="928"/>
      <c r="V697" s="231"/>
      <c r="W697" s="231"/>
      <c r="X697" s="231"/>
      <c r="Y697" s="231"/>
      <c r="Z697" s="231"/>
    </row>
    <row r="698" spans="1:26" s="1017" customFormat="1" ht="15" hidden="1">
      <c r="A698" s="1380"/>
      <c r="B698" s="1337"/>
      <c r="C698" s="783"/>
      <c r="D698" s="783"/>
      <c r="E698" s="930"/>
      <c r="F698" s="930"/>
      <c r="G698" s="930"/>
      <c r="H698" s="930"/>
      <c r="I698" s="941"/>
      <c r="J698" s="941"/>
      <c r="K698" s="941"/>
      <c r="L698" s="941"/>
      <c r="M698" s="930"/>
      <c r="N698" s="930"/>
      <c r="O698" s="928"/>
      <c r="P698" s="928"/>
      <c r="Q698" s="928"/>
      <c r="R698" s="928"/>
      <c r="S698" s="928"/>
      <c r="T698" s="928"/>
      <c r="U698" s="928"/>
      <c r="V698" s="231"/>
      <c r="W698" s="231"/>
      <c r="X698" s="231"/>
      <c r="Y698" s="231"/>
      <c r="Z698" s="231"/>
    </row>
    <row r="699" spans="1:26" ht="15.75" thickBot="1">
      <c r="A699" s="781" t="s">
        <v>4031</v>
      </c>
      <c r="B699" s="1369">
        <f>B696+B697</f>
        <v>1196111111</v>
      </c>
      <c r="C699" s="1331"/>
      <c r="D699" s="1332">
        <f>D695</f>
        <v>5532075506</v>
      </c>
      <c r="E699" s="998"/>
      <c r="F699" s="931">
        <f>F695</f>
        <v>62336038</v>
      </c>
      <c r="G699" s="950"/>
      <c r="H699" s="931">
        <f>H695</f>
        <v>2884523762</v>
      </c>
      <c r="I699" s="998"/>
      <c r="J699" s="1452">
        <f>J695</f>
        <v>0</v>
      </c>
      <c r="K699" s="1452"/>
      <c r="L699" s="1452">
        <f>L695</f>
        <v>0</v>
      </c>
      <c r="M699" s="931"/>
      <c r="N699" s="931">
        <f>N695</f>
        <v>3905998893</v>
      </c>
      <c r="O699" s="928"/>
      <c r="P699" s="928"/>
      <c r="Q699" s="928"/>
      <c r="R699" s="928"/>
      <c r="S699" s="928"/>
      <c r="T699" s="928"/>
      <c r="U699" s="928"/>
      <c r="V699" s="231"/>
      <c r="W699" s="231"/>
      <c r="X699" s="231"/>
      <c r="Y699" s="231"/>
      <c r="Z699" s="231"/>
    </row>
    <row r="700" spans="1:26" s="991" customFormat="1" ht="15.75" thickTop="1">
      <c r="A700" s="1382"/>
      <c r="B700" s="1330">
        <f>B699-CĐKT!H106</f>
        <v>-33408930215</v>
      </c>
      <c r="C700" s="1339"/>
      <c r="D700" s="1339"/>
      <c r="E700" s="944"/>
      <c r="F700" s="944"/>
      <c r="G700" s="944"/>
      <c r="H700" s="944"/>
      <c r="I700" s="944"/>
      <c r="J700" s="928">
        <f>J699-F478</f>
        <v>0</v>
      </c>
      <c r="K700" s="928"/>
      <c r="L700" s="928"/>
      <c r="M700" s="944"/>
      <c r="N700" s="944">
        <f>N699-CĐKT!F106</f>
        <v>-26621298101</v>
      </c>
      <c r="O700" s="944"/>
      <c r="P700" s="944"/>
      <c r="Q700" s="944"/>
      <c r="R700" s="944"/>
      <c r="S700" s="944"/>
      <c r="T700" s="944"/>
      <c r="U700" s="944"/>
      <c r="V700" s="945"/>
      <c r="W700" s="945"/>
      <c r="X700" s="945"/>
      <c r="Y700" s="945"/>
      <c r="Z700" s="945"/>
    </row>
    <row r="701" spans="1:26" ht="15">
      <c r="A701" s="781"/>
      <c r="B701" s="1368"/>
      <c r="C701" s="1330"/>
      <c r="D701" s="1330"/>
      <c r="E701" s="928"/>
      <c r="F701" s="928"/>
      <c r="G701" s="928"/>
      <c r="H701" s="928"/>
      <c r="I701" s="928"/>
      <c r="J701" s="928"/>
      <c r="K701" s="928"/>
      <c r="L701" s="928"/>
      <c r="M701" s="928"/>
      <c r="N701" s="928"/>
      <c r="O701" s="928"/>
      <c r="P701" s="928"/>
      <c r="Q701" s="928"/>
      <c r="R701" s="928"/>
      <c r="S701" s="928"/>
      <c r="T701" s="928"/>
      <c r="U701" s="928"/>
      <c r="V701" s="231"/>
      <c r="W701" s="231"/>
      <c r="X701" s="231"/>
      <c r="Y701" s="231"/>
      <c r="Z701" s="231"/>
    </row>
    <row r="702" spans="1:26" ht="15" hidden="1">
      <c r="A702" s="1383" t="s">
        <v>3974</v>
      </c>
      <c r="B702" s="1330"/>
      <c r="C702" s="1330"/>
      <c r="D702" s="1330"/>
      <c r="E702" s="925"/>
      <c r="F702" s="925"/>
      <c r="G702" s="925"/>
      <c r="H702" s="925"/>
      <c r="I702" s="925"/>
      <c r="J702" s="925"/>
      <c r="K702" s="925"/>
      <c r="L702" s="925"/>
      <c r="M702" s="925"/>
      <c r="N702" s="925"/>
      <c r="O702" s="925"/>
      <c r="P702" s="925"/>
      <c r="Q702" s="925"/>
      <c r="R702" s="925"/>
      <c r="S702" s="925"/>
      <c r="T702" s="925"/>
      <c r="U702" s="925"/>
      <c r="V702" s="926"/>
      <c r="W702" s="926"/>
      <c r="X702" s="926"/>
      <c r="Y702" s="926"/>
      <c r="Z702" s="926"/>
    </row>
    <row r="703" spans="1:26" ht="15" hidden="1">
      <c r="A703" s="1380" t="s">
        <v>4021</v>
      </c>
      <c r="B703" s="1337">
        <f>[2]BS!H119</f>
        <v>0</v>
      </c>
      <c r="C703" s="1330"/>
      <c r="D703" s="1330"/>
      <c r="E703" s="928"/>
      <c r="F703" s="928"/>
      <c r="G703" s="928"/>
      <c r="H703" s="928"/>
      <c r="I703" s="928"/>
      <c r="J703" s="928"/>
      <c r="K703" s="928"/>
      <c r="L703" s="928"/>
      <c r="M703" s="928"/>
      <c r="N703" s="928"/>
      <c r="O703" s="928"/>
      <c r="P703" s="928"/>
      <c r="Q703" s="928"/>
      <c r="R703" s="928"/>
      <c r="S703" s="928"/>
      <c r="T703" s="928"/>
      <c r="U703" s="928"/>
      <c r="V703" s="231"/>
      <c r="W703" s="231"/>
      <c r="X703" s="231"/>
      <c r="Y703" s="231"/>
      <c r="Z703" s="231"/>
    </row>
    <row r="704" spans="1:26" ht="30" hidden="1">
      <c r="A704" s="1380" t="s">
        <v>4865</v>
      </c>
      <c r="B704" s="1337"/>
      <c r="C704" s="1330"/>
      <c r="D704" s="1330"/>
      <c r="E704" s="928"/>
      <c r="F704" s="928"/>
      <c r="G704" s="928"/>
      <c r="H704" s="928"/>
      <c r="I704" s="928"/>
      <c r="J704" s="928"/>
      <c r="K704" s="928"/>
      <c r="L704" s="928"/>
      <c r="M704" s="928"/>
      <c r="N704" s="928"/>
      <c r="O704" s="928"/>
      <c r="P704" s="928"/>
      <c r="Q704" s="928"/>
      <c r="R704" s="928"/>
      <c r="S704" s="928"/>
      <c r="T704" s="928"/>
      <c r="U704" s="928"/>
      <c r="V704" s="231"/>
      <c r="W704" s="231"/>
      <c r="X704" s="231"/>
      <c r="Y704" s="231"/>
      <c r="Z704" s="231"/>
    </row>
    <row r="705" spans="1:26" ht="30" hidden="1">
      <c r="A705" s="1380" t="s">
        <v>1866</v>
      </c>
      <c r="B705" s="1337"/>
      <c r="C705" s="1330"/>
      <c r="D705" s="1330"/>
      <c r="E705" s="928"/>
      <c r="F705" s="928"/>
      <c r="G705" s="928"/>
      <c r="H705" s="928"/>
      <c r="I705" s="928"/>
      <c r="J705" s="928"/>
      <c r="K705" s="928"/>
      <c r="L705" s="928"/>
      <c r="M705" s="928"/>
      <c r="N705" s="928"/>
      <c r="O705" s="928"/>
      <c r="P705" s="928"/>
      <c r="Q705" s="928"/>
      <c r="R705" s="928"/>
      <c r="S705" s="928"/>
      <c r="T705" s="928"/>
      <c r="U705" s="928"/>
      <c r="V705" s="231"/>
      <c r="W705" s="231"/>
      <c r="X705" s="231"/>
      <c r="Y705" s="231"/>
      <c r="Z705" s="231"/>
    </row>
    <row r="706" spans="1:26" ht="30" hidden="1">
      <c r="A706" s="1380" t="s">
        <v>1867</v>
      </c>
      <c r="B706" s="1365"/>
      <c r="C706" s="1330"/>
      <c r="D706" s="1330"/>
      <c r="E706" s="928"/>
      <c r="F706" s="928"/>
      <c r="G706" s="928"/>
      <c r="H706" s="928"/>
      <c r="I706" s="928"/>
      <c r="J706" s="928"/>
      <c r="K706" s="928"/>
      <c r="L706" s="928"/>
      <c r="M706" s="928"/>
      <c r="N706" s="928"/>
      <c r="O706" s="928"/>
      <c r="P706" s="928"/>
      <c r="Q706" s="928"/>
      <c r="R706" s="928"/>
      <c r="S706" s="928"/>
      <c r="T706" s="928"/>
      <c r="U706" s="928"/>
      <c r="V706" s="231"/>
      <c r="W706" s="231"/>
      <c r="X706" s="231"/>
      <c r="Y706" s="231"/>
      <c r="Z706" s="231"/>
    </row>
    <row r="707" spans="1:26" ht="15.75" hidden="1" thickBot="1">
      <c r="A707" s="781" t="s">
        <v>4020</v>
      </c>
      <c r="B707" s="1367">
        <f>SUM(B703:B706)</f>
        <v>0</v>
      </c>
      <c r="C707" s="1330"/>
      <c r="D707" s="1330"/>
      <c r="E707" s="928"/>
      <c r="F707" s="928"/>
      <c r="G707" s="928"/>
      <c r="H707" s="928"/>
      <c r="I707" s="928"/>
      <c r="J707" s="928"/>
      <c r="K707" s="928"/>
      <c r="L707" s="928"/>
      <c r="M707" s="928"/>
      <c r="N707" s="928"/>
      <c r="O707" s="928"/>
      <c r="P707" s="928"/>
      <c r="Q707" s="928"/>
      <c r="R707" s="928"/>
      <c r="S707" s="928"/>
      <c r="T707" s="928"/>
      <c r="U707" s="928"/>
      <c r="V707" s="231"/>
      <c r="W707" s="231"/>
      <c r="X707" s="231"/>
      <c r="Y707" s="231"/>
      <c r="Z707" s="231"/>
    </row>
    <row r="708" spans="1:26" ht="15.75" hidden="1" thickTop="1">
      <c r="A708" s="781"/>
      <c r="B708" s="1368">
        <f>B707-[2]BS!F119</f>
        <v>0</v>
      </c>
      <c r="C708" s="1330"/>
      <c r="D708" s="1330"/>
      <c r="E708" s="928"/>
      <c r="F708" s="928"/>
      <c r="G708" s="928"/>
      <c r="H708" s="928"/>
      <c r="I708" s="928"/>
      <c r="J708" s="928"/>
      <c r="K708" s="928"/>
      <c r="L708" s="928"/>
      <c r="M708" s="928"/>
      <c r="N708" s="928"/>
      <c r="O708" s="928"/>
      <c r="P708" s="928"/>
      <c r="Q708" s="928"/>
      <c r="R708" s="928"/>
      <c r="S708" s="928"/>
      <c r="T708" s="928"/>
      <c r="U708" s="928"/>
      <c r="V708" s="231"/>
      <c r="W708" s="231"/>
      <c r="X708" s="231"/>
      <c r="Y708" s="231"/>
      <c r="Z708" s="231"/>
    </row>
    <row r="709" spans="1:26" ht="19.5" hidden="1" customHeight="1">
      <c r="A709" s="781"/>
      <c r="B709" s="1368"/>
      <c r="C709" s="1330"/>
      <c r="D709" s="1330"/>
      <c r="E709" s="928"/>
      <c r="F709" s="928"/>
      <c r="G709" s="928"/>
      <c r="H709" s="928"/>
      <c r="I709" s="928"/>
      <c r="J709" s="928"/>
      <c r="K709" s="928"/>
      <c r="L709" s="928"/>
      <c r="M709" s="928"/>
      <c r="N709" s="928"/>
      <c r="O709" s="928"/>
      <c r="P709" s="928"/>
      <c r="Q709" s="928"/>
      <c r="R709" s="928"/>
      <c r="S709" s="928"/>
      <c r="T709" s="928"/>
      <c r="U709" s="928"/>
      <c r="V709" s="231"/>
      <c r="W709" s="231"/>
      <c r="X709" s="231"/>
      <c r="Y709" s="231"/>
      <c r="Z709" s="231"/>
    </row>
    <row r="710" spans="1:26" ht="19.5" hidden="1" customHeight="1">
      <c r="A710" s="1383" t="s">
        <v>3975</v>
      </c>
      <c r="B710" s="1330"/>
      <c r="C710" s="1330"/>
      <c r="D710" s="1330"/>
      <c r="E710" s="925"/>
      <c r="F710" s="925"/>
      <c r="G710" s="925"/>
      <c r="H710" s="925"/>
      <c r="I710" s="925"/>
      <c r="J710" s="925"/>
      <c r="K710" s="925"/>
      <c r="L710" s="925"/>
      <c r="M710" s="925"/>
      <c r="N710" s="925"/>
      <c r="O710" s="925"/>
      <c r="P710" s="925"/>
      <c r="Q710" s="925"/>
      <c r="R710" s="925"/>
      <c r="S710" s="925"/>
      <c r="T710" s="925"/>
      <c r="U710" s="925"/>
      <c r="V710" s="926"/>
      <c r="W710" s="926"/>
      <c r="X710" s="926"/>
      <c r="Y710" s="926"/>
      <c r="Z710" s="926"/>
    </row>
    <row r="711" spans="1:26" s="1080" customFormat="1" ht="19.5" hidden="1" customHeight="1" thickBot="1">
      <c r="A711" s="1384"/>
      <c r="B711" s="1518" t="s">
        <v>12561</v>
      </c>
      <c r="C711" s="1347"/>
      <c r="D711" s="1346" t="s">
        <v>12562</v>
      </c>
    </row>
    <row r="712" spans="1:26" s="1080" customFormat="1" ht="19.5" hidden="1" customHeight="1">
      <c r="A712" s="1384" t="s">
        <v>4021</v>
      </c>
      <c r="B712" s="1308">
        <f>D717</f>
        <v>0</v>
      </c>
      <c r="C712" s="1305"/>
      <c r="D712" s="1305"/>
    </row>
    <row r="713" spans="1:26" s="1080" customFormat="1" ht="19.5" hidden="1" customHeight="1">
      <c r="A713" s="1384" t="s">
        <v>8014</v>
      </c>
      <c r="B713" s="1308"/>
      <c r="C713" s="1305"/>
      <c r="D713" s="1305"/>
    </row>
    <row r="714" spans="1:26" s="1080" customFormat="1" ht="19.5" hidden="1" customHeight="1">
      <c r="A714" s="1384" t="s">
        <v>11032</v>
      </c>
      <c r="B714" s="1308"/>
      <c r="C714" s="1305"/>
      <c r="D714" s="1305"/>
    </row>
    <row r="715" spans="1:26" s="1080" customFormat="1" ht="19.5" hidden="1" customHeight="1">
      <c r="A715" s="1384" t="s">
        <v>8015</v>
      </c>
      <c r="B715" s="1308"/>
      <c r="C715" s="1305"/>
      <c r="D715" s="1305"/>
    </row>
    <row r="716" spans="1:26" s="1080" customFormat="1" ht="19.5" hidden="1" customHeight="1" thickBot="1">
      <c r="A716" s="1384" t="s">
        <v>115</v>
      </c>
      <c r="B716" s="1375"/>
      <c r="C716" s="1305"/>
      <c r="D716" s="1348"/>
    </row>
    <row r="717" spans="1:26" s="1080" customFormat="1" ht="19.5" hidden="1" customHeight="1" thickBot="1">
      <c r="A717" s="1391" t="s">
        <v>13940</v>
      </c>
      <c r="B717" s="1323">
        <f>SUM(B712:B716)</f>
        <v>0</v>
      </c>
      <c r="C717" s="1347"/>
      <c r="D717" s="1349">
        <f>SUM(D712:D716)</f>
        <v>0</v>
      </c>
    </row>
    <row r="718" spans="1:26" s="1080" customFormat="1" ht="19.5" hidden="1" customHeight="1" thickTop="1">
      <c r="A718" s="1391"/>
      <c r="B718" s="1526">
        <f>B717-CĐKT!F108</f>
        <v>-447914565</v>
      </c>
      <c r="C718" s="1347"/>
      <c r="D718" s="1362">
        <f>D717-CĐKT!H108</f>
        <v>-555314565</v>
      </c>
    </row>
    <row r="719" spans="1:26" ht="15">
      <c r="A719" s="781"/>
      <c r="B719" s="1368"/>
      <c r="C719" s="1330"/>
      <c r="D719" s="1330"/>
      <c r="E719" s="928"/>
      <c r="F719" s="928"/>
      <c r="G719" s="928"/>
      <c r="H719" s="928"/>
      <c r="I719" s="928"/>
      <c r="J719" s="928"/>
      <c r="K719" s="928"/>
      <c r="L719" s="928"/>
      <c r="M719" s="928"/>
      <c r="N719" s="928"/>
      <c r="O719" s="928"/>
      <c r="P719" s="928"/>
      <c r="Q719" s="928"/>
      <c r="R719" s="928"/>
      <c r="S719" s="928"/>
      <c r="T719" s="928"/>
      <c r="U719" s="928"/>
      <c r="V719" s="231"/>
      <c r="W719" s="231"/>
      <c r="X719" s="231"/>
      <c r="Y719" s="231"/>
      <c r="Z719" s="231"/>
    </row>
    <row r="720" spans="1:26" ht="15" hidden="1">
      <c r="A720" s="1383" t="s">
        <v>3976</v>
      </c>
      <c r="B720" s="1330"/>
      <c r="C720" s="1330"/>
      <c r="D720" s="1330"/>
      <c r="E720" s="925"/>
      <c r="F720" s="925"/>
      <c r="G720" s="925"/>
      <c r="H720" s="925"/>
      <c r="I720" s="925"/>
      <c r="J720" s="925"/>
      <c r="K720" s="925"/>
      <c r="L720" s="925"/>
      <c r="M720" s="925"/>
      <c r="N720" s="925"/>
      <c r="O720" s="925"/>
      <c r="P720" s="925"/>
      <c r="Q720" s="925"/>
      <c r="R720" s="925"/>
      <c r="S720" s="925"/>
      <c r="T720" s="925"/>
      <c r="U720" s="925"/>
      <c r="V720" s="926"/>
      <c r="W720" s="926"/>
      <c r="X720" s="926"/>
      <c r="Y720" s="926"/>
      <c r="Z720" s="926"/>
    </row>
    <row r="721" spans="1:26" ht="43.5" hidden="1">
      <c r="A721" s="781"/>
      <c r="B721" s="1357" t="s">
        <v>4021</v>
      </c>
      <c r="C721" s="1331"/>
      <c r="D721" s="769" t="s">
        <v>4492</v>
      </c>
      <c r="E721" s="996"/>
      <c r="F721" s="951" t="s">
        <v>4493</v>
      </c>
      <c r="G721" s="996"/>
      <c r="H721" s="951" t="s">
        <v>12588</v>
      </c>
      <c r="I721" s="996"/>
      <c r="J721" s="961" t="s">
        <v>4494</v>
      </c>
      <c r="K721" s="961"/>
      <c r="L721" s="961" t="s">
        <v>993</v>
      </c>
      <c r="M721" s="951"/>
      <c r="N721" s="951" t="s">
        <v>3009</v>
      </c>
      <c r="O721" s="996"/>
      <c r="P721" s="951" t="s">
        <v>4020</v>
      </c>
      <c r="Q721" s="928"/>
      <c r="R721" s="928"/>
      <c r="S721" s="928"/>
      <c r="T721" s="928"/>
      <c r="U721" s="928"/>
      <c r="V721" s="231"/>
      <c r="W721" s="231"/>
      <c r="X721" s="231"/>
      <c r="Y721" s="231"/>
      <c r="Z721" s="231"/>
    </row>
    <row r="722" spans="1:26" ht="15" hidden="1">
      <c r="A722" s="1380" t="s">
        <v>1111</v>
      </c>
      <c r="B722" s="1358"/>
      <c r="C722" s="1331"/>
      <c r="D722" s="1331"/>
      <c r="E722" s="950"/>
      <c r="F722" s="950"/>
      <c r="G722" s="950"/>
      <c r="H722" s="950"/>
      <c r="I722" s="950"/>
      <c r="J722" s="999"/>
      <c r="K722" s="999"/>
      <c r="L722" s="999"/>
      <c r="M722" s="950"/>
      <c r="N722" s="950"/>
      <c r="O722" s="950"/>
      <c r="P722" s="950">
        <f>B722+D722+F722+H722-J722-L722-N722</f>
        <v>0</v>
      </c>
      <c r="Q722" s="928"/>
      <c r="R722" s="928"/>
      <c r="S722" s="928"/>
      <c r="T722" s="928"/>
      <c r="U722" s="928"/>
      <c r="V722" s="231"/>
      <c r="W722" s="231"/>
      <c r="X722" s="231"/>
      <c r="Y722" s="231"/>
      <c r="Z722" s="231"/>
    </row>
    <row r="723" spans="1:26" ht="15" hidden="1">
      <c r="A723" s="1380" t="s">
        <v>1112</v>
      </c>
      <c r="B723" s="1358"/>
      <c r="C723" s="1331"/>
      <c r="D723" s="1331"/>
      <c r="E723" s="950"/>
      <c r="F723" s="950"/>
      <c r="G723" s="950"/>
      <c r="H723" s="950"/>
      <c r="I723" s="950"/>
      <c r="J723" s="999"/>
      <c r="K723" s="999"/>
      <c r="L723" s="999"/>
      <c r="M723" s="950"/>
      <c r="N723" s="950"/>
      <c r="O723" s="950"/>
      <c r="P723" s="950">
        <f>B723+D723+F723+H723-J723-L723-N723</f>
        <v>0</v>
      </c>
      <c r="Q723" s="928"/>
      <c r="R723" s="928"/>
      <c r="S723" s="928"/>
      <c r="T723" s="928"/>
      <c r="U723" s="928"/>
      <c r="V723" s="231"/>
      <c r="W723" s="231"/>
      <c r="X723" s="231"/>
      <c r="Y723" s="231"/>
      <c r="Z723" s="231"/>
    </row>
    <row r="724" spans="1:26" ht="15" hidden="1">
      <c r="A724" s="1005" t="s">
        <v>1113</v>
      </c>
      <c r="B724" s="1358"/>
      <c r="C724" s="1331"/>
      <c r="D724" s="1331"/>
      <c r="E724" s="950"/>
      <c r="F724" s="950"/>
      <c r="G724" s="950"/>
      <c r="H724" s="950"/>
      <c r="I724" s="950"/>
      <c r="J724" s="999"/>
      <c r="K724" s="999"/>
      <c r="L724" s="999"/>
      <c r="M724" s="950"/>
      <c r="N724" s="950"/>
      <c r="O724" s="950"/>
      <c r="P724" s="950">
        <f>B724+D724+F724+H724-J724-L724-N724</f>
        <v>0</v>
      </c>
      <c r="Q724" s="928"/>
      <c r="R724" s="928"/>
      <c r="S724" s="928"/>
      <c r="T724" s="928"/>
      <c r="U724" s="928"/>
      <c r="V724" s="231"/>
      <c r="W724" s="231"/>
      <c r="X724" s="231"/>
      <c r="Y724" s="231"/>
      <c r="Z724" s="231"/>
    </row>
    <row r="725" spans="1:26" ht="15" hidden="1">
      <c r="A725" s="1404" t="s">
        <v>1114</v>
      </c>
      <c r="B725" s="1357"/>
      <c r="C725" s="1331"/>
      <c r="D725" s="769"/>
      <c r="E725" s="950"/>
      <c r="F725" s="927"/>
      <c r="G725" s="950"/>
      <c r="H725" s="927"/>
      <c r="I725" s="950"/>
      <c r="J725" s="958"/>
      <c r="K725" s="958"/>
      <c r="L725" s="958"/>
      <c r="M725" s="927"/>
      <c r="N725" s="927"/>
      <c r="O725" s="950"/>
      <c r="P725" s="927">
        <f>B725+D725+F725+H725-J725-L725-N725</f>
        <v>0</v>
      </c>
      <c r="Q725" s="928"/>
      <c r="R725" s="928"/>
      <c r="S725" s="928"/>
      <c r="T725" s="928"/>
      <c r="U725" s="928"/>
      <c r="V725" s="231"/>
      <c r="W725" s="231"/>
      <c r="X725" s="231"/>
      <c r="Y725" s="231"/>
      <c r="Z725" s="231"/>
    </row>
    <row r="726" spans="1:26" ht="15.75" hidden="1" thickBot="1">
      <c r="A726" s="781" t="s">
        <v>4031</v>
      </c>
      <c r="B726" s="1367">
        <f>SUM(B722:B725)</f>
        <v>0</v>
      </c>
      <c r="C726" s="1331"/>
      <c r="D726" s="785">
        <f>SUM(D722:D725)</f>
        <v>0</v>
      </c>
      <c r="E726" s="950"/>
      <c r="F726" s="936">
        <f>SUM(F722:F725)</f>
        <v>0</v>
      </c>
      <c r="G726" s="950"/>
      <c r="H726" s="936">
        <f>SUM(H722:H725)</f>
        <v>0</v>
      </c>
      <c r="I726" s="950"/>
      <c r="J726" s="1449">
        <f>SUM(J722:J725)</f>
        <v>0</v>
      </c>
      <c r="K726" s="1449"/>
      <c r="L726" s="1449">
        <f>SUM(L722:L725)</f>
        <v>0</v>
      </c>
      <c r="M726" s="936"/>
      <c r="N726" s="936">
        <f>SUM(N722:N725)</f>
        <v>0</v>
      </c>
      <c r="O726" s="950"/>
      <c r="P726" s="936">
        <f>SUM(P722:P725)</f>
        <v>0</v>
      </c>
      <c r="Q726" s="928"/>
      <c r="R726" s="928"/>
      <c r="S726" s="928"/>
      <c r="T726" s="928"/>
      <c r="U726" s="928"/>
      <c r="V726" s="231"/>
      <c r="W726" s="231"/>
      <c r="X726" s="231"/>
      <c r="Y726" s="231"/>
      <c r="Z726" s="231"/>
    </row>
    <row r="727" spans="1:26" ht="15.75" hidden="1" thickTop="1">
      <c r="A727" s="1382"/>
      <c r="B727" s="1330">
        <f>B726-[2]BS!H121</f>
        <v>0</v>
      </c>
      <c r="C727" s="1330"/>
      <c r="D727" s="1330"/>
      <c r="E727" s="928"/>
      <c r="F727" s="928"/>
      <c r="G727" s="928"/>
      <c r="H727" s="928"/>
      <c r="I727" s="928"/>
      <c r="J727" s="928"/>
      <c r="K727" s="928"/>
      <c r="L727" s="928"/>
      <c r="M727" s="928"/>
      <c r="N727" s="928"/>
      <c r="O727" s="928"/>
      <c r="P727" s="928">
        <f>P726-[2]BS!F121</f>
        <v>0</v>
      </c>
      <c r="Q727" s="928"/>
      <c r="R727" s="928"/>
      <c r="S727" s="928"/>
      <c r="T727" s="928"/>
      <c r="U727" s="928"/>
      <c r="V727" s="231"/>
      <c r="W727" s="231"/>
      <c r="X727" s="231"/>
      <c r="Y727" s="231"/>
      <c r="Z727" s="231"/>
    </row>
    <row r="728" spans="1:26" ht="15" hidden="1">
      <c r="A728" s="1382" t="s">
        <v>3815</v>
      </c>
      <c r="B728" s="1330"/>
      <c r="C728" s="1330"/>
      <c r="D728" s="1330"/>
      <c r="E728" s="928"/>
      <c r="F728" s="928"/>
      <c r="G728" s="928"/>
      <c r="H728" s="928"/>
      <c r="I728" s="928"/>
      <c r="J728" s="928"/>
      <c r="K728" s="928"/>
      <c r="L728" s="928"/>
      <c r="M728" s="928"/>
      <c r="N728" s="928"/>
      <c r="O728" s="928"/>
      <c r="P728" s="928"/>
      <c r="Q728" s="928"/>
      <c r="R728" s="928"/>
      <c r="S728" s="928"/>
      <c r="T728" s="928"/>
      <c r="U728" s="928"/>
      <c r="V728" s="231"/>
      <c r="W728" s="231"/>
      <c r="X728" s="231"/>
      <c r="Y728" s="231"/>
      <c r="Z728" s="231"/>
    </row>
    <row r="729" spans="1:26" ht="15" hidden="1">
      <c r="A729" s="1380" t="s">
        <v>4021</v>
      </c>
      <c r="B729" s="1337">
        <f>[2]BS!H121</f>
        <v>0</v>
      </c>
      <c r="C729" s="1330"/>
      <c r="D729" s="1330"/>
      <c r="E729" s="928"/>
      <c r="F729" s="928"/>
      <c r="G729" s="928"/>
      <c r="H729" s="928"/>
      <c r="I729" s="928"/>
      <c r="J729" s="928"/>
      <c r="K729" s="928"/>
      <c r="L729" s="928"/>
      <c r="M729" s="928"/>
      <c r="N729" s="928"/>
      <c r="O729" s="928"/>
      <c r="P729" s="928"/>
      <c r="Q729" s="928"/>
      <c r="R729" s="928"/>
      <c r="S729" s="928"/>
      <c r="T729" s="928"/>
      <c r="U729" s="928"/>
      <c r="V729" s="231"/>
      <c r="W729" s="231"/>
      <c r="X729" s="231"/>
      <c r="Y729" s="231"/>
      <c r="Z729" s="231"/>
    </row>
    <row r="730" spans="1:26" ht="15" hidden="1">
      <c r="A730" s="1380" t="s">
        <v>4492</v>
      </c>
      <c r="B730" s="1337">
        <f>D726</f>
        <v>0</v>
      </c>
      <c r="C730" s="1330"/>
      <c r="D730" s="1330"/>
      <c r="E730" s="928"/>
      <c r="F730" s="928"/>
      <c r="G730" s="928"/>
      <c r="H730" s="928"/>
      <c r="I730" s="928"/>
      <c r="J730" s="928"/>
      <c r="K730" s="928"/>
      <c r="L730" s="928"/>
      <c r="M730" s="928"/>
      <c r="N730" s="928"/>
      <c r="O730" s="928"/>
      <c r="P730" s="928"/>
      <c r="Q730" s="928"/>
      <c r="R730" s="928"/>
      <c r="S730" s="928"/>
      <c r="T730" s="928"/>
      <c r="U730" s="928"/>
      <c r="V730" s="231"/>
      <c r="W730" s="231"/>
      <c r="X730" s="231"/>
      <c r="Y730" s="231"/>
      <c r="Z730" s="231"/>
    </row>
    <row r="731" spans="1:26" ht="15" hidden="1">
      <c r="A731" s="1380" t="s">
        <v>4493</v>
      </c>
      <c r="B731" s="1337">
        <f>F726</f>
        <v>0</v>
      </c>
      <c r="C731" s="1330"/>
      <c r="D731" s="1330"/>
      <c r="E731" s="928"/>
      <c r="F731" s="928"/>
      <c r="G731" s="928"/>
      <c r="H731" s="928"/>
      <c r="I731" s="928"/>
      <c r="J731" s="928"/>
      <c r="K731" s="928"/>
      <c r="L731" s="928"/>
      <c r="M731" s="928"/>
      <c r="N731" s="928"/>
      <c r="O731" s="928"/>
      <c r="P731" s="928"/>
      <c r="Q731" s="928"/>
      <c r="R731" s="928"/>
      <c r="S731" s="928"/>
      <c r="T731" s="928"/>
      <c r="U731" s="928"/>
      <c r="V731" s="231"/>
      <c r="W731" s="231"/>
      <c r="X731" s="231"/>
      <c r="Y731" s="231"/>
      <c r="Z731" s="231"/>
    </row>
    <row r="732" spans="1:26" ht="15" hidden="1">
      <c r="A732" s="1380" t="s">
        <v>11032</v>
      </c>
      <c r="B732" s="1337">
        <f>H726</f>
        <v>0</v>
      </c>
      <c r="C732" s="1330"/>
      <c r="D732" s="1330"/>
      <c r="E732" s="928"/>
      <c r="F732" s="928"/>
      <c r="G732" s="928"/>
      <c r="H732" s="928"/>
      <c r="I732" s="928"/>
      <c r="J732" s="928"/>
      <c r="K732" s="928"/>
      <c r="L732" s="928"/>
      <c r="M732" s="928"/>
      <c r="N732" s="928"/>
      <c r="O732" s="928"/>
      <c r="P732" s="928"/>
      <c r="Q732" s="928"/>
      <c r="R732" s="928"/>
      <c r="S732" s="928"/>
      <c r="T732" s="928"/>
      <c r="U732" s="928"/>
      <c r="V732" s="231"/>
      <c r="W732" s="231"/>
      <c r="X732" s="231"/>
      <c r="Y732" s="231"/>
      <c r="Z732" s="231"/>
    </row>
    <row r="733" spans="1:26" ht="15" hidden="1">
      <c r="A733" s="1380" t="s">
        <v>4494</v>
      </c>
      <c r="B733" s="1337">
        <f>-J726</f>
        <v>0</v>
      </c>
      <c r="C733" s="1330"/>
      <c r="D733" s="1330"/>
      <c r="E733" s="928"/>
      <c r="F733" s="928"/>
      <c r="G733" s="928"/>
      <c r="H733" s="928"/>
      <c r="I733" s="928"/>
      <c r="J733" s="928"/>
      <c r="K733" s="928"/>
      <c r="L733" s="928"/>
      <c r="M733" s="928"/>
      <c r="N733" s="928"/>
      <c r="O733" s="928"/>
      <c r="P733" s="928"/>
      <c r="Q733" s="928"/>
      <c r="R733" s="928"/>
      <c r="S733" s="928"/>
      <c r="T733" s="928"/>
      <c r="U733" s="928"/>
      <c r="V733" s="231"/>
      <c r="W733" s="231"/>
      <c r="X733" s="231"/>
      <c r="Y733" s="231"/>
      <c r="Z733" s="231"/>
    </row>
    <row r="734" spans="1:26" ht="15" hidden="1">
      <c r="A734" s="1380" t="s">
        <v>993</v>
      </c>
      <c r="B734" s="1337">
        <f>-L726</f>
        <v>0</v>
      </c>
      <c r="C734" s="1330"/>
      <c r="D734" s="1330"/>
      <c r="E734" s="928"/>
      <c r="F734" s="928"/>
      <c r="G734" s="928"/>
      <c r="H734" s="928"/>
      <c r="I734" s="928"/>
      <c r="J734" s="928"/>
      <c r="K734" s="928"/>
      <c r="L734" s="928"/>
      <c r="M734" s="928"/>
      <c r="N734" s="928"/>
      <c r="O734" s="928"/>
      <c r="P734" s="928"/>
      <c r="Q734" s="928"/>
      <c r="R734" s="928"/>
      <c r="S734" s="928"/>
      <c r="T734" s="928"/>
      <c r="U734" s="928"/>
      <c r="V734" s="231"/>
      <c r="W734" s="231"/>
      <c r="X734" s="231"/>
      <c r="Y734" s="231"/>
      <c r="Z734" s="231"/>
    </row>
    <row r="735" spans="1:26" ht="15" hidden="1">
      <c r="A735" s="1380" t="s">
        <v>115</v>
      </c>
      <c r="B735" s="1365">
        <f>-N726</f>
        <v>0</v>
      </c>
      <c r="C735" s="1330"/>
      <c r="D735" s="1330"/>
      <c r="E735" s="928"/>
      <c r="F735" s="928"/>
      <c r="G735" s="928"/>
      <c r="H735" s="928"/>
      <c r="I735" s="928"/>
      <c r="J735" s="928"/>
      <c r="K735" s="928"/>
      <c r="L735" s="928"/>
      <c r="M735" s="928"/>
      <c r="N735" s="928"/>
      <c r="O735" s="928"/>
      <c r="P735" s="928"/>
      <c r="Q735" s="928"/>
      <c r="R735" s="928"/>
      <c r="S735" s="928"/>
      <c r="T735" s="928"/>
      <c r="U735" s="928"/>
      <c r="V735" s="231"/>
      <c r="W735" s="231"/>
      <c r="X735" s="231"/>
      <c r="Y735" s="231"/>
      <c r="Z735" s="231"/>
    </row>
    <row r="736" spans="1:26" ht="15.75" hidden="1" thickBot="1">
      <c r="A736" s="781" t="s">
        <v>4020</v>
      </c>
      <c r="B736" s="1367">
        <f>SUM(B729:B735)</f>
        <v>0</v>
      </c>
      <c r="C736" s="1330"/>
      <c r="D736" s="1330"/>
      <c r="E736" s="928"/>
      <c r="F736" s="928"/>
      <c r="G736" s="928"/>
      <c r="H736" s="928"/>
      <c r="I736" s="928"/>
      <c r="J736" s="928"/>
      <c r="K736" s="928"/>
      <c r="L736" s="928"/>
      <c r="M736" s="928"/>
      <c r="N736" s="928"/>
      <c r="O736" s="928"/>
      <c r="P736" s="928"/>
      <c r="Q736" s="928"/>
      <c r="R736" s="928"/>
      <c r="S736" s="928"/>
      <c r="T736" s="928"/>
      <c r="U736" s="928"/>
      <c r="V736" s="231"/>
      <c r="W736" s="231"/>
      <c r="X736" s="231"/>
      <c r="Y736" s="231"/>
      <c r="Z736" s="231"/>
    </row>
    <row r="737" spans="1:26" ht="15.75" hidden="1" thickTop="1">
      <c r="A737" s="1382"/>
      <c r="B737" s="1330">
        <f>B736-[2]BS!F121</f>
        <v>0</v>
      </c>
      <c r="C737" s="1330"/>
      <c r="D737" s="1330"/>
      <c r="E737" s="928"/>
      <c r="F737" s="928"/>
      <c r="G737" s="928"/>
      <c r="H737" s="928"/>
      <c r="I737" s="928"/>
      <c r="J737" s="928"/>
      <c r="K737" s="928"/>
      <c r="L737" s="928"/>
      <c r="M737" s="928"/>
      <c r="N737" s="928"/>
      <c r="O737" s="928"/>
      <c r="P737" s="928"/>
      <c r="Q737" s="928"/>
      <c r="R737" s="928"/>
      <c r="S737" s="928"/>
      <c r="T737" s="928"/>
      <c r="U737" s="928"/>
      <c r="V737" s="231"/>
      <c r="W737" s="231"/>
      <c r="X737" s="231"/>
      <c r="Y737" s="231"/>
      <c r="Z737" s="231"/>
    </row>
    <row r="738" spans="1:26" ht="15" hidden="1">
      <c r="A738" s="1392"/>
      <c r="B738" s="1330"/>
      <c r="C738" s="1330"/>
      <c r="D738" s="1330"/>
      <c r="E738" s="928"/>
      <c r="F738" s="928"/>
      <c r="G738" s="928"/>
      <c r="H738" s="928"/>
      <c r="I738" s="928"/>
      <c r="J738" s="928"/>
      <c r="K738" s="928"/>
      <c r="L738" s="928"/>
      <c r="M738" s="928"/>
      <c r="N738" s="928"/>
      <c r="O738" s="928"/>
      <c r="P738" s="928"/>
      <c r="Q738" s="928"/>
      <c r="R738" s="928"/>
      <c r="S738" s="928"/>
      <c r="T738" s="928"/>
      <c r="U738" s="928"/>
      <c r="V738" s="231"/>
      <c r="W738" s="231"/>
      <c r="X738" s="231"/>
      <c r="Y738" s="231"/>
      <c r="Z738" s="231"/>
    </row>
    <row r="739" spans="1:26" ht="15">
      <c r="A739" s="1383" t="s">
        <v>3977</v>
      </c>
      <c r="B739" s="1330"/>
      <c r="C739" s="1330"/>
      <c r="D739" s="1330"/>
      <c r="E739" s="925"/>
      <c r="F739" s="925"/>
      <c r="G739" s="925"/>
      <c r="H739" s="925"/>
      <c r="I739" s="925"/>
      <c r="J739" s="925"/>
      <c r="K739" s="925"/>
      <c r="L739" s="925"/>
      <c r="M739" s="925"/>
      <c r="N739" s="925"/>
      <c r="O739" s="925"/>
      <c r="P739" s="925"/>
      <c r="Q739" s="925"/>
      <c r="R739" s="925"/>
      <c r="S739" s="925"/>
      <c r="T739" s="925"/>
      <c r="U739" s="925"/>
      <c r="V739" s="926"/>
      <c r="W739" s="926"/>
      <c r="X739" s="926"/>
      <c r="Y739" s="926"/>
      <c r="Z739" s="926"/>
    </row>
    <row r="740" spans="1:26" ht="15">
      <c r="A740" s="1407" t="s">
        <v>8235</v>
      </c>
      <c r="B740" s="1330"/>
      <c r="C740" s="1330"/>
      <c r="D740" s="1330"/>
      <c r="E740" s="928"/>
      <c r="F740" s="928"/>
      <c r="G740" s="928"/>
      <c r="H740" s="928"/>
      <c r="I740" s="928"/>
      <c r="J740" s="928"/>
      <c r="K740" s="928"/>
      <c r="L740" s="928"/>
      <c r="M740" s="928"/>
      <c r="N740" s="928"/>
      <c r="O740" s="928"/>
      <c r="P740" s="928"/>
      <c r="Q740" s="928"/>
      <c r="R740" s="928"/>
      <c r="S740" s="928"/>
      <c r="T740" s="928"/>
      <c r="U740" s="928"/>
      <c r="V740" s="231"/>
      <c r="W740" s="231"/>
      <c r="X740" s="231"/>
      <c r="Y740" s="231"/>
      <c r="Z740" s="231"/>
    </row>
    <row r="741" spans="1:26" ht="15">
      <c r="A741" s="1392" t="s">
        <v>8236</v>
      </c>
      <c r="B741" s="1330"/>
      <c r="C741" s="1330"/>
      <c r="D741" s="1330"/>
      <c r="E741" s="928"/>
      <c r="F741" s="928"/>
      <c r="G741" s="928"/>
      <c r="H741" s="928"/>
      <c r="I741" s="928"/>
      <c r="J741" s="928"/>
      <c r="K741" s="928"/>
      <c r="L741" s="928"/>
      <c r="M741" s="928"/>
      <c r="N741" s="928"/>
      <c r="O741" s="928"/>
      <c r="P741" s="928"/>
      <c r="Q741" s="928"/>
      <c r="R741" s="928"/>
      <c r="S741" s="928"/>
      <c r="T741" s="928"/>
      <c r="U741" s="928"/>
      <c r="V741" s="231"/>
      <c r="W741" s="231"/>
      <c r="X741" s="231"/>
      <c r="Y741" s="231"/>
      <c r="Z741" s="231"/>
    </row>
    <row r="742" spans="1:26" ht="15">
      <c r="A742" s="1382" t="s">
        <v>8237</v>
      </c>
      <c r="B742" s="1330"/>
      <c r="C742" s="1330"/>
      <c r="D742" s="1330"/>
      <c r="E742" s="928"/>
      <c r="F742" s="928"/>
      <c r="G742" s="928"/>
      <c r="H742" s="928"/>
      <c r="I742" s="928"/>
      <c r="J742" s="928"/>
      <c r="K742" s="928"/>
      <c r="L742" s="928"/>
      <c r="M742" s="928"/>
      <c r="N742" s="928"/>
      <c r="O742" s="928"/>
      <c r="P742" s="928"/>
      <c r="Q742" s="928"/>
      <c r="R742" s="928"/>
      <c r="S742" s="928"/>
      <c r="T742" s="928"/>
      <c r="U742" s="928"/>
      <c r="V742" s="231"/>
      <c r="W742" s="231"/>
      <c r="X742" s="231"/>
      <c r="Y742" s="231"/>
      <c r="Z742" s="231"/>
    </row>
    <row r="743" spans="1:26" ht="15">
      <c r="A743" s="1382" t="s">
        <v>8262</v>
      </c>
      <c r="B743" s="1330"/>
      <c r="C743" s="1330"/>
      <c r="D743" s="1330"/>
      <c r="E743" s="928"/>
      <c r="F743" s="928"/>
      <c r="G743" s="928"/>
      <c r="H743" s="928"/>
      <c r="I743" s="928"/>
      <c r="J743" s="928"/>
      <c r="K743" s="928"/>
      <c r="L743" s="928"/>
      <c r="M743" s="928"/>
      <c r="N743" s="928"/>
      <c r="O743" s="928"/>
      <c r="P743" s="928"/>
      <c r="Q743" s="928"/>
      <c r="R743" s="928"/>
      <c r="S743" s="928"/>
      <c r="T743" s="928"/>
      <c r="U743" s="928"/>
      <c r="V743" s="231"/>
      <c r="W743" s="231"/>
      <c r="X743" s="231"/>
      <c r="Y743" s="231"/>
      <c r="Z743" s="231"/>
    </row>
    <row r="744" spans="1:26" ht="15" hidden="1">
      <c r="A744" s="1392" t="s">
        <v>8263</v>
      </c>
      <c r="B744" s="1330"/>
      <c r="C744" s="1330"/>
      <c r="D744" s="1330"/>
      <c r="E744" s="928"/>
      <c r="F744" s="928"/>
      <c r="G744" s="928"/>
      <c r="H744" s="928"/>
      <c r="I744" s="928"/>
      <c r="J744" s="928"/>
      <c r="K744" s="928"/>
      <c r="L744" s="928"/>
      <c r="M744" s="928"/>
      <c r="N744" s="928"/>
      <c r="O744" s="928"/>
      <c r="P744" s="928"/>
      <c r="Q744" s="928"/>
      <c r="R744" s="928"/>
      <c r="S744" s="928"/>
      <c r="T744" s="928"/>
      <c r="U744" s="928"/>
      <c r="V744" s="231"/>
      <c r="W744" s="231"/>
      <c r="X744" s="231"/>
      <c r="Y744" s="231"/>
      <c r="Z744" s="231"/>
    </row>
    <row r="745" spans="1:26" ht="43.5" hidden="1">
      <c r="A745" s="1408"/>
      <c r="B745" s="1363" t="s">
        <v>8264</v>
      </c>
      <c r="C745" s="1363"/>
      <c r="D745" s="1357"/>
      <c r="E745" s="959"/>
      <c r="F745" s="960" t="s">
        <v>8265</v>
      </c>
      <c r="G745" s="959"/>
      <c r="H745" s="960" t="s">
        <v>8266</v>
      </c>
      <c r="I745" s="928"/>
      <c r="J745" s="928"/>
      <c r="K745" s="928"/>
      <c r="L745" s="928"/>
      <c r="M745" s="928"/>
      <c r="N745" s="928"/>
      <c r="O745" s="928"/>
      <c r="P745" s="928"/>
      <c r="Q745" s="928"/>
      <c r="R745" s="928"/>
      <c r="S745" s="928"/>
      <c r="T745" s="928"/>
      <c r="U745" s="928"/>
      <c r="V745" s="231"/>
      <c r="W745" s="231"/>
      <c r="X745" s="231"/>
      <c r="Y745" s="231"/>
      <c r="Z745" s="231"/>
    </row>
    <row r="746" spans="1:26" ht="15" hidden="1">
      <c r="A746" s="1408"/>
      <c r="B746" s="1363" t="s">
        <v>1674</v>
      </c>
      <c r="C746" s="1357"/>
      <c r="D746" s="1357" t="s">
        <v>12978</v>
      </c>
      <c r="E746" s="961"/>
      <c r="F746" s="961"/>
      <c r="G746" s="961"/>
      <c r="H746" s="962"/>
      <c r="I746" s="928"/>
      <c r="J746" s="928"/>
      <c r="K746" s="928"/>
      <c r="L746" s="928"/>
      <c r="M746" s="928"/>
      <c r="N746" s="928"/>
      <c r="O746" s="928"/>
      <c r="P746" s="928"/>
      <c r="Q746" s="928"/>
      <c r="R746" s="928"/>
      <c r="S746" s="928"/>
      <c r="T746" s="928"/>
      <c r="U746" s="928"/>
      <c r="V746" s="231"/>
      <c r="W746" s="231"/>
      <c r="X746" s="231"/>
      <c r="Y746" s="231"/>
      <c r="Z746" s="231"/>
    </row>
    <row r="747" spans="1:26" ht="15" hidden="1">
      <c r="A747" s="1386"/>
      <c r="B747" s="1330"/>
      <c r="C747" s="1337"/>
      <c r="D747" s="1330"/>
      <c r="E747" s="1000"/>
      <c r="F747" s="963"/>
      <c r="G747" s="1000"/>
      <c r="H747" s="928">
        <f>B747-F747</f>
        <v>0</v>
      </c>
      <c r="I747" s="928"/>
      <c r="J747" s="928"/>
      <c r="K747" s="928"/>
      <c r="L747" s="928"/>
      <c r="M747" s="928"/>
      <c r="N747" s="928"/>
      <c r="O747" s="928"/>
      <c r="P747" s="928"/>
      <c r="Q747" s="928"/>
      <c r="R747" s="928"/>
      <c r="S747" s="928"/>
      <c r="T747" s="928"/>
      <c r="U747" s="928"/>
      <c r="V747" s="231"/>
      <c r="W747" s="231"/>
      <c r="X747" s="231"/>
      <c r="Y747" s="231"/>
      <c r="Z747" s="231"/>
    </row>
    <row r="748" spans="1:26" ht="15" hidden="1">
      <c r="A748" s="1386"/>
      <c r="B748" s="1364"/>
      <c r="C748" s="1365"/>
      <c r="D748" s="1364"/>
      <c r="E748" s="1001"/>
      <c r="F748" s="964"/>
      <c r="G748" s="1001"/>
      <c r="H748" s="962">
        <f>B748-F748</f>
        <v>0</v>
      </c>
      <c r="I748" s="928"/>
      <c r="J748" s="928"/>
      <c r="K748" s="928"/>
      <c r="L748" s="928"/>
      <c r="M748" s="928"/>
      <c r="N748" s="928"/>
      <c r="O748" s="928"/>
      <c r="P748" s="928"/>
      <c r="Q748" s="928"/>
      <c r="R748" s="928"/>
      <c r="S748" s="928"/>
      <c r="T748" s="928"/>
      <c r="U748" s="928"/>
      <c r="V748" s="231"/>
      <c r="W748" s="231"/>
      <c r="X748" s="231"/>
      <c r="Y748" s="231"/>
      <c r="Z748" s="231"/>
    </row>
    <row r="749" spans="1:26" ht="15.75" hidden="1" thickBot="1">
      <c r="A749" s="1408" t="s">
        <v>4031</v>
      </c>
      <c r="B749" s="1366">
        <f>SUM(B747:B748)</f>
        <v>0</v>
      </c>
      <c r="C749" s="1367"/>
      <c r="D749" s="1366">
        <f>SUM(D747:D748)</f>
        <v>0</v>
      </c>
      <c r="E749" s="1002"/>
      <c r="F749" s="965">
        <f>SUM(F747:F748)</f>
        <v>0</v>
      </c>
      <c r="G749" s="1002"/>
      <c r="H749" s="965">
        <f>SUM(H747:H748)</f>
        <v>0</v>
      </c>
      <c r="I749" s="928"/>
      <c r="J749" s="928"/>
      <c r="K749" s="928"/>
      <c r="L749" s="928"/>
      <c r="M749" s="928"/>
      <c r="N749" s="928"/>
      <c r="O749" s="928"/>
      <c r="P749" s="928"/>
      <c r="Q749" s="928"/>
      <c r="R749" s="928"/>
      <c r="S749" s="928"/>
      <c r="T749" s="928"/>
      <c r="U749" s="928"/>
      <c r="V749" s="231"/>
      <c r="W749" s="231"/>
      <c r="X749" s="231"/>
      <c r="Y749" s="231"/>
      <c r="Z749" s="231"/>
    </row>
    <row r="750" spans="1:26" ht="15.75" hidden="1" thickTop="1">
      <c r="A750" s="1382" t="s">
        <v>12979</v>
      </c>
      <c r="B750" s="1330"/>
      <c r="C750" s="1330"/>
      <c r="D750" s="1330"/>
      <c r="E750" s="928"/>
      <c r="F750" s="928">
        <f>F749-[2]BS!F128</f>
        <v>-48850000000</v>
      </c>
      <c r="G750" s="928"/>
      <c r="H750" s="928"/>
      <c r="I750" s="928"/>
      <c r="J750" s="928"/>
      <c r="K750" s="928"/>
      <c r="L750" s="928"/>
      <c r="M750" s="928"/>
      <c r="N750" s="928"/>
      <c r="O750" s="928"/>
      <c r="P750" s="928"/>
      <c r="Q750" s="928"/>
      <c r="R750" s="928"/>
      <c r="S750" s="928"/>
      <c r="T750" s="928"/>
      <c r="U750" s="928"/>
      <c r="V750" s="231"/>
      <c r="W750" s="231"/>
      <c r="X750" s="231"/>
      <c r="Y750" s="231"/>
      <c r="Z750" s="231"/>
    </row>
    <row r="751" spans="1:26" ht="15" hidden="1">
      <c r="A751" s="1380" t="s">
        <v>12980</v>
      </c>
      <c r="B751" s="1337"/>
      <c r="C751" s="1330"/>
      <c r="D751" s="1330"/>
      <c r="E751" s="928"/>
      <c r="F751" s="928"/>
      <c r="G751" s="928"/>
      <c r="H751" s="928"/>
      <c r="I751" s="928"/>
      <c r="J751" s="928"/>
      <c r="K751" s="928"/>
      <c r="L751" s="928"/>
      <c r="M751" s="928"/>
      <c r="N751" s="928"/>
      <c r="O751" s="928"/>
      <c r="P751" s="928"/>
      <c r="Q751" s="928"/>
      <c r="R751" s="928"/>
      <c r="S751" s="928"/>
      <c r="T751" s="928"/>
      <c r="U751" s="928"/>
      <c r="V751" s="231"/>
      <c r="W751" s="231"/>
      <c r="X751" s="231"/>
      <c r="Y751" s="231"/>
      <c r="Z751" s="231"/>
    </row>
    <row r="752" spans="1:26" ht="15" hidden="1">
      <c r="A752" s="1380" t="s">
        <v>12981</v>
      </c>
      <c r="B752" s="1365"/>
      <c r="C752" s="1330"/>
      <c r="D752" s="1330">
        <f>B752-[2]BS!F128</f>
        <v>-48850000000</v>
      </c>
      <c r="E752" s="928"/>
      <c r="F752" s="928"/>
      <c r="G752" s="928"/>
      <c r="H752" s="928"/>
      <c r="I752" s="928"/>
      <c r="J752" s="928"/>
      <c r="K752" s="928"/>
      <c r="L752" s="928"/>
      <c r="M752" s="928"/>
      <c r="N752" s="928"/>
      <c r="O752" s="928"/>
      <c r="P752" s="928"/>
      <c r="Q752" s="928"/>
      <c r="R752" s="928"/>
      <c r="S752" s="928"/>
      <c r="T752" s="928"/>
      <c r="U752" s="928"/>
      <c r="V752" s="231"/>
      <c r="W752" s="231"/>
      <c r="X752" s="231"/>
      <c r="Y752" s="231"/>
      <c r="Z752" s="231"/>
    </row>
    <row r="753" spans="1:26" ht="15.75" hidden="1" thickBot="1">
      <c r="A753" s="781" t="s">
        <v>12982</v>
      </c>
      <c r="B753" s="1367">
        <f>B751-B752</f>
        <v>0</v>
      </c>
      <c r="C753" s="1330"/>
      <c r="D753" s="1330"/>
      <c r="E753" s="928"/>
      <c r="F753" s="928"/>
      <c r="G753" s="928"/>
      <c r="H753" s="928"/>
      <c r="I753" s="928"/>
      <c r="J753" s="928"/>
      <c r="K753" s="928"/>
      <c r="L753" s="928"/>
      <c r="M753" s="928"/>
      <c r="N753" s="928"/>
      <c r="O753" s="928"/>
      <c r="P753" s="928"/>
      <c r="Q753" s="928"/>
      <c r="R753" s="928"/>
      <c r="S753" s="928"/>
      <c r="T753" s="928"/>
      <c r="U753" s="928"/>
      <c r="V753" s="231"/>
      <c r="W753" s="231"/>
      <c r="X753" s="231"/>
      <c r="Y753" s="231"/>
      <c r="Z753" s="231"/>
    </row>
    <row r="754" spans="1:26" ht="15.75" hidden="1" thickTop="1">
      <c r="A754" s="781"/>
      <c r="B754" s="1368"/>
      <c r="C754" s="1330"/>
      <c r="D754" s="1330"/>
      <c r="E754" s="928"/>
      <c r="F754" s="928"/>
      <c r="G754" s="928"/>
      <c r="H754" s="928"/>
      <c r="I754" s="928"/>
      <c r="J754" s="928"/>
      <c r="K754" s="928"/>
      <c r="L754" s="928"/>
      <c r="M754" s="928"/>
      <c r="N754" s="928"/>
      <c r="O754" s="928"/>
      <c r="P754" s="928"/>
      <c r="Q754" s="928"/>
      <c r="R754" s="928"/>
      <c r="S754" s="928"/>
      <c r="T754" s="928"/>
      <c r="U754" s="928"/>
      <c r="V754" s="231"/>
      <c r="W754" s="231"/>
      <c r="X754" s="231"/>
      <c r="Y754" s="231"/>
      <c r="Z754" s="231"/>
    </row>
    <row r="755" spans="1:26" ht="15" hidden="1">
      <c r="A755" s="1407" t="s">
        <v>7163</v>
      </c>
      <c r="B755" s="1330"/>
      <c r="C755" s="1330"/>
      <c r="D755" s="1330"/>
      <c r="E755" s="928"/>
      <c r="F755" s="928"/>
      <c r="G755" s="928"/>
      <c r="H755" s="928"/>
      <c r="I755" s="928"/>
      <c r="J755" s="928"/>
      <c r="K755" s="928"/>
      <c r="L755" s="928"/>
      <c r="M755" s="928"/>
      <c r="N755" s="928"/>
      <c r="O755" s="928"/>
      <c r="P755" s="928"/>
      <c r="Q755" s="928"/>
      <c r="R755" s="928"/>
      <c r="S755" s="928"/>
      <c r="T755" s="928"/>
      <c r="U755" s="928"/>
      <c r="V755" s="231"/>
      <c r="W755" s="231"/>
      <c r="X755" s="231"/>
      <c r="Y755" s="231"/>
      <c r="Z755" s="231"/>
    </row>
    <row r="756" spans="1:26" ht="15" hidden="1">
      <c r="A756" s="1380"/>
      <c r="B756" s="1357" t="s">
        <v>4020</v>
      </c>
      <c r="C756" s="1331"/>
      <c r="D756" s="769" t="s">
        <v>4021</v>
      </c>
      <c r="E756" s="950"/>
      <c r="F756" s="928"/>
      <c r="G756" s="950"/>
      <c r="H756" s="928"/>
      <c r="I756" s="928"/>
      <c r="J756" s="928"/>
      <c r="K756" s="928"/>
      <c r="L756" s="928"/>
      <c r="M756" s="928"/>
      <c r="N756" s="928"/>
      <c r="O756" s="928"/>
      <c r="P756" s="928"/>
      <c r="Q756" s="928"/>
      <c r="R756" s="928"/>
      <c r="S756" s="928"/>
      <c r="T756" s="928"/>
      <c r="U756" s="928"/>
      <c r="V756" s="231"/>
      <c r="W756" s="231"/>
      <c r="X756" s="231"/>
      <c r="Y756" s="231"/>
      <c r="Z756" s="231"/>
    </row>
    <row r="757" spans="1:26" ht="15" hidden="1">
      <c r="A757" s="1005" t="s">
        <v>7164</v>
      </c>
      <c r="B757" s="1337"/>
      <c r="C757" s="783"/>
      <c r="D757" s="783"/>
      <c r="E757" s="930"/>
      <c r="F757" s="928" t="e">
        <f>D757/#REF!</f>
        <v>#REF!</v>
      </c>
      <c r="G757" s="930"/>
      <c r="H757" s="928"/>
      <c r="I757" s="928"/>
      <c r="J757" s="928"/>
      <c r="K757" s="928"/>
      <c r="L757" s="928"/>
      <c r="M757" s="928"/>
      <c r="N757" s="928"/>
      <c r="O757" s="928"/>
      <c r="P757" s="928"/>
      <c r="Q757" s="928"/>
      <c r="R757" s="928"/>
      <c r="S757" s="928"/>
      <c r="T757" s="928"/>
      <c r="U757" s="928"/>
      <c r="V757" s="231"/>
      <c r="W757" s="231"/>
      <c r="X757" s="231"/>
      <c r="Y757" s="231"/>
      <c r="Z757" s="231"/>
    </row>
    <row r="758" spans="1:26" ht="15" hidden="1">
      <c r="A758" s="1005" t="s">
        <v>7165</v>
      </c>
      <c r="B758" s="1337"/>
      <c r="C758" s="783"/>
      <c r="D758" s="783"/>
      <c r="E758" s="930"/>
      <c r="F758" s="928" t="e">
        <f>B757/CĐKT!F116</f>
        <v>#DIV/0!</v>
      </c>
      <c r="G758" s="930"/>
      <c r="H758" s="928"/>
      <c r="I758" s="928"/>
      <c r="J758" s="928"/>
      <c r="K758" s="928"/>
      <c r="L758" s="928"/>
      <c r="M758" s="928"/>
      <c r="N758" s="928"/>
      <c r="O758" s="928"/>
      <c r="P758" s="928"/>
      <c r="Q758" s="928"/>
      <c r="R758" s="928"/>
      <c r="S758" s="928"/>
      <c r="T758" s="928"/>
      <c r="U758" s="928"/>
      <c r="V758" s="231"/>
      <c r="W758" s="231"/>
      <c r="X758" s="231"/>
      <c r="Y758" s="231"/>
      <c r="Z758" s="231"/>
    </row>
    <row r="759" spans="1:26" ht="15" hidden="1">
      <c r="A759" s="1380" t="s">
        <v>12754</v>
      </c>
      <c r="B759" s="1337">
        <f>CĐKT!F117</f>
        <v>0</v>
      </c>
      <c r="C759" s="783"/>
      <c r="D759" s="783"/>
      <c r="E759" s="930"/>
      <c r="F759" s="928"/>
      <c r="G759" s="930"/>
      <c r="H759" s="928"/>
      <c r="I759" s="928"/>
      <c r="J759" s="928"/>
      <c r="K759" s="928"/>
      <c r="L759" s="928"/>
      <c r="M759" s="928"/>
      <c r="N759" s="928"/>
      <c r="O759" s="928"/>
      <c r="P759" s="928"/>
      <c r="Q759" s="928"/>
      <c r="R759" s="928"/>
      <c r="S759" s="928"/>
      <c r="T759" s="928"/>
      <c r="U759" s="928"/>
      <c r="V759" s="231"/>
      <c r="W759" s="231"/>
      <c r="X759" s="231"/>
      <c r="Y759" s="231"/>
      <c r="Z759" s="231"/>
    </row>
    <row r="760" spans="1:26" ht="15" hidden="1">
      <c r="A760" s="1380" t="s">
        <v>7074</v>
      </c>
      <c r="B760" s="1337">
        <f>CĐKT!F119</f>
        <v>0</v>
      </c>
      <c r="C760" s="783"/>
      <c r="D760" s="783"/>
      <c r="E760" s="930"/>
      <c r="F760" s="928"/>
      <c r="G760" s="930"/>
      <c r="H760" s="928"/>
      <c r="I760" s="928"/>
      <c r="J760" s="928"/>
      <c r="K760" s="928"/>
      <c r="L760" s="928"/>
      <c r="M760" s="928"/>
      <c r="N760" s="928"/>
      <c r="O760" s="928"/>
      <c r="P760" s="928"/>
      <c r="Q760" s="928"/>
      <c r="R760" s="928"/>
      <c r="S760" s="928"/>
      <c r="T760" s="928"/>
      <c r="U760" s="928"/>
      <c r="V760" s="231"/>
      <c r="W760" s="231"/>
      <c r="X760" s="231"/>
      <c r="Y760" s="231"/>
      <c r="Z760" s="231"/>
    </row>
    <row r="761" spans="1:26" ht="15.75" hidden="1" thickBot="1">
      <c r="A761" s="781" t="s">
        <v>4031</v>
      </c>
      <c r="B761" s="1369">
        <f>SUM(B757:B760)</f>
        <v>0</v>
      </c>
      <c r="C761" s="1331"/>
      <c r="D761" s="1369">
        <f>SUM(D757:D760)</f>
        <v>0</v>
      </c>
      <c r="E761" s="950"/>
      <c r="F761" s="928"/>
      <c r="G761" s="950"/>
      <c r="H761" s="928"/>
      <c r="I761" s="928"/>
      <c r="J761" s="928"/>
      <c r="K761" s="928"/>
      <c r="L761" s="928"/>
      <c r="M761" s="928"/>
      <c r="N761" s="928"/>
      <c r="O761" s="928"/>
      <c r="P761" s="928"/>
      <c r="Q761" s="928"/>
      <c r="R761" s="928"/>
      <c r="S761" s="928"/>
      <c r="T761" s="928"/>
      <c r="U761" s="928"/>
      <c r="V761" s="231"/>
      <c r="W761" s="231"/>
      <c r="X761" s="231"/>
      <c r="Y761" s="231"/>
      <c r="Z761" s="231"/>
    </row>
    <row r="762" spans="1:26" ht="15.75" hidden="1" thickTop="1">
      <c r="A762" s="781"/>
      <c r="B762" s="1373">
        <f>B761-CĐKT!F116-CĐKT!F117-CĐKT!F119</f>
        <v>0</v>
      </c>
      <c r="C762" s="1341"/>
      <c r="D762" s="1340">
        <f>D761-CĐKT!H116-CĐKT!H117-CĐKT!H119</f>
        <v>0</v>
      </c>
      <c r="E762" s="950"/>
      <c r="F762" s="928"/>
      <c r="G762" s="950"/>
      <c r="H762" s="928"/>
      <c r="I762" s="928"/>
      <c r="J762" s="928"/>
      <c r="K762" s="928"/>
      <c r="L762" s="928"/>
      <c r="M762" s="928"/>
      <c r="N762" s="928"/>
      <c r="O762" s="928"/>
      <c r="P762" s="928"/>
      <c r="Q762" s="928"/>
      <c r="R762" s="928"/>
      <c r="S762" s="928"/>
      <c r="T762" s="928"/>
      <c r="U762" s="928"/>
      <c r="V762" s="231"/>
      <c r="W762" s="231"/>
      <c r="X762" s="231"/>
      <c r="Y762" s="231"/>
      <c r="Z762" s="231"/>
    </row>
    <row r="763" spans="1:26" ht="15" hidden="1">
      <c r="A763" s="1392"/>
      <c r="B763" s="1330"/>
      <c r="C763" s="1330"/>
      <c r="D763" s="1330"/>
      <c r="E763" s="928"/>
      <c r="F763" s="928"/>
      <c r="G763" s="928"/>
      <c r="H763" s="928"/>
      <c r="I763" s="928"/>
      <c r="J763" s="928"/>
      <c r="K763" s="928"/>
      <c r="L763" s="928"/>
      <c r="M763" s="928"/>
      <c r="N763" s="928"/>
      <c r="O763" s="928"/>
      <c r="P763" s="928"/>
      <c r="Q763" s="928"/>
      <c r="R763" s="928"/>
      <c r="S763" s="928"/>
      <c r="T763" s="928"/>
      <c r="U763" s="928"/>
      <c r="V763" s="231"/>
      <c r="W763" s="231"/>
      <c r="X763" s="231"/>
      <c r="Y763" s="231"/>
      <c r="Z763" s="231"/>
    </row>
    <row r="764" spans="1:26" ht="15">
      <c r="A764" s="1407" t="s">
        <v>7166</v>
      </c>
      <c r="B764" s="1330"/>
      <c r="C764" s="1330"/>
      <c r="D764" s="1330"/>
      <c r="E764" s="928"/>
      <c r="F764" s="928"/>
      <c r="G764" s="928"/>
      <c r="H764" s="928"/>
      <c r="I764" s="928"/>
      <c r="J764" s="928"/>
      <c r="K764" s="928"/>
      <c r="L764" s="928"/>
      <c r="M764" s="928"/>
      <c r="N764" s="928"/>
      <c r="O764" s="928"/>
      <c r="P764" s="928"/>
      <c r="Q764" s="928"/>
      <c r="R764" s="928"/>
      <c r="S764" s="928"/>
      <c r="T764" s="928"/>
      <c r="U764" s="928"/>
      <c r="V764" s="231"/>
      <c r="W764" s="231"/>
      <c r="X764" s="231"/>
      <c r="Y764" s="231"/>
      <c r="Z764" s="231"/>
    </row>
    <row r="765" spans="1:26" ht="15">
      <c r="A765" s="1392" t="s">
        <v>7167</v>
      </c>
      <c r="B765" s="1330"/>
      <c r="C765" s="1330"/>
      <c r="D765" s="1330"/>
      <c r="E765" s="928"/>
      <c r="F765" s="928"/>
      <c r="G765" s="928"/>
      <c r="H765" s="928"/>
      <c r="I765" s="928"/>
      <c r="J765" s="928"/>
      <c r="K765" s="928"/>
      <c r="L765" s="928"/>
      <c r="M765" s="928"/>
      <c r="N765" s="928"/>
      <c r="O765" s="928"/>
      <c r="P765" s="928"/>
      <c r="Q765" s="928"/>
      <c r="R765" s="928"/>
      <c r="S765" s="928"/>
      <c r="T765" s="928"/>
      <c r="U765" s="928"/>
      <c r="V765" s="231"/>
      <c r="W765" s="231"/>
      <c r="X765" s="231"/>
      <c r="Y765" s="231"/>
      <c r="Z765" s="231"/>
    </row>
    <row r="766" spans="1:26" ht="15">
      <c r="A766" s="1380" t="s">
        <v>2655</v>
      </c>
      <c r="B766" s="1337"/>
      <c r="C766" s="1330"/>
      <c r="D766" s="1330"/>
      <c r="E766" s="928"/>
      <c r="F766" s="928"/>
      <c r="G766" s="928"/>
      <c r="H766" s="928"/>
      <c r="I766" s="928"/>
      <c r="J766" s="928"/>
      <c r="K766" s="928"/>
      <c r="L766" s="928"/>
      <c r="M766" s="928"/>
      <c r="N766" s="928"/>
      <c r="O766" s="928"/>
      <c r="P766" s="928"/>
      <c r="Q766" s="928"/>
      <c r="R766" s="928"/>
      <c r="S766" s="928"/>
      <c r="T766" s="928"/>
      <c r="U766" s="928"/>
      <c r="V766" s="231"/>
      <c r="W766" s="231"/>
      <c r="X766" s="231"/>
      <c r="Y766" s="231"/>
      <c r="Z766" s="231"/>
    </row>
    <row r="767" spans="1:26" ht="15">
      <c r="A767" s="1380" t="s">
        <v>2656</v>
      </c>
      <c r="B767" s="1365"/>
      <c r="C767" s="1330"/>
      <c r="D767" s="1330"/>
      <c r="E767" s="928"/>
      <c r="F767" s="928"/>
      <c r="G767" s="928"/>
      <c r="H767" s="928"/>
      <c r="I767" s="928"/>
      <c r="J767" s="928"/>
      <c r="K767" s="928"/>
      <c r="L767" s="928"/>
      <c r="M767" s="928"/>
      <c r="N767" s="928"/>
      <c r="O767" s="928"/>
      <c r="P767" s="928"/>
      <c r="Q767" s="928"/>
      <c r="R767" s="928"/>
      <c r="S767" s="928"/>
      <c r="T767" s="928"/>
      <c r="U767" s="928"/>
      <c r="V767" s="231"/>
      <c r="W767" s="231"/>
      <c r="X767" s="231"/>
      <c r="Y767" s="231"/>
      <c r="Z767" s="231"/>
    </row>
    <row r="768" spans="1:26" ht="15.75" thickBot="1">
      <c r="A768" s="781" t="s">
        <v>4031</v>
      </c>
      <c r="B768" s="1367">
        <f>SUM(B766:B767)</f>
        <v>0</v>
      </c>
      <c r="C768" s="1370"/>
      <c r="D768" s="1330"/>
      <c r="E768" s="928"/>
      <c r="F768" s="928"/>
      <c r="G768" s="928"/>
      <c r="H768" s="928"/>
      <c r="I768" s="928"/>
      <c r="J768" s="928"/>
      <c r="K768" s="928"/>
      <c r="L768" s="928"/>
      <c r="M768" s="928"/>
      <c r="N768" s="928"/>
      <c r="O768" s="928"/>
      <c r="P768" s="928"/>
      <c r="Q768" s="928"/>
      <c r="R768" s="928"/>
      <c r="S768" s="928"/>
      <c r="T768" s="928"/>
      <c r="U768" s="928"/>
      <c r="V768" s="231"/>
      <c r="W768" s="231"/>
      <c r="X768" s="231"/>
      <c r="Y768" s="231"/>
      <c r="Z768" s="231"/>
    </row>
    <row r="769" spans="1:26" ht="15.75" thickTop="1">
      <c r="A769" s="781"/>
      <c r="B769" s="1368"/>
      <c r="C769" s="1330"/>
      <c r="D769" s="1330"/>
      <c r="E769" s="928"/>
      <c r="F769" s="928"/>
      <c r="G769" s="928"/>
      <c r="H769" s="928"/>
      <c r="I769" s="928"/>
      <c r="J769" s="928"/>
      <c r="K769" s="928"/>
      <c r="L769" s="928"/>
      <c r="M769" s="928"/>
      <c r="N769" s="928"/>
      <c r="O769" s="928"/>
      <c r="P769" s="928"/>
      <c r="Q769" s="928"/>
      <c r="R769" s="928"/>
      <c r="S769" s="928"/>
      <c r="T769" s="928"/>
      <c r="U769" s="928"/>
      <c r="V769" s="231"/>
      <c r="W769" s="231"/>
      <c r="X769" s="231"/>
      <c r="Y769" s="231"/>
      <c r="Z769" s="231"/>
    </row>
    <row r="770" spans="1:26" ht="15">
      <c r="A770" s="1392" t="s">
        <v>2657</v>
      </c>
      <c r="B770" s="1330"/>
      <c r="C770" s="1330"/>
      <c r="D770" s="1330"/>
      <c r="E770" s="928"/>
      <c r="F770" s="928"/>
      <c r="G770" s="928"/>
      <c r="H770" s="928"/>
      <c r="I770" s="928"/>
      <c r="J770" s="928"/>
      <c r="K770" s="928"/>
      <c r="L770" s="928"/>
      <c r="M770" s="928"/>
      <c r="N770" s="928"/>
      <c r="O770" s="928"/>
      <c r="P770" s="928"/>
      <c r="Q770" s="928"/>
      <c r="R770" s="928"/>
      <c r="S770" s="928"/>
      <c r="T770" s="928"/>
      <c r="U770" s="928"/>
      <c r="V770" s="231"/>
      <c r="W770" s="231"/>
      <c r="X770" s="231"/>
      <c r="Y770" s="231"/>
      <c r="Z770" s="231"/>
    </row>
    <row r="771" spans="1:26" ht="15">
      <c r="A771" s="1392" t="s">
        <v>3978</v>
      </c>
      <c r="B771" s="1330" t="s">
        <v>10644</v>
      </c>
      <c r="C771" s="1330"/>
      <c r="D771" s="1330"/>
      <c r="E771" s="928"/>
      <c r="F771" s="928"/>
      <c r="G771" s="928"/>
      <c r="H771" s="928"/>
      <c r="I771" s="928"/>
      <c r="J771" s="928"/>
      <c r="K771" s="928"/>
      <c r="L771" s="928"/>
      <c r="M771" s="928"/>
      <c r="N771" s="928"/>
      <c r="O771" s="928"/>
      <c r="P771" s="928"/>
      <c r="Q771" s="928"/>
      <c r="R771" s="928"/>
      <c r="S771" s="928"/>
      <c r="T771" s="928"/>
      <c r="U771" s="928"/>
      <c r="V771" s="231"/>
      <c r="W771" s="231"/>
      <c r="X771" s="231"/>
      <c r="Y771" s="231"/>
      <c r="Z771" s="231"/>
    </row>
    <row r="772" spans="1:26" ht="15">
      <c r="A772" s="1392" t="s">
        <v>3979</v>
      </c>
      <c r="B772" s="1330" t="s">
        <v>10644</v>
      </c>
      <c r="C772" s="1330"/>
      <c r="D772" s="1330"/>
      <c r="E772" s="928"/>
      <c r="F772" s="928"/>
      <c r="G772" s="928"/>
      <c r="H772" s="928"/>
      <c r="I772" s="928"/>
      <c r="J772" s="928"/>
      <c r="K772" s="928"/>
      <c r="L772" s="928"/>
      <c r="M772" s="928"/>
      <c r="N772" s="928"/>
      <c r="O772" s="928"/>
      <c r="P772" s="928"/>
      <c r="Q772" s="928"/>
      <c r="R772" s="928"/>
      <c r="S772" s="928"/>
      <c r="T772" s="928"/>
      <c r="U772" s="928"/>
      <c r="V772" s="231"/>
      <c r="W772" s="231"/>
      <c r="X772" s="231"/>
      <c r="Y772" s="231"/>
      <c r="Z772" s="231"/>
    </row>
    <row r="773" spans="1:26" ht="15">
      <c r="A773" s="1392" t="s">
        <v>10645</v>
      </c>
      <c r="B773" s="1330"/>
      <c r="C773" s="1330"/>
      <c r="D773" s="1330"/>
      <c r="E773" s="928"/>
      <c r="F773" s="928"/>
      <c r="G773" s="928"/>
      <c r="H773" s="928"/>
      <c r="I773" s="928"/>
      <c r="J773" s="928"/>
      <c r="K773" s="928"/>
      <c r="L773" s="928"/>
      <c r="M773" s="928"/>
      <c r="N773" s="928"/>
      <c r="O773" s="928"/>
      <c r="P773" s="928"/>
      <c r="Q773" s="928"/>
      <c r="R773" s="928"/>
      <c r="S773" s="928"/>
      <c r="T773" s="928"/>
      <c r="U773" s="928"/>
      <c r="V773" s="231"/>
      <c r="W773" s="231"/>
      <c r="X773" s="231"/>
      <c r="Y773" s="231"/>
      <c r="Z773" s="231"/>
    </row>
    <row r="774" spans="1:26" ht="15">
      <c r="A774" s="1392" t="s">
        <v>10646</v>
      </c>
      <c r="B774" s="1330"/>
      <c r="C774" s="1330"/>
      <c r="D774" s="1330"/>
      <c r="E774" s="928"/>
      <c r="F774" s="928"/>
      <c r="G774" s="928"/>
      <c r="H774" s="928"/>
      <c r="I774" s="928"/>
      <c r="J774" s="928"/>
      <c r="K774" s="928"/>
      <c r="L774" s="928"/>
      <c r="M774" s="928"/>
      <c r="N774" s="928"/>
      <c r="O774" s="928"/>
      <c r="P774" s="928"/>
      <c r="Q774" s="928"/>
      <c r="R774" s="928"/>
      <c r="S774" s="928"/>
      <c r="T774" s="928"/>
      <c r="U774" s="928"/>
      <c r="V774" s="231"/>
      <c r="W774" s="231"/>
      <c r="X774" s="231"/>
      <c r="Y774" s="231"/>
      <c r="Z774" s="231"/>
    </row>
    <row r="775" spans="1:26" ht="15">
      <c r="A775" s="1392"/>
      <c r="B775" s="1330"/>
      <c r="C775" s="1330"/>
      <c r="D775" s="1330"/>
      <c r="E775" s="928"/>
      <c r="F775" s="928"/>
      <c r="G775" s="928"/>
      <c r="H775" s="928"/>
      <c r="I775" s="928"/>
      <c r="J775" s="928"/>
      <c r="K775" s="928"/>
      <c r="L775" s="928"/>
      <c r="M775" s="928"/>
      <c r="N775" s="928"/>
      <c r="O775" s="928"/>
      <c r="P775" s="928"/>
      <c r="Q775" s="928"/>
      <c r="R775" s="928"/>
      <c r="S775" s="928"/>
      <c r="T775" s="928"/>
      <c r="U775" s="928"/>
      <c r="V775" s="231"/>
      <c r="W775" s="231"/>
      <c r="X775" s="231"/>
      <c r="Y775" s="231"/>
      <c r="Z775" s="231"/>
    </row>
    <row r="776" spans="1:26" ht="15">
      <c r="A776" s="1407" t="s">
        <v>5740</v>
      </c>
      <c r="B776" s="1330"/>
      <c r="C776" s="1330"/>
      <c r="D776" s="1330"/>
      <c r="E776" s="928"/>
      <c r="F776" s="928"/>
      <c r="G776" s="928"/>
      <c r="H776" s="928"/>
      <c r="I776" s="928"/>
      <c r="J776" s="928"/>
      <c r="K776" s="928"/>
      <c r="L776" s="928"/>
      <c r="M776" s="928"/>
      <c r="N776" s="928"/>
      <c r="O776" s="928"/>
      <c r="P776" s="928"/>
      <c r="Q776" s="928"/>
      <c r="R776" s="928"/>
      <c r="S776" s="928"/>
      <c r="T776" s="928"/>
      <c r="U776" s="928"/>
      <c r="V776" s="231"/>
      <c r="W776" s="231"/>
      <c r="X776" s="231"/>
      <c r="Y776" s="231"/>
      <c r="Z776" s="231"/>
    </row>
    <row r="777" spans="1:26" ht="15">
      <c r="A777" s="1380"/>
      <c r="B777" s="1357" t="s">
        <v>7381</v>
      </c>
      <c r="C777" s="1331"/>
      <c r="D777" s="769" t="s">
        <v>7382</v>
      </c>
      <c r="E777" s="950"/>
      <c r="F777" s="928"/>
      <c r="G777" s="950"/>
      <c r="H777" s="928"/>
      <c r="I777" s="928"/>
      <c r="J777" s="928"/>
      <c r="K777" s="928"/>
      <c r="L777" s="928"/>
      <c r="M777" s="928"/>
      <c r="N777" s="928"/>
      <c r="O777" s="928"/>
      <c r="P777" s="928"/>
      <c r="Q777" s="928"/>
      <c r="R777" s="928"/>
      <c r="S777" s="928"/>
      <c r="T777" s="928"/>
      <c r="U777" s="928"/>
      <c r="V777" s="231"/>
      <c r="W777" s="231"/>
      <c r="X777" s="231"/>
      <c r="Y777" s="231"/>
      <c r="Z777" s="231"/>
    </row>
    <row r="778" spans="1:26" ht="15">
      <c r="A778" s="1380" t="s">
        <v>5741</v>
      </c>
      <c r="B778" s="1275">
        <v>60311000</v>
      </c>
      <c r="C778" s="1508"/>
      <c r="D778" s="1275">
        <v>60311000</v>
      </c>
      <c r="E778" s="930"/>
      <c r="F778" s="928"/>
      <c r="G778" s="930"/>
      <c r="H778" s="928"/>
      <c r="I778" s="928"/>
      <c r="J778" s="928"/>
      <c r="K778" s="928"/>
      <c r="L778" s="928"/>
      <c r="M778" s="928"/>
      <c r="N778" s="928"/>
      <c r="O778" s="928"/>
      <c r="P778" s="928"/>
      <c r="Q778" s="928"/>
      <c r="R778" s="928"/>
      <c r="S778" s="928"/>
      <c r="T778" s="928"/>
      <c r="U778" s="928"/>
      <c r="V778" s="231"/>
      <c r="W778" s="231"/>
      <c r="X778" s="231"/>
      <c r="Y778" s="231"/>
      <c r="Z778" s="231"/>
    </row>
    <row r="779" spans="1:26" ht="15">
      <c r="A779" s="1380" t="s">
        <v>5742</v>
      </c>
      <c r="B779" s="1275">
        <v>60310988</v>
      </c>
      <c r="C779" s="1508"/>
      <c r="D779" s="1275">
        <v>60310988</v>
      </c>
      <c r="E779" s="930"/>
      <c r="F779" s="928"/>
      <c r="G779" s="930"/>
      <c r="H779" s="928"/>
      <c r="I779" s="928"/>
      <c r="J779" s="928"/>
      <c r="K779" s="928"/>
      <c r="L779" s="928"/>
      <c r="M779" s="928"/>
      <c r="N779" s="928"/>
      <c r="O779" s="928"/>
      <c r="P779" s="928"/>
      <c r="Q779" s="928"/>
      <c r="R779" s="928"/>
      <c r="S779" s="928"/>
      <c r="T779" s="928"/>
      <c r="U779" s="928"/>
      <c r="V779" s="231"/>
      <c r="W779" s="231"/>
      <c r="X779" s="231"/>
      <c r="Y779" s="231"/>
      <c r="Z779" s="231"/>
    </row>
    <row r="780" spans="1:26" ht="15">
      <c r="A780" s="1005" t="s">
        <v>2894</v>
      </c>
      <c r="B780" s="1620">
        <v>60310988</v>
      </c>
      <c r="C780" s="1634"/>
      <c r="D780" s="1620">
        <v>60310988</v>
      </c>
      <c r="E780" s="935"/>
      <c r="F780" s="928"/>
      <c r="G780" s="935"/>
      <c r="H780" s="928"/>
      <c r="I780" s="928"/>
      <c r="J780" s="928"/>
      <c r="K780" s="928"/>
      <c r="L780" s="928"/>
      <c r="M780" s="928"/>
      <c r="N780" s="928"/>
      <c r="O780" s="928"/>
      <c r="P780" s="928"/>
      <c r="Q780" s="928"/>
      <c r="R780" s="928"/>
      <c r="S780" s="928"/>
      <c r="T780" s="928"/>
      <c r="U780" s="928"/>
      <c r="V780" s="231"/>
      <c r="W780" s="231"/>
      <c r="X780" s="231"/>
      <c r="Y780" s="231"/>
      <c r="Z780" s="231"/>
    </row>
    <row r="781" spans="1:26" ht="15">
      <c r="A781" s="1005" t="s">
        <v>6225</v>
      </c>
      <c r="B781" s="1635" t="s">
        <v>9131</v>
      </c>
      <c r="C781" s="1634"/>
      <c r="D781" s="1272" t="s">
        <v>9131</v>
      </c>
      <c r="E781" s="935"/>
      <c r="F781" s="928"/>
      <c r="G781" s="935"/>
      <c r="H781" s="928"/>
      <c r="I781" s="928"/>
      <c r="J781" s="928"/>
      <c r="K781" s="928"/>
      <c r="L781" s="928"/>
      <c r="M781" s="928"/>
      <c r="N781" s="928"/>
      <c r="O781" s="928"/>
      <c r="P781" s="928"/>
      <c r="Q781" s="928"/>
      <c r="R781" s="928"/>
      <c r="S781" s="928"/>
      <c r="T781" s="928"/>
      <c r="U781" s="928"/>
      <c r="V781" s="231"/>
      <c r="W781" s="231"/>
      <c r="X781" s="231"/>
      <c r="Y781" s="231"/>
      <c r="Z781" s="231"/>
    </row>
    <row r="782" spans="1:26" ht="15">
      <c r="A782" s="1380" t="s">
        <v>8003</v>
      </c>
      <c r="B782" s="1275">
        <v>1455</v>
      </c>
      <c r="C782" s="1508"/>
      <c r="D782" s="1275">
        <v>1455</v>
      </c>
      <c r="E782" s="930"/>
      <c r="F782" s="928"/>
      <c r="G782" s="930"/>
      <c r="H782" s="928"/>
      <c r="I782" s="928"/>
      <c r="J782" s="928"/>
      <c r="K782" s="928"/>
      <c r="L782" s="928"/>
      <c r="M782" s="928"/>
      <c r="N782" s="928"/>
      <c r="O782" s="928"/>
      <c r="P782" s="928"/>
      <c r="Q782" s="928"/>
      <c r="R782" s="928"/>
      <c r="S782" s="928"/>
      <c r="T782" s="928"/>
      <c r="U782" s="928"/>
      <c r="V782" s="231"/>
      <c r="W782" s="231"/>
      <c r="X782" s="231"/>
      <c r="Y782" s="231"/>
      <c r="Z782" s="231"/>
    </row>
    <row r="783" spans="1:26" ht="15">
      <c r="A783" s="1005" t="s">
        <v>2894</v>
      </c>
      <c r="B783" s="1636">
        <v>1455</v>
      </c>
      <c r="C783" s="1634"/>
      <c r="D783" s="1636">
        <v>1455</v>
      </c>
      <c r="E783" s="935"/>
      <c r="F783" s="928"/>
      <c r="G783" s="935"/>
      <c r="H783" s="928"/>
      <c r="I783" s="928"/>
      <c r="J783" s="928"/>
      <c r="K783" s="928"/>
      <c r="L783" s="928"/>
      <c r="M783" s="928"/>
      <c r="N783" s="928"/>
      <c r="O783" s="928"/>
      <c r="P783" s="928"/>
      <c r="Q783" s="928"/>
      <c r="R783" s="928"/>
      <c r="S783" s="928"/>
      <c r="T783" s="928"/>
      <c r="U783" s="928"/>
      <c r="V783" s="231"/>
      <c r="W783" s="231"/>
      <c r="X783" s="231"/>
      <c r="Y783" s="231"/>
      <c r="Z783" s="231"/>
    </row>
    <row r="784" spans="1:26" ht="15">
      <c r="A784" s="1005" t="s">
        <v>6225</v>
      </c>
      <c r="B784" s="1635" t="s">
        <v>9131</v>
      </c>
      <c r="C784" s="1634"/>
      <c r="D784" s="1272" t="s">
        <v>9131</v>
      </c>
      <c r="E784" s="935"/>
      <c r="F784" s="928"/>
      <c r="G784" s="935"/>
      <c r="H784" s="928"/>
      <c r="I784" s="928"/>
      <c r="J784" s="928"/>
      <c r="K784" s="928"/>
      <c r="L784" s="928"/>
      <c r="M784" s="928"/>
      <c r="N784" s="928"/>
      <c r="O784" s="928"/>
      <c r="P784" s="928"/>
      <c r="Q784" s="928"/>
      <c r="R784" s="928"/>
      <c r="S784" s="928"/>
      <c r="T784" s="928"/>
      <c r="U784" s="928"/>
      <c r="V784" s="231"/>
      <c r="W784" s="231"/>
      <c r="X784" s="231"/>
      <c r="Y784" s="231"/>
      <c r="Z784" s="231"/>
    </row>
    <row r="785" spans="1:26" ht="15">
      <c r="A785" s="1380" t="s">
        <v>8004</v>
      </c>
      <c r="B785" s="1275">
        <v>60309533</v>
      </c>
      <c r="C785" s="1508"/>
      <c r="D785" s="1275">
        <v>60309533</v>
      </c>
      <c r="E785" s="930"/>
      <c r="F785" s="928"/>
      <c r="G785" s="930"/>
      <c r="H785" s="928"/>
      <c r="I785" s="928"/>
      <c r="J785" s="928"/>
      <c r="K785" s="928"/>
      <c r="L785" s="928"/>
      <c r="M785" s="928"/>
      <c r="N785" s="928"/>
      <c r="O785" s="928"/>
      <c r="P785" s="928"/>
      <c r="Q785" s="928"/>
      <c r="R785" s="928"/>
      <c r="S785" s="928"/>
      <c r="T785" s="928"/>
      <c r="U785" s="928"/>
      <c r="V785" s="231"/>
      <c r="W785" s="231"/>
      <c r="X785" s="231"/>
      <c r="Y785" s="231"/>
      <c r="Z785" s="231"/>
    </row>
    <row r="786" spans="1:26" ht="15">
      <c r="A786" s="1005" t="s">
        <v>2894</v>
      </c>
      <c r="B786" s="1636">
        <v>60309533</v>
      </c>
      <c r="C786" s="1634"/>
      <c r="D786" s="1636">
        <v>60309533</v>
      </c>
      <c r="E786" s="935"/>
      <c r="F786" s="928"/>
      <c r="G786" s="935"/>
      <c r="H786" s="928"/>
      <c r="I786" s="928"/>
      <c r="J786" s="928"/>
      <c r="K786" s="928"/>
      <c r="L786" s="928"/>
      <c r="M786" s="928"/>
      <c r="N786" s="928"/>
      <c r="O786" s="928"/>
      <c r="P786" s="928"/>
      <c r="Q786" s="928"/>
      <c r="R786" s="928"/>
      <c r="S786" s="928"/>
      <c r="T786" s="928"/>
      <c r="U786" s="928"/>
      <c r="V786" s="231"/>
      <c r="W786" s="231"/>
      <c r="X786" s="231"/>
      <c r="Y786" s="231"/>
      <c r="Z786" s="231"/>
    </row>
    <row r="787" spans="1:26" ht="15">
      <c r="A787" s="1005" t="s">
        <v>6226</v>
      </c>
      <c r="B787" s="1635"/>
      <c r="C787" s="1634"/>
      <c r="D787" s="1272"/>
      <c r="E787" s="935"/>
      <c r="F787" s="928"/>
      <c r="G787" s="935"/>
      <c r="H787" s="928"/>
      <c r="I787" s="928"/>
      <c r="J787" s="928"/>
      <c r="K787" s="928"/>
      <c r="L787" s="928"/>
      <c r="M787" s="928"/>
      <c r="N787" s="928"/>
      <c r="O787" s="928"/>
      <c r="P787" s="928"/>
      <c r="Q787" s="928"/>
      <c r="R787" s="928"/>
      <c r="S787" s="928"/>
      <c r="T787" s="928"/>
      <c r="U787" s="928"/>
      <c r="V787" s="231"/>
      <c r="W787" s="231"/>
      <c r="X787" s="231"/>
      <c r="Y787" s="231"/>
      <c r="Z787" s="231"/>
    </row>
    <row r="788" spans="1:26" ht="15">
      <c r="A788" s="1392" t="s">
        <v>8005</v>
      </c>
      <c r="B788" s="1337"/>
      <c r="C788" s="1330"/>
      <c r="D788" s="1330" t="s">
        <v>5287</v>
      </c>
      <c r="E788" s="928"/>
      <c r="F788" s="928"/>
      <c r="G788" s="928"/>
      <c r="H788" s="928"/>
      <c r="I788" s="928"/>
      <c r="J788" s="928"/>
      <c r="K788" s="928"/>
      <c r="L788" s="928"/>
      <c r="M788" s="928"/>
      <c r="N788" s="928"/>
      <c r="O788" s="928"/>
      <c r="P788" s="928"/>
      <c r="Q788" s="928"/>
      <c r="R788" s="928"/>
      <c r="S788" s="928"/>
      <c r="T788" s="928"/>
      <c r="U788" s="928"/>
      <c r="V788" s="231"/>
      <c r="W788" s="231"/>
      <c r="X788" s="231"/>
      <c r="Y788" s="231"/>
      <c r="Z788" s="231"/>
    </row>
    <row r="789" spans="1:26" ht="15">
      <c r="A789" s="1407" t="s">
        <v>14167</v>
      </c>
      <c r="B789" s="1330"/>
      <c r="C789" s="1330"/>
      <c r="D789" s="1330"/>
      <c r="E789" s="928"/>
      <c r="F789" s="928"/>
      <c r="G789" s="928"/>
      <c r="H789" s="928"/>
      <c r="I789" s="928"/>
      <c r="J789" s="928"/>
      <c r="K789" s="928"/>
      <c r="L789" s="928"/>
      <c r="M789" s="928"/>
      <c r="N789" s="928"/>
      <c r="O789" s="928"/>
      <c r="P789" s="928"/>
      <c r="Q789" s="928"/>
      <c r="R789" s="928"/>
      <c r="S789" s="928"/>
      <c r="T789" s="928"/>
      <c r="U789" s="928"/>
      <c r="V789" s="231"/>
      <c r="W789" s="231"/>
      <c r="X789" s="231"/>
      <c r="Y789" s="231"/>
      <c r="Z789" s="231"/>
    </row>
    <row r="790" spans="1:26" ht="15">
      <c r="A790" s="1380"/>
      <c r="B790" s="1357" t="s">
        <v>5543</v>
      </c>
      <c r="C790" s="1331"/>
      <c r="D790" s="769" t="s">
        <v>5544</v>
      </c>
      <c r="E790" s="950"/>
      <c r="F790" s="928"/>
      <c r="G790" s="950"/>
      <c r="H790" s="928"/>
      <c r="I790" s="928"/>
      <c r="J790" s="928"/>
      <c r="K790" s="928"/>
      <c r="L790" s="928"/>
      <c r="M790" s="928"/>
      <c r="N790" s="928"/>
      <c r="O790" s="928"/>
      <c r="P790" s="928"/>
      <c r="Q790" s="928"/>
      <c r="R790" s="928"/>
      <c r="S790" s="928"/>
      <c r="T790" s="928"/>
      <c r="U790" s="928"/>
      <c r="V790" s="231"/>
      <c r="W790" s="231"/>
      <c r="X790" s="231"/>
      <c r="Y790" s="231"/>
      <c r="Z790" s="231"/>
    </row>
    <row r="791" spans="1:26" ht="15">
      <c r="A791" s="1380"/>
      <c r="B791" s="1337"/>
      <c r="C791" s="783"/>
      <c r="D791" s="783"/>
      <c r="E791" s="930"/>
      <c r="F791" s="928"/>
      <c r="G791" s="930"/>
      <c r="H791" s="928"/>
      <c r="I791" s="928"/>
      <c r="J791" s="928"/>
      <c r="K791" s="928"/>
      <c r="L791" s="928"/>
      <c r="M791" s="928"/>
      <c r="N791" s="928"/>
      <c r="O791" s="928"/>
      <c r="P791" s="928"/>
      <c r="Q791" s="928"/>
      <c r="R791" s="928"/>
      <c r="S791" s="928"/>
      <c r="T791" s="928"/>
      <c r="U791" s="928"/>
      <c r="V791" s="231"/>
      <c r="W791" s="231"/>
      <c r="X791" s="231"/>
      <c r="Y791" s="231"/>
      <c r="Z791" s="231"/>
    </row>
    <row r="792" spans="1:26" ht="15">
      <c r="A792" s="1380"/>
      <c r="B792" s="1337"/>
      <c r="C792" s="783"/>
      <c r="D792" s="783"/>
      <c r="E792" s="930"/>
      <c r="F792" s="928"/>
      <c r="G792" s="930"/>
      <c r="H792" s="928"/>
      <c r="I792" s="928"/>
      <c r="J792" s="928"/>
      <c r="K792" s="928"/>
      <c r="L792" s="928"/>
      <c r="M792" s="928"/>
      <c r="N792" s="928"/>
      <c r="O792" s="928"/>
      <c r="P792" s="928"/>
      <c r="Q792" s="928"/>
      <c r="R792" s="928"/>
      <c r="S792" s="928"/>
      <c r="T792" s="928"/>
      <c r="U792" s="928"/>
      <c r="V792" s="231"/>
      <c r="W792" s="231"/>
      <c r="X792" s="231"/>
      <c r="Y792" s="231"/>
      <c r="Z792" s="231"/>
    </row>
    <row r="793" spans="1:26" ht="15">
      <c r="A793" s="1380"/>
      <c r="B793" s="1365"/>
      <c r="C793" s="783"/>
      <c r="D793" s="786"/>
      <c r="E793" s="930"/>
      <c r="F793" s="928"/>
      <c r="G793" s="930"/>
      <c r="H793" s="928"/>
      <c r="I793" s="928"/>
      <c r="J793" s="928"/>
      <c r="K793" s="928"/>
      <c r="L793" s="928"/>
      <c r="M793" s="928"/>
      <c r="N793" s="928"/>
      <c r="O793" s="928"/>
      <c r="P793" s="928"/>
      <c r="Q793" s="928"/>
      <c r="R793" s="928"/>
      <c r="S793" s="928"/>
      <c r="T793" s="928"/>
      <c r="U793" s="928"/>
      <c r="V793" s="231"/>
      <c r="W793" s="231"/>
      <c r="X793" s="231"/>
      <c r="Y793" s="231"/>
      <c r="Z793" s="231"/>
    </row>
    <row r="794" spans="1:26" ht="15.75" thickBot="1">
      <c r="A794" s="781" t="s">
        <v>4031</v>
      </c>
      <c r="B794" s="1367">
        <f>SUM(B791:B793)</f>
        <v>0</v>
      </c>
      <c r="C794" s="1331"/>
      <c r="D794" s="1367">
        <f>SUM(D791:D793)</f>
        <v>0</v>
      </c>
      <c r="E794" s="950"/>
      <c r="F794" s="928"/>
      <c r="G794" s="950"/>
      <c r="H794" s="928"/>
      <c r="I794" s="928"/>
      <c r="J794" s="928"/>
      <c r="K794" s="928"/>
      <c r="L794" s="928"/>
      <c r="M794" s="928"/>
      <c r="N794" s="928"/>
      <c r="O794" s="928"/>
      <c r="P794" s="928"/>
      <c r="Q794" s="928"/>
      <c r="R794" s="928"/>
      <c r="S794" s="928"/>
      <c r="T794" s="928"/>
      <c r="U794" s="928"/>
      <c r="V794" s="231"/>
      <c r="W794" s="231"/>
      <c r="X794" s="231"/>
      <c r="Y794" s="231"/>
      <c r="Z794" s="231"/>
    </row>
    <row r="795" spans="1:26" ht="15.75" thickTop="1">
      <c r="A795" s="781"/>
      <c r="B795" s="1368"/>
      <c r="C795" s="1331"/>
      <c r="D795" s="1368"/>
      <c r="E795" s="950"/>
      <c r="F795" s="928"/>
      <c r="G795" s="950"/>
      <c r="H795" s="928"/>
      <c r="I795" s="928"/>
      <c r="J795" s="928"/>
      <c r="K795" s="928"/>
      <c r="L795" s="928"/>
      <c r="M795" s="928"/>
      <c r="N795" s="928"/>
      <c r="O795" s="928"/>
      <c r="P795" s="928"/>
      <c r="Q795" s="928"/>
      <c r="R795" s="928"/>
      <c r="S795" s="928"/>
      <c r="T795" s="928"/>
      <c r="U795" s="928"/>
      <c r="V795" s="231"/>
      <c r="W795" s="231"/>
      <c r="X795" s="231"/>
      <c r="Y795" s="231"/>
      <c r="Z795" s="231"/>
    </row>
    <row r="796" spans="1:26" ht="15">
      <c r="A796" s="1382"/>
      <c r="B796" s="1330"/>
      <c r="C796" s="1330"/>
      <c r="D796" s="1330"/>
      <c r="E796" s="928"/>
      <c r="F796" s="928"/>
      <c r="G796" s="928"/>
      <c r="H796" s="928"/>
      <c r="I796" s="928"/>
      <c r="J796" s="928"/>
      <c r="K796" s="928"/>
      <c r="L796" s="928"/>
      <c r="M796" s="928"/>
      <c r="N796" s="928"/>
      <c r="O796" s="928"/>
      <c r="P796" s="928"/>
      <c r="Q796" s="928"/>
      <c r="R796" s="928"/>
      <c r="S796" s="928"/>
      <c r="T796" s="928"/>
      <c r="U796" s="928"/>
      <c r="V796" s="231"/>
      <c r="W796" s="231"/>
      <c r="X796" s="231"/>
      <c r="Y796" s="231"/>
      <c r="Z796" s="231"/>
    </row>
    <row r="797" spans="1:26" ht="15">
      <c r="A797" s="1383" t="s">
        <v>14382</v>
      </c>
      <c r="B797" s="1330"/>
      <c r="C797" s="1330"/>
      <c r="D797" s="1330"/>
      <c r="E797" s="925"/>
      <c r="F797" s="925"/>
      <c r="G797" s="925"/>
      <c r="H797" s="925"/>
      <c r="I797" s="925"/>
      <c r="J797" s="925"/>
      <c r="K797" s="925"/>
      <c r="L797" s="925"/>
      <c r="M797" s="925"/>
      <c r="N797" s="925"/>
      <c r="O797" s="925"/>
      <c r="P797" s="925"/>
      <c r="Q797" s="925"/>
      <c r="R797" s="925"/>
      <c r="S797" s="925"/>
      <c r="T797" s="925"/>
      <c r="U797" s="925"/>
      <c r="V797" s="926"/>
      <c r="W797" s="926"/>
      <c r="X797" s="926"/>
      <c r="Y797" s="926"/>
      <c r="Z797" s="926"/>
    </row>
    <row r="798" spans="1:26" ht="15">
      <c r="A798" s="1380" t="s">
        <v>4021</v>
      </c>
      <c r="B798" s="1337">
        <f>CĐKT!H127</f>
        <v>616834182184</v>
      </c>
      <c r="C798" s="1330"/>
      <c r="D798" s="1337">
        <v>1114120962</v>
      </c>
      <c r="E798" s="928"/>
      <c r="F798" s="928"/>
      <c r="G798" s="928"/>
      <c r="H798" s="928"/>
      <c r="I798" s="928"/>
      <c r="J798" s="928"/>
      <c r="K798" s="928"/>
      <c r="L798" s="928"/>
      <c r="M798" s="928"/>
      <c r="N798" s="928"/>
      <c r="O798" s="928"/>
      <c r="P798" s="928"/>
      <c r="Q798" s="928"/>
      <c r="R798" s="928"/>
      <c r="S798" s="928"/>
      <c r="T798" s="928"/>
      <c r="U798" s="928"/>
      <c r="V798" s="231"/>
      <c r="W798" s="231"/>
      <c r="X798" s="231"/>
      <c r="Y798" s="231"/>
      <c r="Z798" s="231"/>
    </row>
    <row r="799" spans="1:26" ht="15">
      <c r="A799" s="1380" t="s">
        <v>14383</v>
      </c>
      <c r="B799" s="1365">
        <f ca="1">PL!F52</f>
        <v>-49882</v>
      </c>
      <c r="C799" s="1330"/>
      <c r="D799" s="1365">
        <v>333703</v>
      </c>
      <c r="E799" s="928"/>
      <c r="F799" s="928"/>
      <c r="G799" s="928"/>
      <c r="H799" s="928"/>
      <c r="I799" s="928"/>
      <c r="J799" s="928"/>
      <c r="K799" s="928"/>
      <c r="L799" s="928"/>
      <c r="M799" s="928"/>
      <c r="N799" s="928"/>
      <c r="O799" s="928"/>
      <c r="P799" s="928"/>
      <c r="Q799" s="928"/>
      <c r="R799" s="928"/>
      <c r="S799" s="928"/>
      <c r="T799" s="928"/>
      <c r="U799" s="928"/>
      <c r="V799" s="231"/>
      <c r="W799" s="231"/>
      <c r="X799" s="231"/>
      <c r="Y799" s="231"/>
      <c r="Z799" s="231"/>
    </row>
    <row r="800" spans="1:26" ht="15.75" thickBot="1">
      <c r="A800" s="781" t="s">
        <v>4020</v>
      </c>
      <c r="B800" s="1367">
        <f ca="1">SUM(B798:B799)</f>
        <v>616834132302</v>
      </c>
      <c r="C800" s="1330"/>
      <c r="D800" s="1367">
        <f>SUM(D798:D799)</f>
        <v>1114454665</v>
      </c>
      <c r="E800" s="928"/>
      <c r="F800" s="928"/>
      <c r="G800" s="928"/>
      <c r="H800" s="928"/>
      <c r="I800" s="928"/>
      <c r="J800" s="928"/>
      <c r="K800" s="928"/>
      <c r="L800" s="928"/>
      <c r="M800" s="928"/>
      <c r="N800" s="928"/>
      <c r="O800" s="928"/>
      <c r="P800" s="928"/>
      <c r="Q800" s="928"/>
      <c r="R800" s="928"/>
      <c r="S800" s="928"/>
      <c r="T800" s="928"/>
      <c r="U800" s="928"/>
      <c r="V800" s="231"/>
      <c r="W800" s="231"/>
      <c r="X800" s="231"/>
      <c r="Y800" s="231"/>
      <c r="Z800" s="231"/>
    </row>
    <row r="801" spans="1:26" ht="15.75" thickTop="1">
      <c r="A801" s="781"/>
      <c r="B801" s="1368">
        <f ca="1">B800-CĐKT!F127</f>
        <v>-8054134174</v>
      </c>
      <c r="C801" s="1330"/>
      <c r="D801" s="1330"/>
      <c r="E801" s="928"/>
      <c r="F801" s="928"/>
      <c r="G801" s="928"/>
      <c r="H801" s="928"/>
      <c r="I801" s="928"/>
      <c r="J801" s="928"/>
      <c r="K801" s="928"/>
      <c r="L801" s="928"/>
      <c r="M801" s="928"/>
      <c r="N801" s="928"/>
      <c r="O801" s="928"/>
      <c r="P801" s="928"/>
      <c r="Q801" s="928"/>
      <c r="R801" s="928"/>
      <c r="S801" s="928"/>
      <c r="T801" s="928"/>
      <c r="U801" s="928"/>
      <c r="V801" s="231"/>
      <c r="W801" s="231"/>
      <c r="X801" s="231"/>
      <c r="Y801" s="231"/>
      <c r="Z801" s="231"/>
    </row>
    <row r="802" spans="1:26" ht="15">
      <c r="A802" s="781"/>
      <c r="B802" s="1368"/>
      <c r="C802" s="1330"/>
      <c r="D802" s="1330"/>
      <c r="E802" s="928"/>
      <c r="F802" s="928"/>
      <c r="G802" s="928"/>
      <c r="H802" s="928"/>
      <c r="I802" s="928"/>
      <c r="J802" s="928"/>
      <c r="K802" s="928"/>
      <c r="L802" s="928"/>
      <c r="M802" s="928"/>
      <c r="N802" s="928"/>
      <c r="O802" s="928"/>
      <c r="P802" s="928"/>
      <c r="Q802" s="928"/>
      <c r="R802" s="928"/>
      <c r="S802" s="928"/>
      <c r="T802" s="928"/>
      <c r="U802" s="928"/>
      <c r="V802" s="231"/>
      <c r="W802" s="231"/>
      <c r="X802" s="231"/>
      <c r="Y802" s="231"/>
      <c r="Z802" s="231"/>
    </row>
    <row r="803" spans="1:26" ht="15">
      <c r="A803" s="1383" t="s">
        <v>225</v>
      </c>
      <c r="B803" s="1330"/>
      <c r="C803" s="1330"/>
      <c r="D803" s="1330"/>
      <c r="E803" s="925"/>
      <c r="F803" s="925"/>
      <c r="G803" s="925"/>
      <c r="H803" s="925"/>
      <c r="I803" s="925"/>
      <c r="J803" s="925"/>
      <c r="K803" s="925"/>
      <c r="L803" s="925"/>
      <c r="M803" s="925"/>
      <c r="N803" s="925"/>
      <c r="O803" s="925"/>
      <c r="P803" s="925"/>
      <c r="Q803" s="925"/>
      <c r="R803" s="925"/>
      <c r="S803" s="925"/>
      <c r="T803" s="925"/>
      <c r="U803" s="925"/>
      <c r="V803" s="926"/>
      <c r="W803" s="926"/>
      <c r="X803" s="926"/>
      <c r="Y803" s="926"/>
      <c r="Z803" s="926"/>
    </row>
    <row r="804" spans="1:26" ht="15">
      <c r="A804" s="1380" t="s">
        <v>4021</v>
      </c>
      <c r="B804" s="1337">
        <f>[2]BS!H143</f>
        <v>0</v>
      </c>
      <c r="C804" s="1330"/>
      <c r="D804" s="1330"/>
      <c r="E804" s="928"/>
      <c r="F804" s="928"/>
      <c r="G804" s="928"/>
      <c r="H804" s="928"/>
      <c r="I804" s="928"/>
      <c r="J804" s="928"/>
      <c r="K804" s="928"/>
      <c r="L804" s="928"/>
      <c r="M804" s="928"/>
      <c r="N804" s="928"/>
      <c r="O804" s="928"/>
      <c r="P804" s="928"/>
      <c r="Q804" s="928"/>
      <c r="R804" s="928"/>
      <c r="S804" s="928"/>
      <c r="T804" s="928"/>
      <c r="U804" s="928"/>
      <c r="V804" s="231"/>
      <c r="W804" s="231"/>
      <c r="X804" s="231"/>
      <c r="Y804" s="231"/>
      <c r="Z804" s="231"/>
    </row>
    <row r="805" spans="1:26" ht="15">
      <c r="A805" s="1380" t="s">
        <v>3833</v>
      </c>
      <c r="B805" s="1337"/>
      <c r="C805" s="1330"/>
      <c r="D805" s="1330"/>
      <c r="E805" s="928"/>
      <c r="F805" s="928"/>
      <c r="G805" s="928"/>
      <c r="H805" s="928"/>
      <c r="I805" s="928"/>
      <c r="J805" s="928"/>
      <c r="K805" s="928"/>
      <c r="L805" s="928"/>
      <c r="M805" s="928"/>
      <c r="N805" s="928"/>
      <c r="O805" s="928"/>
      <c r="P805" s="928"/>
      <c r="Q805" s="928"/>
      <c r="R805" s="928"/>
      <c r="S805" s="928"/>
      <c r="T805" s="928"/>
      <c r="U805" s="928"/>
      <c r="V805" s="231"/>
      <c r="W805" s="231"/>
      <c r="X805" s="231"/>
      <c r="Y805" s="231"/>
      <c r="Z805" s="231"/>
    </row>
    <row r="806" spans="1:26" ht="15">
      <c r="A806" s="1380" t="s">
        <v>11032</v>
      </c>
      <c r="B806" s="1337"/>
      <c r="C806" s="1330"/>
      <c r="D806" s="1330"/>
      <c r="E806" s="928"/>
      <c r="F806" s="928"/>
      <c r="G806" s="928"/>
      <c r="H806" s="928"/>
      <c r="I806" s="928"/>
      <c r="J806" s="928"/>
      <c r="K806" s="928"/>
      <c r="L806" s="928"/>
      <c r="M806" s="928"/>
      <c r="N806" s="928"/>
      <c r="O806" s="928"/>
      <c r="P806" s="928"/>
      <c r="Q806" s="928"/>
      <c r="R806" s="928"/>
      <c r="S806" s="928"/>
      <c r="T806" s="928"/>
      <c r="U806" s="928"/>
      <c r="V806" s="231"/>
      <c r="W806" s="231"/>
      <c r="X806" s="231"/>
      <c r="Y806" s="231"/>
      <c r="Z806" s="231"/>
    </row>
    <row r="807" spans="1:26" ht="15">
      <c r="A807" s="1380" t="s">
        <v>12032</v>
      </c>
      <c r="B807" s="1337" t="s">
        <v>116</v>
      </c>
      <c r="C807" s="1330"/>
      <c r="D807" s="1330"/>
      <c r="E807" s="928"/>
      <c r="F807" s="928"/>
      <c r="G807" s="928"/>
      <c r="H807" s="928"/>
      <c r="I807" s="928"/>
      <c r="J807" s="928"/>
      <c r="K807" s="928"/>
      <c r="L807" s="928"/>
      <c r="M807" s="928"/>
      <c r="N807" s="928"/>
      <c r="O807" s="928"/>
      <c r="P807" s="928"/>
      <c r="Q807" s="928"/>
      <c r="R807" s="928"/>
      <c r="S807" s="928"/>
      <c r="T807" s="928"/>
      <c r="U807" s="928"/>
      <c r="V807" s="231"/>
      <c r="W807" s="231"/>
      <c r="X807" s="231"/>
      <c r="Y807" s="231"/>
      <c r="Z807" s="231"/>
    </row>
    <row r="808" spans="1:26" ht="15">
      <c r="A808" s="1380" t="s">
        <v>115</v>
      </c>
      <c r="B808" s="1365" t="s">
        <v>116</v>
      </c>
      <c r="C808" s="1330"/>
      <c r="D808" s="1330"/>
      <c r="E808" s="928"/>
      <c r="F808" s="928"/>
      <c r="G808" s="928"/>
      <c r="H808" s="928"/>
      <c r="I808" s="928"/>
      <c r="J808" s="928"/>
      <c r="K808" s="928"/>
      <c r="L808" s="928"/>
      <c r="M808" s="928"/>
      <c r="N808" s="928"/>
      <c r="O808" s="928"/>
      <c r="P808" s="928"/>
      <c r="Q808" s="928"/>
      <c r="R808" s="928"/>
      <c r="S808" s="928"/>
      <c r="T808" s="928"/>
      <c r="U808" s="928"/>
      <c r="V808" s="231"/>
      <c r="W808" s="231"/>
      <c r="X808" s="231"/>
      <c r="Y808" s="231"/>
      <c r="Z808" s="231"/>
    </row>
    <row r="809" spans="1:26" ht="15.75" thickBot="1">
      <c r="A809" s="781" t="s">
        <v>4020</v>
      </c>
      <c r="B809" s="1367">
        <f>SUM(B804:B808)</f>
        <v>0</v>
      </c>
      <c r="C809" s="1330"/>
      <c r="D809" s="1330"/>
      <c r="E809" s="928"/>
      <c r="F809" s="928"/>
      <c r="G809" s="928"/>
      <c r="H809" s="928"/>
      <c r="I809" s="928"/>
      <c r="J809" s="928"/>
      <c r="K809" s="928"/>
      <c r="L809" s="928"/>
      <c r="M809" s="928"/>
      <c r="N809" s="928"/>
      <c r="O809" s="928"/>
      <c r="P809" s="928"/>
      <c r="Q809" s="928"/>
      <c r="R809" s="928"/>
      <c r="S809" s="928"/>
      <c r="T809" s="928"/>
      <c r="U809" s="928"/>
      <c r="V809" s="231"/>
      <c r="W809" s="231"/>
      <c r="X809" s="231"/>
      <c r="Y809" s="231"/>
      <c r="Z809" s="231"/>
    </row>
    <row r="810" spans="1:26" ht="15.75" thickTop="1">
      <c r="A810" s="781"/>
      <c r="B810" s="1368">
        <f>B809-[2]BS!F143</f>
        <v>0</v>
      </c>
      <c r="C810" s="1330"/>
      <c r="D810" s="1330"/>
      <c r="E810" s="928"/>
      <c r="F810" s="928"/>
      <c r="G810" s="928"/>
      <c r="H810" s="928"/>
      <c r="I810" s="928"/>
      <c r="J810" s="928"/>
      <c r="K810" s="928"/>
      <c r="L810" s="928"/>
      <c r="M810" s="928"/>
      <c r="N810" s="928"/>
      <c r="O810" s="928"/>
      <c r="P810" s="928"/>
      <c r="Q810" s="928"/>
      <c r="R810" s="928"/>
      <c r="S810" s="928"/>
      <c r="T810" s="928"/>
      <c r="U810" s="928"/>
      <c r="V810" s="231"/>
      <c r="W810" s="231"/>
      <c r="X810" s="231"/>
      <c r="Y810" s="231"/>
      <c r="Z810" s="231"/>
    </row>
    <row r="811" spans="1:26" ht="15">
      <c r="A811" s="781"/>
      <c r="B811" s="1368"/>
      <c r="C811" s="1330"/>
      <c r="D811" s="1330"/>
      <c r="E811" s="928"/>
      <c r="F811" s="928"/>
      <c r="G811" s="928"/>
      <c r="H811" s="928"/>
      <c r="I811" s="928"/>
      <c r="J811" s="928"/>
      <c r="K811" s="928"/>
      <c r="L811" s="928"/>
      <c r="M811" s="928"/>
      <c r="N811" s="928"/>
      <c r="O811" s="928"/>
      <c r="P811" s="928"/>
      <c r="Q811" s="928"/>
      <c r="R811" s="928"/>
      <c r="S811" s="928"/>
      <c r="T811" s="928"/>
      <c r="U811" s="928"/>
      <c r="V811" s="231"/>
      <c r="W811" s="231"/>
      <c r="X811" s="231"/>
      <c r="Y811" s="231"/>
      <c r="Z811" s="231"/>
    </row>
    <row r="812" spans="1:26" ht="15">
      <c r="A812" s="1383" t="s">
        <v>226</v>
      </c>
      <c r="B812" s="1330"/>
      <c r="C812" s="1330"/>
      <c r="D812" s="1330"/>
      <c r="E812" s="925"/>
      <c r="F812" s="925"/>
      <c r="G812" s="925"/>
      <c r="H812" s="925"/>
      <c r="I812" s="925"/>
      <c r="J812" s="925"/>
      <c r="K812" s="925"/>
      <c r="L812" s="925"/>
      <c r="M812" s="925"/>
      <c r="N812" s="925"/>
      <c r="O812" s="925"/>
      <c r="P812" s="925"/>
      <c r="Q812" s="925"/>
      <c r="R812" s="925"/>
      <c r="S812" s="925"/>
      <c r="T812" s="925"/>
      <c r="U812" s="925"/>
      <c r="V812" s="926"/>
      <c r="W812" s="926"/>
      <c r="X812" s="926"/>
      <c r="Y812" s="926"/>
      <c r="Z812" s="926"/>
    </row>
    <row r="813" spans="1:26" ht="15">
      <c r="A813" s="1380" t="s">
        <v>5519</v>
      </c>
      <c r="B813" s="1337"/>
      <c r="C813" s="1330"/>
      <c r="D813" s="1330"/>
      <c r="E813" s="928"/>
      <c r="F813" s="928"/>
      <c r="G813" s="928"/>
      <c r="H813" s="928"/>
      <c r="I813" s="928"/>
      <c r="J813" s="928"/>
      <c r="K813" s="928"/>
      <c r="L813" s="928"/>
      <c r="M813" s="928"/>
      <c r="N813" s="928"/>
      <c r="O813" s="928"/>
      <c r="P813" s="928"/>
      <c r="Q813" s="928"/>
      <c r="R813" s="928"/>
      <c r="S813" s="928"/>
      <c r="T813" s="928"/>
      <c r="U813" s="928"/>
      <c r="V813" s="231"/>
      <c r="W813" s="231"/>
      <c r="X813" s="231"/>
      <c r="Y813" s="231"/>
      <c r="Z813" s="231"/>
    </row>
    <row r="814" spans="1:26" ht="15">
      <c r="A814" s="1380" t="s">
        <v>5520</v>
      </c>
      <c r="B814" s="1365"/>
      <c r="C814" s="1330"/>
      <c r="D814" s="1330"/>
      <c r="E814" s="928"/>
      <c r="F814" s="928"/>
      <c r="G814" s="928"/>
      <c r="H814" s="928"/>
      <c r="I814" s="928"/>
      <c r="J814" s="928"/>
      <c r="K814" s="928"/>
      <c r="L814" s="928"/>
      <c r="M814" s="928"/>
      <c r="N814" s="928"/>
      <c r="O814" s="928"/>
      <c r="P814" s="928"/>
      <c r="Q814" s="928"/>
      <c r="R814" s="928"/>
      <c r="S814" s="928"/>
      <c r="T814" s="928"/>
      <c r="U814" s="928"/>
      <c r="V814" s="231"/>
      <c r="W814" s="231"/>
      <c r="X814" s="231"/>
      <c r="Y814" s="231"/>
      <c r="Z814" s="231"/>
    </row>
    <row r="815" spans="1:26" ht="15.75" thickBot="1">
      <c r="A815" s="781" t="s">
        <v>4031</v>
      </c>
      <c r="B815" s="1367">
        <f>SUM(B813:B814)</f>
        <v>0</v>
      </c>
      <c r="C815" s="1330"/>
      <c r="D815" s="1330"/>
      <c r="E815" s="928"/>
      <c r="F815" s="928"/>
      <c r="G815" s="928"/>
      <c r="H815" s="928"/>
      <c r="I815" s="928"/>
      <c r="J815" s="928"/>
      <c r="K815" s="928"/>
      <c r="L815" s="928"/>
      <c r="M815" s="928"/>
      <c r="N815" s="928"/>
      <c r="O815" s="928"/>
      <c r="P815" s="928"/>
      <c r="Q815" s="928"/>
      <c r="R815" s="928"/>
      <c r="S815" s="928"/>
      <c r="T815" s="928"/>
      <c r="U815" s="928"/>
      <c r="V815" s="231"/>
      <c r="W815" s="231"/>
      <c r="X815" s="231"/>
      <c r="Y815" s="231"/>
      <c r="Z815" s="231"/>
    </row>
    <row r="816" spans="1:26" ht="15.75" thickTop="1">
      <c r="A816" s="781"/>
      <c r="B816" s="1368">
        <f>B815-[2]BS!F156</f>
        <v>0</v>
      </c>
      <c r="C816" s="1330"/>
      <c r="D816" s="1330"/>
      <c r="E816" s="928"/>
      <c r="F816" s="928"/>
      <c r="G816" s="928"/>
      <c r="H816" s="928"/>
      <c r="I816" s="928"/>
      <c r="J816" s="928"/>
      <c r="K816" s="928"/>
      <c r="L816" s="928"/>
      <c r="M816" s="928"/>
      <c r="N816" s="928"/>
      <c r="O816" s="928"/>
      <c r="P816" s="928"/>
      <c r="Q816" s="928"/>
      <c r="R816" s="928"/>
      <c r="S816" s="928"/>
      <c r="T816" s="928"/>
      <c r="U816" s="928"/>
      <c r="V816" s="231"/>
      <c r="W816" s="231"/>
      <c r="X816" s="231"/>
      <c r="Y816" s="231"/>
      <c r="Z816" s="231"/>
    </row>
    <row r="817" spans="1:26" ht="15">
      <c r="A817" s="781"/>
      <c r="B817" s="1368"/>
      <c r="C817" s="1330"/>
      <c r="D817" s="1330"/>
      <c r="E817" s="928"/>
      <c r="F817" s="928"/>
      <c r="G817" s="928"/>
      <c r="H817" s="928"/>
      <c r="I817" s="928"/>
      <c r="J817" s="928"/>
      <c r="K817" s="928"/>
      <c r="L817" s="928"/>
      <c r="M817" s="928"/>
      <c r="N817" s="928"/>
      <c r="O817" s="928"/>
      <c r="P817" s="928"/>
      <c r="Q817" s="928"/>
      <c r="R817" s="928"/>
      <c r="S817" s="928"/>
      <c r="T817" s="928"/>
      <c r="U817" s="928"/>
      <c r="V817" s="231"/>
      <c r="W817" s="231"/>
      <c r="X817" s="231"/>
      <c r="Y817" s="231"/>
      <c r="Z817" s="231"/>
    </row>
    <row r="818" spans="1:26" ht="15">
      <c r="A818" s="1383" t="s">
        <v>227</v>
      </c>
      <c r="B818" s="1330"/>
      <c r="C818" s="1330"/>
      <c r="D818" s="1330"/>
      <c r="E818" s="925"/>
      <c r="F818" s="925"/>
      <c r="G818" s="925"/>
      <c r="H818" s="925"/>
      <c r="I818" s="925"/>
      <c r="J818" s="925"/>
      <c r="K818" s="925"/>
      <c r="L818" s="925"/>
      <c r="M818" s="925"/>
      <c r="N818" s="925"/>
      <c r="O818" s="925"/>
      <c r="P818" s="925"/>
      <c r="Q818" s="925"/>
      <c r="R818" s="925"/>
      <c r="S818" s="925"/>
      <c r="T818" s="925"/>
      <c r="U818" s="925"/>
      <c r="V818" s="926"/>
      <c r="W818" s="926"/>
      <c r="X818" s="926"/>
      <c r="Y818" s="926"/>
      <c r="Z818" s="926"/>
    </row>
    <row r="819" spans="1:26" ht="15">
      <c r="A819" s="1380" t="s">
        <v>4021</v>
      </c>
      <c r="B819" s="1337">
        <f>[2]BS!H159</f>
        <v>0</v>
      </c>
      <c r="C819" s="1330"/>
      <c r="D819" s="1330"/>
      <c r="E819" s="928"/>
      <c r="F819" s="928"/>
      <c r="G819" s="928"/>
      <c r="H819" s="928"/>
      <c r="I819" s="928"/>
      <c r="J819" s="928"/>
      <c r="K819" s="928"/>
      <c r="L819" s="928"/>
      <c r="M819" s="928"/>
      <c r="N819" s="928"/>
      <c r="O819" s="928"/>
      <c r="P819" s="928"/>
      <c r="Q819" s="928"/>
      <c r="R819" s="928"/>
      <c r="S819" s="928"/>
      <c r="T819" s="928"/>
      <c r="U819" s="928"/>
      <c r="V819" s="231"/>
      <c r="W819" s="231"/>
      <c r="X819" s="231"/>
      <c r="Y819" s="231"/>
      <c r="Z819" s="231"/>
    </row>
    <row r="820" spans="1:26" ht="15">
      <c r="A820" s="1380" t="s">
        <v>5238</v>
      </c>
      <c r="B820" s="1337"/>
      <c r="C820" s="1330"/>
      <c r="D820" s="1330"/>
      <c r="E820" s="928"/>
      <c r="F820" s="928"/>
      <c r="G820" s="928"/>
      <c r="H820" s="928"/>
      <c r="I820" s="928"/>
      <c r="J820" s="928"/>
      <c r="K820" s="928"/>
      <c r="L820" s="928"/>
      <c r="M820" s="928"/>
      <c r="N820" s="928"/>
      <c r="O820" s="928"/>
      <c r="P820" s="928"/>
      <c r="Q820" s="928"/>
      <c r="R820" s="928"/>
      <c r="S820" s="928"/>
      <c r="T820" s="928"/>
      <c r="U820" s="928"/>
      <c r="V820" s="231"/>
      <c r="W820" s="231"/>
      <c r="X820" s="231"/>
      <c r="Y820" s="231"/>
      <c r="Z820" s="231"/>
    </row>
    <row r="821" spans="1:26" ht="15">
      <c r="A821" s="1380" t="s">
        <v>11032</v>
      </c>
      <c r="B821" s="1337"/>
      <c r="C821" s="1330"/>
      <c r="D821" s="1330"/>
      <c r="E821" s="928"/>
      <c r="F821" s="928"/>
      <c r="G821" s="928"/>
      <c r="H821" s="928"/>
      <c r="I821" s="928"/>
      <c r="J821" s="928"/>
      <c r="K821" s="928"/>
      <c r="L821" s="928"/>
      <c r="M821" s="928"/>
      <c r="N821" s="928"/>
      <c r="O821" s="928"/>
      <c r="P821" s="928"/>
      <c r="Q821" s="928"/>
      <c r="R821" s="928"/>
      <c r="S821" s="928"/>
      <c r="T821" s="928"/>
      <c r="U821" s="928"/>
      <c r="V821" s="231"/>
      <c r="W821" s="231"/>
      <c r="X821" s="231"/>
      <c r="Y821" s="231"/>
      <c r="Z821" s="231"/>
    </row>
    <row r="822" spans="1:26" ht="15">
      <c r="A822" s="1380" t="s">
        <v>5239</v>
      </c>
      <c r="B822" s="1337"/>
      <c r="C822" s="1330"/>
      <c r="D822" s="1330"/>
      <c r="E822" s="928"/>
      <c r="F822" s="928"/>
      <c r="G822" s="928"/>
      <c r="H822" s="928"/>
      <c r="I822" s="928"/>
      <c r="J822" s="928"/>
      <c r="K822" s="928"/>
      <c r="L822" s="928"/>
      <c r="M822" s="928"/>
      <c r="N822" s="928"/>
      <c r="O822" s="928"/>
      <c r="P822" s="928"/>
      <c r="Q822" s="928"/>
      <c r="R822" s="928"/>
      <c r="S822" s="928"/>
      <c r="T822" s="928"/>
      <c r="U822" s="928"/>
      <c r="V822" s="231"/>
      <c r="W822" s="231"/>
      <c r="X822" s="231"/>
      <c r="Y822" s="231"/>
      <c r="Z822" s="231"/>
    </row>
    <row r="823" spans="1:26" ht="15">
      <c r="A823" s="1380" t="s">
        <v>115</v>
      </c>
      <c r="B823" s="1365"/>
      <c r="C823" s="1330"/>
      <c r="D823" s="1330"/>
      <c r="E823" s="928"/>
      <c r="F823" s="928"/>
      <c r="G823" s="928"/>
      <c r="H823" s="928"/>
      <c r="I823" s="928"/>
      <c r="J823" s="928"/>
      <c r="K823" s="928"/>
      <c r="L823" s="928"/>
      <c r="M823" s="928"/>
      <c r="N823" s="928"/>
      <c r="O823" s="928"/>
      <c r="P823" s="928"/>
      <c r="Q823" s="928"/>
      <c r="R823" s="928"/>
      <c r="S823" s="928"/>
      <c r="T823" s="928"/>
      <c r="U823" s="928"/>
      <c r="V823" s="231"/>
      <c r="W823" s="231"/>
      <c r="X823" s="231"/>
      <c r="Y823" s="231"/>
      <c r="Z823" s="231"/>
    </row>
    <row r="824" spans="1:26" ht="15.75" thickBot="1">
      <c r="A824" s="781" t="s">
        <v>4020</v>
      </c>
      <c r="B824" s="1367">
        <f>SUM(B819:B823)</f>
        <v>0</v>
      </c>
      <c r="C824" s="1330"/>
      <c r="D824" s="1330"/>
      <c r="E824" s="928"/>
      <c r="F824" s="928"/>
      <c r="G824" s="928"/>
      <c r="H824" s="928"/>
      <c r="I824" s="928"/>
      <c r="J824" s="928"/>
      <c r="K824" s="928"/>
      <c r="L824" s="928"/>
      <c r="M824" s="928"/>
      <c r="N824" s="928"/>
      <c r="O824" s="928"/>
      <c r="P824" s="928"/>
      <c r="Q824" s="928"/>
      <c r="R824" s="928"/>
      <c r="S824" s="928"/>
      <c r="T824" s="928"/>
      <c r="U824" s="928"/>
      <c r="V824" s="231"/>
      <c r="W824" s="231"/>
      <c r="X824" s="231"/>
      <c r="Y824" s="231"/>
      <c r="Z824" s="231"/>
    </row>
    <row r="825" spans="1:26" ht="15.75" thickTop="1">
      <c r="A825" s="781"/>
      <c r="B825" s="1368">
        <f>B824-[2]BS!F159</f>
        <v>0</v>
      </c>
      <c r="C825" s="1330"/>
      <c r="D825" s="1330"/>
      <c r="E825" s="928"/>
      <c r="F825" s="928"/>
      <c r="G825" s="928"/>
      <c r="H825" s="928"/>
      <c r="I825" s="928"/>
      <c r="J825" s="928"/>
      <c r="K825" s="928"/>
      <c r="L825" s="928"/>
      <c r="M825" s="928"/>
      <c r="N825" s="928"/>
      <c r="O825" s="928"/>
      <c r="P825" s="928"/>
      <c r="Q825" s="928"/>
      <c r="R825" s="928"/>
      <c r="S825" s="928"/>
      <c r="T825" s="928"/>
      <c r="U825" s="928"/>
      <c r="V825" s="231"/>
      <c r="W825" s="231"/>
      <c r="X825" s="231"/>
      <c r="Y825" s="231"/>
      <c r="Z825" s="231"/>
    </row>
    <row r="826" spans="1:26" ht="15">
      <c r="A826" s="781"/>
      <c r="B826" s="1368"/>
      <c r="C826" s="1330"/>
      <c r="D826" s="1330"/>
      <c r="E826" s="928"/>
      <c r="F826" s="928"/>
      <c r="G826" s="928"/>
      <c r="H826" s="928"/>
      <c r="I826" s="928"/>
      <c r="J826" s="928"/>
      <c r="K826" s="928"/>
      <c r="L826" s="928"/>
      <c r="M826" s="928"/>
      <c r="N826" s="928"/>
      <c r="O826" s="928"/>
      <c r="P826" s="928"/>
      <c r="Q826" s="928"/>
      <c r="R826" s="928"/>
      <c r="S826" s="928"/>
      <c r="T826" s="928"/>
      <c r="U826" s="928"/>
      <c r="V826" s="231"/>
      <c r="W826" s="231"/>
      <c r="X826" s="231"/>
      <c r="Y826" s="231"/>
      <c r="Z826" s="231"/>
    </row>
    <row r="827" spans="1:26" ht="15">
      <c r="A827" s="1383" t="s">
        <v>228</v>
      </c>
      <c r="B827" s="1330"/>
      <c r="C827" s="1330"/>
      <c r="D827" s="1330"/>
      <c r="E827" s="925"/>
      <c r="F827" s="925"/>
      <c r="G827" s="925"/>
      <c r="H827" s="925"/>
      <c r="I827" s="925"/>
      <c r="J827" s="925"/>
      <c r="K827" s="925"/>
      <c r="L827" s="925"/>
      <c r="M827" s="925"/>
      <c r="N827" s="925"/>
      <c r="O827" s="925"/>
      <c r="P827" s="925"/>
      <c r="Q827" s="925"/>
      <c r="R827" s="925"/>
      <c r="S827" s="925"/>
      <c r="T827" s="925"/>
      <c r="U827" s="925"/>
      <c r="V827" s="926"/>
      <c r="W827" s="926"/>
      <c r="X827" s="926"/>
      <c r="Y827" s="926"/>
      <c r="Z827" s="926"/>
    </row>
    <row r="828" spans="1:26" ht="15">
      <c r="A828" s="1380" t="s">
        <v>4021</v>
      </c>
      <c r="B828" s="1337">
        <f>[2]BS!H169</f>
        <v>0</v>
      </c>
      <c r="C828" s="1330"/>
      <c r="D828" s="1330"/>
      <c r="E828" s="928"/>
      <c r="F828" s="928"/>
      <c r="G828" s="928"/>
      <c r="H828" s="928"/>
      <c r="I828" s="928"/>
      <c r="J828" s="928"/>
      <c r="K828" s="928"/>
      <c r="L828" s="928"/>
      <c r="M828" s="928"/>
      <c r="N828" s="928"/>
      <c r="O828" s="928"/>
      <c r="P828" s="928"/>
      <c r="Q828" s="928"/>
      <c r="R828" s="928"/>
      <c r="S828" s="928"/>
      <c r="T828" s="928"/>
      <c r="U828" s="928"/>
      <c r="V828" s="231"/>
      <c r="W828" s="231"/>
      <c r="X828" s="231"/>
      <c r="Y828" s="231"/>
      <c r="Z828" s="231"/>
    </row>
    <row r="829" spans="1:26" ht="15">
      <c r="A829" s="1380" t="s">
        <v>157</v>
      </c>
      <c r="B829" s="1337"/>
      <c r="C829" s="1330"/>
      <c r="D829" s="1330"/>
      <c r="E829" s="928"/>
      <c r="F829" s="928"/>
      <c r="G829" s="928"/>
      <c r="H829" s="928"/>
      <c r="I829" s="928"/>
      <c r="J829" s="928"/>
      <c r="K829" s="928"/>
      <c r="L829" s="928"/>
      <c r="M829" s="928"/>
      <c r="N829" s="928"/>
      <c r="O829" s="928"/>
      <c r="P829" s="928"/>
      <c r="Q829" s="928"/>
      <c r="R829" s="928"/>
      <c r="S829" s="928"/>
      <c r="T829" s="928"/>
      <c r="U829" s="928"/>
      <c r="V829" s="231"/>
      <c r="W829" s="231"/>
      <c r="X829" s="231"/>
      <c r="Y829" s="231"/>
      <c r="Z829" s="231"/>
    </row>
    <row r="830" spans="1:26" ht="15">
      <c r="A830" s="1380" t="s">
        <v>11032</v>
      </c>
      <c r="B830" s="1337"/>
      <c r="C830" s="1330"/>
      <c r="D830" s="1330"/>
      <c r="E830" s="928"/>
      <c r="F830" s="928"/>
      <c r="G830" s="928"/>
      <c r="H830" s="928"/>
      <c r="I830" s="928"/>
      <c r="J830" s="928"/>
      <c r="K830" s="928"/>
      <c r="L830" s="928"/>
      <c r="M830" s="928"/>
      <c r="N830" s="928"/>
      <c r="O830" s="928"/>
      <c r="P830" s="928"/>
      <c r="Q830" s="928"/>
      <c r="R830" s="928"/>
      <c r="S830" s="928"/>
      <c r="T830" s="928"/>
      <c r="U830" s="928"/>
      <c r="V830" s="231"/>
      <c r="W830" s="231"/>
      <c r="X830" s="231"/>
      <c r="Y830" s="231"/>
      <c r="Z830" s="231"/>
    </row>
    <row r="831" spans="1:26" ht="15">
      <c r="A831" s="1380" t="s">
        <v>3734</v>
      </c>
      <c r="B831" s="1337" t="s">
        <v>116</v>
      </c>
      <c r="C831" s="1330"/>
      <c r="D831" s="1330"/>
      <c r="E831" s="928"/>
      <c r="F831" s="928"/>
      <c r="G831" s="928"/>
      <c r="H831" s="928"/>
      <c r="I831" s="928"/>
      <c r="J831" s="928"/>
      <c r="K831" s="928"/>
      <c r="L831" s="928"/>
      <c r="M831" s="928"/>
      <c r="N831" s="928"/>
      <c r="O831" s="928"/>
      <c r="P831" s="928"/>
      <c r="Q831" s="928"/>
      <c r="R831" s="928"/>
      <c r="S831" s="928"/>
      <c r="T831" s="928"/>
      <c r="U831" s="928"/>
      <c r="V831" s="231"/>
      <c r="W831" s="231"/>
      <c r="X831" s="231"/>
      <c r="Y831" s="231"/>
      <c r="Z831" s="231"/>
    </row>
    <row r="832" spans="1:26" ht="15">
      <c r="A832" s="1380" t="s">
        <v>115</v>
      </c>
      <c r="B832" s="1365" t="s">
        <v>116</v>
      </c>
      <c r="C832" s="1330"/>
      <c r="D832" s="1330"/>
      <c r="E832" s="928"/>
      <c r="F832" s="928"/>
      <c r="G832" s="928"/>
      <c r="H832" s="928"/>
      <c r="I832" s="928"/>
      <c r="J832" s="928"/>
      <c r="K832" s="928"/>
      <c r="L832" s="928"/>
      <c r="M832" s="928"/>
      <c r="N832" s="928"/>
      <c r="O832" s="928"/>
      <c r="P832" s="928"/>
      <c r="Q832" s="928"/>
      <c r="R832" s="928"/>
      <c r="S832" s="928"/>
      <c r="T832" s="928"/>
      <c r="U832" s="928"/>
      <c r="V832" s="231"/>
      <c r="W832" s="231"/>
      <c r="X832" s="231"/>
      <c r="Y832" s="231"/>
      <c r="Z832" s="231"/>
    </row>
    <row r="833" spans="1:26" ht="15.75" thickBot="1">
      <c r="A833" s="781" t="s">
        <v>4020</v>
      </c>
      <c r="B833" s="1367">
        <f>SUM(B828:B832)</f>
        <v>0</v>
      </c>
      <c r="C833" s="1330"/>
      <c r="D833" s="1330"/>
      <c r="E833" s="928"/>
      <c r="F833" s="928"/>
      <c r="G833" s="928"/>
      <c r="H833" s="928"/>
      <c r="I833" s="928"/>
      <c r="J833" s="928"/>
      <c r="K833" s="928"/>
      <c r="L833" s="928"/>
      <c r="M833" s="928"/>
      <c r="N833" s="928"/>
      <c r="O833" s="928"/>
      <c r="P833" s="928"/>
      <c r="Q833" s="928"/>
      <c r="R833" s="928"/>
      <c r="S833" s="928"/>
      <c r="T833" s="928"/>
      <c r="U833" s="928"/>
      <c r="V833" s="231"/>
      <c r="W833" s="231"/>
      <c r="X833" s="231"/>
      <c r="Y833" s="231"/>
      <c r="Z833" s="231"/>
    </row>
    <row r="834" spans="1:26" ht="15.75" thickTop="1">
      <c r="A834" s="781"/>
      <c r="B834" s="1368">
        <f>B833-[2]BS!F169</f>
        <v>0</v>
      </c>
      <c r="C834" s="1330"/>
      <c r="D834" s="1330"/>
      <c r="E834" s="928"/>
      <c r="F834" s="928"/>
      <c r="G834" s="928"/>
      <c r="H834" s="928"/>
      <c r="I834" s="928"/>
      <c r="J834" s="928"/>
      <c r="K834" s="928"/>
      <c r="L834" s="928"/>
      <c r="M834" s="928"/>
      <c r="N834" s="928"/>
      <c r="O834" s="928"/>
      <c r="P834" s="928"/>
      <c r="Q834" s="928"/>
      <c r="R834" s="928"/>
      <c r="S834" s="928"/>
      <c r="T834" s="928"/>
      <c r="U834" s="928"/>
      <c r="V834" s="231"/>
      <c r="W834" s="231"/>
      <c r="X834" s="231"/>
      <c r="Y834" s="231"/>
      <c r="Z834" s="231"/>
    </row>
    <row r="835" spans="1:26" ht="15">
      <c r="A835" s="781"/>
      <c r="B835" s="1368"/>
      <c r="C835" s="1330"/>
      <c r="D835" s="1330"/>
      <c r="E835" s="928"/>
      <c r="F835" s="928"/>
      <c r="G835" s="928"/>
      <c r="H835" s="928"/>
      <c r="I835" s="928"/>
      <c r="J835" s="928"/>
      <c r="K835" s="928"/>
      <c r="L835" s="928"/>
      <c r="M835" s="928"/>
      <c r="N835" s="928"/>
      <c r="O835" s="928"/>
      <c r="P835" s="928"/>
      <c r="Q835" s="928"/>
      <c r="R835" s="928"/>
      <c r="S835" s="928"/>
      <c r="T835" s="928"/>
      <c r="U835" s="928"/>
      <c r="V835" s="231"/>
      <c r="W835" s="231"/>
      <c r="X835" s="231"/>
      <c r="Y835" s="231"/>
      <c r="Z835" s="231"/>
    </row>
    <row r="836" spans="1:26" ht="15">
      <c r="A836" s="1408" t="s">
        <v>5656</v>
      </c>
      <c r="B836" s="1330"/>
      <c r="C836" s="1330"/>
      <c r="D836" s="1330"/>
      <c r="E836" s="925"/>
      <c r="F836" s="925"/>
      <c r="G836" s="925"/>
      <c r="H836" s="925"/>
      <c r="I836" s="925"/>
      <c r="J836" s="925"/>
      <c r="K836" s="925"/>
      <c r="L836" s="925"/>
      <c r="M836" s="925"/>
      <c r="N836" s="925"/>
      <c r="O836" s="925"/>
      <c r="P836" s="925"/>
      <c r="Q836" s="925"/>
      <c r="R836" s="925"/>
      <c r="S836" s="925"/>
      <c r="T836" s="925"/>
      <c r="U836" s="925"/>
      <c r="V836" s="926"/>
      <c r="W836" s="926"/>
      <c r="X836" s="926"/>
      <c r="Y836" s="926"/>
      <c r="Z836" s="926"/>
    </row>
    <row r="837" spans="1:26" ht="15">
      <c r="A837" s="1383" t="s">
        <v>5657</v>
      </c>
      <c r="B837" s="1330"/>
      <c r="C837" s="1330"/>
      <c r="D837" s="1330"/>
      <c r="E837" s="925"/>
      <c r="F837" s="925"/>
      <c r="G837" s="925"/>
      <c r="H837" s="925"/>
      <c r="I837" s="925"/>
      <c r="J837" s="925"/>
      <c r="K837" s="925"/>
      <c r="L837" s="925"/>
      <c r="M837" s="925"/>
      <c r="N837" s="925"/>
      <c r="O837" s="925"/>
      <c r="P837" s="925"/>
      <c r="Q837" s="925"/>
      <c r="R837" s="925"/>
      <c r="S837" s="925"/>
      <c r="T837" s="925"/>
      <c r="U837" s="925"/>
      <c r="V837" s="926"/>
      <c r="W837" s="926"/>
      <c r="X837" s="926"/>
      <c r="Y837" s="926"/>
      <c r="Z837" s="926"/>
    </row>
    <row r="838" spans="1:26" ht="15">
      <c r="A838" s="1407" t="s">
        <v>951</v>
      </c>
      <c r="B838" s="1330"/>
      <c r="C838" s="1330"/>
      <c r="D838" s="1330"/>
      <c r="E838" s="928"/>
      <c r="F838" s="928"/>
      <c r="G838" s="928"/>
      <c r="H838" s="928"/>
      <c r="I838" s="928"/>
      <c r="J838" s="928"/>
      <c r="K838" s="928"/>
      <c r="L838" s="928"/>
      <c r="M838" s="928"/>
      <c r="N838" s="928"/>
      <c r="O838" s="928"/>
      <c r="P838" s="928"/>
      <c r="Q838" s="928"/>
      <c r="R838" s="928"/>
      <c r="S838" s="928"/>
      <c r="T838" s="928"/>
      <c r="U838" s="928"/>
      <c r="V838" s="231"/>
      <c r="W838" s="231"/>
      <c r="X838" s="231"/>
      <c r="Y838" s="231"/>
      <c r="Z838" s="231"/>
    </row>
    <row r="839" spans="1:26" ht="15">
      <c r="A839" s="1380"/>
      <c r="B839" s="1357" t="s">
        <v>5543</v>
      </c>
      <c r="C839" s="1331"/>
      <c r="D839" s="769" t="s">
        <v>5544</v>
      </c>
      <c r="E839" s="996"/>
      <c r="F839" s="928"/>
      <c r="G839" s="996"/>
      <c r="H839" s="928"/>
      <c r="I839" s="928"/>
      <c r="J839" s="928"/>
      <c r="K839" s="928"/>
      <c r="L839" s="1019"/>
      <c r="M839" s="1019"/>
      <c r="N839" s="1019"/>
      <c r="O839" s="928"/>
      <c r="P839" s="928"/>
      <c r="Q839" s="928"/>
      <c r="R839" s="928"/>
      <c r="S839" s="928"/>
      <c r="T839" s="928"/>
      <c r="U839" s="928"/>
      <c r="V839" s="231"/>
      <c r="W839" s="231"/>
      <c r="X839" s="231"/>
      <c r="Y839" s="231"/>
      <c r="Z839" s="231"/>
    </row>
    <row r="840" spans="1:26" ht="15">
      <c r="A840" s="781" t="s">
        <v>3077</v>
      </c>
      <c r="B840" s="1358">
        <f>SUM(B841:B842)</f>
        <v>359126491096</v>
      </c>
      <c r="C840" s="1331"/>
      <c r="D840" s="1331">
        <v>42635891646</v>
      </c>
      <c r="E840" s="930"/>
      <c r="F840" s="928">
        <f ca="1">B840-PL!F15</f>
        <v>276981759428</v>
      </c>
      <c r="G840" s="930"/>
      <c r="H840" s="928">
        <f ca="1">D840-PL!H15</f>
        <v>0</v>
      </c>
      <c r="I840" s="928"/>
      <c r="J840" s="928"/>
      <c r="K840" s="928"/>
      <c r="L840" s="928"/>
      <c r="M840" s="928"/>
      <c r="N840" s="928"/>
      <c r="O840" s="928"/>
      <c r="P840" s="928"/>
      <c r="Q840" s="928"/>
      <c r="R840" s="928"/>
      <c r="S840" s="928"/>
      <c r="T840" s="928"/>
      <c r="U840" s="928"/>
      <c r="V840" s="231"/>
      <c r="W840" s="231"/>
      <c r="X840" s="231"/>
      <c r="Y840" s="231"/>
      <c r="Z840" s="231"/>
    </row>
    <row r="841" spans="1:26" ht="15">
      <c r="A841" s="1380" t="s">
        <v>8954</v>
      </c>
      <c r="B841" s="1337">
        <f>356929409078+800000</f>
        <v>356930209078</v>
      </c>
      <c r="C841" s="783"/>
      <c r="D841" s="783">
        <v>33232056363</v>
      </c>
      <c r="E841" s="930"/>
      <c r="F841" s="928"/>
      <c r="G841" s="930"/>
      <c r="H841" s="928"/>
      <c r="I841" s="928"/>
      <c r="J841" s="928"/>
      <c r="K841" s="928"/>
      <c r="L841" s="928"/>
      <c r="M841" s="928"/>
      <c r="N841" s="928"/>
      <c r="O841" s="928"/>
      <c r="P841" s="928"/>
      <c r="Q841" s="928"/>
      <c r="R841" s="928"/>
      <c r="S841" s="928"/>
      <c r="T841" s="928"/>
      <c r="U841" s="928"/>
      <c r="V841" s="231"/>
      <c r="W841" s="231"/>
      <c r="X841" s="231"/>
      <c r="Y841" s="231"/>
      <c r="Z841" s="231"/>
    </row>
    <row r="842" spans="1:26" ht="15">
      <c r="A842" s="1380" t="s">
        <v>8955</v>
      </c>
      <c r="B842" s="1337">
        <v>2196282018</v>
      </c>
      <c r="C842" s="783"/>
      <c r="D842" s="783">
        <v>9403835283</v>
      </c>
      <c r="E842" s="930"/>
      <c r="F842" s="928"/>
      <c r="G842" s="930"/>
      <c r="H842" s="928"/>
      <c r="I842" s="928"/>
      <c r="J842" s="928"/>
      <c r="K842" s="928"/>
      <c r="L842" s="928"/>
      <c r="M842" s="928"/>
      <c r="N842" s="928"/>
      <c r="O842" s="928"/>
      <c r="P842" s="928"/>
      <c r="Q842" s="928"/>
      <c r="R842" s="928"/>
      <c r="S842" s="928"/>
      <c r="T842" s="928"/>
      <c r="U842" s="928"/>
      <c r="V842" s="231"/>
      <c r="W842" s="231"/>
      <c r="X842" s="231"/>
      <c r="Y842" s="231"/>
      <c r="Z842" s="231"/>
    </row>
    <row r="843" spans="1:26" ht="15" hidden="1">
      <c r="A843" s="1380" t="s">
        <v>8956</v>
      </c>
      <c r="B843" s="1337"/>
      <c r="C843" s="783"/>
      <c r="D843" s="783">
        <f ca="1">WK!J235</f>
        <v>0</v>
      </c>
      <c r="E843" s="930"/>
      <c r="F843" s="928"/>
      <c r="G843" s="930"/>
      <c r="H843" s="928"/>
      <c r="I843" s="928"/>
      <c r="J843" s="928"/>
      <c r="K843" s="928"/>
      <c r="L843" s="928"/>
      <c r="M843" s="928"/>
      <c r="N843" s="928"/>
      <c r="O843" s="928"/>
      <c r="P843" s="928"/>
      <c r="Q843" s="928"/>
      <c r="R843" s="928"/>
      <c r="S843" s="928"/>
      <c r="T843" s="928"/>
      <c r="U843" s="928"/>
      <c r="V843" s="231"/>
      <c r="W843" s="231"/>
      <c r="X843" s="231"/>
      <c r="Y843" s="231"/>
      <c r="Z843" s="231"/>
    </row>
    <row r="844" spans="1:26" ht="15" hidden="1">
      <c r="A844" s="781" t="s">
        <v>953</v>
      </c>
      <c r="B844" s="1358">
        <f>B845</f>
        <v>0</v>
      </c>
      <c r="C844" s="1331"/>
      <c r="D844" s="1331"/>
      <c r="E844" s="930"/>
      <c r="F844" s="928"/>
      <c r="G844" s="930"/>
      <c r="H844" s="928"/>
      <c r="I844" s="928"/>
      <c r="J844" s="928"/>
      <c r="K844" s="928"/>
      <c r="L844" s="928"/>
      <c r="M844" s="928"/>
      <c r="N844" s="928"/>
      <c r="O844" s="928"/>
      <c r="P844" s="928"/>
      <c r="Q844" s="928"/>
      <c r="R844" s="928"/>
      <c r="S844" s="928"/>
      <c r="T844" s="928"/>
      <c r="U844" s="928"/>
      <c r="V844" s="231"/>
      <c r="W844" s="231"/>
      <c r="X844" s="231"/>
      <c r="Y844" s="231"/>
      <c r="Z844" s="231"/>
    </row>
    <row r="845" spans="1:26" ht="15" hidden="1">
      <c r="A845" s="1380" t="s">
        <v>6788</v>
      </c>
      <c r="B845" s="1337">
        <f>-PAJE!H56</f>
        <v>0</v>
      </c>
      <c r="C845" s="783"/>
      <c r="D845" s="783"/>
      <c r="E845" s="930"/>
      <c r="F845" s="928"/>
      <c r="G845" s="930"/>
      <c r="H845" s="928"/>
      <c r="I845" s="928"/>
      <c r="J845" s="928"/>
      <c r="K845" s="928"/>
      <c r="L845" s="928"/>
      <c r="M845" s="928"/>
      <c r="N845" s="928"/>
      <c r="O845" s="928"/>
      <c r="P845" s="928"/>
      <c r="Q845" s="928"/>
      <c r="R845" s="928"/>
      <c r="S845" s="928"/>
      <c r="T845" s="928"/>
      <c r="U845" s="928"/>
      <c r="V845" s="231"/>
      <c r="W845" s="231"/>
      <c r="X845" s="231"/>
      <c r="Y845" s="231"/>
      <c r="Z845" s="231"/>
    </row>
    <row r="846" spans="1:26" ht="15.75" thickBot="1">
      <c r="A846" s="781" t="s">
        <v>2766</v>
      </c>
      <c r="B846" s="1369">
        <f>B840+B844</f>
        <v>359126491096</v>
      </c>
      <c r="C846" s="1331"/>
      <c r="D846" s="1369">
        <f>D840+D844</f>
        <v>42635891646</v>
      </c>
      <c r="E846" s="950"/>
      <c r="F846" s="928"/>
      <c r="G846" s="950"/>
      <c r="H846" s="928">
        <f ca="1">D846-PL!H19</f>
        <v>0</v>
      </c>
      <c r="I846" s="928"/>
      <c r="L846" s="1020"/>
      <c r="M846" s="1020"/>
      <c r="N846" s="1020"/>
      <c r="O846" s="928"/>
      <c r="P846" s="928"/>
      <c r="Q846" s="928"/>
      <c r="R846" s="928"/>
      <c r="S846" s="928"/>
      <c r="T846" s="928"/>
      <c r="U846" s="928"/>
      <c r="V846" s="231"/>
      <c r="W846" s="231"/>
      <c r="X846" s="231"/>
      <c r="Y846" s="231"/>
      <c r="Z846" s="231"/>
    </row>
    <row r="847" spans="1:26" ht="15.75" hidden="1" thickTop="1">
      <c r="A847" s="1396" t="s">
        <v>2767</v>
      </c>
      <c r="B847" s="1335"/>
      <c r="C847" s="1342"/>
      <c r="D847" s="1342"/>
      <c r="E847" s="935"/>
      <c r="F847" s="928">
        <f>SUM(B848:B850)-B846</f>
        <v>-359126491096</v>
      </c>
      <c r="G847" s="935"/>
      <c r="H847" s="928">
        <f ca="1">SUM(D848:D850)-D846</f>
        <v>0</v>
      </c>
      <c r="I847" s="928"/>
      <c r="J847" s="928"/>
      <c r="K847" s="928"/>
      <c r="L847" s="928"/>
      <c r="M847" s="928"/>
      <c r="N847" s="928"/>
      <c r="O847" s="928"/>
      <c r="P847" s="928"/>
      <c r="Q847" s="928"/>
      <c r="R847" s="928"/>
      <c r="S847" s="928"/>
      <c r="T847" s="928"/>
      <c r="U847" s="928"/>
      <c r="V847" s="231"/>
      <c r="W847" s="231"/>
      <c r="X847" s="231"/>
      <c r="Y847" s="231"/>
      <c r="Z847" s="231"/>
    </row>
    <row r="848" spans="1:26" ht="15" hidden="1">
      <c r="A848" s="1380" t="s">
        <v>8954</v>
      </c>
      <c r="B848" s="1337"/>
      <c r="C848" s="783"/>
      <c r="D848" s="783">
        <v>33232056363</v>
      </c>
      <c r="E848" s="935"/>
      <c r="F848" s="928"/>
      <c r="G848" s="935"/>
      <c r="H848" s="928"/>
      <c r="I848" s="928"/>
      <c r="J848" s="928"/>
      <c r="K848" s="928"/>
      <c r="L848" s="938"/>
      <c r="M848" s="938"/>
      <c r="N848" s="938"/>
      <c r="O848" s="928"/>
      <c r="P848" s="928"/>
      <c r="Q848" s="928"/>
      <c r="R848" s="928"/>
      <c r="S848" s="928"/>
      <c r="T848" s="928"/>
      <c r="U848" s="928"/>
      <c r="V848" s="231"/>
      <c r="W848" s="231"/>
      <c r="X848" s="231"/>
      <c r="Y848" s="231"/>
      <c r="Z848" s="231"/>
    </row>
    <row r="849" spans="1:26" ht="15" hidden="1">
      <c r="A849" s="1380" t="s">
        <v>8955</v>
      </c>
      <c r="B849" s="1337"/>
      <c r="C849" s="783"/>
      <c r="D849" s="783">
        <v>9403835283</v>
      </c>
      <c r="E849" s="935"/>
      <c r="F849" s="928"/>
      <c r="G849" s="935"/>
      <c r="H849" s="928"/>
      <c r="I849" s="928"/>
      <c r="J849" s="928"/>
      <c r="K849" s="928"/>
      <c r="L849" s="928"/>
      <c r="M849" s="928"/>
      <c r="N849" s="928"/>
      <c r="O849" s="928"/>
      <c r="P849" s="928"/>
      <c r="Q849" s="928"/>
      <c r="R849" s="928"/>
      <c r="S849" s="928"/>
      <c r="T849" s="928"/>
      <c r="U849" s="928"/>
      <c r="V849" s="231"/>
      <c r="W849" s="231"/>
      <c r="X849" s="231"/>
      <c r="Y849" s="231"/>
      <c r="Z849" s="231"/>
    </row>
    <row r="850" spans="1:26" ht="15" hidden="1">
      <c r="A850" s="1380" t="s">
        <v>8956</v>
      </c>
      <c r="B850" s="1337">
        <f>B843</f>
        <v>0</v>
      </c>
      <c r="C850" s="783"/>
      <c r="D850" s="783">
        <f ca="1">D843</f>
        <v>0</v>
      </c>
      <c r="E850" s="935"/>
      <c r="F850" s="943"/>
      <c r="G850" s="935"/>
      <c r="H850" s="928"/>
      <c r="I850" s="928"/>
      <c r="J850" s="928"/>
      <c r="K850" s="928"/>
      <c r="L850" s="928"/>
      <c r="M850" s="928"/>
      <c r="N850" s="928"/>
      <c r="O850" s="928"/>
      <c r="P850" s="928"/>
      <c r="Q850" s="928"/>
      <c r="R850" s="928"/>
      <c r="S850" s="928"/>
      <c r="T850" s="928"/>
      <c r="U850" s="928"/>
      <c r="V850" s="231"/>
      <c r="W850" s="231"/>
      <c r="X850" s="231"/>
      <c r="Y850" s="231"/>
      <c r="Z850" s="231"/>
    </row>
    <row r="851" spans="1:26" ht="15" hidden="1">
      <c r="A851" s="1005"/>
      <c r="B851" s="1335"/>
      <c r="C851" s="1342"/>
      <c r="D851" s="1342"/>
      <c r="E851" s="935"/>
      <c r="F851" s="928"/>
      <c r="G851" s="935"/>
      <c r="H851" s="928"/>
      <c r="I851" s="928"/>
      <c r="J851" s="928"/>
      <c r="K851" s="928"/>
      <c r="L851" s="928"/>
      <c r="M851" s="928"/>
      <c r="N851" s="928"/>
      <c r="O851" s="928"/>
      <c r="P851" s="928"/>
      <c r="Q851" s="928"/>
      <c r="R851" s="928"/>
      <c r="S851" s="928"/>
      <c r="T851" s="928"/>
      <c r="U851" s="928"/>
      <c r="V851" s="231"/>
      <c r="W851" s="231"/>
      <c r="X851" s="231"/>
      <c r="Y851" s="231"/>
      <c r="Z851" s="231"/>
    </row>
    <row r="852" spans="1:26" ht="15" hidden="1">
      <c r="A852" s="1382" t="s">
        <v>4770</v>
      </c>
      <c r="B852" s="1330"/>
      <c r="C852" s="1330"/>
      <c r="D852" s="1330"/>
      <c r="E852" s="928"/>
      <c r="F852" s="928"/>
      <c r="G852" s="928"/>
      <c r="H852" s="928"/>
      <c r="I852" s="928"/>
      <c r="J852" s="928"/>
      <c r="K852" s="928"/>
      <c r="L852" s="928"/>
      <c r="M852" s="928"/>
      <c r="N852" s="928"/>
      <c r="O852" s="928"/>
      <c r="P852" s="928"/>
      <c r="Q852" s="928"/>
      <c r="R852" s="928"/>
      <c r="S852" s="928"/>
      <c r="T852" s="928"/>
      <c r="U852" s="928"/>
      <c r="V852" s="231"/>
      <c r="W852" s="231"/>
      <c r="X852" s="231"/>
      <c r="Y852" s="231"/>
      <c r="Z852" s="231"/>
    </row>
    <row r="853" spans="1:26" ht="15" hidden="1">
      <c r="A853" s="1392" t="s">
        <v>2686</v>
      </c>
      <c r="B853" s="1330"/>
      <c r="C853" s="1330"/>
      <c r="D853" s="1330"/>
      <c r="E853" s="928"/>
      <c r="F853" s="928"/>
      <c r="G853" s="928"/>
      <c r="H853" s="928"/>
      <c r="I853" s="928"/>
      <c r="J853" s="928"/>
      <c r="K853" s="928"/>
      <c r="L853" s="928"/>
      <c r="M853" s="928"/>
      <c r="N853" s="928"/>
      <c r="O853" s="928"/>
      <c r="P853" s="928"/>
      <c r="Q853" s="928"/>
      <c r="R853" s="928"/>
      <c r="S853" s="928"/>
      <c r="T853" s="928"/>
      <c r="U853" s="928"/>
      <c r="V853" s="231"/>
      <c r="W853" s="231"/>
      <c r="X853" s="231"/>
      <c r="Y853" s="231"/>
      <c r="Z853" s="231"/>
    </row>
    <row r="854" spans="1:26" ht="15" hidden="1">
      <c r="A854" s="1392"/>
      <c r="B854" s="1330"/>
      <c r="C854" s="1330"/>
      <c r="D854" s="1330"/>
      <c r="E854" s="928"/>
      <c r="F854" s="928"/>
      <c r="G854" s="928"/>
      <c r="H854" s="928"/>
      <c r="I854" s="928"/>
      <c r="J854" s="928"/>
      <c r="K854" s="928"/>
      <c r="L854" s="928"/>
      <c r="M854" s="928"/>
      <c r="N854" s="928"/>
      <c r="O854" s="928"/>
      <c r="P854" s="928"/>
      <c r="Q854" s="928"/>
      <c r="R854" s="928"/>
      <c r="S854" s="928"/>
      <c r="T854" s="928"/>
      <c r="U854" s="928"/>
      <c r="V854" s="231"/>
      <c r="W854" s="231"/>
      <c r="X854" s="231"/>
      <c r="Y854" s="231"/>
      <c r="Z854" s="231"/>
    </row>
    <row r="855" spans="1:26" ht="15" hidden="1">
      <c r="A855" s="1407" t="s">
        <v>2687</v>
      </c>
      <c r="B855" s="1330"/>
      <c r="C855" s="1330"/>
      <c r="D855" s="1330"/>
      <c r="E855" s="928"/>
      <c r="F855" s="928"/>
      <c r="G855" s="928"/>
      <c r="H855" s="928"/>
      <c r="I855" s="928"/>
      <c r="J855" s="928"/>
      <c r="K855" s="928"/>
      <c r="L855" s="928"/>
      <c r="M855" s="928"/>
      <c r="N855" s="928"/>
      <c r="O855" s="928"/>
      <c r="P855" s="928"/>
      <c r="Q855" s="928"/>
      <c r="R855" s="928"/>
      <c r="S855" s="928"/>
      <c r="T855" s="928"/>
      <c r="U855" s="928"/>
      <c r="V855" s="231"/>
      <c r="W855" s="231"/>
      <c r="X855" s="231"/>
      <c r="Y855" s="231"/>
      <c r="Z855" s="231"/>
    </row>
    <row r="856" spans="1:26" ht="15.75" hidden="1" thickBot="1">
      <c r="A856" s="1380" t="s">
        <v>2688</v>
      </c>
      <c r="B856" s="1527"/>
      <c r="C856" s="1330"/>
      <c r="D856" s="1330"/>
      <c r="E856" s="928"/>
      <c r="F856" s="928"/>
      <c r="G856" s="928"/>
      <c r="H856" s="928"/>
      <c r="I856" s="928"/>
      <c r="J856" s="928"/>
      <c r="K856" s="928"/>
      <c r="L856" s="928"/>
      <c r="M856" s="928"/>
      <c r="N856" s="928"/>
      <c r="O856" s="928"/>
      <c r="P856" s="928"/>
      <c r="Q856" s="928"/>
      <c r="R856" s="928"/>
      <c r="S856" s="928"/>
      <c r="T856" s="928"/>
      <c r="U856" s="928"/>
      <c r="V856" s="231"/>
      <c r="W856" s="231"/>
      <c r="X856" s="231"/>
      <c r="Y856" s="231"/>
      <c r="Z856" s="231"/>
    </row>
    <row r="857" spans="1:26" ht="31.5" hidden="1" thickTop="1" thickBot="1">
      <c r="A857" s="1380" t="s">
        <v>6974</v>
      </c>
      <c r="B857" s="1527"/>
      <c r="C857" s="1330"/>
      <c r="D857" s="1330"/>
      <c r="E857" s="928"/>
      <c r="F857" s="928"/>
      <c r="G857" s="928"/>
      <c r="H857" s="928"/>
      <c r="I857" s="928"/>
      <c r="J857" s="928"/>
      <c r="K857" s="928"/>
      <c r="L857" s="928"/>
      <c r="M857" s="928"/>
      <c r="N857" s="928"/>
      <c r="O857" s="928"/>
      <c r="P857" s="928"/>
      <c r="Q857" s="928"/>
      <c r="R857" s="928"/>
      <c r="S857" s="928"/>
      <c r="T857" s="928"/>
      <c r="U857" s="928"/>
      <c r="V857" s="231"/>
      <c r="W857" s="231"/>
      <c r="X857" s="231"/>
      <c r="Y857" s="231"/>
      <c r="Z857" s="231"/>
    </row>
    <row r="858" spans="1:26" ht="15.75" hidden="1" thickTop="1">
      <c r="A858" s="1380"/>
      <c r="B858" s="1373"/>
      <c r="C858" s="1330"/>
      <c r="D858" s="1330"/>
      <c r="E858" s="928"/>
      <c r="F858" s="928"/>
      <c r="G858" s="928"/>
      <c r="H858" s="928"/>
      <c r="I858" s="928"/>
      <c r="J858" s="928"/>
      <c r="K858" s="928"/>
      <c r="L858" s="928"/>
      <c r="M858" s="928"/>
      <c r="N858" s="928"/>
      <c r="O858" s="928"/>
      <c r="P858" s="928"/>
      <c r="Q858" s="928"/>
      <c r="R858" s="928"/>
      <c r="S858" s="928"/>
      <c r="T858" s="928"/>
      <c r="U858" s="928"/>
      <c r="V858" s="231"/>
      <c r="W858" s="231"/>
      <c r="X858" s="231"/>
      <c r="Y858" s="231"/>
      <c r="Z858" s="231"/>
    </row>
    <row r="859" spans="1:26" ht="15.75" thickTop="1">
      <c r="A859" s="1380"/>
      <c r="B859" s="1373"/>
      <c r="C859" s="1330"/>
      <c r="D859" s="1330"/>
      <c r="E859" s="928"/>
      <c r="F859" s="928"/>
      <c r="G859" s="928"/>
      <c r="H859" s="928"/>
      <c r="I859" s="928"/>
      <c r="J859" s="928"/>
      <c r="K859" s="928"/>
      <c r="L859" s="1019"/>
      <c r="M859" s="1019"/>
      <c r="N859" s="1019"/>
      <c r="O859" s="928"/>
      <c r="P859" s="928"/>
      <c r="Q859" s="928"/>
      <c r="R859" s="928"/>
      <c r="S859" s="928"/>
      <c r="T859" s="928"/>
      <c r="U859" s="928"/>
      <c r="V859" s="231"/>
      <c r="W859" s="231"/>
      <c r="X859" s="231"/>
      <c r="Y859" s="231"/>
      <c r="Z859" s="231"/>
    </row>
    <row r="860" spans="1:26" ht="15">
      <c r="A860" s="1383" t="s">
        <v>5658</v>
      </c>
      <c r="B860" s="1330"/>
      <c r="C860" s="1330"/>
      <c r="D860" s="1330"/>
      <c r="E860" s="925"/>
      <c r="F860" s="925"/>
      <c r="G860" s="925"/>
      <c r="H860" s="925"/>
      <c r="I860" s="925"/>
      <c r="J860" s="928"/>
      <c r="K860" s="928"/>
      <c r="L860" s="925"/>
      <c r="M860" s="925"/>
      <c r="N860" s="925"/>
      <c r="O860" s="925"/>
      <c r="P860" s="925"/>
      <c r="Q860" s="925"/>
      <c r="R860" s="925"/>
      <c r="S860" s="925"/>
      <c r="T860" s="925"/>
      <c r="U860" s="925"/>
      <c r="V860" s="926"/>
      <c r="W860" s="926"/>
      <c r="X860" s="926"/>
      <c r="Y860" s="926"/>
      <c r="Z860" s="926"/>
    </row>
    <row r="861" spans="1:26" ht="15">
      <c r="A861" s="1380"/>
      <c r="B861" s="1357" t="s">
        <v>5543</v>
      </c>
      <c r="C861" s="1331"/>
      <c r="D861" s="769" t="s">
        <v>5544</v>
      </c>
      <c r="E861" s="950"/>
      <c r="F861" s="928"/>
      <c r="G861" s="950"/>
      <c r="H861" s="928"/>
      <c r="I861" s="928"/>
      <c r="J861" s="928"/>
      <c r="K861" s="928"/>
      <c r="L861" s="928"/>
      <c r="M861" s="928"/>
      <c r="N861" s="928"/>
      <c r="O861" s="928"/>
      <c r="P861" s="928"/>
      <c r="Q861" s="928"/>
      <c r="R861" s="928"/>
      <c r="S861" s="928"/>
      <c r="T861" s="928"/>
      <c r="U861" s="928"/>
      <c r="V861" s="231"/>
      <c r="W861" s="231"/>
      <c r="X861" s="231"/>
      <c r="Y861" s="231"/>
      <c r="Z861" s="231"/>
    </row>
    <row r="862" spans="1:26" ht="15">
      <c r="A862" s="1380" t="s">
        <v>13223</v>
      </c>
      <c r="B862" s="1337">
        <v>325736401049</v>
      </c>
      <c r="C862" s="783"/>
      <c r="D862" s="1337">
        <v>27777536885</v>
      </c>
      <c r="E862" s="930"/>
      <c r="F862" s="928"/>
      <c r="G862" s="930"/>
      <c r="H862" s="928"/>
      <c r="I862" s="928"/>
      <c r="J862" s="928"/>
      <c r="K862" s="928"/>
      <c r="L862" s="928"/>
      <c r="M862" s="928"/>
      <c r="N862" s="928"/>
      <c r="O862" s="928"/>
      <c r="P862" s="928"/>
      <c r="Q862" s="928"/>
      <c r="R862" s="928"/>
      <c r="S862" s="928"/>
      <c r="T862" s="928"/>
      <c r="U862" s="928"/>
      <c r="V862" s="231"/>
      <c r="W862" s="231"/>
      <c r="X862" s="231"/>
      <c r="Y862" s="231"/>
      <c r="Z862" s="231"/>
    </row>
    <row r="863" spans="1:26" ht="15">
      <c r="A863" s="1380" t="s">
        <v>13224</v>
      </c>
      <c r="B863" s="1337">
        <v>7242926697</v>
      </c>
      <c r="C863" s="783"/>
      <c r="D863" s="1337">
        <v>7383811998</v>
      </c>
      <c r="E863" s="930"/>
      <c r="F863" s="928"/>
      <c r="G863" s="930"/>
      <c r="H863" s="928"/>
      <c r="I863" s="928"/>
      <c r="J863" s="928"/>
      <c r="K863" s="928"/>
      <c r="L863" s="928"/>
      <c r="M863" s="928"/>
      <c r="N863" s="928"/>
      <c r="O863" s="928"/>
      <c r="P863" s="928"/>
      <c r="Q863" s="928"/>
      <c r="R863" s="928"/>
      <c r="S863" s="928"/>
      <c r="T863" s="928"/>
      <c r="U863" s="928"/>
      <c r="V863" s="231"/>
      <c r="W863" s="231"/>
      <c r="X863" s="231"/>
      <c r="Y863" s="231"/>
      <c r="Z863" s="231"/>
    </row>
    <row r="864" spans="1:26" ht="15" hidden="1">
      <c r="A864" s="1380" t="s">
        <v>13225</v>
      </c>
      <c r="B864" s="1337"/>
      <c r="C864" s="1337"/>
      <c r="D864" s="1337">
        <f ca="1">WK!J252</f>
        <v>0</v>
      </c>
      <c r="E864" s="941"/>
      <c r="F864" s="928"/>
      <c r="G864" s="941"/>
      <c r="H864" s="928"/>
      <c r="I864" s="928"/>
      <c r="O864" s="928"/>
      <c r="P864" s="928"/>
      <c r="Q864" s="928"/>
      <c r="R864" s="928"/>
      <c r="S864" s="928"/>
      <c r="T864" s="928"/>
      <c r="U864" s="928"/>
      <c r="V864" s="231"/>
      <c r="W864" s="231"/>
      <c r="X864" s="231"/>
      <c r="Y864" s="231"/>
      <c r="Z864" s="231"/>
    </row>
    <row r="865" spans="1:26" ht="15" hidden="1">
      <c r="A865" s="1380" t="s">
        <v>3827</v>
      </c>
      <c r="B865" s="1337"/>
      <c r="C865" s="1337"/>
      <c r="D865" s="1337"/>
      <c r="E865" s="941"/>
      <c r="F865" s="928"/>
      <c r="G865" s="941"/>
      <c r="H865" s="928"/>
      <c r="I865" s="928"/>
      <c r="O865" s="928"/>
      <c r="P865" s="928"/>
      <c r="Q865" s="928"/>
      <c r="R865" s="928"/>
      <c r="S865" s="928"/>
      <c r="T865" s="928"/>
      <c r="U865" s="928"/>
      <c r="V865" s="231"/>
      <c r="W865" s="231"/>
      <c r="X865" s="231"/>
      <c r="Y865" s="231"/>
      <c r="Z865" s="231"/>
    </row>
    <row r="866" spans="1:26" ht="15.75" thickBot="1">
      <c r="A866" s="781" t="s">
        <v>4031</v>
      </c>
      <c r="B866" s="1369">
        <f>SUM(B862:B865)</f>
        <v>332979327746</v>
      </c>
      <c r="C866" s="1331"/>
      <c r="D866" s="1369">
        <f ca="1">SUM(D862:D865)</f>
        <v>35161348883</v>
      </c>
      <c r="E866" s="950"/>
      <c r="G866" s="950"/>
      <c r="H866" s="928"/>
      <c r="I866" s="928"/>
      <c r="J866" s="928"/>
      <c r="K866" s="928"/>
      <c r="L866" s="938"/>
      <c r="M866" s="938"/>
      <c r="N866" s="938"/>
      <c r="O866" s="928"/>
      <c r="P866" s="928"/>
      <c r="Q866" s="928"/>
      <c r="R866" s="928"/>
      <c r="S866" s="928"/>
      <c r="T866" s="928"/>
      <c r="U866" s="928"/>
      <c r="V866" s="231"/>
      <c r="W866" s="231"/>
      <c r="X866" s="231"/>
      <c r="Y866" s="231"/>
      <c r="Z866" s="231"/>
    </row>
    <row r="867" spans="1:26" ht="15.75" thickTop="1">
      <c r="A867" s="781"/>
      <c r="B867" s="1373">
        <f ca="1">B866-PL!F21</f>
        <v>256987233829</v>
      </c>
      <c r="C867" s="1341"/>
      <c r="D867" s="1340">
        <f ca="1">D866-PL!H21</f>
        <v>0</v>
      </c>
      <c r="E867" s="950"/>
      <c r="F867" s="928"/>
      <c r="G867" s="950"/>
      <c r="H867" s="928"/>
      <c r="I867" s="928"/>
      <c r="J867" s="928"/>
      <c r="K867" s="928"/>
      <c r="L867" s="938"/>
      <c r="M867" s="938"/>
      <c r="N867" s="938"/>
      <c r="O867" s="928"/>
      <c r="P867" s="928"/>
      <c r="Q867" s="928"/>
      <c r="R867" s="928"/>
      <c r="S867" s="928"/>
      <c r="T867" s="928"/>
      <c r="U867" s="928"/>
      <c r="V867" s="231"/>
      <c r="W867" s="231"/>
      <c r="X867" s="231"/>
      <c r="Y867" s="231"/>
      <c r="Z867" s="231"/>
    </row>
    <row r="868" spans="1:26" ht="18" hidden="1">
      <c r="A868" s="1401" t="s">
        <v>5822</v>
      </c>
      <c r="B868" s="1330"/>
      <c r="C868" s="1330"/>
      <c r="D868" s="1330"/>
      <c r="E868" s="928"/>
      <c r="F868" s="928"/>
      <c r="G868" s="928"/>
      <c r="H868" s="928"/>
      <c r="I868" s="928"/>
      <c r="J868" s="928"/>
      <c r="K868" s="928"/>
      <c r="L868" s="928"/>
      <c r="M868" s="928"/>
      <c r="N868" s="928"/>
      <c r="O868" s="928"/>
      <c r="P868" s="928"/>
      <c r="Q868" s="928"/>
      <c r="R868" s="928"/>
      <c r="S868" s="928"/>
      <c r="T868" s="928"/>
      <c r="U868" s="928"/>
      <c r="V868" s="231"/>
      <c r="W868" s="231"/>
      <c r="X868" s="231"/>
      <c r="Y868" s="231"/>
      <c r="Z868" s="231"/>
    </row>
    <row r="869" spans="1:26" ht="15" hidden="1">
      <c r="A869" s="1380"/>
      <c r="B869" s="1357" t="s">
        <v>5543</v>
      </c>
      <c r="C869" s="1331"/>
      <c r="D869" s="769" t="s">
        <v>5544</v>
      </c>
      <c r="E869" s="950"/>
      <c r="F869" s="928"/>
      <c r="G869" s="950"/>
      <c r="H869" s="928"/>
      <c r="I869" s="928"/>
      <c r="J869" s="928"/>
      <c r="K869" s="928"/>
      <c r="L869" s="928"/>
      <c r="M869" s="928"/>
      <c r="N869" s="928"/>
      <c r="O869" s="928"/>
      <c r="P869" s="928"/>
      <c r="Q869" s="928"/>
      <c r="R869" s="928"/>
      <c r="S869" s="928"/>
      <c r="T869" s="928"/>
      <c r="U869" s="928"/>
      <c r="V869" s="231"/>
      <c r="W869" s="231"/>
      <c r="X869" s="231"/>
      <c r="Y869" s="231"/>
      <c r="Z869" s="231"/>
    </row>
    <row r="870" spans="1:26" ht="15" hidden="1">
      <c r="A870" s="1380" t="s">
        <v>5823</v>
      </c>
      <c r="B870" s="1337"/>
      <c r="C870" s="783"/>
      <c r="D870" s="783"/>
      <c r="E870" s="930"/>
      <c r="F870" s="928"/>
      <c r="G870" s="930"/>
      <c r="H870" s="928"/>
      <c r="I870" s="928"/>
      <c r="J870" s="928"/>
      <c r="K870" s="928"/>
      <c r="L870" s="928"/>
      <c r="M870" s="928"/>
      <c r="N870" s="928"/>
      <c r="O870" s="928"/>
      <c r="P870" s="928"/>
      <c r="Q870" s="928"/>
      <c r="R870" s="928"/>
      <c r="S870" s="928"/>
      <c r="T870" s="928"/>
      <c r="U870" s="928"/>
      <c r="V870" s="231"/>
      <c r="W870" s="231"/>
      <c r="X870" s="231"/>
      <c r="Y870" s="231"/>
      <c r="Z870" s="231"/>
    </row>
    <row r="871" spans="1:26" ht="15" hidden="1">
      <c r="A871" s="1380" t="s">
        <v>5824</v>
      </c>
      <c r="B871" s="1337"/>
      <c r="C871" s="783"/>
      <c r="D871" s="783"/>
      <c r="E871" s="930"/>
      <c r="F871" s="928"/>
      <c r="G871" s="930"/>
      <c r="H871" s="928"/>
      <c r="I871" s="928"/>
      <c r="J871" s="928"/>
      <c r="K871" s="928"/>
      <c r="L871" s="928"/>
      <c r="M871" s="928"/>
      <c r="N871" s="928"/>
      <c r="O871" s="928"/>
      <c r="P871" s="928"/>
      <c r="Q871" s="928"/>
      <c r="R871" s="928"/>
      <c r="S871" s="928"/>
      <c r="T871" s="928"/>
      <c r="U871" s="928"/>
      <c r="V871" s="231"/>
      <c r="W871" s="231"/>
      <c r="X871" s="231"/>
      <c r="Y871" s="231"/>
      <c r="Z871" s="231"/>
    </row>
    <row r="872" spans="1:26" ht="15" hidden="1">
      <c r="A872" s="1380" t="s">
        <v>5825</v>
      </c>
      <c r="B872" s="1365"/>
      <c r="C872" s="783"/>
      <c r="D872" s="786"/>
      <c r="E872" s="930"/>
      <c r="F872" s="928"/>
      <c r="G872" s="930"/>
      <c r="H872" s="928"/>
      <c r="I872" s="928"/>
      <c r="J872" s="928"/>
      <c r="K872" s="928"/>
      <c r="L872" s="928"/>
      <c r="M872" s="928"/>
      <c r="N872" s="928"/>
      <c r="O872" s="928"/>
      <c r="P872" s="928"/>
      <c r="Q872" s="928"/>
      <c r="R872" s="928"/>
      <c r="S872" s="928"/>
      <c r="T872" s="928"/>
      <c r="U872" s="928"/>
      <c r="V872" s="231"/>
      <c r="W872" s="231"/>
      <c r="X872" s="231"/>
      <c r="Y872" s="231"/>
      <c r="Z872" s="231"/>
    </row>
    <row r="873" spans="1:26" ht="15" hidden="1">
      <c r="A873" s="1380" t="s">
        <v>5826</v>
      </c>
      <c r="B873" s="1337">
        <f>SUM(B870:B872)</f>
        <v>0</v>
      </c>
      <c r="C873" s="783"/>
      <c r="D873" s="783">
        <f>SUM(D870:D872)</f>
        <v>0</v>
      </c>
      <c r="E873" s="930"/>
      <c r="F873" s="928"/>
      <c r="G873" s="930"/>
      <c r="H873" s="928"/>
      <c r="I873" s="928"/>
      <c r="J873" s="928"/>
      <c r="K873" s="928"/>
      <c r="L873" s="928"/>
      <c r="M873" s="928"/>
      <c r="N873" s="928"/>
      <c r="O873" s="928"/>
      <c r="P873" s="928"/>
      <c r="Q873" s="928"/>
      <c r="R873" s="928"/>
      <c r="S873" s="928"/>
      <c r="T873" s="928"/>
      <c r="U873" s="928"/>
      <c r="V873" s="231"/>
      <c r="W873" s="231"/>
      <c r="X873" s="231"/>
      <c r="Y873" s="231"/>
      <c r="Z873" s="231"/>
    </row>
    <row r="874" spans="1:26" ht="15" hidden="1">
      <c r="A874" s="1380" t="s">
        <v>5827</v>
      </c>
      <c r="B874" s="1365"/>
      <c r="C874" s="783"/>
      <c r="D874" s="786"/>
      <c r="E874" s="930"/>
      <c r="F874" s="928"/>
      <c r="G874" s="930"/>
      <c r="H874" s="928"/>
      <c r="I874" s="928"/>
      <c r="J874" s="928"/>
      <c r="K874" s="928"/>
      <c r="L874" s="928"/>
      <c r="M874" s="928"/>
      <c r="N874" s="928"/>
      <c r="O874" s="928"/>
      <c r="P874" s="928"/>
      <c r="Q874" s="928"/>
      <c r="R874" s="928"/>
      <c r="S874" s="928"/>
      <c r="T874" s="928"/>
      <c r="U874" s="928"/>
      <c r="V874" s="231"/>
      <c r="W874" s="231"/>
      <c r="X874" s="231"/>
      <c r="Y874" s="231"/>
      <c r="Z874" s="231"/>
    </row>
    <row r="875" spans="1:26" ht="15" hidden="1">
      <c r="A875" s="1380" t="s">
        <v>3216</v>
      </c>
      <c r="B875" s="1337">
        <f>SUM(B873:B874)</f>
        <v>0</v>
      </c>
      <c r="C875" s="783"/>
      <c r="D875" s="783">
        <f>SUM(D873:D874)</f>
        <v>0</v>
      </c>
      <c r="E875" s="930"/>
      <c r="F875" s="928"/>
      <c r="G875" s="930"/>
      <c r="H875" s="928"/>
      <c r="I875" s="928"/>
      <c r="J875" s="928"/>
      <c r="K875" s="928"/>
      <c r="L875" s="928"/>
      <c r="M875" s="928"/>
      <c r="N875" s="928"/>
      <c r="O875" s="928"/>
      <c r="P875" s="928"/>
      <c r="Q875" s="928"/>
      <c r="R875" s="928"/>
      <c r="S875" s="928"/>
      <c r="T875" s="928"/>
      <c r="U875" s="928"/>
      <c r="V875" s="231"/>
      <c r="W875" s="231"/>
      <c r="X875" s="231"/>
      <c r="Y875" s="231"/>
      <c r="Z875" s="231"/>
    </row>
    <row r="876" spans="1:26" ht="15" hidden="1">
      <c r="A876" s="1380" t="s">
        <v>3217</v>
      </c>
      <c r="B876" s="1365"/>
      <c r="C876" s="783"/>
      <c r="D876" s="786"/>
      <c r="E876" s="930"/>
      <c r="F876" s="928"/>
      <c r="G876" s="930"/>
      <c r="H876" s="928"/>
      <c r="I876" s="928"/>
      <c r="J876" s="928"/>
      <c r="K876" s="928"/>
      <c r="L876" s="928"/>
      <c r="M876" s="928"/>
      <c r="N876" s="928"/>
      <c r="O876" s="928"/>
      <c r="P876" s="928"/>
      <c r="Q876" s="928"/>
      <c r="R876" s="928"/>
      <c r="S876" s="928"/>
      <c r="T876" s="928"/>
      <c r="U876" s="928"/>
      <c r="V876" s="231"/>
      <c r="W876" s="231"/>
      <c r="X876" s="231"/>
      <c r="Y876" s="231"/>
      <c r="Z876" s="231"/>
    </row>
    <row r="877" spans="1:26" ht="15.75" hidden="1" thickBot="1">
      <c r="A877" s="781" t="s">
        <v>3218</v>
      </c>
      <c r="B877" s="1367">
        <f>SUM(B875:B876)</f>
        <v>0</v>
      </c>
      <c r="C877" s="1331"/>
      <c r="D877" s="1367">
        <f>SUM(D875:D876)</f>
        <v>0</v>
      </c>
      <c r="E877" s="950"/>
      <c r="F877" s="928"/>
      <c r="G877" s="950"/>
      <c r="H877" s="928"/>
      <c r="I877" s="928"/>
      <c r="J877" s="928"/>
      <c r="K877" s="928"/>
      <c r="L877" s="928"/>
      <c r="M877" s="928"/>
      <c r="N877" s="928"/>
      <c r="O877" s="928"/>
      <c r="P877" s="928"/>
      <c r="Q877" s="928"/>
      <c r="R877" s="928"/>
      <c r="S877" s="928"/>
      <c r="T877" s="928"/>
      <c r="U877" s="928"/>
      <c r="V877" s="231"/>
      <c r="W877" s="231"/>
      <c r="X877" s="231"/>
      <c r="Y877" s="231"/>
      <c r="Z877" s="231"/>
    </row>
    <row r="878" spans="1:26" ht="15.75" hidden="1" thickTop="1">
      <c r="A878" s="781"/>
      <c r="B878" s="1368" t="e">
        <f>B877-#REF!</f>
        <v>#REF!</v>
      </c>
      <c r="C878" s="1331"/>
      <c r="D878" s="1368" t="e">
        <f>D877-#REF!</f>
        <v>#REF!</v>
      </c>
      <c r="E878" s="950"/>
      <c r="F878" s="928"/>
      <c r="G878" s="950"/>
      <c r="H878" s="928"/>
      <c r="I878" s="928"/>
      <c r="J878" s="928"/>
      <c r="K878" s="928"/>
      <c r="L878" s="928"/>
      <c r="M878" s="928"/>
      <c r="N878" s="928"/>
      <c r="O878" s="928"/>
      <c r="P878" s="928"/>
      <c r="Q878" s="928"/>
      <c r="R878" s="928"/>
      <c r="S878" s="928"/>
      <c r="T878" s="928"/>
      <c r="U878" s="928"/>
      <c r="V878" s="231"/>
      <c r="W878" s="231"/>
      <c r="X878" s="231"/>
      <c r="Y878" s="231"/>
      <c r="Z878" s="231"/>
    </row>
    <row r="879" spans="1:26" ht="18" hidden="1">
      <c r="A879" s="1401" t="s">
        <v>3219</v>
      </c>
      <c r="B879" s="1330"/>
      <c r="C879" s="1330"/>
      <c r="D879" s="1330"/>
      <c r="E879" s="928"/>
      <c r="F879" s="928"/>
      <c r="G879" s="928"/>
      <c r="H879" s="928"/>
      <c r="I879" s="928"/>
      <c r="J879" s="928"/>
      <c r="K879" s="928"/>
      <c r="L879" s="928"/>
      <c r="M879" s="928"/>
      <c r="N879" s="928"/>
      <c r="O879" s="928"/>
      <c r="P879" s="928"/>
      <c r="Q879" s="928"/>
      <c r="R879" s="928"/>
      <c r="S879" s="928"/>
      <c r="T879" s="928"/>
      <c r="U879" s="928"/>
      <c r="V879" s="231"/>
      <c r="W879" s="231"/>
      <c r="X879" s="231"/>
      <c r="Y879" s="231"/>
      <c r="Z879" s="231"/>
    </row>
    <row r="880" spans="1:26" ht="15" hidden="1">
      <c r="A880" s="1380"/>
      <c r="B880" s="1357" t="s">
        <v>5543</v>
      </c>
      <c r="C880" s="1331"/>
      <c r="D880" s="769" t="s">
        <v>5544</v>
      </c>
      <c r="E880" s="950"/>
      <c r="F880" s="928"/>
      <c r="G880" s="950"/>
      <c r="H880" s="928"/>
      <c r="I880" s="928"/>
      <c r="J880" s="928"/>
      <c r="K880" s="928"/>
      <c r="L880" s="928"/>
      <c r="M880" s="928"/>
      <c r="N880" s="928"/>
      <c r="O880" s="928"/>
      <c r="P880" s="928"/>
      <c r="Q880" s="928"/>
      <c r="R880" s="928"/>
      <c r="S880" s="928"/>
      <c r="T880" s="928"/>
      <c r="U880" s="928"/>
      <c r="V880" s="231"/>
      <c r="W880" s="231"/>
      <c r="X880" s="231"/>
      <c r="Y880" s="231"/>
      <c r="Z880" s="231"/>
    </row>
    <row r="881" spans="1:26" ht="15" hidden="1">
      <c r="A881" s="1380" t="s">
        <v>5823</v>
      </c>
      <c r="B881" s="1337"/>
      <c r="C881" s="783"/>
      <c r="D881" s="783"/>
      <c r="E881" s="930"/>
      <c r="F881" s="928"/>
      <c r="G881" s="930"/>
      <c r="H881" s="928"/>
      <c r="I881" s="928"/>
      <c r="J881" s="928"/>
      <c r="K881" s="928"/>
      <c r="L881" s="928"/>
      <c r="M881" s="928"/>
      <c r="N881" s="928"/>
      <c r="O881" s="928"/>
      <c r="P881" s="928"/>
      <c r="Q881" s="928"/>
      <c r="R881" s="928"/>
      <c r="S881" s="928"/>
      <c r="T881" s="928"/>
      <c r="U881" s="928"/>
      <c r="V881" s="231"/>
      <c r="W881" s="231"/>
      <c r="X881" s="231"/>
      <c r="Y881" s="231"/>
      <c r="Z881" s="231"/>
    </row>
    <row r="882" spans="1:26" ht="15" hidden="1">
      <c r="A882" s="1380" t="s">
        <v>5824</v>
      </c>
      <c r="B882" s="1337"/>
      <c r="C882" s="783"/>
      <c r="D882" s="783"/>
      <c r="E882" s="930"/>
      <c r="F882" s="928"/>
      <c r="G882" s="930"/>
      <c r="H882" s="928"/>
      <c r="I882" s="928"/>
      <c r="J882" s="928"/>
      <c r="K882" s="928"/>
      <c r="L882" s="928"/>
      <c r="M882" s="928"/>
      <c r="N882" s="928"/>
      <c r="O882" s="928"/>
      <c r="P882" s="928"/>
      <c r="Q882" s="928"/>
      <c r="R882" s="928"/>
      <c r="S882" s="928"/>
      <c r="T882" s="928"/>
      <c r="U882" s="928"/>
      <c r="V882" s="231"/>
      <c r="W882" s="231"/>
      <c r="X882" s="231"/>
      <c r="Y882" s="231"/>
      <c r="Z882" s="231"/>
    </row>
    <row r="883" spans="1:26" ht="15" hidden="1">
      <c r="A883" s="1380" t="s">
        <v>12244</v>
      </c>
      <c r="B883" s="1337"/>
      <c r="C883" s="783"/>
      <c r="D883" s="783"/>
      <c r="E883" s="930"/>
      <c r="F883" s="928"/>
      <c r="G883" s="930"/>
      <c r="H883" s="928"/>
      <c r="I883" s="928"/>
      <c r="J883" s="928"/>
      <c r="K883" s="928"/>
      <c r="L883" s="928"/>
      <c r="M883" s="928"/>
      <c r="N883" s="928"/>
      <c r="O883" s="928"/>
      <c r="P883" s="928"/>
      <c r="Q883" s="928"/>
      <c r="R883" s="928"/>
      <c r="S883" s="928"/>
      <c r="T883" s="928"/>
      <c r="U883" s="928"/>
      <c r="V883" s="231"/>
      <c r="W883" s="231"/>
      <c r="X883" s="231"/>
      <c r="Y883" s="231"/>
      <c r="Z883" s="231"/>
    </row>
    <row r="884" spans="1:26" ht="15" hidden="1">
      <c r="A884" s="1380" t="s">
        <v>5825</v>
      </c>
      <c r="B884" s="1365"/>
      <c r="C884" s="783"/>
      <c r="D884" s="786"/>
      <c r="E884" s="930"/>
      <c r="F884" s="928"/>
      <c r="G884" s="930"/>
      <c r="H884" s="928"/>
      <c r="I884" s="928"/>
      <c r="J884" s="928"/>
      <c r="K884" s="928"/>
      <c r="L884" s="928"/>
      <c r="M884" s="928"/>
      <c r="N884" s="928"/>
      <c r="O884" s="928"/>
      <c r="P884" s="928"/>
      <c r="Q884" s="928"/>
      <c r="R884" s="928"/>
      <c r="S884" s="928"/>
      <c r="T884" s="928"/>
      <c r="U884" s="928"/>
      <c r="V884" s="231"/>
      <c r="W884" s="231"/>
      <c r="X884" s="231"/>
      <c r="Y884" s="231"/>
      <c r="Z884" s="231"/>
    </row>
    <row r="885" spans="1:26" ht="15" hidden="1">
      <c r="A885" s="1380" t="s">
        <v>5826</v>
      </c>
      <c r="B885" s="1337">
        <f>SUM(B881:B884)</f>
        <v>0</v>
      </c>
      <c r="C885" s="783"/>
      <c r="D885" s="783">
        <f>SUM(D881:D884)</f>
        <v>0</v>
      </c>
      <c r="E885" s="930"/>
      <c r="F885" s="928"/>
      <c r="G885" s="930"/>
      <c r="H885" s="928"/>
      <c r="I885" s="928"/>
      <c r="J885" s="928"/>
      <c r="K885" s="928"/>
      <c r="L885" s="928"/>
      <c r="M885" s="928"/>
      <c r="N885" s="928"/>
      <c r="O885" s="928"/>
      <c r="P885" s="928"/>
      <c r="Q885" s="928"/>
      <c r="R885" s="928"/>
      <c r="S885" s="928"/>
      <c r="T885" s="928"/>
      <c r="U885" s="928"/>
      <c r="V885" s="231"/>
      <c r="W885" s="231"/>
      <c r="X885" s="231"/>
      <c r="Y885" s="231"/>
      <c r="Z885" s="231"/>
    </row>
    <row r="886" spans="1:26" ht="15" hidden="1">
      <c r="A886" s="1380" t="s">
        <v>5827</v>
      </c>
      <c r="B886" s="1365"/>
      <c r="C886" s="783"/>
      <c r="D886" s="786"/>
      <c r="E886" s="930"/>
      <c r="F886" s="928"/>
      <c r="G886" s="930"/>
      <c r="H886" s="928"/>
      <c r="I886" s="928"/>
      <c r="J886" s="928"/>
      <c r="K886" s="928"/>
      <c r="L886" s="928"/>
      <c r="M886" s="928"/>
      <c r="N886" s="928"/>
      <c r="O886" s="928"/>
      <c r="P886" s="928"/>
      <c r="Q886" s="928"/>
      <c r="R886" s="928"/>
      <c r="S886" s="928"/>
      <c r="T886" s="928"/>
      <c r="U886" s="928"/>
      <c r="V886" s="231"/>
      <c r="W886" s="231"/>
      <c r="X886" s="231"/>
      <c r="Y886" s="231"/>
      <c r="Z886" s="231"/>
    </row>
    <row r="887" spans="1:26" ht="15.75" hidden="1" thickBot="1">
      <c r="A887" s="781" t="s">
        <v>2069</v>
      </c>
      <c r="B887" s="1367">
        <f>SUM(B885:B886)</f>
        <v>0</v>
      </c>
      <c r="C887" s="1331"/>
      <c r="D887" s="1367">
        <f>SUM(D885:D886)</f>
        <v>0</v>
      </c>
      <c r="E887" s="950"/>
      <c r="F887" s="928"/>
      <c r="G887" s="950"/>
      <c r="H887" s="928"/>
      <c r="I887" s="928"/>
      <c r="J887" s="928"/>
      <c r="K887" s="928"/>
      <c r="L887" s="928"/>
      <c r="M887" s="928"/>
      <c r="N887" s="928"/>
      <c r="O887" s="928"/>
      <c r="P887" s="928"/>
      <c r="Q887" s="928"/>
      <c r="R887" s="928"/>
      <c r="S887" s="928"/>
      <c r="T887" s="928"/>
      <c r="U887" s="928"/>
      <c r="V887" s="231"/>
      <c r="W887" s="231"/>
      <c r="X887" s="231"/>
      <c r="Y887" s="231"/>
      <c r="Z887" s="231"/>
    </row>
    <row r="888" spans="1:26" ht="15.75" hidden="1" thickTop="1">
      <c r="A888" s="781"/>
      <c r="B888" s="1368">
        <f>B887-B864</f>
        <v>0</v>
      </c>
      <c r="C888" s="1331"/>
      <c r="D888" s="1368">
        <f ca="1">D887-D864</f>
        <v>0</v>
      </c>
      <c r="E888" s="950"/>
      <c r="F888" s="928"/>
      <c r="G888" s="950"/>
      <c r="H888" s="928"/>
      <c r="I888" s="928"/>
      <c r="J888" s="928"/>
      <c r="K888" s="928"/>
      <c r="L888" s="928"/>
      <c r="M888" s="928"/>
      <c r="N888" s="928"/>
      <c r="O888" s="928"/>
      <c r="P888" s="928"/>
      <c r="Q888" s="928"/>
      <c r="R888" s="928"/>
      <c r="S888" s="928"/>
      <c r="T888" s="928"/>
      <c r="U888" s="928"/>
      <c r="V888" s="231"/>
      <c r="W888" s="231"/>
      <c r="X888" s="231"/>
      <c r="Y888" s="231"/>
      <c r="Z888" s="231"/>
    </row>
    <row r="889" spans="1:26" ht="15" hidden="1">
      <c r="A889" s="1382" t="s">
        <v>2070</v>
      </c>
      <c r="B889" s="1330"/>
      <c r="C889" s="1330"/>
      <c r="D889" s="1330"/>
      <c r="E889" s="928"/>
      <c r="F889" s="928"/>
      <c r="G889" s="928"/>
      <c r="H889" s="928"/>
      <c r="I889" s="928"/>
      <c r="J889" s="928"/>
      <c r="K889" s="928"/>
      <c r="L889" s="928"/>
      <c r="M889" s="928"/>
      <c r="N889" s="928"/>
      <c r="O889" s="928"/>
      <c r="P889" s="928"/>
      <c r="Q889" s="928"/>
      <c r="R889" s="928"/>
      <c r="S889" s="928"/>
      <c r="T889" s="928"/>
      <c r="U889" s="928"/>
      <c r="V889" s="231"/>
      <c r="W889" s="231"/>
      <c r="X889" s="231"/>
      <c r="Y889" s="231"/>
      <c r="Z889" s="231"/>
    </row>
    <row r="890" spans="1:26" ht="15" hidden="1">
      <c r="A890" s="1392" t="s">
        <v>2724</v>
      </c>
      <c r="B890" s="1330"/>
      <c r="C890" s="1330"/>
      <c r="D890" s="1330"/>
      <c r="E890" s="928"/>
      <c r="F890" s="928"/>
      <c r="G890" s="928"/>
      <c r="H890" s="928"/>
      <c r="I890" s="928"/>
      <c r="J890" s="928"/>
      <c r="K890" s="928"/>
      <c r="L890" s="928"/>
      <c r="M890" s="928"/>
      <c r="N890" s="928"/>
      <c r="O890" s="928"/>
      <c r="P890" s="928"/>
      <c r="Q890" s="928"/>
      <c r="R890" s="928"/>
      <c r="S890" s="928"/>
      <c r="T890" s="928"/>
      <c r="U890" s="928"/>
      <c r="V890" s="231"/>
      <c r="W890" s="231"/>
      <c r="X890" s="231"/>
      <c r="Y890" s="231"/>
      <c r="Z890" s="231"/>
    </row>
    <row r="891" spans="1:26" ht="15" hidden="1">
      <c r="A891" s="1382" t="s">
        <v>7705</v>
      </c>
      <c r="B891" s="1330"/>
      <c r="C891" s="1330"/>
      <c r="D891" s="1330"/>
      <c r="E891" s="928"/>
      <c r="F891" s="928"/>
      <c r="G891" s="928"/>
      <c r="H891" s="928"/>
      <c r="I891" s="928"/>
      <c r="J891" s="928"/>
      <c r="K891" s="928"/>
      <c r="L891" s="928"/>
      <c r="M891" s="928"/>
      <c r="N891" s="928"/>
      <c r="O891" s="928"/>
      <c r="P891" s="928"/>
      <c r="Q891" s="928"/>
      <c r="R891" s="928"/>
      <c r="S891" s="928"/>
      <c r="T891" s="928"/>
      <c r="U891" s="928"/>
      <c r="V891" s="231"/>
      <c r="W891" s="231"/>
      <c r="X891" s="231"/>
      <c r="Y891" s="231"/>
      <c r="Z891" s="231"/>
    </row>
    <row r="892" spans="1:26" ht="15" hidden="1">
      <c r="A892" s="1382"/>
      <c r="B892" s="1330"/>
      <c r="C892" s="1330"/>
      <c r="D892" s="1330"/>
      <c r="E892" s="928"/>
      <c r="F892" s="928"/>
      <c r="G892" s="928"/>
      <c r="H892" s="928"/>
      <c r="I892" s="928"/>
      <c r="J892" s="928"/>
      <c r="K892" s="928"/>
      <c r="L892" s="928"/>
      <c r="M892" s="928"/>
      <c r="N892" s="928"/>
      <c r="O892" s="928"/>
      <c r="P892" s="928"/>
      <c r="Q892" s="928"/>
      <c r="R892" s="928"/>
      <c r="S892" s="928"/>
      <c r="T892" s="928"/>
      <c r="U892" s="928"/>
      <c r="V892" s="231"/>
      <c r="W892" s="231"/>
      <c r="X892" s="231"/>
      <c r="Y892" s="231"/>
      <c r="Z892" s="231"/>
    </row>
    <row r="893" spans="1:26" ht="15">
      <c r="A893" s="1382"/>
      <c r="B893" s="1330"/>
      <c r="C893" s="1330"/>
      <c r="D893" s="1330"/>
      <c r="E893" s="928"/>
      <c r="F893" s="928"/>
      <c r="G893" s="928"/>
      <c r="H893" s="928"/>
      <c r="I893" s="928"/>
      <c r="J893" s="928"/>
      <c r="K893" s="928"/>
      <c r="L893" s="928"/>
      <c r="M893" s="928"/>
      <c r="N893" s="928"/>
      <c r="O893" s="928"/>
      <c r="P893" s="928"/>
      <c r="Q893" s="928"/>
      <c r="R893" s="928"/>
      <c r="S893" s="928"/>
      <c r="T893" s="928"/>
      <c r="U893" s="928"/>
      <c r="V893" s="231"/>
      <c r="W893" s="231"/>
      <c r="X893" s="231"/>
      <c r="Y893" s="231"/>
      <c r="Z893" s="231"/>
    </row>
    <row r="894" spans="1:26" ht="15">
      <c r="A894" s="1383" t="s">
        <v>12116</v>
      </c>
      <c r="B894" s="1330"/>
      <c r="C894" s="1330"/>
      <c r="D894" s="1330"/>
      <c r="E894" s="925"/>
      <c r="F894" s="925"/>
      <c r="G894" s="925"/>
      <c r="H894" s="925"/>
      <c r="I894" s="925"/>
      <c r="J894" s="925"/>
      <c r="K894" s="925"/>
      <c r="L894" s="925"/>
      <c r="M894" s="925"/>
      <c r="N894" s="925"/>
      <c r="O894" s="925"/>
      <c r="P894" s="925"/>
      <c r="Q894" s="925"/>
      <c r="R894" s="925"/>
      <c r="S894" s="925"/>
      <c r="T894" s="925"/>
      <c r="U894" s="925"/>
      <c r="V894" s="926"/>
      <c r="W894" s="926"/>
      <c r="X894" s="926"/>
      <c r="Y894" s="926"/>
      <c r="Z894" s="926"/>
    </row>
    <row r="895" spans="1:26" ht="15">
      <c r="A895" s="1380"/>
      <c r="B895" s="1357" t="s">
        <v>5543</v>
      </c>
      <c r="C895" s="1331"/>
      <c r="D895" s="769" t="s">
        <v>5544</v>
      </c>
      <c r="E895" s="950"/>
      <c r="F895" s="928"/>
      <c r="G895" s="950"/>
      <c r="H895" s="928"/>
      <c r="I895" s="928"/>
      <c r="J895" s="928"/>
      <c r="K895" s="928"/>
      <c r="L895" s="928"/>
      <c r="M895" s="928"/>
      <c r="N895" s="928"/>
      <c r="O895" s="928"/>
      <c r="P895" s="928"/>
      <c r="Q895" s="928"/>
      <c r="R895" s="928"/>
      <c r="S895" s="928"/>
      <c r="T895" s="928"/>
      <c r="U895" s="928"/>
      <c r="V895" s="231"/>
      <c r="W895" s="231"/>
      <c r="X895" s="231"/>
      <c r="Y895" s="231"/>
      <c r="Z895" s="231"/>
    </row>
    <row r="896" spans="1:26" ht="15" hidden="1">
      <c r="A896" s="1380" t="s">
        <v>6785</v>
      </c>
      <c r="B896" s="1373"/>
      <c r="C896" s="1331"/>
      <c r="D896" s="1371"/>
      <c r="E896" s="950"/>
      <c r="F896" s="928"/>
      <c r="G896" s="950"/>
      <c r="H896" s="928"/>
      <c r="I896" s="928"/>
      <c r="J896" s="928"/>
      <c r="K896" s="928"/>
      <c r="L896" s="928"/>
      <c r="M896" s="928"/>
      <c r="N896" s="928"/>
      <c r="O896" s="928"/>
      <c r="P896" s="928"/>
      <c r="Q896" s="928"/>
      <c r="R896" s="928"/>
      <c r="S896" s="928"/>
      <c r="T896" s="928"/>
      <c r="U896" s="928"/>
      <c r="V896" s="231"/>
      <c r="W896" s="231"/>
      <c r="X896" s="231"/>
      <c r="Y896" s="231"/>
      <c r="Z896" s="231"/>
    </row>
    <row r="897" spans="1:26" ht="15">
      <c r="A897" s="1380" t="s">
        <v>452</v>
      </c>
      <c r="B897" s="1373">
        <v>38783500</v>
      </c>
      <c r="C897" s="1331"/>
      <c r="D897" s="1372">
        <v>2622335</v>
      </c>
      <c r="E897" s="950"/>
      <c r="F897" s="928"/>
      <c r="G897" s="950"/>
      <c r="H897" s="928"/>
      <c r="I897" s="928"/>
      <c r="J897" s="928"/>
      <c r="K897" s="928"/>
      <c r="L897" s="928"/>
      <c r="M897" s="928"/>
      <c r="N897" s="928"/>
      <c r="O897" s="928"/>
      <c r="P897" s="928"/>
      <c r="Q897" s="928"/>
      <c r="R897" s="928"/>
      <c r="S897" s="928"/>
      <c r="T897" s="928"/>
      <c r="U897" s="928"/>
      <c r="V897" s="231"/>
      <c r="W897" s="231"/>
      <c r="X897" s="231"/>
      <c r="Y897" s="231"/>
      <c r="Z897" s="231"/>
    </row>
    <row r="898" spans="1:26" ht="15">
      <c r="A898" s="1380" t="s">
        <v>453</v>
      </c>
      <c r="B898" s="1373">
        <v>0</v>
      </c>
      <c r="C898" s="1331"/>
      <c r="D898" s="1372">
        <v>2052772001</v>
      </c>
      <c r="E898" s="950"/>
      <c r="F898" s="928"/>
      <c r="G898" s="950"/>
      <c r="H898" s="928"/>
      <c r="I898" s="928"/>
      <c r="J898" s="928"/>
      <c r="K898" s="928"/>
      <c r="L898" s="928"/>
      <c r="M898" s="928"/>
      <c r="N898" s="928"/>
      <c r="O898" s="928"/>
      <c r="P898" s="928"/>
      <c r="Q898" s="928"/>
      <c r="R898" s="928"/>
      <c r="S898" s="928"/>
      <c r="T898" s="928"/>
      <c r="U898" s="928"/>
      <c r="V898" s="231"/>
      <c r="W898" s="231"/>
      <c r="X898" s="231"/>
      <c r="Y898" s="231"/>
      <c r="Z898" s="231"/>
    </row>
    <row r="899" spans="1:26" ht="15">
      <c r="A899" s="1380" t="s">
        <v>3409</v>
      </c>
      <c r="B899" s="1443">
        <v>22795576</v>
      </c>
      <c r="C899" s="1331"/>
      <c r="D899" s="1372">
        <v>16744302</v>
      </c>
      <c r="E899" s="950"/>
      <c r="F899" s="928"/>
      <c r="G899" s="950"/>
      <c r="H899" s="928"/>
      <c r="I899" s="928"/>
      <c r="J899" s="928"/>
      <c r="K899" s="928"/>
      <c r="L899" s="928"/>
      <c r="M899" s="928"/>
      <c r="N899" s="928"/>
      <c r="O899" s="928"/>
      <c r="P899" s="928"/>
      <c r="Q899" s="928"/>
      <c r="R899" s="928"/>
      <c r="S899" s="928"/>
      <c r="T899" s="928"/>
      <c r="U899" s="928"/>
      <c r="V899" s="231"/>
      <c r="W899" s="231"/>
      <c r="X899" s="231"/>
      <c r="Y899" s="231"/>
      <c r="Z899" s="231"/>
    </row>
    <row r="900" spans="1:26" ht="15" hidden="1">
      <c r="A900" s="1380" t="s">
        <v>14233</v>
      </c>
      <c r="B900" s="1443"/>
      <c r="C900" s="1331"/>
      <c r="D900" s="1338">
        <v>0</v>
      </c>
      <c r="E900" s="950"/>
      <c r="F900" s="928"/>
      <c r="G900" s="950"/>
      <c r="H900" s="928"/>
      <c r="I900" s="928"/>
      <c r="J900" s="928"/>
      <c r="K900" s="928"/>
      <c r="L900" s="928"/>
      <c r="M900" s="928"/>
      <c r="N900" s="928"/>
      <c r="O900" s="928"/>
      <c r="P900" s="928"/>
      <c r="Q900" s="928"/>
      <c r="R900" s="928"/>
      <c r="S900" s="928"/>
      <c r="T900" s="928"/>
      <c r="U900" s="928"/>
      <c r="V900" s="231"/>
      <c r="W900" s="231"/>
      <c r="X900" s="231"/>
      <c r="Y900" s="231"/>
      <c r="Z900" s="231"/>
    </row>
    <row r="901" spans="1:26" ht="15.75" thickBot="1">
      <c r="A901" s="781" t="s">
        <v>4031</v>
      </c>
      <c r="B901" s="1369">
        <f>SUM(B897:B899)</f>
        <v>61579076</v>
      </c>
      <c r="C901" s="1331"/>
      <c r="D901" s="1369">
        <f>SUM(D896:D900)</f>
        <v>2072138638</v>
      </c>
      <c r="E901" s="950"/>
      <c r="F901" s="928"/>
      <c r="G901" s="950"/>
      <c r="H901" s="928"/>
      <c r="I901" s="928"/>
      <c r="J901" s="928"/>
      <c r="K901" s="928"/>
      <c r="L901" s="928"/>
      <c r="M901" s="928"/>
      <c r="N901" s="928"/>
      <c r="O901" s="928"/>
      <c r="P901" s="928"/>
      <c r="Q901" s="928"/>
      <c r="R901" s="928"/>
      <c r="S901" s="928"/>
      <c r="T901" s="928"/>
      <c r="U901" s="928"/>
      <c r="V901" s="231"/>
      <c r="W901" s="231"/>
      <c r="X901" s="231"/>
      <c r="Y901" s="231"/>
      <c r="Z901" s="231"/>
    </row>
    <row r="902" spans="1:26" ht="15.75" thickTop="1">
      <c r="A902" s="781"/>
      <c r="B902" s="1373">
        <f ca="1">B901-PL!F25</f>
        <v>31414991</v>
      </c>
      <c r="C902" s="1341"/>
      <c r="D902" s="1340">
        <f ca="1">D901-PL!H25</f>
        <v>0</v>
      </c>
      <c r="E902" s="950"/>
      <c r="F902" s="928"/>
      <c r="G902" s="950"/>
      <c r="H902" s="928"/>
      <c r="I902" s="928"/>
      <c r="J902" s="928"/>
      <c r="K902" s="928"/>
      <c r="L902" s="928"/>
      <c r="M902" s="928"/>
      <c r="N902" s="928"/>
      <c r="O902" s="928"/>
      <c r="P902" s="928"/>
      <c r="Q902" s="928"/>
      <c r="R902" s="928"/>
      <c r="S902" s="928"/>
      <c r="T902" s="928"/>
      <c r="U902" s="928"/>
      <c r="V902" s="231"/>
      <c r="W902" s="231"/>
      <c r="X902" s="231"/>
      <c r="Y902" s="231"/>
      <c r="Z902" s="231"/>
    </row>
    <row r="903" spans="1:26" ht="15">
      <c r="A903" s="781"/>
      <c r="B903" s="1368"/>
      <c r="C903" s="1331"/>
      <c r="D903" s="1368"/>
      <c r="E903" s="950"/>
      <c r="F903" s="928"/>
      <c r="G903" s="950"/>
      <c r="H903" s="928"/>
      <c r="I903" s="928"/>
      <c r="J903" s="928"/>
      <c r="K903" s="928"/>
      <c r="L903" s="928"/>
      <c r="M903" s="928"/>
      <c r="N903" s="928"/>
      <c r="O903" s="928"/>
      <c r="P903" s="928"/>
      <c r="Q903" s="928"/>
      <c r="R903" s="928"/>
      <c r="S903" s="928"/>
      <c r="T903" s="928"/>
      <c r="U903" s="928"/>
      <c r="V903" s="231"/>
      <c r="W903" s="231"/>
      <c r="X903" s="231"/>
      <c r="Y903" s="231"/>
      <c r="Z903" s="231"/>
    </row>
    <row r="904" spans="1:26" ht="15">
      <c r="A904" s="1383" t="s">
        <v>12117</v>
      </c>
      <c r="B904" s="1330"/>
      <c r="C904" s="1330"/>
      <c r="D904" s="1330"/>
      <c r="E904" s="925"/>
      <c r="F904" s="925"/>
      <c r="G904" s="925"/>
      <c r="H904" s="925"/>
      <c r="I904" s="925"/>
      <c r="J904" s="925"/>
      <c r="K904" s="925"/>
      <c r="L904" s="925"/>
      <c r="M904" s="925"/>
      <c r="N904" s="925"/>
      <c r="O904" s="925"/>
      <c r="P904" s="925"/>
      <c r="Q904" s="925"/>
      <c r="R904" s="925"/>
      <c r="S904" s="925"/>
      <c r="T904" s="925"/>
      <c r="U904" s="925"/>
      <c r="V904" s="926"/>
      <c r="W904" s="926"/>
      <c r="X904" s="926"/>
      <c r="Y904" s="926"/>
      <c r="Z904" s="926"/>
    </row>
    <row r="905" spans="1:26" ht="15">
      <c r="A905" s="1380"/>
      <c r="B905" s="1357" t="s">
        <v>5543</v>
      </c>
      <c r="C905" s="1331"/>
      <c r="D905" s="769" t="s">
        <v>5544</v>
      </c>
      <c r="E905" s="950"/>
      <c r="F905" s="928"/>
      <c r="G905" s="950"/>
      <c r="H905" s="928"/>
      <c r="I905" s="928"/>
      <c r="J905" s="928"/>
      <c r="K905" s="928"/>
      <c r="L905" s="928"/>
      <c r="M905" s="928"/>
      <c r="N905" s="928"/>
      <c r="O905" s="928"/>
      <c r="P905" s="928"/>
      <c r="Q905" s="928"/>
      <c r="R905" s="928"/>
      <c r="S905" s="928"/>
      <c r="T905" s="928"/>
      <c r="U905" s="928"/>
      <c r="V905" s="231"/>
      <c r="W905" s="231"/>
      <c r="X905" s="231"/>
      <c r="Y905" s="231"/>
      <c r="Z905" s="231"/>
    </row>
    <row r="906" spans="1:26" ht="15">
      <c r="A906" s="1380" t="s">
        <v>11151</v>
      </c>
      <c r="B906" s="1373">
        <v>1661645380</v>
      </c>
      <c r="C906" s="783"/>
      <c r="D906" s="1338">
        <v>1986394954</v>
      </c>
      <c r="E906" s="950"/>
      <c r="F906" s="928"/>
      <c r="G906" s="950"/>
      <c r="H906" s="928"/>
      <c r="I906" s="928"/>
      <c r="J906" s="928"/>
      <c r="K906" s="928"/>
      <c r="L906" s="928"/>
      <c r="M906" s="928"/>
      <c r="N906" s="928"/>
      <c r="O906" s="928"/>
      <c r="P906" s="928"/>
      <c r="Q906" s="928"/>
      <c r="R906" s="928"/>
      <c r="S906" s="928"/>
      <c r="T906" s="928"/>
      <c r="U906" s="928"/>
      <c r="V906" s="231"/>
      <c r="W906" s="231"/>
      <c r="X906" s="231"/>
      <c r="Y906" s="231"/>
      <c r="Z906" s="231"/>
    </row>
    <row r="907" spans="1:26" ht="15">
      <c r="A907" s="1380" t="s">
        <v>4413</v>
      </c>
      <c r="B907" s="1373">
        <v>0</v>
      </c>
      <c r="C907" s="783"/>
      <c r="D907" s="1338">
        <v>232651776</v>
      </c>
      <c r="E907" s="950"/>
      <c r="F907" s="928"/>
      <c r="G907" s="950"/>
      <c r="H907" s="928"/>
      <c r="I907" s="928"/>
      <c r="J907" s="928"/>
      <c r="K907" s="928"/>
      <c r="L907" s="928"/>
      <c r="M907" s="928"/>
      <c r="N907" s="928"/>
      <c r="O907" s="928"/>
      <c r="P907" s="928"/>
      <c r="Q907" s="928"/>
      <c r="R907" s="928"/>
      <c r="S907" s="928"/>
      <c r="T907" s="928"/>
      <c r="U907" s="928"/>
      <c r="V907" s="231"/>
      <c r="W907" s="231"/>
      <c r="X907" s="231"/>
      <c r="Y907" s="231"/>
      <c r="Z907" s="231"/>
    </row>
    <row r="908" spans="1:26" ht="15">
      <c r="A908" s="1380" t="s">
        <v>10928</v>
      </c>
      <c r="B908" s="1373">
        <v>62336038</v>
      </c>
      <c r="C908" s="783"/>
      <c r="D908" s="1338">
        <v>10319535</v>
      </c>
      <c r="E908" s="950"/>
      <c r="F908" s="928"/>
      <c r="G908" s="950"/>
      <c r="H908" s="928"/>
      <c r="I908" s="928"/>
      <c r="J908" s="928"/>
      <c r="K908" s="928"/>
      <c r="L908" s="928"/>
      <c r="M908" s="928"/>
      <c r="N908" s="928"/>
      <c r="O908" s="928"/>
      <c r="P908" s="928"/>
      <c r="Q908" s="928"/>
      <c r="R908" s="928"/>
      <c r="S908" s="928"/>
      <c r="T908" s="928"/>
      <c r="U908" s="928"/>
      <c r="V908" s="231"/>
      <c r="W908" s="231"/>
      <c r="X908" s="231"/>
      <c r="Y908" s="231"/>
      <c r="Z908" s="231"/>
    </row>
    <row r="909" spans="1:26" ht="15">
      <c r="A909" s="1380" t="s">
        <v>14330</v>
      </c>
      <c r="B909" s="1373">
        <v>10000000000</v>
      </c>
      <c r="C909" s="783"/>
      <c r="D909" s="1338">
        <v>0</v>
      </c>
      <c r="E909" s="950"/>
      <c r="F909" s="928"/>
      <c r="G909" s="950"/>
      <c r="H909" s="928"/>
      <c r="I909" s="928"/>
      <c r="J909" s="928"/>
      <c r="K909" s="928"/>
      <c r="L909" s="928"/>
      <c r="M909" s="928"/>
      <c r="N909" s="928"/>
      <c r="O909" s="928"/>
      <c r="P909" s="928"/>
      <c r="Q909" s="928"/>
      <c r="R909" s="928"/>
      <c r="S909" s="928"/>
      <c r="T909" s="928"/>
      <c r="U909" s="928"/>
      <c r="V909" s="231"/>
      <c r="W909" s="231"/>
      <c r="X909" s="231"/>
      <c r="Y909" s="231"/>
      <c r="Z909" s="231"/>
    </row>
    <row r="910" spans="1:26" ht="15" hidden="1">
      <c r="A910" s="1380" t="s">
        <v>12028</v>
      </c>
      <c r="B910" s="1373"/>
      <c r="C910" s="783"/>
      <c r="D910" s="1338"/>
      <c r="E910" s="950"/>
      <c r="F910" s="928"/>
      <c r="G910" s="950"/>
      <c r="H910" s="928"/>
      <c r="I910" s="928"/>
      <c r="J910" s="928"/>
      <c r="K910" s="928"/>
      <c r="L910" s="928"/>
      <c r="M910" s="928"/>
      <c r="N910" s="928"/>
      <c r="O910" s="928"/>
      <c r="P910" s="928"/>
      <c r="Q910" s="928"/>
      <c r="R910" s="928"/>
      <c r="S910" s="928"/>
      <c r="T910" s="928"/>
      <c r="U910" s="928"/>
      <c r="V910" s="231"/>
      <c r="W910" s="231"/>
      <c r="X910" s="231"/>
      <c r="Y910" s="231"/>
      <c r="Z910" s="231"/>
    </row>
    <row r="911" spans="1:26" ht="15.75" thickBot="1">
      <c r="A911" s="781" t="s">
        <v>4031</v>
      </c>
      <c r="B911" s="1369">
        <f>SUM(B906:B910)</f>
        <v>11723981418</v>
      </c>
      <c r="C911" s="1331"/>
      <c r="D911" s="1369">
        <f>SUM(D906:D910)</f>
        <v>2229366265</v>
      </c>
      <c r="E911" s="950"/>
      <c r="F911" s="928"/>
      <c r="G911" s="950"/>
      <c r="H911" s="928"/>
      <c r="I911" s="928"/>
      <c r="J911" s="928"/>
      <c r="K911" s="928"/>
      <c r="L911" s="928"/>
      <c r="M911" s="928"/>
      <c r="N911" s="928"/>
      <c r="O911" s="928"/>
      <c r="P911" s="928"/>
      <c r="Q911" s="928"/>
      <c r="R911" s="928"/>
      <c r="S911" s="928"/>
      <c r="T911" s="928"/>
      <c r="U911" s="928"/>
      <c r="V911" s="231"/>
      <c r="W911" s="231"/>
      <c r="X911" s="231"/>
      <c r="Y911" s="231"/>
      <c r="Z911" s="231"/>
    </row>
    <row r="912" spans="1:26" ht="15.75" thickTop="1">
      <c r="A912" s="781"/>
      <c r="B912" s="1373">
        <f ca="1">B911-PL!F27</f>
        <v>11107104171</v>
      </c>
      <c r="C912" s="1341"/>
      <c r="D912" s="1340">
        <f ca="1">D911-PL!H27</f>
        <v>0</v>
      </c>
      <c r="E912" s="950"/>
      <c r="F912" s="928"/>
      <c r="G912" s="950"/>
      <c r="H912" s="928"/>
      <c r="I912" s="928"/>
      <c r="J912" s="928"/>
      <c r="K912" s="928"/>
      <c r="L912" s="928"/>
      <c r="M912" s="928"/>
      <c r="N912" s="928"/>
      <c r="O912" s="928"/>
      <c r="P912" s="928"/>
      <c r="Q912" s="928"/>
      <c r="R912" s="928"/>
      <c r="S912" s="928"/>
      <c r="T912" s="928"/>
      <c r="U912" s="928"/>
      <c r="V912" s="231"/>
      <c r="W912" s="231"/>
      <c r="X912" s="231"/>
      <c r="Y912" s="231"/>
      <c r="Z912" s="231"/>
    </row>
    <row r="913" spans="1:26" ht="15">
      <c r="A913" s="781"/>
      <c r="B913" s="1368"/>
      <c r="C913" s="1331"/>
      <c r="D913" s="1368"/>
      <c r="E913" s="950"/>
      <c r="F913" s="928"/>
      <c r="G913" s="950"/>
      <c r="H913" s="928"/>
      <c r="I913" s="928"/>
      <c r="J913" s="928"/>
      <c r="K913" s="928"/>
      <c r="L913" s="928"/>
      <c r="M913" s="928"/>
      <c r="N913" s="928"/>
      <c r="O913" s="928"/>
      <c r="P913" s="928"/>
      <c r="Q913" s="928"/>
      <c r="R913" s="928"/>
      <c r="S913" s="928"/>
      <c r="T913" s="928"/>
      <c r="U913" s="928"/>
      <c r="V913" s="231"/>
      <c r="W913" s="231"/>
      <c r="X913" s="231"/>
      <c r="Y913" s="231"/>
      <c r="Z913" s="231"/>
    </row>
    <row r="914" spans="1:26" ht="15">
      <c r="A914" s="1383" t="s">
        <v>12118</v>
      </c>
      <c r="B914" s="1330"/>
      <c r="C914" s="1330"/>
      <c r="D914" s="1330"/>
      <c r="E914" s="925"/>
      <c r="F914" s="928"/>
      <c r="G914" s="950"/>
      <c r="H914" s="928"/>
      <c r="I914" s="928"/>
      <c r="J914" s="928"/>
      <c r="K914" s="928"/>
      <c r="L914" s="925"/>
      <c r="M914" s="925"/>
      <c r="N914" s="925"/>
      <c r="O914" s="925"/>
      <c r="P914" s="925"/>
      <c r="Q914" s="925"/>
      <c r="R914" s="925"/>
      <c r="S914" s="925"/>
      <c r="T914" s="925"/>
      <c r="U914" s="925"/>
      <c r="V914" s="926"/>
      <c r="W914" s="926"/>
      <c r="X914" s="926"/>
      <c r="Y914" s="926"/>
      <c r="Z914" s="926"/>
    </row>
    <row r="915" spans="1:26" ht="15">
      <c r="A915" s="1380"/>
      <c r="B915" s="1357" t="s">
        <v>5543</v>
      </c>
      <c r="C915" s="1331"/>
      <c r="D915" s="769" t="s">
        <v>5544</v>
      </c>
      <c r="E915" s="950"/>
      <c r="F915" s="928"/>
      <c r="G915" s="950"/>
      <c r="H915" s="928"/>
      <c r="I915" s="928"/>
      <c r="J915" s="928"/>
      <c r="K915" s="928"/>
      <c r="L915" s="928"/>
      <c r="M915" s="928"/>
      <c r="N915" s="928"/>
      <c r="O915" s="928"/>
      <c r="P915" s="928"/>
      <c r="Q915" s="928"/>
      <c r="R915" s="928"/>
      <c r="S915" s="928"/>
      <c r="T915" s="928"/>
      <c r="U915" s="928"/>
      <c r="V915" s="231"/>
      <c r="W915" s="231"/>
      <c r="X915" s="231"/>
      <c r="Y915" s="231"/>
      <c r="Z915" s="231"/>
    </row>
    <row r="916" spans="1:26" ht="15">
      <c r="A916" s="1380" t="s">
        <v>12030</v>
      </c>
      <c r="B916" s="1337">
        <v>703390383</v>
      </c>
      <c r="C916" s="783"/>
      <c r="D916" s="783">
        <v>321054248</v>
      </c>
      <c r="E916" s="930"/>
      <c r="F916" s="928"/>
      <c r="G916" s="950"/>
      <c r="H916" s="928"/>
      <c r="I916" s="928"/>
      <c r="J916" s="928"/>
      <c r="K916" s="928"/>
      <c r="L916" s="928"/>
      <c r="M916" s="928"/>
      <c r="N916" s="928"/>
      <c r="O916" s="928"/>
      <c r="P916" s="928"/>
      <c r="Q916" s="928"/>
      <c r="R916" s="928"/>
      <c r="S916" s="928"/>
      <c r="T916" s="928"/>
      <c r="U916" s="928"/>
      <c r="V916" s="231"/>
      <c r="W916" s="231"/>
      <c r="X916" s="231"/>
      <c r="Y916" s="231"/>
      <c r="Z916" s="231"/>
    </row>
    <row r="917" spans="1:26" ht="15">
      <c r="A917" s="1380" t="s">
        <v>12031</v>
      </c>
      <c r="B917" s="1337">
        <v>0</v>
      </c>
      <c r="C917" s="783"/>
      <c r="D917" s="783">
        <v>4090909</v>
      </c>
      <c r="E917" s="930"/>
      <c r="F917" s="928"/>
      <c r="G917" s="950"/>
      <c r="H917" s="928"/>
      <c r="I917" s="928"/>
      <c r="J917" s="928"/>
      <c r="K917" s="928"/>
      <c r="L917" s="928"/>
      <c r="M917" s="928"/>
      <c r="N917" s="928"/>
      <c r="O917" s="928"/>
      <c r="P917" s="928"/>
      <c r="Q917" s="928"/>
      <c r="R917" s="928"/>
      <c r="S917" s="928"/>
      <c r="T917" s="928"/>
      <c r="U917" s="928"/>
      <c r="V917" s="231"/>
      <c r="W917" s="231"/>
      <c r="X917" s="231"/>
      <c r="Y917" s="231"/>
      <c r="Z917" s="231"/>
    </row>
    <row r="918" spans="1:26" ht="15" hidden="1">
      <c r="A918" s="1380" t="s">
        <v>1290</v>
      </c>
      <c r="B918" s="1337"/>
      <c r="C918" s="783"/>
      <c r="D918" s="783">
        <v>0</v>
      </c>
      <c r="E918" s="930"/>
      <c r="F918" s="928"/>
      <c r="G918" s="950"/>
      <c r="H918" s="928"/>
      <c r="I918" s="928"/>
      <c r="J918" s="928"/>
      <c r="K918" s="928"/>
      <c r="L918" s="928"/>
      <c r="M918" s="928"/>
      <c r="N918" s="928"/>
      <c r="O918" s="928"/>
      <c r="P918" s="928"/>
      <c r="Q918" s="928"/>
      <c r="R918" s="928"/>
      <c r="S918" s="928"/>
      <c r="T918" s="928"/>
      <c r="U918" s="928"/>
      <c r="V918" s="231"/>
      <c r="W918" s="231"/>
      <c r="X918" s="231"/>
      <c r="Y918" s="231"/>
      <c r="Z918" s="231"/>
    </row>
    <row r="919" spans="1:26" ht="18.75" customHeight="1">
      <c r="A919" s="1380" t="s">
        <v>1291</v>
      </c>
      <c r="B919" s="1337">
        <v>79348488</v>
      </c>
      <c r="C919" s="783"/>
      <c r="D919" s="783">
        <v>32210439</v>
      </c>
      <c r="E919" s="930"/>
      <c r="F919" s="928"/>
      <c r="G919" s="950"/>
      <c r="H919" s="928"/>
      <c r="I919" s="928"/>
      <c r="J919" s="928"/>
      <c r="K919" s="928"/>
      <c r="L919" s="928"/>
      <c r="M919" s="928"/>
      <c r="N919" s="928"/>
      <c r="O919" s="928"/>
      <c r="P919" s="928"/>
      <c r="Q919" s="928"/>
      <c r="R919" s="928"/>
      <c r="S919" s="928"/>
      <c r="T919" s="928"/>
      <c r="U919" s="928"/>
      <c r="V919" s="231"/>
      <c r="W919" s="231"/>
      <c r="X919" s="231"/>
      <c r="Y919" s="231"/>
      <c r="Z919" s="231"/>
    </row>
    <row r="920" spans="1:26" ht="15" hidden="1">
      <c r="A920" s="1380" t="s">
        <v>1292</v>
      </c>
      <c r="B920" s="1337"/>
      <c r="C920" s="783"/>
      <c r="D920" s="783">
        <v>0</v>
      </c>
      <c r="E920" s="930"/>
      <c r="F920" s="928"/>
      <c r="G920" s="950"/>
      <c r="H920" s="928"/>
      <c r="I920" s="928"/>
      <c r="J920" s="928"/>
      <c r="K920" s="928"/>
      <c r="L920" s="928"/>
      <c r="M920" s="928"/>
      <c r="N920" s="928"/>
      <c r="O920" s="928"/>
      <c r="P920" s="928"/>
      <c r="Q920" s="928"/>
      <c r="R920" s="928"/>
      <c r="S920" s="928"/>
      <c r="T920" s="928"/>
      <c r="U920" s="928"/>
      <c r="V920" s="231"/>
      <c r="W920" s="231"/>
      <c r="X920" s="231"/>
      <c r="Y920" s="231"/>
      <c r="Z920" s="231"/>
    </row>
    <row r="921" spans="1:26" ht="15">
      <c r="A921" s="1380" t="s">
        <v>1293</v>
      </c>
      <c r="B921" s="1337">
        <v>119350000</v>
      </c>
      <c r="C921" s="783"/>
      <c r="D921" s="783">
        <v>3211729898</v>
      </c>
      <c r="E921" s="930"/>
      <c r="F921" s="928"/>
      <c r="G921" s="950"/>
      <c r="H921" s="928"/>
      <c r="I921" s="928"/>
      <c r="J921" s="928"/>
      <c r="K921" s="928"/>
      <c r="L921" s="928"/>
      <c r="M921" s="928"/>
      <c r="N921" s="928"/>
      <c r="O921" s="928"/>
      <c r="P921" s="928"/>
      <c r="Q921" s="928"/>
      <c r="R921" s="928"/>
      <c r="S921" s="928"/>
      <c r="T921" s="928"/>
      <c r="U921" s="928"/>
      <c r="V921" s="231"/>
      <c r="W921" s="231"/>
      <c r="X921" s="231"/>
      <c r="Y921" s="231"/>
      <c r="Z921" s="231"/>
    </row>
    <row r="922" spans="1:26" ht="15">
      <c r="A922" s="1380" t="s">
        <v>1294</v>
      </c>
      <c r="B922" s="1337">
        <v>21127184</v>
      </c>
      <c r="C922" s="783"/>
      <c r="D922" s="783">
        <v>15614915</v>
      </c>
      <c r="E922" s="930"/>
      <c r="F922" s="928"/>
      <c r="G922" s="950"/>
      <c r="H922" s="928"/>
      <c r="I922" s="928"/>
      <c r="J922" s="928"/>
      <c r="K922" s="928"/>
      <c r="L922" s="928"/>
      <c r="M922" s="928"/>
      <c r="N922" s="928"/>
      <c r="O922" s="928"/>
      <c r="P922" s="928"/>
      <c r="Q922" s="928"/>
      <c r="R922" s="928"/>
      <c r="S922" s="928"/>
      <c r="T922" s="928"/>
      <c r="U922" s="928"/>
      <c r="V922" s="231"/>
      <c r="W922" s="231"/>
      <c r="X922" s="231"/>
      <c r="Y922" s="231"/>
      <c r="Z922" s="231"/>
    </row>
    <row r="923" spans="1:26" ht="15.75" thickBot="1">
      <c r="A923" s="781" t="s">
        <v>4031</v>
      </c>
      <c r="B923" s="1369">
        <f>SUM(B916:B922)</f>
        <v>923216055</v>
      </c>
      <c r="C923" s="1331"/>
      <c r="D923" s="1369">
        <f>SUM(D916:D922)</f>
        <v>3584700409</v>
      </c>
      <c r="E923" s="950"/>
      <c r="F923" s="928"/>
      <c r="G923" s="950"/>
      <c r="H923" s="928"/>
      <c r="I923" s="928"/>
      <c r="J923" s="928"/>
      <c r="K923" s="928"/>
      <c r="L923" s="928"/>
      <c r="M923" s="928"/>
      <c r="N923" s="928"/>
      <c r="O923" s="928"/>
      <c r="P923" s="928"/>
      <c r="Q923" s="928"/>
      <c r="R923" s="928"/>
      <c r="S923" s="928"/>
      <c r="T923" s="928"/>
      <c r="U923" s="928"/>
      <c r="V923" s="231"/>
      <c r="W923" s="231"/>
      <c r="X923" s="231"/>
      <c r="Y923" s="231"/>
      <c r="Z923" s="231"/>
    </row>
    <row r="924" spans="1:26" ht="15.75" thickTop="1">
      <c r="A924" s="781"/>
      <c r="B924" s="1368">
        <f ca="1">B923-PL!F30</f>
        <v>513049052</v>
      </c>
      <c r="C924" s="1331"/>
      <c r="D924" s="1368">
        <f ca="1">D923-PL!H30</f>
        <v>0</v>
      </c>
      <c r="E924" s="950"/>
      <c r="F924" s="928"/>
      <c r="G924" s="950"/>
      <c r="H924" s="928"/>
      <c r="I924" s="928"/>
      <c r="J924" s="928"/>
      <c r="K924" s="928"/>
      <c r="L924" s="928"/>
      <c r="M924" s="928"/>
      <c r="N924" s="928"/>
      <c r="O924" s="928"/>
      <c r="P924" s="928"/>
      <c r="Q924" s="928"/>
      <c r="R924" s="928"/>
      <c r="S924" s="928"/>
      <c r="T924" s="928"/>
      <c r="U924" s="928"/>
      <c r="V924" s="231"/>
      <c r="W924" s="231"/>
      <c r="X924" s="231"/>
      <c r="Y924" s="231"/>
      <c r="Z924" s="231"/>
    </row>
    <row r="925" spans="1:26" ht="15">
      <c r="A925" s="781"/>
      <c r="B925" s="1368"/>
      <c r="C925" s="1331"/>
      <c r="D925" s="1368"/>
      <c r="E925" s="950"/>
      <c r="F925" s="928"/>
      <c r="G925" s="950"/>
      <c r="H925" s="928"/>
      <c r="I925" s="928"/>
      <c r="J925" s="928"/>
      <c r="K925" s="928"/>
      <c r="L925" s="928"/>
      <c r="M925" s="928"/>
      <c r="N925" s="928"/>
      <c r="O925" s="928"/>
      <c r="P925" s="928"/>
      <c r="Q925" s="928"/>
      <c r="R925" s="928"/>
      <c r="S925" s="928"/>
      <c r="T925" s="928"/>
      <c r="U925" s="928"/>
      <c r="V925" s="231"/>
      <c r="W925" s="231"/>
      <c r="X925" s="231"/>
      <c r="Y925" s="231"/>
      <c r="Z925" s="231"/>
    </row>
    <row r="926" spans="1:26" ht="15">
      <c r="A926" s="1383" t="s">
        <v>12119</v>
      </c>
      <c r="B926" s="1330"/>
      <c r="C926" s="1330"/>
      <c r="D926" s="1330"/>
      <c r="E926" s="925"/>
      <c r="F926" s="928"/>
      <c r="G926" s="950"/>
      <c r="H926" s="928"/>
      <c r="I926" s="928"/>
      <c r="J926" s="928"/>
      <c r="K926" s="928"/>
      <c r="L926" s="925"/>
      <c r="M926" s="925"/>
      <c r="N926" s="925"/>
      <c r="O926" s="925"/>
      <c r="P926" s="925"/>
      <c r="Q926" s="925"/>
      <c r="R926" s="925"/>
      <c r="S926" s="925"/>
      <c r="T926" s="925"/>
      <c r="U926" s="925"/>
      <c r="V926" s="926"/>
      <c r="W926" s="926"/>
      <c r="X926" s="926"/>
      <c r="Y926" s="926"/>
      <c r="Z926" s="926"/>
    </row>
    <row r="927" spans="1:26" ht="15">
      <c r="A927" s="1380"/>
      <c r="B927" s="1357" t="s">
        <v>5543</v>
      </c>
      <c r="C927" s="1331"/>
      <c r="D927" s="769" t="s">
        <v>5544</v>
      </c>
      <c r="E927" s="950"/>
      <c r="F927" s="928"/>
      <c r="G927" s="950"/>
      <c r="H927" s="928"/>
      <c r="I927" s="928"/>
      <c r="J927" s="928"/>
      <c r="K927" s="928"/>
      <c r="L927" s="928"/>
      <c r="M927" s="928"/>
      <c r="N927" s="928"/>
      <c r="O927" s="928"/>
      <c r="P927" s="928"/>
      <c r="Q927" s="928"/>
      <c r="R927" s="928"/>
      <c r="S927" s="928"/>
      <c r="T927" s="928"/>
      <c r="U927" s="928"/>
      <c r="V927" s="231"/>
      <c r="W927" s="231"/>
      <c r="X927" s="231"/>
      <c r="Y927" s="231"/>
      <c r="Z927" s="231"/>
    </row>
    <row r="928" spans="1:26" ht="15">
      <c r="A928" s="1380" t="s">
        <v>1295</v>
      </c>
      <c r="B928" s="1337">
        <v>1110276046</v>
      </c>
      <c r="C928" s="783"/>
      <c r="D928" s="783">
        <v>1097814768</v>
      </c>
      <c r="E928" s="930"/>
      <c r="F928" s="928"/>
      <c r="G928" s="950"/>
      <c r="H928" s="928"/>
      <c r="I928" s="928"/>
      <c r="J928" s="928"/>
      <c r="K928" s="928"/>
      <c r="L928" s="928"/>
      <c r="M928" s="928"/>
      <c r="N928" s="928"/>
      <c r="O928" s="928"/>
      <c r="P928" s="928"/>
      <c r="Q928" s="928"/>
      <c r="R928" s="928"/>
      <c r="S928" s="928"/>
      <c r="T928" s="928"/>
      <c r="U928" s="928"/>
      <c r="V928" s="231"/>
      <c r="W928" s="231"/>
      <c r="X928" s="231"/>
      <c r="Y928" s="231"/>
      <c r="Z928" s="231"/>
    </row>
    <row r="929" spans="1:26" ht="15" hidden="1">
      <c r="A929" s="1380" t="s">
        <v>4594</v>
      </c>
      <c r="B929" s="1337"/>
      <c r="C929" s="783"/>
      <c r="D929" s="783">
        <v>0</v>
      </c>
      <c r="E929" s="930"/>
      <c r="F929" s="928"/>
      <c r="G929" s="950"/>
      <c r="H929" s="928"/>
      <c r="I929" s="928"/>
      <c r="J929" s="928"/>
      <c r="K929" s="928"/>
      <c r="L929" s="928"/>
      <c r="M929" s="928"/>
      <c r="N929" s="928"/>
      <c r="O929" s="928"/>
      <c r="P929" s="928"/>
      <c r="Q929" s="928"/>
      <c r="R929" s="928"/>
      <c r="S929" s="928"/>
      <c r="T929" s="928"/>
      <c r="U929" s="928"/>
      <c r="V929" s="231"/>
      <c r="W929" s="231"/>
      <c r="X929" s="231"/>
      <c r="Y929" s="231"/>
      <c r="Z929" s="231"/>
    </row>
    <row r="930" spans="1:26" ht="15">
      <c r="A930" s="1380" t="s">
        <v>4595</v>
      </c>
      <c r="B930" s="1337">
        <f>198063340-42259830</f>
        <v>155803510</v>
      </c>
      <c r="C930" s="783"/>
      <c r="D930" s="783">
        <v>8470908</v>
      </c>
      <c r="E930" s="930"/>
      <c r="F930" s="928"/>
      <c r="G930" s="950"/>
      <c r="H930" s="928"/>
      <c r="I930" s="928"/>
      <c r="J930" s="928"/>
      <c r="K930" s="928"/>
      <c r="L930" s="928"/>
      <c r="M930" s="928"/>
      <c r="N930" s="928"/>
      <c r="O930" s="928"/>
      <c r="P930" s="928"/>
      <c r="Q930" s="928"/>
      <c r="R930" s="928"/>
      <c r="S930" s="928"/>
      <c r="T930" s="928"/>
      <c r="U930" s="928"/>
      <c r="V930" s="231"/>
      <c r="W930" s="231"/>
      <c r="X930" s="231"/>
      <c r="Y930" s="231"/>
      <c r="Z930" s="231"/>
    </row>
    <row r="931" spans="1:26" ht="15">
      <c r="A931" s="1380" t="s">
        <v>1291</v>
      </c>
      <c r="B931" s="1337">
        <v>219951060</v>
      </c>
      <c r="C931" s="783"/>
      <c r="D931" s="783">
        <v>244951046</v>
      </c>
      <c r="E931" s="930"/>
      <c r="F931" s="928"/>
      <c r="G931" s="950"/>
      <c r="H931" s="928"/>
      <c r="I931" s="928"/>
      <c r="J931" s="928"/>
      <c r="K931" s="928"/>
      <c r="L931" s="928"/>
      <c r="M931" s="928"/>
      <c r="N931" s="928"/>
      <c r="O931" s="928"/>
      <c r="P931" s="928"/>
      <c r="Q931" s="928"/>
      <c r="R931" s="928"/>
      <c r="S931" s="928"/>
      <c r="T931" s="928"/>
      <c r="U931" s="928"/>
      <c r="V931" s="231"/>
      <c r="W931" s="231"/>
      <c r="X931" s="231"/>
      <c r="Y931" s="231"/>
      <c r="Z931" s="231"/>
    </row>
    <row r="932" spans="1:26" ht="15">
      <c r="A932" s="1380" t="s">
        <v>4596</v>
      </c>
      <c r="B932" s="1337">
        <f ca="1">5667387+44000+292600+WK!W291</f>
        <v>6288987</v>
      </c>
      <c r="C932" s="783"/>
      <c r="D932" s="783">
        <v>86945325</v>
      </c>
      <c r="E932" s="930"/>
      <c r="F932" s="928"/>
      <c r="G932" s="950"/>
      <c r="H932" s="928"/>
      <c r="I932" s="928"/>
      <c r="J932" s="928"/>
      <c r="K932" s="928"/>
      <c r="L932" s="928"/>
      <c r="M932" s="928"/>
      <c r="N932" s="928"/>
      <c r="O932" s="928"/>
      <c r="P932" s="928"/>
      <c r="Q932" s="928"/>
      <c r="R932" s="928"/>
      <c r="S932" s="928"/>
      <c r="T932" s="928"/>
      <c r="U932" s="928"/>
      <c r="V932" s="231"/>
      <c r="W932" s="231"/>
      <c r="X932" s="231"/>
      <c r="Y932" s="231"/>
      <c r="Z932" s="231"/>
    </row>
    <row r="933" spans="1:26" ht="15">
      <c r="A933" s="1380" t="s">
        <v>4597</v>
      </c>
      <c r="B933" s="1337">
        <v>797536640</v>
      </c>
      <c r="C933" s="783"/>
      <c r="D933" s="783">
        <v>0</v>
      </c>
      <c r="E933" s="930"/>
      <c r="F933" s="928"/>
      <c r="G933" s="930"/>
      <c r="H933" s="928"/>
      <c r="I933" s="928"/>
      <c r="J933" s="928"/>
      <c r="K933" s="928"/>
      <c r="L933" s="928"/>
      <c r="M933" s="928"/>
      <c r="N933" s="928"/>
      <c r="O933" s="928"/>
      <c r="P933" s="928"/>
      <c r="Q933" s="928"/>
      <c r="R933" s="928"/>
      <c r="S933" s="928"/>
      <c r="T933" s="928"/>
      <c r="U933" s="928"/>
      <c r="V933" s="231"/>
      <c r="W933" s="231"/>
      <c r="X933" s="231"/>
      <c r="Y933" s="231"/>
      <c r="Z933" s="231"/>
    </row>
    <row r="934" spans="1:26" ht="15">
      <c r="A934" s="1380" t="s">
        <v>1293</v>
      </c>
      <c r="B934" s="1337">
        <v>1814174685</v>
      </c>
      <c r="C934" s="783"/>
      <c r="D934" s="783">
        <v>183395073</v>
      </c>
      <c r="E934" s="930"/>
      <c r="F934" s="928"/>
      <c r="G934" s="930"/>
      <c r="H934" s="928"/>
      <c r="I934" s="928"/>
      <c r="J934" s="928"/>
      <c r="K934" s="928"/>
      <c r="L934" s="928"/>
      <c r="M934" s="928"/>
      <c r="N934" s="928"/>
      <c r="O934" s="928"/>
      <c r="P934" s="928"/>
      <c r="Q934" s="928"/>
      <c r="R934" s="928"/>
      <c r="S934" s="928"/>
      <c r="T934" s="928"/>
      <c r="U934" s="928"/>
      <c r="V934" s="231"/>
      <c r="W934" s="231"/>
      <c r="X934" s="231"/>
      <c r="Y934" s="231"/>
      <c r="Z934" s="231"/>
    </row>
    <row r="935" spans="1:26" ht="15">
      <c r="A935" s="1380" t="s">
        <v>1294</v>
      </c>
      <c r="B935" s="1337">
        <f ca="1">94784733+WK!W294</f>
        <v>94784733</v>
      </c>
      <c r="C935" s="783"/>
      <c r="D935" s="783">
        <v>111328305</v>
      </c>
      <c r="E935" s="930"/>
      <c r="F935" s="928"/>
      <c r="G935" s="930"/>
      <c r="H935" s="928"/>
      <c r="I935" s="928"/>
      <c r="J935" s="928"/>
      <c r="K935" s="928"/>
      <c r="L935" s="928"/>
      <c r="M935" s="928"/>
      <c r="N935" s="928"/>
      <c r="O935" s="928"/>
      <c r="P935" s="928"/>
      <c r="Q935" s="928"/>
      <c r="R935" s="928"/>
      <c r="S935" s="928"/>
      <c r="T935" s="928"/>
      <c r="U935" s="928"/>
      <c r="V935" s="231"/>
      <c r="W935" s="231"/>
      <c r="X935" s="231"/>
      <c r="Y935" s="231"/>
      <c r="Z935" s="231"/>
    </row>
    <row r="936" spans="1:26" ht="15.75" thickBot="1">
      <c r="A936" s="781" t="s">
        <v>4031</v>
      </c>
      <c r="B936" s="1369">
        <f ca="1">SUM(B928:B935)</f>
        <v>4198815661</v>
      </c>
      <c r="C936" s="1331"/>
      <c r="D936" s="1369">
        <f>SUM(D928:D935)</f>
        <v>1732905425</v>
      </c>
      <c r="E936" s="950"/>
      <c r="F936" s="928"/>
      <c r="G936" s="950"/>
      <c r="H936" s="938"/>
      <c r="I936" s="938"/>
      <c r="J936" s="938"/>
      <c r="K936" s="938"/>
      <c r="L936" s="928"/>
      <c r="M936" s="928"/>
      <c r="N936" s="928"/>
      <c r="O936" s="928"/>
      <c r="P936" s="928"/>
      <c r="Q936" s="928"/>
      <c r="R936" s="928"/>
      <c r="S936" s="928"/>
      <c r="T936" s="928"/>
      <c r="U936" s="928"/>
      <c r="V936" s="231"/>
      <c r="W936" s="231"/>
      <c r="X936" s="231"/>
      <c r="Y936" s="231"/>
      <c r="Z936" s="231"/>
    </row>
    <row r="937" spans="1:26" ht="15.75" thickTop="1">
      <c r="A937" s="781"/>
      <c r="B937" s="1368">
        <f ca="1">B936-PL!F32</f>
        <v>3336300828</v>
      </c>
      <c r="C937" s="1334"/>
      <c r="D937" s="1333">
        <f ca="1">D936-PL!H32</f>
        <v>0</v>
      </c>
      <c r="E937" s="950"/>
      <c r="F937" s="928"/>
      <c r="G937" s="950"/>
      <c r="H937" s="928"/>
      <c r="I937" s="928"/>
      <c r="J937" s="928"/>
      <c r="K937" s="928"/>
      <c r="L937" s="928"/>
      <c r="M937" s="928"/>
      <c r="N937" s="928"/>
      <c r="O937" s="928"/>
      <c r="P937" s="928"/>
      <c r="Q937" s="928"/>
      <c r="R937" s="928"/>
      <c r="S937" s="928"/>
      <c r="T937" s="928"/>
      <c r="U937" s="928"/>
      <c r="V937" s="231"/>
      <c r="W937" s="231"/>
      <c r="X937" s="231"/>
      <c r="Y937" s="231"/>
      <c r="Z937" s="231"/>
    </row>
    <row r="938" spans="1:26" ht="15">
      <c r="A938" s="781"/>
      <c r="B938" s="1368"/>
      <c r="C938" s="1331"/>
      <c r="D938" s="1368"/>
      <c r="E938" s="950"/>
      <c r="F938" s="928"/>
      <c r="G938" s="950"/>
      <c r="H938" s="928"/>
      <c r="I938" s="928"/>
      <c r="J938" s="928"/>
      <c r="K938" s="928"/>
      <c r="L938" s="928"/>
      <c r="M938" s="928"/>
      <c r="N938" s="928"/>
      <c r="O938" s="928"/>
      <c r="P938" s="928"/>
      <c r="Q938" s="928"/>
      <c r="R938" s="928"/>
      <c r="S938" s="928"/>
      <c r="T938" s="928"/>
      <c r="U938" s="928"/>
      <c r="V938" s="231"/>
      <c r="W938" s="231"/>
      <c r="X938" s="231"/>
      <c r="Y938" s="231"/>
      <c r="Z938" s="231"/>
    </row>
    <row r="939" spans="1:26" ht="15">
      <c r="A939" s="1383" t="s">
        <v>12120</v>
      </c>
      <c r="B939" s="1330"/>
      <c r="C939" s="1330"/>
      <c r="D939" s="1330"/>
      <c r="E939" s="925"/>
      <c r="F939" s="925"/>
      <c r="G939" s="925"/>
      <c r="H939" s="925"/>
      <c r="I939" s="925"/>
      <c r="J939" s="925"/>
      <c r="K939" s="925"/>
      <c r="L939" s="925"/>
      <c r="M939" s="925"/>
      <c r="N939" s="925"/>
      <c r="O939" s="925"/>
      <c r="P939" s="925"/>
      <c r="Q939" s="925"/>
      <c r="R939" s="925"/>
      <c r="S939" s="925"/>
      <c r="T939" s="925"/>
      <c r="U939" s="925"/>
      <c r="V939" s="926"/>
      <c r="W939" s="926"/>
      <c r="X939" s="926"/>
      <c r="Y939" s="926"/>
      <c r="Z939" s="926"/>
    </row>
    <row r="940" spans="1:26" ht="15">
      <c r="A940" s="1380"/>
      <c r="B940" s="1357" t="s">
        <v>5543</v>
      </c>
      <c r="C940" s="1331"/>
      <c r="D940" s="769" t="s">
        <v>5544</v>
      </c>
      <c r="E940" s="950"/>
      <c r="F940" s="928"/>
      <c r="G940" s="950"/>
      <c r="H940" s="928"/>
      <c r="I940" s="928"/>
      <c r="J940" s="928"/>
      <c r="K940" s="928"/>
      <c r="L940" s="928"/>
      <c r="M940" s="928"/>
      <c r="N940" s="928"/>
      <c r="O940" s="928"/>
      <c r="P940" s="928"/>
      <c r="Q940" s="928"/>
      <c r="R940" s="928"/>
      <c r="S940" s="928"/>
      <c r="T940" s="928"/>
      <c r="U940" s="928"/>
      <c r="V940" s="231"/>
      <c r="W940" s="231"/>
      <c r="X940" s="231"/>
      <c r="Y940" s="231"/>
      <c r="Z940" s="231"/>
    </row>
    <row r="941" spans="1:26" ht="15.75" hidden="1" customHeight="1">
      <c r="A941" s="1005" t="s">
        <v>14213</v>
      </c>
      <c r="B941" s="1337"/>
      <c r="C941" s="783"/>
      <c r="D941" s="1337">
        <v>0</v>
      </c>
      <c r="E941" s="930"/>
      <c r="F941" s="930"/>
      <c r="G941" s="930"/>
      <c r="H941" s="928"/>
      <c r="I941" s="928"/>
      <c r="J941" s="928"/>
      <c r="K941" s="928"/>
      <c r="L941" s="928"/>
      <c r="M941" s="928"/>
      <c r="N941" s="928"/>
      <c r="O941" s="928"/>
      <c r="P941" s="928"/>
      <c r="Q941" s="928"/>
      <c r="R941" s="928"/>
      <c r="S941" s="928"/>
      <c r="T941" s="928"/>
      <c r="U941" s="928"/>
      <c r="V941" s="231"/>
      <c r="W941" s="231"/>
      <c r="X941" s="231"/>
      <c r="Y941" s="231"/>
      <c r="Z941" s="231"/>
    </row>
    <row r="942" spans="1:26" ht="15.75" customHeight="1">
      <c r="A942" s="1005" t="s">
        <v>14265</v>
      </c>
      <c r="B942" s="1337">
        <v>4754250999</v>
      </c>
      <c r="C942" s="783"/>
      <c r="D942" s="1337">
        <v>9000000</v>
      </c>
      <c r="E942" s="930"/>
      <c r="F942" s="930"/>
      <c r="G942" s="930"/>
      <c r="H942" s="928"/>
      <c r="I942" s="928"/>
      <c r="J942" s="928"/>
      <c r="K942" s="928"/>
      <c r="L942" s="928"/>
      <c r="M942" s="928"/>
      <c r="N942" s="928"/>
      <c r="O942" s="928"/>
      <c r="P942" s="928"/>
      <c r="Q942" s="928"/>
      <c r="R942" s="928"/>
      <c r="S942" s="928"/>
      <c r="T942" s="928"/>
      <c r="U942" s="928"/>
      <c r="V942" s="231"/>
      <c r="W942" s="231"/>
      <c r="X942" s="231"/>
      <c r="Y942" s="231"/>
      <c r="Z942" s="231"/>
    </row>
    <row r="943" spans="1:26" ht="15.75" customHeight="1">
      <c r="A943" s="1005" t="s">
        <v>12446</v>
      </c>
      <c r="B943" s="1337">
        <v>0</v>
      </c>
      <c r="C943" s="783"/>
      <c r="D943" s="1337">
        <v>3909176</v>
      </c>
      <c r="E943" s="930"/>
      <c r="F943" s="930"/>
      <c r="G943" s="930"/>
      <c r="H943" s="928"/>
      <c r="I943" s="928"/>
      <c r="J943" s="928"/>
      <c r="K943" s="928"/>
      <c r="L943" s="928"/>
      <c r="M943" s="928"/>
      <c r="N943" s="928"/>
      <c r="O943" s="928"/>
      <c r="P943" s="928"/>
      <c r="Q943" s="928"/>
      <c r="R943" s="928"/>
      <c r="S943" s="928"/>
      <c r="T943" s="928"/>
      <c r="U943" s="928"/>
      <c r="V943" s="231"/>
      <c r="W943" s="231"/>
      <c r="X943" s="231"/>
      <c r="Y943" s="231"/>
      <c r="Z943" s="231"/>
    </row>
    <row r="944" spans="1:26" ht="15.75" thickBot="1">
      <c r="A944" s="781" t="s">
        <v>4031</v>
      </c>
      <c r="B944" s="1369">
        <f>SUM(B941:B943)</f>
        <v>4754250999</v>
      </c>
      <c r="C944" s="1331"/>
      <c r="D944" s="1369">
        <f>SUM(D941:D943)</f>
        <v>12909176</v>
      </c>
      <c r="E944" s="950"/>
      <c r="F944" s="928"/>
      <c r="G944" s="950"/>
      <c r="H944" s="928"/>
      <c r="I944" s="928"/>
      <c r="J944" s="928"/>
      <c r="K944" s="928"/>
      <c r="L944" s="928"/>
      <c r="M944" s="928"/>
      <c r="N944" s="928"/>
      <c r="O944" s="928"/>
      <c r="P944" s="928"/>
      <c r="Q944" s="928"/>
      <c r="R944" s="928"/>
      <c r="S944" s="928"/>
      <c r="T944" s="928"/>
      <c r="U944" s="928"/>
      <c r="V944" s="231"/>
      <c r="W944" s="231"/>
      <c r="X944" s="231"/>
      <c r="Y944" s="231"/>
      <c r="Z944" s="231"/>
    </row>
    <row r="945" spans="1:26" ht="15.75" thickTop="1">
      <c r="A945" s="781"/>
      <c r="B945" s="1373">
        <f ca="1">B944-PL!F36</f>
        <v>4753958399</v>
      </c>
      <c r="C945" s="1341"/>
      <c r="D945" s="1340">
        <f ca="1">D944-PL!H36</f>
        <v>0</v>
      </c>
      <c r="E945" s="950"/>
      <c r="F945" s="928"/>
      <c r="G945" s="950"/>
      <c r="H945" s="928"/>
      <c r="I945" s="928"/>
      <c r="J945" s="928"/>
      <c r="K945" s="928"/>
      <c r="L945" s="928"/>
      <c r="M945" s="928"/>
      <c r="N945" s="928"/>
      <c r="O945" s="928"/>
      <c r="P945" s="928"/>
      <c r="Q945" s="928"/>
      <c r="R945" s="928"/>
      <c r="S945" s="928"/>
      <c r="T945" s="928"/>
      <c r="U945" s="928"/>
      <c r="V945" s="231"/>
      <c r="W945" s="231"/>
      <c r="X945" s="231"/>
      <c r="Y945" s="231"/>
      <c r="Z945" s="231"/>
    </row>
    <row r="946" spans="1:26" ht="15">
      <c r="A946" s="1005"/>
      <c r="B946" s="1337"/>
      <c r="C946" s="783"/>
      <c r="D946" s="1355"/>
      <c r="E946" s="950"/>
      <c r="F946" s="928" t="s">
        <v>7447</v>
      </c>
      <c r="G946" s="950"/>
      <c r="H946" s="928"/>
      <c r="I946" s="928"/>
      <c r="J946" s="928"/>
      <c r="K946" s="928"/>
      <c r="L946" s="928"/>
      <c r="M946" s="928"/>
      <c r="N946" s="928"/>
      <c r="O946" s="928"/>
      <c r="P946" s="928"/>
      <c r="Q946" s="928"/>
      <c r="R946" s="928"/>
      <c r="S946" s="928"/>
      <c r="T946" s="928"/>
      <c r="U946" s="928"/>
      <c r="V946" s="231"/>
      <c r="W946" s="231"/>
      <c r="X946" s="231"/>
      <c r="Y946" s="231"/>
      <c r="Z946" s="231"/>
    </row>
    <row r="947" spans="1:26" ht="15">
      <c r="A947" s="1383" t="s">
        <v>4432</v>
      </c>
      <c r="B947" s="1330"/>
      <c r="C947" s="1330"/>
      <c r="D947" s="1330"/>
      <c r="E947" s="925"/>
      <c r="F947" s="925"/>
      <c r="G947" s="925"/>
      <c r="H947" s="925"/>
      <c r="I947" s="925"/>
      <c r="J947" s="925"/>
      <c r="K947" s="925"/>
      <c r="L947" s="925"/>
      <c r="M947" s="925"/>
      <c r="N947" s="925"/>
      <c r="O947" s="925"/>
      <c r="P947" s="925"/>
      <c r="Q947" s="925"/>
      <c r="R947" s="925"/>
      <c r="S947" s="925"/>
      <c r="T947" s="925"/>
      <c r="U947" s="925"/>
      <c r="V947" s="926"/>
      <c r="W947" s="926"/>
      <c r="X947" s="926"/>
      <c r="Y947" s="926"/>
      <c r="Z947" s="926"/>
    </row>
    <row r="948" spans="1:26" ht="15">
      <c r="A948" s="1380"/>
      <c r="B948" s="1357" t="s">
        <v>5543</v>
      </c>
      <c r="C948" s="1331"/>
      <c r="D948" s="769" t="s">
        <v>5544</v>
      </c>
      <c r="E948" s="950"/>
      <c r="F948" s="928"/>
      <c r="G948" s="950"/>
      <c r="H948" s="928"/>
      <c r="I948" s="928"/>
      <c r="J948" s="928"/>
      <c r="K948" s="928"/>
      <c r="L948" s="928"/>
      <c r="M948" s="928"/>
      <c r="N948" s="928"/>
      <c r="O948" s="928"/>
      <c r="P948" s="928"/>
      <c r="Q948" s="928"/>
      <c r="R948" s="928"/>
      <c r="S948" s="928"/>
      <c r="T948" s="928"/>
      <c r="U948" s="928"/>
      <c r="V948" s="231"/>
      <c r="W948" s="231"/>
      <c r="X948" s="231"/>
      <c r="Y948" s="231"/>
      <c r="Z948" s="231"/>
    </row>
    <row r="949" spans="1:26" ht="15">
      <c r="A949" s="1005" t="s">
        <v>14234</v>
      </c>
      <c r="B949" s="1528">
        <v>15073731</v>
      </c>
      <c r="C949" s="1337"/>
      <c r="D949" s="1337">
        <v>11623541</v>
      </c>
      <c r="E949" s="941"/>
      <c r="F949" s="928"/>
      <c r="G949" s="941"/>
      <c r="H949" s="928"/>
      <c r="I949" s="928"/>
      <c r="J949" s="928"/>
      <c r="K949" s="928"/>
      <c r="L949" s="928"/>
      <c r="M949" s="928"/>
      <c r="N949" s="928"/>
      <c r="O949" s="928"/>
      <c r="P949" s="928"/>
      <c r="Q949" s="928"/>
      <c r="R949" s="928"/>
      <c r="S949" s="928"/>
      <c r="T949" s="928"/>
      <c r="U949" s="928"/>
      <c r="V949" s="231"/>
      <c r="W949" s="231"/>
      <c r="X949" s="231"/>
      <c r="Y949" s="231"/>
      <c r="Z949" s="231"/>
    </row>
    <row r="950" spans="1:26" ht="15">
      <c r="A950" s="1005" t="s">
        <v>14214</v>
      </c>
      <c r="B950" s="1528">
        <v>11550840</v>
      </c>
      <c r="C950" s="1337"/>
      <c r="D950" s="1337">
        <v>29811389</v>
      </c>
      <c r="E950" s="941"/>
      <c r="F950" s="928"/>
      <c r="G950" s="941"/>
      <c r="H950" s="928"/>
      <c r="I950" s="928"/>
      <c r="J950" s="928"/>
      <c r="K950" s="928"/>
      <c r="L950" s="928"/>
      <c r="M950" s="928"/>
      <c r="N950" s="928"/>
      <c r="O950" s="928"/>
      <c r="P950" s="928"/>
      <c r="Q950" s="928"/>
      <c r="R950" s="928"/>
      <c r="S950" s="928"/>
      <c r="T950" s="928"/>
      <c r="U950" s="928"/>
      <c r="V950" s="231"/>
      <c r="W950" s="231"/>
      <c r="X950" s="231"/>
      <c r="Y950" s="231"/>
      <c r="Z950" s="231"/>
    </row>
    <row r="951" spans="1:26" ht="15">
      <c r="A951" s="1005" t="s">
        <v>14332</v>
      </c>
      <c r="B951" s="1528">
        <v>9324922493</v>
      </c>
      <c r="C951" s="1337"/>
      <c r="D951" s="1337">
        <v>0</v>
      </c>
      <c r="E951" s="941"/>
      <c r="F951" s="928"/>
      <c r="G951" s="941"/>
      <c r="H951" s="928"/>
      <c r="I951" s="928"/>
      <c r="J951" s="928"/>
      <c r="K951" s="928"/>
      <c r="L951" s="928"/>
      <c r="M951" s="928"/>
      <c r="N951" s="928"/>
      <c r="O951" s="928"/>
      <c r="P951" s="928"/>
      <c r="Q951" s="928"/>
      <c r="R951" s="928"/>
      <c r="S951" s="928"/>
      <c r="T951" s="928"/>
      <c r="U951" s="928"/>
      <c r="V951" s="231"/>
      <c r="W951" s="231"/>
      <c r="X951" s="231"/>
      <c r="Y951" s="231"/>
      <c r="Z951" s="231"/>
    </row>
    <row r="952" spans="1:26" ht="15">
      <c r="A952" s="1005" t="s">
        <v>14333</v>
      </c>
      <c r="B952" s="1528">
        <v>255353024</v>
      </c>
      <c r="C952" s="1337"/>
      <c r="D952" s="1337">
        <v>2250000</v>
      </c>
      <c r="E952" s="941"/>
      <c r="F952" s="928"/>
      <c r="G952" s="941"/>
      <c r="H952" s="928"/>
      <c r="I952" s="928"/>
      <c r="J952" s="928"/>
      <c r="K952" s="928"/>
      <c r="L952" s="928"/>
      <c r="M952" s="928"/>
      <c r="N952" s="928"/>
      <c r="O952" s="928"/>
      <c r="P952" s="928"/>
      <c r="Q952" s="928"/>
      <c r="R952" s="928"/>
      <c r="S952" s="928"/>
      <c r="T952" s="928"/>
      <c r="U952" s="928"/>
      <c r="V952" s="231"/>
      <c r="W952" s="231"/>
      <c r="X952" s="231"/>
      <c r="Y952" s="231"/>
      <c r="Z952" s="231"/>
    </row>
    <row r="953" spans="1:26" ht="15" hidden="1">
      <c r="A953" s="1005"/>
      <c r="B953" s="1337"/>
      <c r="C953" s="783"/>
      <c r="D953" s="783"/>
      <c r="E953" s="930"/>
      <c r="F953" s="943"/>
      <c r="G953" s="930"/>
      <c r="H953" s="928"/>
      <c r="I953" s="928"/>
      <c r="J953" s="928"/>
      <c r="K953" s="928"/>
      <c r="L953" s="928"/>
      <c r="M953" s="928"/>
      <c r="N953" s="928"/>
      <c r="O953" s="928"/>
      <c r="P953" s="928"/>
      <c r="Q953" s="928"/>
      <c r="R953" s="928"/>
      <c r="S953" s="928"/>
      <c r="T953" s="928"/>
      <c r="U953" s="928"/>
      <c r="V953" s="231"/>
      <c r="W953" s="231"/>
      <c r="X953" s="231"/>
      <c r="Y953" s="231"/>
      <c r="Z953" s="231"/>
    </row>
    <row r="954" spans="1:26" ht="15" hidden="1">
      <c r="A954" s="1005"/>
      <c r="B954" s="1337"/>
      <c r="C954" s="1337"/>
      <c r="D954" s="1337"/>
      <c r="E954" s="941"/>
      <c r="F954" s="928"/>
      <c r="G954" s="941"/>
      <c r="H954" s="928"/>
      <c r="I954" s="928"/>
      <c r="J954" s="928"/>
      <c r="K954" s="928"/>
      <c r="L954" s="928"/>
      <c r="M954" s="928"/>
      <c r="N954" s="928"/>
      <c r="O954" s="928"/>
      <c r="P954" s="928"/>
      <c r="Q954" s="928"/>
      <c r="R954" s="928"/>
      <c r="S954" s="928"/>
      <c r="T954" s="928"/>
      <c r="U954" s="928"/>
      <c r="V954" s="231"/>
      <c r="W954" s="231"/>
      <c r="X954" s="231"/>
      <c r="Y954" s="231"/>
      <c r="Z954" s="231"/>
    </row>
    <row r="955" spans="1:26" ht="15.75" thickBot="1">
      <c r="A955" s="781" t="s">
        <v>4031</v>
      </c>
      <c r="B955" s="1369">
        <f>SUM(B949:B954)</f>
        <v>9606900088</v>
      </c>
      <c r="C955" s="1331"/>
      <c r="D955" s="1369">
        <f>SUM(D949:D954)</f>
        <v>43684930</v>
      </c>
      <c r="E955" s="950"/>
      <c r="F955" s="928"/>
      <c r="G955" s="950"/>
      <c r="H955" s="928"/>
      <c r="I955" s="928"/>
      <c r="J955" s="928"/>
      <c r="K955" s="928"/>
      <c r="L955" s="928"/>
      <c r="M955" s="928"/>
      <c r="N955" s="928"/>
      <c r="O955" s="928"/>
      <c r="P955" s="928"/>
      <c r="Q955" s="928"/>
      <c r="R955" s="928"/>
      <c r="S955" s="928"/>
      <c r="T955" s="928"/>
      <c r="U955" s="928"/>
      <c r="V955" s="231"/>
      <c r="W955" s="231"/>
      <c r="X955" s="231"/>
      <c r="Y955" s="231"/>
      <c r="Z955" s="231"/>
    </row>
    <row r="956" spans="1:26" ht="15.75" thickTop="1">
      <c r="A956" s="781"/>
      <c r="B956" s="1373">
        <f ca="1">B955-PL!F38</f>
        <v>9593630046</v>
      </c>
      <c r="C956" s="1341"/>
      <c r="D956" s="1340">
        <f ca="1">D955-PL!H38</f>
        <v>0</v>
      </c>
      <c r="E956" s="950"/>
      <c r="F956" s="928"/>
      <c r="G956" s="950"/>
      <c r="H956" s="928"/>
      <c r="I956" s="928"/>
      <c r="J956" s="928"/>
      <c r="K956" s="928"/>
      <c r="L956" s="928"/>
      <c r="M956" s="928"/>
      <c r="N956" s="928"/>
      <c r="O956" s="928"/>
      <c r="P956" s="928"/>
      <c r="Q956" s="928"/>
      <c r="R956" s="928"/>
      <c r="S956" s="928"/>
      <c r="T956" s="928"/>
      <c r="U956" s="928"/>
      <c r="V956" s="231"/>
      <c r="W956" s="231"/>
      <c r="X956" s="231"/>
      <c r="Y956" s="231"/>
      <c r="Z956" s="231"/>
    </row>
    <row r="957" spans="1:26" ht="15">
      <c r="A957" s="1380"/>
      <c r="B957" s="1337"/>
      <c r="C957" s="783"/>
      <c r="D957" s="783"/>
      <c r="E957" s="930"/>
      <c r="F957" s="943"/>
      <c r="G957" s="930"/>
      <c r="H957" s="928"/>
      <c r="I957" s="928"/>
      <c r="J957" s="928"/>
      <c r="K957" s="928"/>
      <c r="L957" s="928"/>
      <c r="M957" s="928"/>
      <c r="N957" s="928"/>
      <c r="O957" s="928"/>
      <c r="P957" s="928"/>
      <c r="Q957" s="928"/>
      <c r="R957" s="928"/>
      <c r="S957" s="928"/>
      <c r="T957" s="928"/>
      <c r="U957" s="928"/>
      <c r="V957" s="231"/>
      <c r="W957" s="231"/>
      <c r="X957" s="231"/>
      <c r="Y957" s="231"/>
      <c r="Z957" s="231"/>
    </row>
    <row r="958" spans="1:26" ht="15">
      <c r="A958" s="1380"/>
      <c r="B958" s="1337"/>
      <c r="C958" s="783"/>
      <c r="D958" s="783"/>
      <c r="E958" s="930"/>
      <c r="F958" s="943"/>
      <c r="G958" s="930"/>
      <c r="H958" s="928"/>
      <c r="I958" s="928"/>
      <c r="J958" s="928"/>
      <c r="K958" s="928"/>
      <c r="L958" s="928"/>
      <c r="M958" s="928"/>
      <c r="N958" s="928"/>
      <c r="O958" s="928"/>
      <c r="P958" s="928"/>
      <c r="Q958" s="928"/>
      <c r="R958" s="928"/>
      <c r="S958" s="928"/>
      <c r="T958" s="928"/>
      <c r="U958" s="928"/>
      <c r="V958" s="231"/>
      <c r="W958" s="231"/>
      <c r="X958" s="231"/>
      <c r="Y958" s="231"/>
      <c r="Z958" s="231"/>
    </row>
    <row r="959" spans="1:26" ht="15">
      <c r="A959" s="1383" t="s">
        <v>4433</v>
      </c>
      <c r="B959" s="1330"/>
      <c r="C959" s="1330"/>
      <c r="D959" s="1330"/>
      <c r="E959" s="925"/>
      <c r="F959" s="925"/>
      <c r="G959" s="925"/>
      <c r="H959" s="925"/>
      <c r="I959" s="925"/>
      <c r="J959" s="925"/>
      <c r="K959" s="925"/>
      <c r="L959" s="925"/>
      <c r="M959" s="925"/>
      <c r="N959" s="925"/>
      <c r="O959" s="925"/>
      <c r="P959" s="925"/>
      <c r="Q959" s="925"/>
      <c r="R959" s="925"/>
      <c r="S959" s="925"/>
      <c r="T959" s="925"/>
      <c r="U959" s="925"/>
      <c r="V959" s="926"/>
      <c r="W959" s="926"/>
      <c r="X959" s="926"/>
      <c r="Y959" s="926"/>
      <c r="Z959" s="926"/>
    </row>
    <row r="960" spans="1:26" ht="15">
      <c r="A960" s="1380"/>
      <c r="B960" s="1357" t="s">
        <v>5543</v>
      </c>
      <c r="C960" s="1331"/>
      <c r="D960" s="769" t="s">
        <v>5544</v>
      </c>
      <c r="E960" s="950"/>
      <c r="F960" s="928"/>
      <c r="G960" s="950"/>
      <c r="H960" s="928"/>
      <c r="I960" s="928"/>
      <c r="J960" s="928"/>
      <c r="K960" s="928"/>
      <c r="L960" s="928"/>
      <c r="M960" s="928"/>
      <c r="N960" s="928"/>
      <c r="O960" s="928"/>
      <c r="P960" s="928"/>
      <c r="Q960" s="928"/>
      <c r="R960" s="928"/>
      <c r="S960" s="928"/>
      <c r="T960" s="928"/>
      <c r="U960" s="928"/>
      <c r="V960" s="231"/>
      <c r="W960" s="231"/>
      <c r="X960" s="231"/>
      <c r="Y960" s="231"/>
      <c r="Z960" s="231"/>
    </row>
    <row r="961" spans="1:26" ht="30">
      <c r="A961" s="1380" t="s">
        <v>7742</v>
      </c>
      <c r="B961" s="1337"/>
      <c r="C961" s="783"/>
      <c r="D961" s="783"/>
      <c r="E961" s="930"/>
      <c r="F961" s="928"/>
      <c r="G961" s="930"/>
      <c r="H961" s="928"/>
      <c r="I961" s="928"/>
      <c r="J961" s="1455"/>
      <c r="K961" s="1455"/>
      <c r="L961" s="1456"/>
      <c r="M961" s="1441"/>
      <c r="N961" s="928"/>
      <c r="O961" s="928"/>
      <c r="P961" s="928"/>
      <c r="Q961" s="928"/>
      <c r="R961" s="928"/>
      <c r="S961" s="928"/>
      <c r="T961" s="928"/>
      <c r="U961" s="928"/>
      <c r="V961" s="231"/>
      <c r="W961" s="231"/>
      <c r="X961" s="231"/>
      <c r="Y961" s="231"/>
      <c r="Z961" s="231"/>
    </row>
    <row r="962" spans="1:26" ht="30">
      <c r="A962" s="1380" t="s">
        <v>7743</v>
      </c>
      <c r="B962" s="1337"/>
      <c r="C962" s="783"/>
      <c r="D962" s="783"/>
      <c r="E962" s="930"/>
      <c r="F962" s="928"/>
      <c r="G962" s="930"/>
      <c r="H962" s="928"/>
      <c r="I962" s="928"/>
      <c r="J962" s="1455"/>
      <c r="K962" s="1455"/>
      <c r="L962" s="1111"/>
      <c r="M962" s="1111"/>
      <c r="N962" s="928"/>
      <c r="O962" s="928"/>
      <c r="P962" s="928"/>
      <c r="Q962" s="928"/>
      <c r="R962" s="928"/>
      <c r="S962" s="928"/>
      <c r="T962" s="928"/>
      <c r="U962" s="928"/>
      <c r="V962" s="231"/>
      <c r="W962" s="231"/>
      <c r="X962" s="231"/>
      <c r="Y962" s="231"/>
      <c r="Z962" s="231"/>
    </row>
    <row r="963" spans="1:26" ht="30">
      <c r="A963" s="1380" t="s">
        <v>8016</v>
      </c>
      <c r="B963" s="1337"/>
      <c r="C963" s="783"/>
      <c r="D963" s="783"/>
      <c r="E963" s="930"/>
      <c r="F963" s="928"/>
      <c r="G963" s="930"/>
      <c r="H963" s="928"/>
      <c r="I963" s="928"/>
      <c r="J963" s="1455" t="s">
        <v>544</v>
      </c>
      <c r="K963" s="1455"/>
      <c r="L963" s="1457"/>
      <c r="M963" s="1114"/>
      <c r="N963" s="928"/>
      <c r="O963" s="928"/>
      <c r="P963" s="928"/>
      <c r="Q963" s="928"/>
      <c r="R963" s="928"/>
      <c r="S963" s="928"/>
      <c r="T963" s="928"/>
      <c r="U963" s="928"/>
      <c r="V963" s="231"/>
      <c r="W963" s="231"/>
      <c r="X963" s="231"/>
      <c r="Y963" s="231"/>
      <c r="Z963" s="231"/>
    </row>
    <row r="964" spans="1:26" ht="60">
      <c r="A964" s="1380" t="s">
        <v>8017</v>
      </c>
      <c r="B964" s="1365"/>
      <c r="C964" s="1337"/>
      <c r="D964" s="1365"/>
      <c r="E964" s="941"/>
      <c r="F964" s="928"/>
      <c r="G964" s="941"/>
      <c r="H964" s="928"/>
      <c r="I964" s="928"/>
      <c r="J964" s="1455" t="s">
        <v>9863</v>
      </c>
      <c r="K964" s="1455"/>
      <c r="L964" s="1457"/>
      <c r="M964" s="1114"/>
      <c r="N964" s="928"/>
      <c r="O964" s="928"/>
      <c r="P964" s="928"/>
      <c r="Q964" s="928"/>
      <c r="R964" s="928"/>
      <c r="S964" s="928"/>
      <c r="T964" s="928"/>
      <c r="U964" s="928"/>
      <c r="V964" s="231"/>
      <c r="W964" s="231"/>
      <c r="X964" s="231"/>
      <c r="Y964" s="231"/>
      <c r="Z964" s="231"/>
    </row>
    <row r="965" spans="1:26" ht="30.75" thickBot="1">
      <c r="A965" s="781" t="s">
        <v>4031</v>
      </c>
      <c r="B965" s="1367">
        <f>SUM(B961:B964)</f>
        <v>0</v>
      </c>
      <c r="C965" s="1331"/>
      <c r="D965" s="1367">
        <f>SUM(D961:D964)</f>
        <v>0</v>
      </c>
      <c r="E965" s="950"/>
      <c r="F965" s="928"/>
      <c r="G965" s="950"/>
      <c r="H965" s="928"/>
      <c r="I965" s="928"/>
      <c r="J965" s="1455" t="s">
        <v>14224</v>
      </c>
      <c r="K965" s="1455"/>
      <c r="L965" s="1458"/>
      <c r="M965" s="1115"/>
      <c r="N965" s="928"/>
      <c r="O965" s="928"/>
      <c r="P965" s="928"/>
      <c r="Q965" s="928"/>
      <c r="R965" s="928"/>
      <c r="S965" s="928"/>
      <c r="T965" s="928"/>
      <c r="U965" s="928"/>
      <c r="V965" s="231"/>
      <c r="W965" s="231"/>
      <c r="X965" s="231"/>
      <c r="Y965" s="231"/>
      <c r="Z965" s="231"/>
    </row>
    <row r="966" spans="1:26" ht="15.75" thickTop="1">
      <c r="A966" s="781"/>
      <c r="B966" s="1368"/>
      <c r="C966" s="1331"/>
      <c r="D966" s="1368"/>
      <c r="E966" s="950"/>
      <c r="F966" s="928"/>
      <c r="G966" s="950"/>
      <c r="H966" s="928"/>
      <c r="I966" s="928"/>
      <c r="J966" s="1455"/>
      <c r="K966" s="1455"/>
      <c r="L966" s="1458"/>
      <c r="M966" s="1115"/>
      <c r="N966" s="928"/>
      <c r="O966" s="928"/>
      <c r="P966" s="928"/>
      <c r="Q966" s="928"/>
      <c r="R966" s="928"/>
      <c r="S966" s="928"/>
      <c r="T966" s="928"/>
      <c r="U966" s="928"/>
      <c r="V966" s="231"/>
      <c r="W966" s="231"/>
      <c r="X966" s="231"/>
      <c r="Y966" s="231"/>
      <c r="Z966" s="231"/>
    </row>
    <row r="967" spans="1:26" ht="15">
      <c r="A967" s="781"/>
      <c r="B967" s="1368"/>
      <c r="C967" s="1331"/>
      <c r="D967" s="1368"/>
      <c r="E967" s="950"/>
      <c r="F967" s="928"/>
      <c r="G967" s="950"/>
      <c r="H967" s="928"/>
      <c r="I967" s="928"/>
      <c r="J967" s="1455"/>
      <c r="K967" s="1455"/>
      <c r="L967" s="1458"/>
      <c r="M967" s="1115"/>
      <c r="N967" s="928"/>
      <c r="O967" s="928"/>
      <c r="P967" s="928"/>
      <c r="Q967" s="928"/>
      <c r="R967" s="928"/>
      <c r="S967" s="928"/>
      <c r="T967" s="928"/>
      <c r="U967" s="928"/>
      <c r="V967" s="231"/>
      <c r="W967" s="231"/>
      <c r="X967" s="231"/>
      <c r="Y967" s="231"/>
      <c r="Z967" s="231"/>
    </row>
    <row r="968" spans="1:26" ht="30">
      <c r="A968" s="781"/>
      <c r="B968" s="1368">
        <f>B965-[2]PL!F48</f>
        <v>0</v>
      </c>
      <c r="C968" s="1331"/>
      <c r="D968" s="1368">
        <f>D965-[2]PL!H48</f>
        <v>0</v>
      </c>
      <c r="E968" s="950"/>
      <c r="F968" s="928"/>
      <c r="G968" s="950"/>
      <c r="H968" s="928"/>
      <c r="I968" s="928"/>
      <c r="J968" s="1455" t="s">
        <v>14225</v>
      </c>
      <c r="K968" s="1455"/>
      <c r="L968" s="1458"/>
      <c r="M968" s="1115"/>
      <c r="N968" s="928"/>
      <c r="O968" s="928"/>
      <c r="P968" s="928"/>
      <c r="Q968" s="928"/>
      <c r="R968" s="928"/>
      <c r="S968" s="928"/>
      <c r="T968" s="928"/>
      <c r="U968" s="928"/>
      <c r="V968" s="231"/>
      <c r="W968" s="231"/>
      <c r="X968" s="231"/>
      <c r="Y968" s="231"/>
      <c r="Z968" s="231"/>
    </row>
    <row r="969" spans="1:26" ht="15">
      <c r="A969" s="781"/>
      <c r="B969" s="1368"/>
      <c r="C969" s="1331"/>
      <c r="D969" s="1368"/>
      <c r="E969" s="950"/>
      <c r="F969" s="928"/>
      <c r="G969" s="950"/>
      <c r="H969" s="928"/>
      <c r="I969" s="928"/>
      <c r="J969" s="1455" t="s">
        <v>4559</v>
      </c>
      <c r="K969" s="1455"/>
      <c r="L969" s="1457"/>
      <c r="M969" s="1114"/>
      <c r="N969" s="928"/>
      <c r="O969" s="928"/>
      <c r="P969" s="928"/>
      <c r="Q969" s="928"/>
      <c r="R969" s="928"/>
      <c r="S969" s="928"/>
      <c r="T969" s="928"/>
      <c r="U969" s="928"/>
      <c r="V969" s="231"/>
      <c r="W969" s="231"/>
      <c r="X969" s="231"/>
      <c r="Y969" s="231"/>
      <c r="Z969" s="231"/>
    </row>
    <row r="970" spans="1:26" ht="30">
      <c r="A970" s="1383" t="s">
        <v>4434</v>
      </c>
      <c r="B970" s="1330"/>
      <c r="C970" s="1330"/>
      <c r="D970" s="1330"/>
      <c r="E970" s="925"/>
      <c r="F970" s="925"/>
      <c r="G970" s="925"/>
      <c r="H970" s="925"/>
      <c r="I970" s="925"/>
      <c r="J970" s="1455" t="s">
        <v>9864</v>
      </c>
      <c r="K970" s="1455"/>
      <c r="L970" s="1457"/>
      <c r="M970" s="1114"/>
      <c r="N970" s="925"/>
      <c r="O970" s="925"/>
      <c r="P970" s="925"/>
      <c r="Q970" s="925"/>
      <c r="R970" s="925"/>
      <c r="S970" s="925"/>
      <c r="T970" s="925"/>
      <c r="U970" s="925"/>
      <c r="V970" s="926"/>
      <c r="W970" s="926"/>
      <c r="X970" s="926"/>
      <c r="Y970" s="926"/>
      <c r="Z970" s="926"/>
    </row>
    <row r="971" spans="1:26" ht="45">
      <c r="A971" s="1380"/>
      <c r="B971" s="1357" t="s">
        <v>5543</v>
      </c>
      <c r="C971" s="1331"/>
      <c r="D971" s="769" t="s">
        <v>5544</v>
      </c>
      <c r="E971" s="950"/>
      <c r="F971" s="928"/>
      <c r="G971" s="950"/>
      <c r="H971" s="928"/>
      <c r="I971" s="928"/>
      <c r="J971" s="1459" t="s">
        <v>8606</v>
      </c>
      <c r="K971" s="1459"/>
      <c r="L971" s="1460"/>
      <c r="M971" s="1116"/>
      <c r="N971" s="928"/>
      <c r="O971" s="928"/>
      <c r="P971" s="928"/>
      <c r="Q971" s="928"/>
      <c r="R971" s="928"/>
      <c r="S971" s="928"/>
      <c r="T971" s="928"/>
      <c r="U971" s="928"/>
      <c r="V971" s="231"/>
      <c r="W971" s="231"/>
      <c r="X971" s="231"/>
      <c r="Y971" s="231"/>
      <c r="Z971" s="231"/>
    </row>
    <row r="972" spans="1:26" ht="30">
      <c r="A972" s="1380"/>
      <c r="B972" s="1368"/>
      <c r="C972" s="1331"/>
      <c r="D972" s="1336"/>
      <c r="E972" s="950"/>
      <c r="F972" s="928"/>
      <c r="G972" s="950"/>
      <c r="H972" s="928"/>
      <c r="I972" s="928"/>
      <c r="J972" s="1459" t="s">
        <v>4561</v>
      </c>
      <c r="K972" s="1459"/>
      <c r="L972" s="1460"/>
      <c r="M972" s="1116"/>
      <c r="N972" s="928"/>
      <c r="O972" s="928"/>
      <c r="P972" s="928"/>
      <c r="Q972" s="928"/>
      <c r="R972" s="928"/>
      <c r="S972" s="928"/>
      <c r="T972" s="928"/>
      <c r="U972" s="928"/>
      <c r="V972" s="231"/>
      <c r="W972" s="231"/>
      <c r="X972" s="231"/>
      <c r="Y972" s="231"/>
      <c r="Z972" s="231"/>
    </row>
    <row r="973" spans="1:26" ht="15">
      <c r="A973" s="1380"/>
      <c r="B973" s="1368"/>
      <c r="C973" s="1331"/>
      <c r="D973" s="1336"/>
      <c r="E973" s="950"/>
      <c r="F973" s="928"/>
      <c r="G973" s="950"/>
      <c r="H973" s="928"/>
      <c r="I973" s="928"/>
      <c r="J973" s="1459"/>
      <c r="K973" s="1459"/>
      <c r="L973" s="1460"/>
      <c r="M973" s="1116"/>
      <c r="N973" s="928"/>
      <c r="O973" s="928"/>
      <c r="P973" s="928"/>
      <c r="Q973" s="928"/>
      <c r="R973" s="928"/>
      <c r="S973" s="928"/>
      <c r="T973" s="928"/>
      <c r="U973" s="928"/>
      <c r="V973" s="231"/>
      <c r="W973" s="231"/>
      <c r="X973" s="231"/>
      <c r="Y973" s="231"/>
      <c r="Z973" s="231"/>
    </row>
    <row r="974" spans="1:26" ht="29.25">
      <c r="A974" s="1380" t="s">
        <v>11857</v>
      </c>
      <c r="B974" s="1337">
        <f ca="1">PL!F54</f>
        <v>3332744548</v>
      </c>
      <c r="C974" s="783"/>
      <c r="D974" s="783">
        <f ca="1">PL!H54</f>
        <v>1969404277.4000001</v>
      </c>
      <c r="E974" s="930"/>
      <c r="F974" s="928">
        <f ca="1">KQKD!G54</f>
        <v>1230892449.4000001</v>
      </c>
      <c r="G974" s="930"/>
      <c r="H974" s="928" t="e">
        <f>KQKD!#REF!</f>
        <v>#REF!</v>
      </c>
      <c r="I974" s="928"/>
      <c r="J974" s="1461" t="s">
        <v>4560</v>
      </c>
      <c r="K974" s="1461"/>
      <c r="L974" s="1462"/>
      <c r="M974" s="1117"/>
      <c r="N974" s="928"/>
      <c r="O974" s="928"/>
      <c r="P974" s="928"/>
      <c r="Q974" s="928"/>
      <c r="R974" s="928"/>
      <c r="S974" s="928"/>
      <c r="T974" s="928"/>
      <c r="U974" s="928"/>
      <c r="V974" s="231"/>
      <c r="W974" s="231"/>
      <c r="X974" s="231"/>
      <c r="Y974" s="231"/>
      <c r="Z974" s="231"/>
    </row>
    <row r="975" spans="1:26" ht="45" hidden="1">
      <c r="A975" s="1380" t="s">
        <v>12858</v>
      </c>
      <c r="B975" s="1337">
        <v>0</v>
      </c>
      <c r="C975" s="783"/>
      <c r="D975" s="783">
        <v>0</v>
      </c>
      <c r="E975" s="930"/>
      <c r="F975" s="928"/>
      <c r="G975" s="930"/>
      <c r="H975" s="928"/>
      <c r="I975" s="928"/>
      <c r="J975" s="928"/>
      <c r="K975" s="928"/>
      <c r="L975" s="928"/>
      <c r="M975" s="928"/>
      <c r="N975" s="928"/>
      <c r="O975" s="928"/>
      <c r="P975" s="928"/>
      <c r="Q975" s="928"/>
      <c r="R975" s="928"/>
      <c r="S975" s="928"/>
      <c r="T975" s="928"/>
      <c r="U975" s="928"/>
      <c r="V975" s="231"/>
      <c r="W975" s="231"/>
      <c r="X975" s="231"/>
      <c r="Y975" s="231"/>
      <c r="Z975" s="231"/>
    </row>
    <row r="976" spans="1:26" ht="15">
      <c r="A976" s="1380" t="s">
        <v>6448</v>
      </c>
      <c r="B976" s="1337">
        <f ca="1">SUM(B974:B975)</f>
        <v>3332744548</v>
      </c>
      <c r="C976" s="783"/>
      <c r="D976" s="783">
        <f ca="1">SUM(D974:D975)</f>
        <v>1969404277.4000001</v>
      </c>
      <c r="E976" s="930"/>
      <c r="F976" s="928"/>
      <c r="G976" s="930"/>
      <c r="H976" s="928"/>
      <c r="I976" s="928"/>
      <c r="J976" s="928"/>
      <c r="K976" s="928"/>
      <c r="L976" s="928"/>
      <c r="M976" s="928"/>
      <c r="N976" s="928"/>
      <c r="O976" s="928"/>
      <c r="P976" s="928"/>
      <c r="Q976" s="928"/>
      <c r="R976" s="928"/>
      <c r="S976" s="928"/>
      <c r="T976" s="928"/>
      <c r="U976" s="928"/>
      <c r="V976" s="231"/>
      <c r="W976" s="231"/>
      <c r="X976" s="231"/>
      <c r="Y976" s="231"/>
      <c r="Z976" s="231"/>
    </row>
    <row r="977" spans="1:26" ht="15">
      <c r="A977" s="1380" t="s">
        <v>3029</v>
      </c>
      <c r="B977" s="1365">
        <f>B985</f>
        <v>60309533</v>
      </c>
      <c r="C977" s="783"/>
      <c r="D977" s="786">
        <v>38133610.944751382</v>
      </c>
      <c r="E977" s="930"/>
      <c r="F977" s="928"/>
      <c r="G977" s="930"/>
      <c r="H977" s="928"/>
      <c r="I977" s="928"/>
      <c r="J977" s="928"/>
      <c r="K977" s="928"/>
      <c r="L977" s="928"/>
      <c r="M977" s="928"/>
      <c r="N977" s="928"/>
      <c r="O977" s="928"/>
      <c r="P977" s="928"/>
      <c r="Q977" s="928"/>
      <c r="R977" s="928"/>
      <c r="S977" s="928"/>
      <c r="T977" s="928"/>
      <c r="U977" s="928"/>
      <c r="V977" s="231"/>
      <c r="W977" s="231"/>
      <c r="X977" s="231"/>
      <c r="Y977" s="231"/>
      <c r="Z977" s="231"/>
    </row>
    <row r="978" spans="1:26" ht="15.75" thickBot="1">
      <c r="A978" s="781" t="s">
        <v>409</v>
      </c>
      <c r="B978" s="1369">
        <f ca="1">B976/B977</f>
        <v>55.260659173069705</v>
      </c>
      <c r="C978" s="1331"/>
      <c r="D978" s="1332">
        <f ca="1">D976/D977</f>
        <v>51.644841089224578</v>
      </c>
      <c r="E978" s="950"/>
      <c r="F978" s="928">
        <f ca="1">F974/B977</f>
        <v>20.409583496526164</v>
      </c>
      <c r="G978" s="950"/>
      <c r="H978" s="928" t="e">
        <f>H974/B977</f>
        <v>#REF!</v>
      </c>
      <c r="I978" s="928"/>
      <c r="J978" s="928"/>
      <c r="K978" s="928"/>
      <c r="L978" s="928"/>
      <c r="M978" s="928"/>
      <c r="N978" s="928"/>
      <c r="O978" s="928"/>
      <c r="P978" s="928"/>
      <c r="Q978" s="928"/>
      <c r="R978" s="928"/>
      <c r="S978" s="928"/>
      <c r="T978" s="928"/>
      <c r="U978" s="928"/>
      <c r="V978" s="231"/>
      <c r="W978" s="231"/>
      <c r="X978" s="231"/>
      <c r="Y978" s="231"/>
      <c r="Z978" s="231"/>
    </row>
    <row r="979" spans="1:26" ht="15.75" thickTop="1">
      <c r="A979" s="781"/>
      <c r="B979" s="1368"/>
      <c r="C979" s="1331"/>
      <c r="D979" s="1336"/>
      <c r="E979" s="950"/>
      <c r="F979" s="928"/>
      <c r="G979" s="950"/>
      <c r="H979" s="928"/>
      <c r="I979" s="928"/>
      <c r="J979" s="928"/>
      <c r="K979" s="928"/>
      <c r="L979" s="928"/>
      <c r="M979" s="928"/>
      <c r="N979" s="928"/>
      <c r="O979" s="928"/>
      <c r="P979" s="928"/>
      <c r="Q979" s="928"/>
      <c r="R979" s="928"/>
      <c r="S979" s="928"/>
      <c r="T979" s="928"/>
      <c r="U979" s="928"/>
      <c r="V979" s="231"/>
      <c r="W979" s="231"/>
      <c r="X979" s="231"/>
      <c r="Y979" s="231"/>
      <c r="Z979" s="231"/>
    </row>
    <row r="980" spans="1:26" ht="15">
      <c r="A980" s="1392" t="s">
        <v>3030</v>
      </c>
      <c r="B980" s="1330"/>
      <c r="C980" s="1330"/>
      <c r="D980" s="1330"/>
      <c r="E980" s="928"/>
      <c r="F980" s="928"/>
      <c r="G980" s="928"/>
      <c r="H980" s="928"/>
      <c r="I980" s="928"/>
      <c r="J980" s="928"/>
      <c r="K980" s="928"/>
      <c r="L980" s="928"/>
      <c r="M980" s="928"/>
      <c r="N980" s="928"/>
      <c r="O980" s="928"/>
      <c r="P980" s="928"/>
      <c r="Q980" s="928"/>
      <c r="R980" s="928"/>
      <c r="S980" s="928"/>
      <c r="T980" s="928"/>
      <c r="U980" s="928"/>
      <c r="V980" s="231"/>
      <c r="W980" s="231"/>
      <c r="X980" s="231"/>
      <c r="Y980" s="231"/>
      <c r="Z980" s="231"/>
    </row>
    <row r="981" spans="1:26" ht="15">
      <c r="A981" s="1380"/>
      <c r="B981" s="1357" t="s">
        <v>5543</v>
      </c>
      <c r="C981" s="1331"/>
      <c r="D981" s="769" t="s">
        <v>5544</v>
      </c>
      <c r="E981" s="950"/>
      <c r="F981" s="928"/>
      <c r="G981" s="950"/>
      <c r="H981" s="928"/>
      <c r="I981" s="928"/>
      <c r="J981" s="928"/>
      <c r="K981" s="928"/>
      <c r="L981" s="928"/>
      <c r="M981" s="928"/>
      <c r="N981" s="928"/>
      <c r="O981" s="928"/>
      <c r="P981" s="928"/>
      <c r="Q981" s="928"/>
      <c r="R981" s="928"/>
      <c r="S981" s="928"/>
      <c r="T981" s="928"/>
      <c r="U981" s="928"/>
      <c r="V981" s="231"/>
      <c r="W981" s="231"/>
      <c r="X981" s="231"/>
      <c r="Y981" s="231"/>
      <c r="Z981" s="231"/>
    </row>
    <row r="982" spans="1:26" ht="15">
      <c r="A982" s="1380" t="s">
        <v>3031</v>
      </c>
      <c r="B982" s="1337">
        <f>D785</f>
        <v>60309533</v>
      </c>
      <c r="C982" s="783"/>
      <c r="D982" s="1337">
        <v>38133610.944751382</v>
      </c>
      <c r="E982" s="930"/>
      <c r="F982" s="928"/>
      <c r="G982" s="930"/>
      <c r="H982" s="928"/>
      <c r="I982" s="928"/>
      <c r="J982" s="928"/>
      <c r="K982" s="928"/>
      <c r="L982" s="928"/>
      <c r="M982" s="928"/>
      <c r="N982" s="928"/>
      <c r="O982" s="928"/>
      <c r="P982" s="928"/>
      <c r="Q982" s="928"/>
      <c r="R982" s="928"/>
      <c r="S982" s="928"/>
      <c r="T982" s="928"/>
      <c r="U982" s="928"/>
      <c r="V982" s="231"/>
      <c r="W982" s="231"/>
      <c r="X982" s="231"/>
      <c r="Y982" s="231"/>
      <c r="Z982" s="231"/>
    </row>
    <row r="983" spans="1:26" ht="15" hidden="1">
      <c r="A983" s="1380" t="s">
        <v>9668</v>
      </c>
      <c r="B983" s="1337"/>
      <c r="C983" s="1337"/>
      <c r="D983" s="1330"/>
      <c r="E983" s="930"/>
      <c r="F983" s="928"/>
      <c r="G983" s="930"/>
      <c r="H983" s="928"/>
      <c r="I983" s="928"/>
      <c r="J983" s="928"/>
      <c r="K983" s="928"/>
      <c r="L983" s="928"/>
      <c r="M983" s="928"/>
      <c r="N983" s="928"/>
      <c r="O983" s="928"/>
      <c r="P983" s="928"/>
      <c r="Q983" s="928"/>
      <c r="R983" s="928"/>
      <c r="S983" s="928"/>
      <c r="T983" s="928"/>
      <c r="U983" s="928"/>
      <c r="V983" s="231"/>
      <c r="W983" s="231"/>
      <c r="X983" s="231"/>
      <c r="Y983" s="231"/>
      <c r="Z983" s="231"/>
    </row>
    <row r="984" spans="1:26" ht="15">
      <c r="A984" s="1380" t="s">
        <v>4435</v>
      </c>
      <c r="B984" s="1365">
        <f>B991</f>
        <v>0</v>
      </c>
      <c r="C984" s="1337"/>
      <c r="D984" s="1365">
        <v>0</v>
      </c>
      <c r="E984" s="930"/>
      <c r="F984" s="928"/>
      <c r="G984" s="930"/>
      <c r="H984" s="928"/>
      <c r="I984" s="928"/>
      <c r="J984" s="928"/>
      <c r="K984" s="928"/>
      <c r="L984" s="928"/>
      <c r="M984" s="928"/>
      <c r="N984" s="928"/>
      <c r="O984" s="928"/>
      <c r="P984" s="928"/>
      <c r="Q984" s="928"/>
      <c r="R984" s="928"/>
      <c r="S984" s="928"/>
      <c r="T984" s="928"/>
      <c r="U984" s="928"/>
      <c r="V984" s="231"/>
      <c r="W984" s="231"/>
      <c r="X984" s="231"/>
      <c r="Y984" s="231"/>
      <c r="Z984" s="231"/>
    </row>
    <row r="985" spans="1:26" ht="15.75" thickBot="1">
      <c r="A985" s="781" t="s">
        <v>3029</v>
      </c>
      <c r="B985" s="1367">
        <f>SUM(B982:B984)</f>
        <v>60309533</v>
      </c>
      <c r="C985" s="1331"/>
      <c r="D985" s="785">
        <f>SUM(D982:D984)</f>
        <v>38133610.944751382</v>
      </c>
      <c r="E985" s="950"/>
      <c r="F985" s="928"/>
      <c r="G985" s="950"/>
      <c r="H985" s="928"/>
      <c r="I985" s="928"/>
      <c r="J985" s="928"/>
      <c r="K985" s="928"/>
      <c r="L985" s="928"/>
      <c r="M985" s="928"/>
      <c r="N985" s="928"/>
      <c r="O985" s="928"/>
      <c r="P985" s="928"/>
      <c r="Q985" s="928"/>
      <c r="R985" s="928"/>
      <c r="S985" s="928"/>
      <c r="T985" s="928"/>
      <c r="U985" s="928"/>
      <c r="V985" s="231"/>
      <c r="W985" s="231"/>
      <c r="X985" s="231"/>
      <c r="Y985" s="231"/>
      <c r="Z985" s="231"/>
    </row>
    <row r="986" spans="1:26" ht="15.75" thickTop="1">
      <c r="A986" s="781"/>
      <c r="B986" s="1368"/>
      <c r="C986" s="1331"/>
      <c r="D986" s="1336"/>
      <c r="E986" s="950"/>
      <c r="F986" s="928"/>
      <c r="G986" s="950"/>
      <c r="H986" s="928"/>
      <c r="I986" s="928"/>
      <c r="J986" s="928"/>
      <c r="K986" s="928"/>
      <c r="L986" s="928"/>
      <c r="M986" s="928"/>
      <c r="N986" s="928"/>
      <c r="O986" s="928"/>
      <c r="P986" s="928"/>
      <c r="Q986" s="928"/>
      <c r="R986" s="928"/>
      <c r="S986" s="928"/>
      <c r="T986" s="928"/>
      <c r="U986" s="928"/>
      <c r="V986" s="231"/>
      <c r="W986" s="231"/>
      <c r="X986" s="231"/>
      <c r="Y986" s="231"/>
      <c r="Z986" s="231"/>
    </row>
    <row r="987" spans="1:26" ht="15">
      <c r="A987" s="781"/>
      <c r="B987" s="1368"/>
      <c r="C987" s="1331"/>
      <c r="D987" s="1336"/>
      <c r="E987" s="950"/>
      <c r="F987" s="928"/>
      <c r="G987" s="950"/>
      <c r="H987" s="928"/>
      <c r="I987" s="928"/>
      <c r="J987" s="928"/>
      <c r="K987" s="928"/>
      <c r="L987" s="928"/>
      <c r="M987" s="928"/>
      <c r="N987" s="928"/>
      <c r="O987" s="928"/>
      <c r="P987" s="928"/>
      <c r="Q987" s="928"/>
      <c r="R987" s="928"/>
      <c r="S987" s="928"/>
      <c r="T987" s="928"/>
      <c r="U987" s="928"/>
      <c r="V987" s="231"/>
      <c r="W987" s="231"/>
      <c r="X987" s="231"/>
      <c r="Y987" s="231"/>
      <c r="Z987" s="231"/>
    </row>
    <row r="988" spans="1:26" ht="15">
      <c r="A988" s="781"/>
      <c r="B988" s="1368"/>
      <c r="C988" s="1331"/>
      <c r="D988" s="1336"/>
      <c r="E988" s="950"/>
      <c r="F988" s="928"/>
      <c r="G988" s="950"/>
      <c r="H988" s="928"/>
      <c r="I988" s="928"/>
      <c r="J988" s="928"/>
      <c r="K988" s="928"/>
      <c r="L988" s="928"/>
      <c r="M988" s="928"/>
      <c r="N988" s="928"/>
      <c r="O988" s="928"/>
      <c r="P988" s="928"/>
      <c r="Q988" s="928"/>
      <c r="R988" s="928"/>
      <c r="S988" s="928"/>
      <c r="T988" s="928"/>
      <c r="U988" s="928"/>
      <c r="V988" s="231"/>
      <c r="W988" s="231"/>
      <c r="X988" s="231"/>
      <c r="Y988" s="231"/>
      <c r="Z988" s="231"/>
    </row>
    <row r="989" spans="1:26" ht="15">
      <c r="A989" s="781"/>
      <c r="B989" s="1368"/>
      <c r="C989" s="1331"/>
      <c r="D989" s="1336"/>
      <c r="E989" s="950"/>
      <c r="F989" s="928"/>
      <c r="G989" s="950"/>
      <c r="H989" s="928"/>
      <c r="I989" s="928"/>
      <c r="J989" s="928"/>
      <c r="K989" s="928"/>
      <c r="L989" s="928"/>
      <c r="M989" s="928"/>
      <c r="N989" s="928"/>
      <c r="O989" s="928"/>
      <c r="P989" s="928"/>
      <c r="Q989" s="928"/>
      <c r="R989" s="928"/>
      <c r="S989" s="928"/>
      <c r="T989" s="928"/>
      <c r="U989" s="928"/>
      <c r="V989" s="231"/>
      <c r="W989" s="231"/>
      <c r="X989" s="231"/>
      <c r="Y989" s="231"/>
      <c r="Z989" s="231"/>
    </row>
    <row r="990" spans="1:26" ht="15">
      <c r="A990" s="781"/>
      <c r="B990" s="1368"/>
      <c r="C990" s="1331"/>
      <c r="D990" s="1336"/>
      <c r="E990" s="950"/>
      <c r="F990" s="928"/>
      <c r="G990" s="950"/>
      <c r="H990" s="928"/>
      <c r="I990" s="928"/>
      <c r="J990" s="928"/>
      <c r="K990" s="928"/>
      <c r="L990" s="928"/>
      <c r="M990" s="928"/>
      <c r="N990" s="928"/>
      <c r="O990" s="928"/>
      <c r="P990" s="928"/>
      <c r="Q990" s="928"/>
      <c r="R990" s="928"/>
      <c r="S990" s="928"/>
      <c r="T990" s="928"/>
      <c r="U990" s="928"/>
      <c r="V990" s="231"/>
      <c r="W990" s="231"/>
      <c r="X990" s="231"/>
      <c r="Y990" s="231"/>
      <c r="Z990" s="231"/>
    </row>
    <row r="991" spans="1:26" ht="15">
      <c r="A991" s="781"/>
      <c r="B991" s="1368"/>
      <c r="C991" s="1331"/>
      <c r="D991" s="1336"/>
      <c r="E991" s="950"/>
      <c r="F991" s="928"/>
      <c r="G991" s="950"/>
      <c r="H991" s="928"/>
      <c r="I991" s="928"/>
      <c r="J991" s="928"/>
      <c r="K991" s="928"/>
      <c r="L991" s="928"/>
      <c r="M991" s="928"/>
      <c r="N991" s="928"/>
      <c r="O991" s="928"/>
      <c r="P991" s="928"/>
      <c r="Q991" s="928"/>
      <c r="R991" s="928"/>
      <c r="S991" s="928"/>
      <c r="T991" s="928"/>
      <c r="U991" s="928"/>
      <c r="V991" s="231"/>
      <c r="W991" s="231"/>
      <c r="X991" s="231"/>
      <c r="Y991" s="231"/>
      <c r="Z991" s="231"/>
    </row>
    <row r="992" spans="1:26" ht="15">
      <c r="A992" s="1383" t="s">
        <v>4436</v>
      </c>
      <c r="B992" s="1330"/>
      <c r="C992" s="1330"/>
      <c r="D992" s="1330"/>
      <c r="E992" s="925"/>
      <c r="F992" s="925"/>
      <c r="G992" s="925"/>
      <c r="H992" s="925"/>
      <c r="I992" s="925"/>
      <c r="J992" s="925"/>
      <c r="K992" s="925"/>
      <c r="L992" s="925"/>
      <c r="M992" s="925"/>
      <c r="N992" s="925"/>
      <c r="O992" s="925"/>
      <c r="P992" s="925"/>
      <c r="Q992" s="925"/>
      <c r="R992" s="925"/>
      <c r="S992" s="925"/>
      <c r="T992" s="925"/>
      <c r="U992" s="925"/>
      <c r="V992" s="926"/>
      <c r="W992" s="926"/>
      <c r="X992" s="926"/>
      <c r="Y992" s="926"/>
      <c r="Z992" s="926"/>
    </row>
    <row r="993" spans="1:26" ht="15">
      <c r="A993" s="1380"/>
      <c r="B993" s="1357" t="s">
        <v>5543</v>
      </c>
      <c r="C993" s="1331"/>
      <c r="D993" s="769" t="s">
        <v>5544</v>
      </c>
      <c r="E993" s="950"/>
      <c r="F993" s="928"/>
      <c r="G993" s="950"/>
      <c r="H993" s="928"/>
      <c r="I993" s="928"/>
      <c r="J993" s="928"/>
      <c r="K993" s="928"/>
      <c r="L993" s="928"/>
      <c r="M993" s="928"/>
      <c r="N993" s="928"/>
      <c r="O993" s="928"/>
      <c r="P993" s="928"/>
      <c r="Q993" s="928"/>
      <c r="R993" s="928"/>
      <c r="S993" s="928"/>
      <c r="T993" s="928"/>
      <c r="U993" s="928"/>
      <c r="V993" s="231"/>
      <c r="W993" s="231"/>
      <c r="X993" s="231"/>
      <c r="Y993" s="231"/>
      <c r="Z993" s="231"/>
    </row>
    <row r="994" spans="1:26" ht="15">
      <c r="A994" s="1380" t="s">
        <v>10262</v>
      </c>
      <c r="B994" s="1337">
        <f>B870+B881+B917+B929+B1003+B1012+B1021</f>
        <v>0</v>
      </c>
      <c r="C994" s="783"/>
      <c r="D994" s="783"/>
      <c r="E994" s="930"/>
      <c r="F994" s="928"/>
      <c r="G994" s="930"/>
      <c r="H994" s="928"/>
      <c r="I994" s="928"/>
      <c r="J994" s="928"/>
      <c r="K994" s="928"/>
      <c r="L994" s="928"/>
      <c r="M994" s="928"/>
      <c r="N994" s="928"/>
      <c r="O994" s="928"/>
      <c r="P994" s="928"/>
      <c r="Q994" s="928"/>
      <c r="R994" s="928"/>
      <c r="S994" s="928"/>
      <c r="T994" s="928"/>
      <c r="U994" s="928"/>
      <c r="V994" s="231"/>
      <c r="W994" s="231"/>
      <c r="X994" s="231"/>
      <c r="Y994" s="231"/>
      <c r="Z994" s="231"/>
    </row>
    <row r="995" spans="1:26" ht="15">
      <c r="A995" s="1380" t="s">
        <v>8739</v>
      </c>
      <c r="B995" s="1337"/>
      <c r="C995" s="783"/>
      <c r="D995" s="783"/>
      <c r="E995" s="930"/>
      <c r="F995" s="928"/>
      <c r="G995" s="930"/>
      <c r="H995" s="928"/>
      <c r="I995" s="928"/>
      <c r="J995" s="928"/>
      <c r="K995" s="928"/>
      <c r="L995" s="928"/>
      <c r="M995" s="928"/>
      <c r="N995" s="928"/>
      <c r="O995" s="928"/>
      <c r="P995" s="928"/>
      <c r="Q995" s="928"/>
      <c r="R995" s="928"/>
      <c r="S995" s="928"/>
      <c r="T995" s="928"/>
      <c r="U995" s="928"/>
      <c r="V995" s="231"/>
      <c r="W995" s="231"/>
      <c r="X995" s="231"/>
      <c r="Y995" s="231"/>
      <c r="Z995" s="231"/>
    </row>
    <row r="996" spans="1:26" ht="15">
      <c r="A996" s="1380" t="s">
        <v>8740</v>
      </c>
      <c r="B996" s="1337">
        <f>B919+B931+B1005+B1014+B1023</f>
        <v>299299548</v>
      </c>
      <c r="C996" s="783"/>
      <c r="D996" s="783"/>
      <c r="E996" s="930"/>
      <c r="F996" s="928"/>
      <c r="G996" s="930"/>
      <c r="H996" s="928"/>
      <c r="I996" s="928"/>
      <c r="J996" s="928"/>
      <c r="K996" s="928"/>
      <c r="L996" s="928"/>
      <c r="M996" s="928"/>
      <c r="N996" s="928"/>
      <c r="O996" s="928"/>
      <c r="P996" s="928"/>
      <c r="Q996" s="928"/>
      <c r="R996" s="928"/>
      <c r="S996" s="928"/>
      <c r="T996" s="928"/>
      <c r="U996" s="928"/>
      <c r="V996" s="231"/>
      <c r="W996" s="231"/>
      <c r="X996" s="231"/>
      <c r="Y996" s="231"/>
      <c r="Z996" s="231"/>
    </row>
    <row r="997" spans="1:26" ht="15">
      <c r="A997" s="1380" t="s">
        <v>1293</v>
      </c>
      <c r="B997" s="1337"/>
      <c r="C997" s="783"/>
      <c r="D997" s="783"/>
      <c r="E997" s="930"/>
      <c r="F997" s="928"/>
      <c r="G997" s="930"/>
      <c r="H997" s="928"/>
      <c r="I997" s="928"/>
      <c r="J997" s="928"/>
      <c r="K997" s="928"/>
      <c r="L997" s="928"/>
      <c r="M997" s="928"/>
      <c r="N997" s="928"/>
      <c r="O997" s="928"/>
      <c r="P997" s="928"/>
      <c r="Q997" s="928"/>
      <c r="R997" s="928"/>
      <c r="S997" s="928"/>
      <c r="T997" s="928"/>
      <c r="U997" s="928"/>
      <c r="V997" s="231"/>
      <c r="W997" s="231"/>
      <c r="X997" s="231"/>
      <c r="Y997" s="231"/>
      <c r="Z997" s="231"/>
    </row>
    <row r="998" spans="1:26" ht="15">
      <c r="A998" s="1380" t="s">
        <v>12448</v>
      </c>
      <c r="B998" s="1365"/>
      <c r="C998" s="783"/>
      <c r="D998" s="786"/>
      <c r="E998" s="930"/>
      <c r="F998" s="928"/>
      <c r="G998" s="930"/>
      <c r="H998" s="928"/>
      <c r="I998" s="928"/>
      <c r="J998" s="928"/>
      <c r="K998" s="928"/>
      <c r="L998" s="928"/>
      <c r="M998" s="928"/>
      <c r="N998" s="928"/>
      <c r="O998" s="928"/>
      <c r="P998" s="928"/>
      <c r="Q998" s="928"/>
      <c r="R998" s="928"/>
      <c r="S998" s="928"/>
      <c r="T998" s="928"/>
      <c r="U998" s="928"/>
      <c r="V998" s="231"/>
      <c r="W998" s="231"/>
      <c r="X998" s="231"/>
      <c r="Y998" s="231"/>
      <c r="Z998" s="231"/>
    </row>
    <row r="999" spans="1:26" ht="15.75" thickBot="1">
      <c r="A999" s="781" t="s">
        <v>4031</v>
      </c>
      <c r="B999" s="1367">
        <f>SUM(B994:B998)</f>
        <v>299299548</v>
      </c>
      <c r="C999" s="1331"/>
      <c r="D999" s="1367">
        <f>SUM(D994:D998)</f>
        <v>0</v>
      </c>
      <c r="E999" s="950"/>
      <c r="F999" s="928"/>
      <c r="G999" s="950"/>
      <c r="H999" s="928"/>
      <c r="I999" s="928"/>
      <c r="J999" s="928"/>
      <c r="K999" s="928"/>
      <c r="L999" s="928"/>
      <c r="M999" s="928"/>
      <c r="N999" s="928"/>
      <c r="O999" s="928"/>
      <c r="P999" s="928"/>
      <c r="Q999" s="928"/>
      <c r="R999" s="928"/>
      <c r="S999" s="928"/>
      <c r="T999" s="928"/>
      <c r="U999" s="928"/>
      <c r="V999" s="231"/>
      <c r="W999" s="231"/>
      <c r="X999" s="231"/>
      <c r="Y999" s="231"/>
      <c r="Z999" s="231"/>
    </row>
    <row r="1000" spans="1:26" ht="15.75" thickTop="1">
      <c r="A1000" s="781"/>
      <c r="B1000" s="1368">
        <f ca="1">B999-B873-B885-B923-B936</f>
        <v>-4822732168</v>
      </c>
      <c r="C1000" s="1331"/>
      <c r="D1000" s="1368">
        <f>D999-D873-D885-D923-D936</f>
        <v>-5317605834</v>
      </c>
      <c r="E1000" s="950"/>
      <c r="F1000" s="928"/>
      <c r="G1000" s="950"/>
      <c r="H1000" s="928"/>
      <c r="I1000" s="928"/>
      <c r="J1000" s="928"/>
      <c r="K1000" s="928"/>
      <c r="L1000" s="928"/>
      <c r="M1000" s="928"/>
      <c r="N1000" s="928"/>
      <c r="O1000" s="928"/>
      <c r="P1000" s="928"/>
      <c r="Q1000" s="928"/>
      <c r="R1000" s="928"/>
      <c r="S1000" s="928"/>
      <c r="T1000" s="928"/>
      <c r="U1000" s="928"/>
      <c r="V1000" s="231"/>
      <c r="W1000" s="231"/>
      <c r="X1000" s="231"/>
      <c r="Y1000" s="231"/>
      <c r="Z1000" s="231"/>
    </row>
    <row r="1001" spans="1:26" ht="15">
      <c r="A1001" s="781"/>
      <c r="B1001" s="1368"/>
      <c r="C1001" s="1331"/>
      <c r="D1001" s="1368"/>
      <c r="E1001" s="950"/>
      <c r="F1001" s="928"/>
      <c r="G1001" s="950"/>
      <c r="H1001" s="928"/>
      <c r="I1001" s="928"/>
      <c r="J1001" s="928"/>
      <c r="K1001" s="928"/>
      <c r="L1001" s="928"/>
      <c r="M1001" s="928"/>
      <c r="N1001" s="928"/>
      <c r="O1001" s="928"/>
      <c r="P1001" s="928"/>
      <c r="Q1001" s="928"/>
      <c r="R1001" s="928"/>
      <c r="S1001" s="928"/>
      <c r="T1001" s="928"/>
      <c r="U1001" s="928"/>
      <c r="V1001" s="231"/>
      <c r="W1001" s="231"/>
      <c r="X1001" s="231"/>
      <c r="Y1001" s="231"/>
      <c r="Z1001" s="231"/>
    </row>
    <row r="1002" spans="1:26" ht="15">
      <c r="A1002" s="781" t="s">
        <v>8741</v>
      </c>
      <c r="B1002" s="1368"/>
      <c r="C1002" s="1331"/>
      <c r="D1002" s="1368"/>
      <c r="E1002" s="950"/>
      <c r="F1002" s="928"/>
      <c r="G1002" s="950"/>
      <c r="H1002" s="928"/>
      <c r="I1002" s="928"/>
      <c r="J1002" s="928"/>
      <c r="K1002" s="928"/>
      <c r="L1002" s="928"/>
      <c r="M1002" s="928"/>
      <c r="N1002" s="928"/>
      <c r="O1002" s="928"/>
      <c r="P1002" s="928"/>
      <c r="Q1002" s="928"/>
      <c r="R1002" s="928"/>
      <c r="S1002" s="928"/>
      <c r="T1002" s="928"/>
      <c r="U1002" s="928"/>
      <c r="V1002" s="231"/>
      <c r="W1002" s="231"/>
      <c r="X1002" s="231"/>
      <c r="Y1002" s="231"/>
      <c r="Z1002" s="231"/>
    </row>
    <row r="1003" spans="1:26" ht="15">
      <c r="A1003" s="1380" t="s">
        <v>10262</v>
      </c>
      <c r="B1003" s="1373"/>
      <c r="C1003" s="783"/>
      <c r="D1003" s="1373"/>
      <c r="E1003" s="930"/>
      <c r="F1003" s="928"/>
      <c r="G1003" s="930"/>
      <c r="H1003" s="928"/>
      <c r="I1003" s="928"/>
      <c r="J1003" s="928"/>
      <c r="K1003" s="928"/>
      <c r="L1003" s="928"/>
      <c r="M1003" s="928"/>
      <c r="N1003" s="928"/>
      <c r="O1003" s="928"/>
      <c r="P1003" s="928"/>
      <c r="Q1003" s="928"/>
      <c r="R1003" s="928"/>
      <c r="S1003" s="928"/>
      <c r="T1003" s="928"/>
      <c r="U1003" s="928"/>
      <c r="V1003" s="231"/>
      <c r="W1003" s="231"/>
      <c r="X1003" s="231"/>
      <c r="Y1003" s="231"/>
      <c r="Z1003" s="231"/>
    </row>
    <row r="1004" spans="1:26" ht="15">
      <c r="A1004" s="1380" t="s">
        <v>8739</v>
      </c>
      <c r="B1004" s="1373"/>
      <c r="C1004" s="783"/>
      <c r="D1004" s="1373"/>
      <c r="E1004" s="930"/>
      <c r="F1004" s="928"/>
      <c r="G1004" s="930"/>
      <c r="H1004" s="928"/>
      <c r="I1004" s="928"/>
      <c r="J1004" s="928"/>
      <c r="K1004" s="928"/>
      <c r="L1004" s="928"/>
      <c r="M1004" s="928"/>
      <c r="N1004" s="928"/>
      <c r="O1004" s="928"/>
      <c r="P1004" s="928"/>
      <c r="Q1004" s="928"/>
      <c r="R1004" s="928"/>
      <c r="S1004" s="928"/>
      <c r="T1004" s="928"/>
      <c r="U1004" s="928"/>
      <c r="V1004" s="231"/>
      <c r="W1004" s="231"/>
      <c r="X1004" s="231"/>
      <c r="Y1004" s="231"/>
      <c r="Z1004" s="231"/>
    </row>
    <row r="1005" spans="1:26" ht="15">
      <c r="A1005" s="1380" t="s">
        <v>8740</v>
      </c>
      <c r="B1005" s="1373"/>
      <c r="C1005" s="783"/>
      <c r="D1005" s="1373"/>
      <c r="E1005" s="930"/>
      <c r="F1005" s="928"/>
      <c r="G1005" s="930"/>
      <c r="H1005" s="928"/>
      <c r="I1005" s="928"/>
      <c r="J1005" s="928"/>
      <c r="K1005" s="928"/>
      <c r="L1005" s="928"/>
      <c r="M1005" s="928"/>
      <c r="N1005" s="928"/>
      <c r="O1005" s="928"/>
      <c r="P1005" s="928"/>
      <c r="Q1005" s="928"/>
      <c r="R1005" s="928"/>
      <c r="S1005" s="928"/>
      <c r="T1005" s="928"/>
      <c r="U1005" s="928"/>
      <c r="V1005" s="231"/>
      <c r="W1005" s="231"/>
      <c r="X1005" s="231"/>
      <c r="Y1005" s="231"/>
      <c r="Z1005" s="231"/>
    </row>
    <row r="1006" spans="1:26" ht="15">
      <c r="A1006" s="1380" t="s">
        <v>1293</v>
      </c>
      <c r="B1006" s="1373"/>
      <c r="C1006" s="783"/>
      <c r="D1006" s="1373"/>
      <c r="E1006" s="930"/>
      <c r="F1006" s="928"/>
      <c r="G1006" s="930"/>
      <c r="H1006" s="928"/>
      <c r="I1006" s="928"/>
      <c r="J1006" s="928"/>
      <c r="K1006" s="928"/>
      <c r="L1006" s="928"/>
      <c r="M1006" s="928"/>
      <c r="N1006" s="928"/>
      <c r="O1006" s="928"/>
      <c r="P1006" s="928"/>
      <c r="Q1006" s="928"/>
      <c r="R1006" s="928"/>
      <c r="S1006" s="928"/>
      <c r="T1006" s="928"/>
      <c r="U1006" s="928"/>
      <c r="V1006" s="231"/>
      <c r="W1006" s="231"/>
      <c r="X1006" s="231"/>
      <c r="Y1006" s="231"/>
      <c r="Z1006" s="231"/>
    </row>
    <row r="1007" spans="1:26" ht="15">
      <c r="A1007" s="1380" t="s">
        <v>12448</v>
      </c>
      <c r="B1007" s="1365"/>
      <c r="C1007" s="783"/>
      <c r="D1007" s="1365"/>
      <c r="E1007" s="930"/>
      <c r="F1007" s="928"/>
      <c r="G1007" s="930"/>
      <c r="H1007" s="928"/>
      <c r="I1007" s="928"/>
      <c r="J1007" s="928"/>
      <c r="K1007" s="928"/>
      <c r="L1007" s="928"/>
      <c r="M1007" s="928"/>
      <c r="N1007" s="928"/>
      <c r="O1007" s="928"/>
      <c r="P1007" s="928"/>
      <c r="Q1007" s="928"/>
      <c r="R1007" s="928"/>
      <c r="S1007" s="928"/>
      <c r="T1007" s="928"/>
      <c r="U1007" s="928"/>
      <c r="V1007" s="231"/>
      <c r="W1007" s="231"/>
      <c r="X1007" s="231"/>
      <c r="Y1007" s="231"/>
      <c r="Z1007" s="231"/>
    </row>
    <row r="1008" spans="1:26" ht="15.75" thickBot="1">
      <c r="A1008" s="781" t="s">
        <v>4031</v>
      </c>
      <c r="B1008" s="1367">
        <f>SUM(B1003:B1007)</f>
        <v>0</v>
      </c>
      <c r="C1008" s="1331"/>
      <c r="D1008" s="1367">
        <f>SUM(D1003:D1007)</f>
        <v>0</v>
      </c>
      <c r="E1008" s="950"/>
      <c r="F1008" s="928"/>
      <c r="G1008" s="950"/>
      <c r="H1008" s="928"/>
      <c r="I1008" s="928"/>
      <c r="J1008" s="928"/>
      <c r="K1008" s="928"/>
      <c r="L1008" s="928"/>
      <c r="M1008" s="928"/>
      <c r="N1008" s="928"/>
      <c r="O1008" s="928"/>
      <c r="P1008" s="928"/>
      <c r="Q1008" s="928"/>
      <c r="R1008" s="928"/>
      <c r="S1008" s="928"/>
      <c r="T1008" s="928"/>
      <c r="U1008" s="928"/>
      <c r="V1008" s="231"/>
      <c r="W1008" s="231"/>
      <c r="X1008" s="231"/>
      <c r="Y1008" s="231"/>
      <c r="Z1008" s="231"/>
    </row>
    <row r="1009" spans="1:26" ht="15.75" thickTop="1">
      <c r="A1009" s="781"/>
      <c r="B1009" s="1368">
        <f>B1008-B872</f>
        <v>0</v>
      </c>
      <c r="C1009" s="1331"/>
      <c r="D1009" s="1368">
        <f>D1008-D872</f>
        <v>0</v>
      </c>
      <c r="E1009" s="950"/>
      <c r="F1009" s="928"/>
      <c r="G1009" s="950"/>
      <c r="H1009" s="928"/>
      <c r="I1009" s="928"/>
      <c r="J1009" s="928"/>
      <c r="K1009" s="928"/>
      <c r="L1009" s="928"/>
      <c r="M1009" s="928"/>
      <c r="N1009" s="928"/>
      <c r="O1009" s="928"/>
      <c r="P1009" s="928"/>
      <c r="Q1009" s="928"/>
      <c r="R1009" s="928"/>
      <c r="S1009" s="928"/>
      <c r="T1009" s="928"/>
      <c r="U1009" s="928"/>
      <c r="V1009" s="231"/>
      <c r="W1009" s="231"/>
      <c r="X1009" s="231"/>
      <c r="Y1009" s="231"/>
      <c r="Z1009" s="231"/>
    </row>
    <row r="1010" spans="1:26" ht="15">
      <c r="A1010" s="781"/>
      <c r="B1010" s="1368"/>
      <c r="C1010" s="1331"/>
      <c r="D1010" s="1368"/>
      <c r="E1010" s="950"/>
      <c r="F1010" s="928"/>
      <c r="G1010" s="950"/>
      <c r="H1010" s="928"/>
      <c r="I1010" s="928"/>
      <c r="J1010" s="928"/>
      <c r="K1010" s="928"/>
      <c r="L1010" s="928"/>
      <c r="M1010" s="928"/>
      <c r="N1010" s="928"/>
      <c r="O1010" s="928"/>
      <c r="P1010" s="928"/>
      <c r="Q1010" s="928"/>
      <c r="R1010" s="928"/>
      <c r="S1010" s="928"/>
      <c r="T1010" s="928"/>
      <c r="U1010" s="928"/>
      <c r="V1010" s="231"/>
      <c r="W1010" s="231"/>
      <c r="X1010" s="231"/>
      <c r="Y1010" s="231"/>
      <c r="Z1010" s="231"/>
    </row>
    <row r="1011" spans="1:26" ht="15">
      <c r="A1011" s="781" t="s">
        <v>8742</v>
      </c>
      <c r="B1011" s="1368"/>
      <c r="C1011" s="1331"/>
      <c r="D1011" s="1368"/>
      <c r="E1011" s="950"/>
      <c r="F1011" s="928"/>
      <c r="G1011" s="950"/>
      <c r="H1011" s="928"/>
      <c r="I1011" s="928"/>
      <c r="J1011" s="928"/>
      <c r="K1011" s="928"/>
      <c r="L1011" s="928"/>
      <c r="M1011" s="928"/>
      <c r="N1011" s="928"/>
      <c r="O1011" s="928"/>
      <c r="P1011" s="928"/>
      <c r="Q1011" s="928"/>
      <c r="R1011" s="928"/>
      <c r="S1011" s="928"/>
      <c r="T1011" s="928"/>
      <c r="U1011" s="928"/>
      <c r="V1011" s="231"/>
      <c r="W1011" s="231"/>
      <c r="X1011" s="231"/>
      <c r="Y1011" s="231"/>
      <c r="Z1011" s="231"/>
    </row>
    <row r="1012" spans="1:26" ht="15">
      <c r="A1012" s="1380" t="s">
        <v>10262</v>
      </c>
      <c r="B1012" s="1373"/>
      <c r="C1012" s="783"/>
      <c r="D1012" s="1373"/>
      <c r="E1012" s="930"/>
      <c r="F1012" s="928"/>
      <c r="G1012" s="930"/>
      <c r="H1012" s="928"/>
      <c r="I1012" s="928"/>
      <c r="J1012" s="928"/>
      <c r="K1012" s="928"/>
      <c r="L1012" s="928"/>
      <c r="M1012" s="928"/>
      <c r="N1012" s="928"/>
      <c r="O1012" s="928"/>
      <c r="P1012" s="928"/>
      <c r="Q1012" s="928"/>
      <c r="R1012" s="928"/>
      <c r="S1012" s="928"/>
      <c r="T1012" s="928"/>
      <c r="U1012" s="928"/>
      <c r="V1012" s="231"/>
      <c r="W1012" s="231"/>
      <c r="X1012" s="231"/>
      <c r="Y1012" s="231"/>
      <c r="Z1012" s="231"/>
    </row>
    <row r="1013" spans="1:26" ht="15">
      <c r="A1013" s="1380" t="s">
        <v>8739</v>
      </c>
      <c r="B1013" s="1373"/>
      <c r="C1013" s="783"/>
      <c r="D1013" s="1373"/>
      <c r="E1013" s="930"/>
      <c r="F1013" s="928"/>
      <c r="G1013" s="930"/>
      <c r="H1013" s="928"/>
      <c r="I1013" s="928"/>
      <c r="J1013" s="928"/>
      <c r="K1013" s="928"/>
      <c r="L1013" s="928"/>
      <c r="M1013" s="928"/>
      <c r="N1013" s="928"/>
      <c r="O1013" s="928"/>
      <c r="P1013" s="928"/>
      <c r="Q1013" s="928"/>
      <c r="R1013" s="928"/>
      <c r="S1013" s="928"/>
      <c r="T1013" s="928"/>
      <c r="U1013" s="928"/>
      <c r="V1013" s="231"/>
      <c r="W1013" s="231"/>
      <c r="X1013" s="231"/>
      <c r="Y1013" s="231"/>
      <c r="Z1013" s="231"/>
    </row>
    <row r="1014" spans="1:26" ht="15">
      <c r="A1014" s="1380" t="s">
        <v>8740</v>
      </c>
      <c r="B1014" s="1373"/>
      <c r="C1014" s="783"/>
      <c r="D1014" s="1373"/>
      <c r="E1014" s="930"/>
      <c r="F1014" s="928"/>
      <c r="G1014" s="930"/>
      <c r="H1014" s="928"/>
      <c r="I1014" s="928"/>
      <c r="J1014" s="928"/>
      <c r="K1014" s="928"/>
      <c r="L1014" s="928"/>
      <c r="M1014" s="928"/>
      <c r="N1014" s="928"/>
      <c r="O1014" s="928"/>
      <c r="P1014" s="928"/>
      <c r="Q1014" s="928"/>
      <c r="R1014" s="928"/>
      <c r="S1014" s="928"/>
      <c r="T1014" s="928"/>
      <c r="U1014" s="928"/>
      <c r="V1014" s="231"/>
      <c r="W1014" s="231"/>
      <c r="X1014" s="231"/>
      <c r="Y1014" s="231"/>
      <c r="Z1014" s="231"/>
    </row>
    <row r="1015" spans="1:26" ht="15">
      <c r="A1015" s="1380" t="s">
        <v>1293</v>
      </c>
      <c r="B1015" s="1373"/>
      <c r="C1015" s="783"/>
      <c r="D1015" s="1373"/>
      <c r="E1015" s="930"/>
      <c r="F1015" s="928"/>
      <c r="G1015" s="930"/>
      <c r="H1015" s="928"/>
      <c r="I1015" s="928"/>
      <c r="J1015" s="928"/>
      <c r="K1015" s="928"/>
      <c r="L1015" s="928"/>
      <c r="M1015" s="928"/>
      <c r="N1015" s="928"/>
      <c r="O1015" s="928"/>
      <c r="P1015" s="928"/>
      <c r="Q1015" s="928"/>
      <c r="R1015" s="928"/>
      <c r="S1015" s="928"/>
      <c r="T1015" s="928"/>
      <c r="U1015" s="928"/>
      <c r="V1015" s="231"/>
      <c r="W1015" s="231"/>
      <c r="X1015" s="231"/>
      <c r="Y1015" s="231"/>
      <c r="Z1015" s="231"/>
    </row>
    <row r="1016" spans="1:26" ht="15">
      <c r="A1016" s="1380" t="s">
        <v>12448</v>
      </c>
      <c r="B1016" s="1365"/>
      <c r="C1016" s="783"/>
      <c r="D1016" s="1365"/>
      <c r="E1016" s="930"/>
      <c r="F1016" s="928"/>
      <c r="G1016" s="930"/>
      <c r="H1016" s="928"/>
      <c r="I1016" s="928"/>
      <c r="J1016" s="928"/>
      <c r="K1016" s="928"/>
      <c r="L1016" s="928"/>
      <c r="M1016" s="928"/>
      <c r="N1016" s="928"/>
      <c r="O1016" s="928"/>
      <c r="P1016" s="928"/>
      <c r="Q1016" s="928"/>
      <c r="R1016" s="928"/>
      <c r="S1016" s="928"/>
      <c r="T1016" s="928"/>
      <c r="U1016" s="928"/>
      <c r="V1016" s="231"/>
      <c r="W1016" s="231"/>
      <c r="X1016" s="231"/>
      <c r="Y1016" s="231"/>
      <c r="Z1016" s="231"/>
    </row>
    <row r="1017" spans="1:26" ht="15.75" thickBot="1">
      <c r="A1017" s="781" t="s">
        <v>4031</v>
      </c>
      <c r="B1017" s="1367">
        <f>SUM(B1012:B1016)</f>
        <v>0</v>
      </c>
      <c r="C1017" s="1331"/>
      <c r="D1017" s="1367">
        <f>SUM(D1012:D1016)</f>
        <v>0</v>
      </c>
      <c r="E1017" s="950"/>
      <c r="F1017" s="928"/>
      <c r="G1017" s="950"/>
      <c r="H1017" s="928"/>
      <c r="I1017" s="928"/>
      <c r="J1017" s="928"/>
      <c r="K1017" s="928"/>
      <c r="L1017" s="928"/>
      <c r="M1017" s="928"/>
      <c r="N1017" s="928"/>
      <c r="O1017" s="928"/>
      <c r="P1017" s="928"/>
      <c r="Q1017" s="928"/>
      <c r="R1017" s="928"/>
      <c r="S1017" s="928"/>
      <c r="T1017" s="928"/>
      <c r="U1017" s="928"/>
      <c r="V1017" s="231"/>
      <c r="W1017" s="231"/>
      <c r="X1017" s="231"/>
      <c r="Y1017" s="231"/>
      <c r="Z1017" s="231"/>
    </row>
    <row r="1018" spans="1:26" ht="15.75" thickTop="1">
      <c r="A1018" s="781"/>
      <c r="B1018" s="1368">
        <f>B1017-B883</f>
        <v>0</v>
      </c>
      <c r="C1018" s="1331"/>
      <c r="D1018" s="1368">
        <f>D1017-D883</f>
        <v>0</v>
      </c>
      <c r="E1018" s="950"/>
      <c r="F1018" s="928"/>
      <c r="G1018" s="950"/>
      <c r="H1018" s="928"/>
      <c r="I1018" s="928"/>
      <c r="J1018" s="928"/>
      <c r="K1018" s="928"/>
      <c r="L1018" s="928"/>
      <c r="M1018" s="928"/>
      <c r="N1018" s="928"/>
      <c r="O1018" s="928"/>
      <c r="P1018" s="928"/>
      <c r="Q1018" s="928"/>
      <c r="R1018" s="928"/>
      <c r="S1018" s="928"/>
      <c r="T1018" s="928"/>
      <c r="U1018" s="928"/>
      <c r="V1018" s="231"/>
      <c r="W1018" s="231"/>
      <c r="X1018" s="231"/>
      <c r="Y1018" s="231"/>
      <c r="Z1018" s="231"/>
    </row>
    <row r="1019" spans="1:26" ht="15">
      <c r="A1019" s="781"/>
      <c r="B1019" s="1368"/>
      <c r="C1019" s="1331"/>
      <c r="D1019" s="1368"/>
      <c r="E1019" s="950"/>
      <c r="F1019" s="928"/>
      <c r="G1019" s="950"/>
      <c r="H1019" s="928"/>
      <c r="I1019" s="928"/>
      <c r="J1019" s="928"/>
      <c r="K1019" s="928"/>
      <c r="L1019" s="928"/>
      <c r="M1019" s="928"/>
      <c r="N1019" s="928"/>
      <c r="O1019" s="928"/>
      <c r="P1019" s="928"/>
      <c r="Q1019" s="928"/>
      <c r="R1019" s="928"/>
      <c r="S1019" s="928"/>
      <c r="T1019" s="928"/>
      <c r="U1019" s="928"/>
      <c r="V1019" s="231"/>
      <c r="W1019" s="231"/>
      <c r="X1019" s="231"/>
      <c r="Y1019" s="231"/>
      <c r="Z1019" s="231"/>
    </row>
    <row r="1020" spans="1:26" ht="15">
      <c r="A1020" s="781" t="s">
        <v>8743</v>
      </c>
      <c r="B1020" s="1368"/>
      <c r="C1020" s="1331"/>
      <c r="D1020" s="1368"/>
      <c r="E1020" s="950"/>
      <c r="F1020" s="928"/>
      <c r="G1020" s="950"/>
      <c r="H1020" s="928"/>
      <c r="I1020" s="928"/>
      <c r="J1020" s="928"/>
      <c r="K1020" s="928"/>
      <c r="L1020" s="928"/>
      <c r="M1020" s="928"/>
      <c r="N1020" s="928"/>
      <c r="O1020" s="928"/>
      <c r="P1020" s="928"/>
      <c r="Q1020" s="928"/>
      <c r="R1020" s="928"/>
      <c r="S1020" s="928"/>
      <c r="T1020" s="928"/>
      <c r="U1020" s="928"/>
      <c r="V1020" s="231"/>
      <c r="W1020" s="231"/>
      <c r="X1020" s="231"/>
      <c r="Y1020" s="231"/>
      <c r="Z1020" s="231"/>
    </row>
    <row r="1021" spans="1:26" ht="15">
      <c r="A1021" s="1380" t="s">
        <v>10262</v>
      </c>
      <c r="B1021" s="1373"/>
      <c r="C1021" s="783"/>
      <c r="D1021" s="1373"/>
      <c r="E1021" s="930"/>
      <c r="F1021" s="928"/>
      <c r="G1021" s="930"/>
      <c r="H1021" s="928"/>
      <c r="I1021" s="928"/>
      <c r="J1021" s="928"/>
      <c r="K1021" s="928"/>
      <c r="L1021" s="928"/>
      <c r="M1021" s="928"/>
      <c r="N1021" s="928"/>
      <c r="O1021" s="928"/>
      <c r="P1021" s="928"/>
      <c r="Q1021" s="928"/>
      <c r="R1021" s="928"/>
      <c r="S1021" s="928"/>
      <c r="T1021" s="928"/>
      <c r="U1021" s="928"/>
      <c r="V1021" s="231"/>
      <c r="W1021" s="231"/>
      <c r="X1021" s="231"/>
      <c r="Y1021" s="231"/>
      <c r="Z1021" s="231"/>
    </row>
    <row r="1022" spans="1:26" ht="15">
      <c r="A1022" s="1380" t="s">
        <v>8739</v>
      </c>
      <c r="B1022" s="1373"/>
      <c r="C1022" s="783"/>
      <c r="D1022" s="1373"/>
      <c r="E1022" s="930"/>
      <c r="F1022" s="928"/>
      <c r="G1022" s="930"/>
      <c r="H1022" s="928"/>
      <c r="I1022" s="928"/>
      <c r="J1022" s="928"/>
      <c r="K1022" s="928"/>
      <c r="L1022" s="928"/>
      <c r="M1022" s="928"/>
      <c r="N1022" s="928"/>
      <c r="O1022" s="928"/>
      <c r="P1022" s="928"/>
      <c r="Q1022" s="928"/>
      <c r="R1022" s="928"/>
      <c r="S1022" s="928"/>
      <c r="T1022" s="928"/>
      <c r="U1022" s="928"/>
      <c r="V1022" s="231"/>
      <c r="W1022" s="231"/>
      <c r="X1022" s="231"/>
      <c r="Y1022" s="231"/>
      <c r="Z1022" s="231"/>
    </row>
    <row r="1023" spans="1:26" ht="15">
      <c r="A1023" s="1380" t="s">
        <v>8740</v>
      </c>
      <c r="B1023" s="1373"/>
      <c r="C1023" s="783"/>
      <c r="D1023" s="1373"/>
      <c r="E1023" s="930"/>
      <c r="F1023" s="928"/>
      <c r="G1023" s="930"/>
      <c r="H1023" s="928"/>
      <c r="I1023" s="928"/>
      <c r="J1023" s="928"/>
      <c r="K1023" s="928"/>
      <c r="L1023" s="928"/>
      <c r="M1023" s="928"/>
      <c r="N1023" s="928"/>
      <c r="O1023" s="928"/>
      <c r="P1023" s="928"/>
      <c r="Q1023" s="928"/>
      <c r="R1023" s="928"/>
      <c r="S1023" s="928"/>
      <c r="T1023" s="928"/>
      <c r="U1023" s="928"/>
      <c r="V1023" s="231"/>
      <c r="W1023" s="231"/>
      <c r="X1023" s="231"/>
      <c r="Y1023" s="231"/>
      <c r="Z1023" s="231"/>
    </row>
    <row r="1024" spans="1:26" ht="15">
      <c r="A1024" s="1380" t="s">
        <v>1293</v>
      </c>
      <c r="B1024" s="1373"/>
      <c r="C1024" s="783"/>
      <c r="D1024" s="1373"/>
      <c r="E1024" s="930"/>
      <c r="F1024" s="928"/>
      <c r="G1024" s="930"/>
      <c r="H1024" s="928"/>
      <c r="I1024" s="928"/>
      <c r="J1024" s="928"/>
      <c r="K1024" s="928"/>
      <c r="L1024" s="928"/>
      <c r="M1024" s="928"/>
      <c r="N1024" s="928"/>
      <c r="O1024" s="928"/>
      <c r="P1024" s="928"/>
      <c r="Q1024" s="928"/>
      <c r="R1024" s="928"/>
      <c r="S1024" s="928"/>
      <c r="T1024" s="928"/>
      <c r="U1024" s="928"/>
      <c r="V1024" s="231"/>
      <c r="W1024" s="231"/>
      <c r="X1024" s="231"/>
      <c r="Y1024" s="231"/>
      <c r="Z1024" s="231"/>
    </row>
    <row r="1025" spans="1:26" ht="15">
      <c r="A1025" s="1380" t="s">
        <v>12448</v>
      </c>
      <c r="B1025" s="1365"/>
      <c r="C1025" s="783"/>
      <c r="D1025" s="1365"/>
      <c r="E1025" s="930"/>
      <c r="F1025" s="928"/>
      <c r="G1025" s="930"/>
      <c r="H1025" s="928"/>
      <c r="I1025" s="928"/>
      <c r="J1025" s="928"/>
      <c r="K1025" s="928"/>
      <c r="L1025" s="928"/>
      <c r="M1025" s="928"/>
      <c r="N1025" s="928"/>
      <c r="O1025" s="928"/>
      <c r="P1025" s="928"/>
      <c r="Q1025" s="928"/>
      <c r="R1025" s="928"/>
      <c r="S1025" s="928"/>
      <c r="T1025" s="928"/>
      <c r="U1025" s="928"/>
      <c r="V1025" s="231"/>
      <c r="W1025" s="231"/>
      <c r="X1025" s="231"/>
      <c r="Y1025" s="231"/>
      <c r="Z1025" s="231"/>
    </row>
    <row r="1026" spans="1:26" ht="15.75" thickBot="1">
      <c r="A1026" s="781" t="s">
        <v>4031</v>
      </c>
      <c r="B1026" s="1367">
        <f>SUM(B1021:B1025)</f>
        <v>0</v>
      </c>
      <c r="C1026" s="1331"/>
      <c r="D1026" s="1367">
        <f>SUM(D1021:D1025)</f>
        <v>0</v>
      </c>
      <c r="E1026" s="950"/>
      <c r="F1026" s="928"/>
      <c r="G1026" s="950"/>
      <c r="H1026" s="928"/>
      <c r="I1026" s="928"/>
      <c r="J1026" s="928"/>
      <c r="K1026" s="928"/>
      <c r="L1026" s="928"/>
      <c r="M1026" s="928"/>
      <c r="N1026" s="928"/>
      <c r="O1026" s="928"/>
      <c r="P1026" s="928"/>
      <c r="Q1026" s="928"/>
      <c r="R1026" s="928"/>
      <c r="S1026" s="928"/>
      <c r="T1026" s="928"/>
      <c r="U1026" s="928"/>
      <c r="V1026" s="231"/>
      <c r="W1026" s="231"/>
      <c r="X1026" s="231"/>
      <c r="Y1026" s="231"/>
      <c r="Z1026" s="231"/>
    </row>
    <row r="1027" spans="1:26" ht="15.75" thickTop="1">
      <c r="A1027" s="781"/>
      <c r="B1027" s="1368">
        <f>B1026-B884</f>
        <v>0</v>
      </c>
      <c r="C1027" s="1331"/>
      <c r="D1027" s="1368">
        <f>D1026-D884</f>
        <v>0</v>
      </c>
      <c r="E1027" s="950"/>
      <c r="F1027" s="928"/>
      <c r="G1027" s="950"/>
      <c r="H1027" s="928"/>
      <c r="I1027" s="928"/>
      <c r="J1027" s="928"/>
      <c r="K1027" s="928"/>
      <c r="L1027" s="928"/>
      <c r="M1027" s="928"/>
      <c r="N1027" s="928"/>
      <c r="O1027" s="928"/>
      <c r="P1027" s="928"/>
      <c r="Q1027" s="928"/>
      <c r="R1027" s="928"/>
      <c r="S1027" s="928"/>
      <c r="T1027" s="928"/>
      <c r="U1027" s="928"/>
      <c r="V1027" s="231"/>
      <c r="W1027" s="231"/>
      <c r="X1027" s="231"/>
      <c r="Y1027" s="231"/>
      <c r="Z1027" s="231"/>
    </row>
    <row r="1028" spans="1:26" ht="15">
      <c r="A1028" s="781"/>
      <c r="B1028" s="1368"/>
      <c r="C1028" s="1331"/>
      <c r="D1028" s="1368"/>
      <c r="E1028" s="950"/>
      <c r="F1028" s="928"/>
      <c r="G1028" s="950"/>
      <c r="H1028" s="928"/>
      <c r="I1028" s="928"/>
      <c r="J1028" s="928"/>
      <c r="K1028" s="928"/>
      <c r="L1028" s="928"/>
      <c r="M1028" s="928"/>
      <c r="N1028" s="928"/>
      <c r="O1028" s="928"/>
      <c r="P1028" s="928"/>
      <c r="Q1028" s="928"/>
      <c r="R1028" s="928"/>
      <c r="S1028" s="928"/>
      <c r="T1028" s="928"/>
      <c r="U1028" s="928"/>
      <c r="V1028" s="231"/>
      <c r="W1028" s="231"/>
      <c r="X1028" s="231"/>
      <c r="Y1028" s="231"/>
      <c r="Z1028" s="231"/>
    </row>
    <row r="1029" spans="1:26" ht="15">
      <c r="A1029" s="781"/>
      <c r="B1029" s="1368"/>
      <c r="C1029" s="1331"/>
      <c r="D1029" s="1368"/>
      <c r="E1029" s="950"/>
      <c r="F1029" s="928"/>
      <c r="G1029" s="950"/>
      <c r="H1029" s="928"/>
      <c r="I1029" s="928"/>
      <c r="J1029" s="928"/>
      <c r="K1029" s="928"/>
      <c r="L1029" s="928"/>
      <c r="M1029" s="928"/>
      <c r="N1029" s="928"/>
      <c r="O1029" s="928"/>
      <c r="P1029" s="928"/>
      <c r="Q1029" s="928"/>
      <c r="R1029" s="928"/>
      <c r="S1029" s="928"/>
      <c r="T1029" s="928"/>
      <c r="U1029" s="928"/>
      <c r="V1029" s="231"/>
      <c r="W1029" s="231"/>
      <c r="X1029" s="231"/>
      <c r="Y1029" s="231"/>
      <c r="Z1029" s="231"/>
    </row>
    <row r="1030" spans="1:26" ht="15">
      <c r="A1030" s="1408" t="s">
        <v>4437</v>
      </c>
      <c r="B1030" s="1330"/>
      <c r="C1030" s="1330"/>
      <c r="D1030" s="1330"/>
      <c r="E1030" s="925"/>
      <c r="F1030" s="925"/>
      <c r="G1030" s="925"/>
      <c r="H1030" s="925"/>
      <c r="I1030" s="925"/>
      <c r="J1030" s="925"/>
      <c r="K1030" s="925"/>
      <c r="L1030" s="925"/>
      <c r="M1030" s="925"/>
      <c r="N1030" s="925"/>
      <c r="O1030" s="925"/>
      <c r="P1030" s="925"/>
      <c r="Q1030" s="925"/>
      <c r="R1030" s="925"/>
      <c r="S1030" s="925"/>
      <c r="T1030" s="925"/>
      <c r="U1030" s="925"/>
      <c r="V1030" s="926"/>
      <c r="W1030" s="926"/>
      <c r="X1030" s="926"/>
      <c r="Y1030" s="926"/>
      <c r="Z1030" s="926"/>
    </row>
    <row r="1031" spans="1:26" ht="15">
      <c r="A1031" s="1408" t="s">
        <v>4438</v>
      </c>
      <c r="B1031" s="1330"/>
      <c r="C1031" s="1330"/>
      <c r="D1031" s="1330"/>
      <c r="E1031" s="925"/>
      <c r="F1031" s="925"/>
      <c r="G1031" s="925"/>
      <c r="H1031" s="925"/>
      <c r="I1031" s="925"/>
      <c r="J1031" s="925"/>
      <c r="K1031" s="925"/>
      <c r="L1031" s="925"/>
      <c r="M1031" s="925"/>
      <c r="N1031" s="925"/>
      <c r="O1031" s="925"/>
      <c r="P1031" s="925"/>
      <c r="Q1031" s="925"/>
      <c r="R1031" s="925"/>
      <c r="S1031" s="925"/>
      <c r="T1031" s="925"/>
      <c r="U1031" s="925"/>
      <c r="V1031" s="926"/>
      <c r="W1031" s="926"/>
      <c r="X1031" s="926"/>
      <c r="Y1031" s="926"/>
      <c r="Z1031" s="926"/>
    </row>
    <row r="1032" spans="1:26" ht="15">
      <c r="A1032" s="1382" t="s">
        <v>4837</v>
      </c>
      <c r="B1032" s="1330"/>
      <c r="C1032" s="1330"/>
      <c r="D1032" s="1330"/>
      <c r="E1032" s="928"/>
      <c r="F1032" s="928"/>
      <c r="G1032" s="928"/>
      <c r="H1032" s="928"/>
      <c r="I1032" s="928"/>
      <c r="J1032" s="928"/>
      <c r="K1032" s="928"/>
      <c r="L1032" s="928"/>
      <c r="M1032" s="928"/>
      <c r="N1032" s="928"/>
      <c r="O1032" s="928"/>
      <c r="P1032" s="928"/>
      <c r="Q1032" s="928"/>
      <c r="R1032" s="928"/>
      <c r="S1032" s="928"/>
      <c r="T1032" s="928"/>
      <c r="U1032" s="928"/>
      <c r="V1032" s="231"/>
      <c r="W1032" s="231"/>
      <c r="X1032" s="231"/>
      <c r="Y1032" s="231"/>
      <c r="Z1032" s="231"/>
    </row>
    <row r="1033" spans="1:26" ht="15">
      <c r="A1033" s="1386" t="s">
        <v>12859</v>
      </c>
      <c r="B1033" s="1330"/>
      <c r="C1033" s="1330"/>
      <c r="D1033" s="1330"/>
      <c r="E1033" s="928"/>
      <c r="F1033" s="928"/>
      <c r="G1033" s="928"/>
      <c r="H1033" s="928"/>
      <c r="I1033" s="928"/>
      <c r="J1033" s="928"/>
      <c r="K1033" s="928"/>
      <c r="L1033" s="928"/>
      <c r="M1033" s="928"/>
      <c r="N1033" s="928"/>
      <c r="O1033" s="928"/>
      <c r="P1033" s="928"/>
      <c r="Q1033" s="928"/>
      <c r="R1033" s="928"/>
      <c r="S1033" s="928"/>
      <c r="T1033" s="928"/>
      <c r="U1033" s="928"/>
      <c r="V1033" s="231"/>
      <c r="W1033" s="231"/>
      <c r="X1033" s="231"/>
      <c r="Y1033" s="231"/>
      <c r="Z1033" s="231"/>
    </row>
    <row r="1034" spans="1:26" ht="15">
      <c r="A1034" s="1380"/>
      <c r="B1034" s="1357" t="s">
        <v>5543</v>
      </c>
      <c r="C1034" s="1331"/>
      <c r="D1034" s="769" t="s">
        <v>5544</v>
      </c>
      <c r="E1034" s="950"/>
      <c r="F1034" s="928"/>
      <c r="G1034" s="950"/>
      <c r="H1034" s="928"/>
      <c r="I1034" s="928"/>
      <c r="J1034" s="928"/>
      <c r="K1034" s="928"/>
      <c r="L1034" s="928"/>
      <c r="M1034" s="928"/>
      <c r="N1034" s="928"/>
      <c r="O1034" s="928"/>
      <c r="P1034" s="928"/>
      <c r="Q1034" s="928"/>
      <c r="R1034" s="928"/>
      <c r="S1034" s="928"/>
      <c r="T1034" s="928"/>
      <c r="U1034" s="928"/>
      <c r="V1034" s="231"/>
      <c r="W1034" s="231"/>
      <c r="X1034" s="231"/>
      <c r="Y1034" s="231"/>
      <c r="Z1034" s="231"/>
    </row>
    <row r="1035" spans="1:26" ht="15">
      <c r="A1035" s="1380" t="s">
        <v>2638</v>
      </c>
      <c r="B1035" s="1337"/>
      <c r="C1035" s="783"/>
      <c r="D1035" s="783"/>
      <c r="E1035" s="930"/>
      <c r="F1035" s="928"/>
      <c r="G1035" s="930"/>
      <c r="H1035" s="928"/>
      <c r="I1035" s="928"/>
      <c r="J1035" s="928"/>
      <c r="K1035" s="928"/>
      <c r="L1035" s="928"/>
      <c r="M1035" s="928"/>
      <c r="N1035" s="928"/>
      <c r="O1035" s="928"/>
      <c r="P1035" s="928"/>
      <c r="Q1035" s="928"/>
      <c r="R1035" s="928"/>
      <c r="S1035" s="928"/>
      <c r="T1035" s="928"/>
      <c r="U1035" s="928"/>
      <c r="V1035" s="231"/>
      <c r="W1035" s="231"/>
      <c r="X1035" s="231"/>
      <c r="Y1035" s="231"/>
      <c r="Z1035" s="231"/>
    </row>
    <row r="1036" spans="1:26" ht="15">
      <c r="A1036" s="1380" t="s">
        <v>2639</v>
      </c>
      <c r="B1036" s="1337"/>
      <c r="C1036" s="783"/>
      <c r="D1036" s="783"/>
      <c r="E1036" s="930"/>
      <c r="F1036" s="928"/>
      <c r="G1036" s="930"/>
      <c r="H1036" s="928"/>
      <c r="I1036" s="928"/>
      <c r="J1036" s="928"/>
      <c r="K1036" s="928"/>
      <c r="L1036" s="928"/>
      <c r="M1036" s="928"/>
      <c r="N1036" s="928"/>
      <c r="O1036" s="928"/>
      <c r="P1036" s="928"/>
      <c r="Q1036" s="928"/>
      <c r="R1036" s="928"/>
      <c r="S1036" s="928"/>
      <c r="T1036" s="928"/>
      <c r="U1036" s="928"/>
      <c r="V1036" s="231"/>
      <c r="W1036" s="231"/>
      <c r="X1036" s="231"/>
      <c r="Y1036" s="231"/>
      <c r="Z1036" s="231"/>
    </row>
    <row r="1037" spans="1:26" ht="15">
      <c r="A1037" s="1380" t="s">
        <v>2640</v>
      </c>
      <c r="B1037" s="1337"/>
      <c r="C1037" s="1337"/>
      <c r="D1037" s="1337"/>
      <c r="E1037" s="941"/>
      <c r="F1037" s="928"/>
      <c r="G1037" s="941"/>
      <c r="H1037" s="928"/>
      <c r="I1037" s="928"/>
      <c r="J1037" s="928"/>
      <c r="K1037" s="928"/>
      <c r="L1037" s="928"/>
      <c r="M1037" s="928"/>
      <c r="N1037" s="928"/>
      <c r="O1037" s="928"/>
      <c r="P1037" s="928"/>
      <c r="Q1037" s="928"/>
      <c r="R1037" s="928"/>
      <c r="S1037" s="928"/>
      <c r="T1037" s="928"/>
      <c r="U1037" s="928"/>
      <c r="V1037" s="231"/>
      <c r="W1037" s="231"/>
      <c r="X1037" s="231"/>
      <c r="Y1037" s="231"/>
      <c r="Z1037" s="231"/>
    </row>
    <row r="1038" spans="1:26" ht="15">
      <c r="A1038" s="1380" t="s">
        <v>10938</v>
      </c>
      <c r="B1038" s="1337"/>
      <c r="C1038" s="1337"/>
      <c r="D1038" s="1337"/>
      <c r="E1038" s="941"/>
      <c r="F1038" s="928"/>
      <c r="G1038" s="941"/>
      <c r="H1038" s="928"/>
      <c r="I1038" s="928"/>
      <c r="J1038" s="928"/>
      <c r="K1038" s="928"/>
      <c r="L1038" s="928"/>
      <c r="M1038" s="928"/>
      <c r="N1038" s="928"/>
      <c r="O1038" s="928"/>
      <c r="P1038" s="928"/>
      <c r="Q1038" s="928"/>
      <c r="R1038" s="928"/>
      <c r="S1038" s="928"/>
      <c r="T1038" s="928"/>
      <c r="U1038" s="928"/>
      <c r="V1038" s="231"/>
      <c r="W1038" s="231"/>
      <c r="X1038" s="231"/>
      <c r="Y1038" s="231"/>
      <c r="Z1038" s="231"/>
    </row>
    <row r="1039" spans="1:26" ht="15">
      <c r="A1039" s="1380" t="s">
        <v>10939</v>
      </c>
      <c r="B1039" s="1337"/>
      <c r="C1039" s="1337"/>
      <c r="D1039" s="1337"/>
      <c r="E1039" s="941"/>
      <c r="F1039" s="928"/>
      <c r="G1039" s="941"/>
      <c r="H1039" s="928"/>
      <c r="I1039" s="928"/>
      <c r="J1039" s="928"/>
      <c r="K1039" s="928"/>
      <c r="L1039" s="928"/>
      <c r="M1039" s="928"/>
      <c r="N1039" s="928"/>
      <c r="O1039" s="928"/>
      <c r="P1039" s="928"/>
      <c r="Q1039" s="928"/>
      <c r="R1039" s="928"/>
      <c r="S1039" s="928"/>
      <c r="T1039" s="928"/>
      <c r="U1039" s="928"/>
      <c r="V1039" s="231"/>
      <c r="W1039" s="231"/>
      <c r="X1039" s="231"/>
      <c r="Y1039" s="231"/>
      <c r="Z1039" s="231"/>
    </row>
    <row r="1040" spans="1:26" ht="15.75" thickBot="1">
      <c r="A1040" s="1404" t="s">
        <v>2920</v>
      </c>
      <c r="B1040" s="1529"/>
      <c r="C1040" s="783"/>
      <c r="D1040" s="1360"/>
      <c r="E1040" s="930"/>
      <c r="F1040" s="928"/>
      <c r="G1040" s="930"/>
      <c r="H1040" s="928"/>
      <c r="I1040" s="928"/>
      <c r="J1040" s="928"/>
      <c r="K1040" s="928"/>
      <c r="L1040" s="928"/>
      <c r="M1040" s="928"/>
      <c r="N1040" s="928"/>
      <c r="O1040" s="928"/>
      <c r="P1040" s="928"/>
      <c r="Q1040" s="928"/>
      <c r="R1040" s="928"/>
      <c r="S1040" s="928"/>
      <c r="T1040" s="928"/>
      <c r="U1040" s="928"/>
      <c r="V1040" s="231"/>
      <c r="W1040" s="231"/>
      <c r="X1040" s="231"/>
      <c r="Y1040" s="231"/>
      <c r="Z1040" s="231"/>
    </row>
    <row r="1041" spans="1:26" ht="15.75" thickBot="1">
      <c r="A1041" s="781" t="s">
        <v>4031</v>
      </c>
      <c r="B1041" s="1367">
        <f>SUM(B1035:B1040)</f>
        <v>0</v>
      </c>
      <c r="C1041" s="1331"/>
      <c r="D1041" s="1367">
        <f>SUM(D1035:D1040)</f>
        <v>0</v>
      </c>
      <c r="E1041" s="950"/>
      <c r="F1041" s="928"/>
      <c r="G1041" s="950"/>
      <c r="H1041" s="928"/>
      <c r="I1041" s="928"/>
      <c r="J1041" s="928"/>
      <c r="K1041" s="928"/>
      <c r="L1041" s="928"/>
      <c r="M1041" s="928"/>
      <c r="N1041" s="928"/>
      <c r="O1041" s="928"/>
      <c r="P1041" s="928"/>
      <c r="Q1041" s="928"/>
      <c r="R1041" s="928"/>
      <c r="S1041" s="928"/>
      <c r="T1041" s="928"/>
      <c r="U1041" s="928"/>
      <c r="V1041" s="231"/>
      <c r="W1041" s="231"/>
      <c r="X1041" s="231"/>
      <c r="Y1041" s="231"/>
      <c r="Z1041" s="231"/>
    </row>
    <row r="1042" spans="1:26" ht="15.75" thickTop="1">
      <c r="A1042" s="1386"/>
      <c r="B1042" s="1330"/>
      <c r="C1042" s="1330"/>
      <c r="D1042" s="1330"/>
      <c r="E1042" s="928"/>
      <c r="F1042" s="928"/>
      <c r="G1042" s="928"/>
      <c r="H1042" s="928"/>
      <c r="I1042" s="928"/>
      <c r="J1042" s="928"/>
      <c r="K1042" s="928"/>
      <c r="L1042" s="928"/>
      <c r="M1042" s="928"/>
      <c r="N1042" s="928"/>
      <c r="O1042" s="928"/>
      <c r="P1042" s="928"/>
      <c r="Q1042" s="928"/>
      <c r="R1042" s="928"/>
      <c r="S1042" s="928"/>
      <c r="T1042" s="928"/>
      <c r="U1042" s="928"/>
      <c r="V1042" s="231"/>
      <c r="W1042" s="231"/>
      <c r="X1042" s="231"/>
      <c r="Y1042" s="231"/>
      <c r="Z1042" s="231"/>
    </row>
    <row r="1043" spans="1:26" ht="15">
      <c r="A1043" s="1386"/>
      <c r="B1043" s="1330"/>
      <c r="C1043" s="1330"/>
      <c r="D1043" s="1330"/>
      <c r="E1043" s="928"/>
      <c r="F1043" s="928"/>
      <c r="G1043" s="928"/>
      <c r="H1043" s="928"/>
      <c r="I1043" s="928"/>
      <c r="J1043" s="928"/>
      <c r="K1043" s="928"/>
      <c r="L1043" s="928"/>
      <c r="M1043" s="928"/>
      <c r="N1043" s="928"/>
      <c r="O1043" s="928"/>
      <c r="P1043" s="928"/>
      <c r="Q1043" s="928"/>
      <c r="R1043" s="928"/>
      <c r="S1043" s="928"/>
      <c r="T1043" s="928"/>
      <c r="U1043" s="928"/>
      <c r="V1043" s="231"/>
      <c r="W1043" s="231"/>
      <c r="X1043" s="231"/>
      <c r="Y1043" s="231"/>
      <c r="Z1043" s="231"/>
    </row>
    <row r="1044" spans="1:26" s="1080" customFormat="1" ht="15">
      <c r="A1044" s="1409" t="s">
        <v>6966</v>
      </c>
      <c r="B1044" s="1345"/>
      <c r="C1044" s="1345"/>
      <c r="D1044" s="1345"/>
    </row>
    <row r="1045" spans="1:26" s="1080" customFormat="1" ht="15">
      <c r="A1045" s="1390"/>
      <c r="B1045" s="1345"/>
      <c r="C1045" s="1345"/>
      <c r="D1045" s="1345"/>
    </row>
    <row r="1046" spans="1:26" s="1080" customFormat="1" ht="15" hidden="1">
      <c r="A1046" s="1410" t="s">
        <v>6967</v>
      </c>
      <c r="B1046" s="1345"/>
      <c r="C1046" s="1345"/>
      <c r="D1046" s="1345"/>
    </row>
    <row r="1047" spans="1:26" s="1080" customFormat="1" ht="15" hidden="1">
      <c r="A1047" s="1411" t="s">
        <v>6968</v>
      </c>
      <c r="B1047" s="1345"/>
      <c r="C1047" s="1345"/>
      <c r="D1047" s="1345"/>
    </row>
    <row r="1048" spans="1:26" s="1080" customFormat="1" ht="15" hidden="1">
      <c r="A1048" s="1411" t="s">
        <v>4790</v>
      </c>
      <c r="B1048" s="1345"/>
      <c r="C1048" s="1345"/>
      <c r="D1048" s="1345"/>
    </row>
    <row r="1049" spans="1:26" s="1080" customFormat="1" ht="15" hidden="1">
      <c r="A1049" s="1412" t="s">
        <v>6969</v>
      </c>
      <c r="B1049" s="1345"/>
      <c r="C1049" s="1345"/>
      <c r="D1049" s="1345"/>
    </row>
    <row r="1050" spans="1:26" s="1080" customFormat="1" ht="15" hidden="1">
      <c r="A1050" s="1412"/>
      <c r="B1050" s="1345"/>
      <c r="C1050" s="1345"/>
      <c r="D1050" s="1345"/>
    </row>
    <row r="1051" spans="1:26" s="1080" customFormat="1" ht="15" hidden="1">
      <c r="A1051" s="1412" t="s">
        <v>6970</v>
      </c>
      <c r="B1051" s="1345"/>
      <c r="C1051" s="1345"/>
      <c r="D1051" s="1345"/>
    </row>
    <row r="1052" spans="1:26" s="1080" customFormat="1" ht="15" hidden="1">
      <c r="A1052" s="1412"/>
      <c r="B1052" s="1345"/>
      <c r="C1052" s="1345"/>
      <c r="D1052" s="1345"/>
    </row>
    <row r="1053" spans="1:26" s="1080" customFormat="1" ht="15" hidden="1">
      <c r="A1053" s="1412" t="s">
        <v>6971</v>
      </c>
      <c r="B1053" s="1345"/>
      <c r="C1053" s="1345"/>
      <c r="D1053" s="1345"/>
    </row>
    <row r="1054" spans="1:26" s="1080" customFormat="1" ht="15" hidden="1">
      <c r="A1054" s="1390"/>
      <c r="B1054" s="1345"/>
      <c r="C1054" s="1345"/>
      <c r="D1054" s="1345"/>
    </row>
    <row r="1055" spans="1:26" s="1080" customFormat="1" ht="15" hidden="1">
      <c r="A1055" s="1410" t="s">
        <v>6972</v>
      </c>
      <c r="B1055" s="1345"/>
      <c r="C1055" s="1345"/>
      <c r="D1055" s="1345"/>
    </row>
    <row r="1056" spans="1:26" s="1080" customFormat="1" ht="15" hidden="1">
      <c r="A1056" s="1411" t="s">
        <v>6973</v>
      </c>
      <c r="B1056" s="1345"/>
      <c r="C1056" s="1345"/>
      <c r="D1056" s="1345"/>
    </row>
    <row r="1057" spans="1:4" s="1080" customFormat="1" ht="15" hidden="1">
      <c r="A1057" s="1390"/>
      <c r="B1057" s="1345"/>
      <c r="C1057" s="1345"/>
      <c r="D1057" s="1345"/>
    </row>
    <row r="1058" spans="1:4" s="1080" customFormat="1" ht="15" hidden="1">
      <c r="A1058" s="1410" t="s">
        <v>3178</v>
      </c>
      <c r="B1058" s="1345"/>
      <c r="C1058" s="1345"/>
      <c r="D1058" s="1345"/>
    </row>
    <row r="1059" spans="1:4" s="1080" customFormat="1" ht="15" hidden="1">
      <c r="A1059" s="1411" t="s">
        <v>1694</v>
      </c>
      <c r="B1059" s="1345"/>
      <c r="C1059" s="1345"/>
      <c r="D1059" s="1345"/>
    </row>
    <row r="1060" spans="1:4" s="1080" customFormat="1" ht="15" hidden="1">
      <c r="A1060" s="1411" t="s">
        <v>4790</v>
      </c>
      <c r="B1060" s="1345"/>
      <c r="C1060" s="1345"/>
      <c r="D1060" s="1345"/>
    </row>
    <row r="1061" spans="1:4" s="1080" customFormat="1" ht="15" hidden="1">
      <c r="A1061" s="1412" t="s">
        <v>1695</v>
      </c>
      <c r="B1061" s="1345"/>
      <c r="C1061" s="1345"/>
      <c r="D1061" s="1345"/>
    </row>
    <row r="1062" spans="1:4" s="1080" customFormat="1" ht="15" hidden="1">
      <c r="A1062" s="1412"/>
      <c r="B1062" s="1345"/>
      <c r="C1062" s="1345"/>
      <c r="D1062" s="1345"/>
    </row>
    <row r="1063" spans="1:4" s="1080" customFormat="1" ht="15" hidden="1">
      <c r="A1063" s="1412" t="s">
        <v>1696</v>
      </c>
      <c r="B1063" s="1345"/>
      <c r="C1063" s="1345"/>
      <c r="D1063" s="1345"/>
    </row>
    <row r="1064" spans="1:4" s="1080" customFormat="1" ht="15" hidden="1">
      <c r="A1064" s="1412"/>
      <c r="B1064" s="1345"/>
      <c r="C1064" s="1345"/>
      <c r="D1064" s="1345"/>
    </row>
    <row r="1065" spans="1:4" s="1080" customFormat="1" ht="15" hidden="1">
      <c r="A1065" s="1412" t="s">
        <v>1697</v>
      </c>
      <c r="B1065" s="1345"/>
      <c r="C1065" s="1345"/>
      <c r="D1065" s="1345"/>
    </row>
    <row r="1066" spans="1:4" s="1080" customFormat="1" ht="15" hidden="1">
      <c r="A1066" s="1412"/>
      <c r="B1066" s="1345"/>
      <c r="C1066" s="1345"/>
      <c r="D1066" s="1345"/>
    </row>
    <row r="1067" spans="1:4" s="1080" customFormat="1" ht="15" hidden="1">
      <c r="A1067" s="1411" t="s">
        <v>2920</v>
      </c>
      <c r="B1067" s="1345"/>
      <c r="C1067" s="1345"/>
      <c r="D1067" s="1345"/>
    </row>
    <row r="1068" spans="1:4" s="1080" customFormat="1" ht="15">
      <c r="A1068" s="1390"/>
      <c r="B1068" s="1345"/>
      <c r="C1068" s="1345"/>
      <c r="D1068" s="1345"/>
    </row>
    <row r="1069" spans="1:4" s="1080" customFormat="1" ht="15">
      <c r="A1069" s="1410" t="s">
        <v>167</v>
      </c>
      <c r="B1069" s="1345"/>
      <c r="C1069" s="1345"/>
      <c r="D1069" s="1345"/>
    </row>
    <row r="1070" spans="1:4" s="1080" customFormat="1" ht="15">
      <c r="A1070" s="1413" t="s">
        <v>168</v>
      </c>
      <c r="B1070" s="1345"/>
      <c r="C1070" s="1345"/>
      <c r="D1070" s="1345"/>
    </row>
    <row r="1071" spans="1:4" s="1080" customFormat="1" ht="15">
      <c r="A1071" s="1412" t="s">
        <v>169</v>
      </c>
      <c r="B1071" s="1345"/>
      <c r="C1071" s="1345"/>
      <c r="D1071" s="1345"/>
    </row>
    <row r="1072" spans="1:4" s="1080" customFormat="1" ht="15">
      <c r="A1072" s="1412"/>
      <c r="B1072" s="1345"/>
      <c r="C1072" s="1345"/>
      <c r="D1072" s="1345"/>
    </row>
    <row r="1073" spans="1:5" s="1080" customFormat="1" ht="15">
      <c r="A1073" s="1412" t="s">
        <v>1502</v>
      </c>
      <c r="B1073" s="1345"/>
      <c r="C1073" s="1345"/>
      <c r="D1073" s="1345"/>
    </row>
    <row r="1074" spans="1:5" s="1080" customFormat="1" ht="15">
      <c r="A1074" s="1391"/>
      <c r="B1074" s="2123"/>
      <c r="C1074" s="2123"/>
      <c r="D1074" s="2123"/>
    </row>
    <row r="1075" spans="1:5" s="1080" customFormat="1" ht="15.75" thickBot="1">
      <c r="A1075" s="1391"/>
      <c r="B1075" s="1518" t="s">
        <v>5543</v>
      </c>
      <c r="C1075" s="1347"/>
      <c r="D1075" s="1346" t="s">
        <v>5544</v>
      </c>
    </row>
    <row r="1076" spans="1:5" s="1080" customFormat="1" ht="15">
      <c r="A1076" s="1464" t="s">
        <v>12555</v>
      </c>
      <c r="B1076" s="1522"/>
      <c r="C1076" s="1307"/>
      <c r="D1076" s="1307"/>
    </row>
    <row r="1077" spans="1:5" s="1080" customFormat="1" ht="15">
      <c r="A1077" s="1465" t="s">
        <v>4563</v>
      </c>
      <c r="B1077" s="1308"/>
      <c r="C1077" s="1305"/>
      <c r="D1077" s="1305"/>
      <c r="E1077" s="1080">
        <v>0</v>
      </c>
    </row>
    <row r="1078" spans="1:5" s="1080" customFormat="1" ht="15">
      <c r="A1078" s="1465" t="s">
        <v>14270</v>
      </c>
      <c r="B1078" s="1308"/>
      <c r="C1078" s="1305"/>
      <c r="D1078" s="1305"/>
      <c r="E1078" s="1080">
        <v>0</v>
      </c>
    </row>
    <row r="1079" spans="1:5" s="1080" customFormat="1" ht="15">
      <c r="A1079" s="1465" t="s">
        <v>14271</v>
      </c>
      <c r="B1079" s="1308"/>
      <c r="C1079" s="1305"/>
      <c r="D1079" s="1507"/>
    </row>
    <row r="1080" spans="1:5" s="1080" customFormat="1" ht="15">
      <c r="A1080" s="1465" t="s">
        <v>14235</v>
      </c>
      <c r="B1080" s="1308"/>
      <c r="C1080" s="1305"/>
      <c r="D1080" s="1305"/>
    </row>
    <row r="1081" spans="1:5" s="1080" customFormat="1" ht="15">
      <c r="A1081" s="1414"/>
      <c r="B1081" s="1308"/>
      <c r="C1081" s="1305"/>
      <c r="D1081" s="1305"/>
    </row>
    <row r="1082" spans="1:5" s="1080" customFormat="1" ht="30.75" hidden="1" thickBot="1">
      <c r="A1082" s="1384" t="s">
        <v>14236</v>
      </c>
      <c r="B1082" s="1518" t="s">
        <v>5543</v>
      </c>
      <c r="C1082" s="1347"/>
      <c r="D1082" s="1346" t="s">
        <v>5544</v>
      </c>
    </row>
    <row r="1083" spans="1:5" s="1080" customFormat="1" ht="15" hidden="1">
      <c r="A1083" s="1384" t="s">
        <v>12555</v>
      </c>
      <c r="B1083" s="1308"/>
      <c r="C1083" s="1305"/>
      <c r="D1083" s="1305"/>
    </row>
    <row r="1084" spans="1:5" s="1080" customFormat="1" ht="15" hidden="1">
      <c r="A1084" s="1384" t="s">
        <v>4564</v>
      </c>
      <c r="B1084" s="1308"/>
      <c r="C1084" s="1305"/>
      <c r="D1084" s="1305"/>
    </row>
    <row r="1085" spans="1:5" s="1466" customFormat="1" hidden="1">
      <c r="A1085" s="1391" t="s">
        <v>4031</v>
      </c>
      <c r="B1085" s="1519">
        <f>SUM(B1083:B1084)</f>
        <v>0</v>
      </c>
      <c r="C1085" s="1347"/>
      <c r="D1085" s="1347">
        <f>SUM(D1083:D1084)</f>
        <v>0</v>
      </c>
    </row>
    <row r="1086" spans="1:5" s="1080" customFormat="1" ht="15.75" hidden="1" thickBot="1">
      <c r="A1086" s="1384"/>
      <c r="B1086" s="1308"/>
      <c r="C1086" s="1305"/>
      <c r="D1086" s="1305"/>
    </row>
    <row r="1087" spans="1:5" s="1080" customFormat="1" ht="15" hidden="1">
      <c r="A1087" s="1403"/>
      <c r="B1087" s="1530">
        <f>SUM(B1088:B1090)</f>
        <v>0</v>
      </c>
      <c r="C1087" s="1506"/>
      <c r="D1087" s="1509">
        <f>SUM(D1088:D1090)</f>
        <v>0</v>
      </c>
    </row>
    <row r="1088" spans="1:5" s="1080" customFormat="1" ht="15" hidden="1">
      <c r="A1088" s="1414"/>
      <c r="B1088" s="1275"/>
      <c r="C1088" s="1508"/>
      <c r="D1088" s="1507"/>
    </row>
    <row r="1089" spans="1:6" s="1080" customFormat="1" ht="15" hidden="1">
      <c r="A1089" s="1414"/>
      <c r="B1089" s="1275"/>
      <c r="C1089" s="1508"/>
      <c r="D1089" s="1507"/>
    </row>
    <row r="1090" spans="1:6" s="1080" customFormat="1" ht="15" hidden="1">
      <c r="A1090" s="1384"/>
      <c r="B1090" s="1275"/>
      <c r="C1090" s="1508"/>
      <c r="D1090" s="1507"/>
    </row>
    <row r="1091" spans="1:6" s="1080" customFormat="1" ht="15" hidden="1">
      <c r="A1091" s="1414"/>
      <c r="B1091" s="1272"/>
      <c r="C1091" s="1508"/>
      <c r="D1091" s="1508"/>
    </row>
    <row r="1092" spans="1:6" s="1080" customFormat="1" ht="15" hidden="1">
      <c r="A1092" s="1414"/>
      <c r="B1092" s="1531">
        <f>SUM(B1093:B1094)</f>
        <v>0</v>
      </c>
      <c r="C1092" s="1506"/>
      <c r="D1092" s="1510">
        <f>SUM(D1093:D1094)</f>
        <v>0</v>
      </c>
    </row>
    <row r="1093" spans="1:6" s="1080" customFormat="1" ht="15" hidden="1">
      <c r="A1093" s="1384"/>
      <c r="B1093" s="1275"/>
      <c r="C1093" s="1508"/>
      <c r="D1093" s="1507"/>
    </row>
    <row r="1094" spans="1:6" s="1080" customFormat="1" ht="15" hidden="1">
      <c r="A1094" s="1403"/>
      <c r="B1094" s="1275"/>
      <c r="C1094" s="1508"/>
      <c r="D1094" s="1507"/>
    </row>
    <row r="1095" spans="1:6" s="1080" customFormat="1" ht="15" hidden="1">
      <c r="A1095" s="1390"/>
      <c r="B1095" s="1511">
        <f>B1092+B1087</f>
        <v>0</v>
      </c>
      <c r="C1095" s="1511"/>
      <c r="D1095" s="1511">
        <f>D1092+D1087</f>
        <v>0</v>
      </c>
    </row>
    <row r="1096" spans="1:6" s="1080" customFormat="1" ht="15" hidden="1">
      <c r="A1096" s="1390"/>
      <c r="B1096" s="1345"/>
      <c r="C1096" s="1345"/>
      <c r="D1096" s="1345"/>
    </row>
    <row r="1097" spans="1:6" s="1080" customFormat="1" ht="15">
      <c r="A1097" s="1390" t="s">
        <v>4525</v>
      </c>
      <c r="B1097" s="1345"/>
      <c r="C1097" s="1345"/>
      <c r="D1097" s="1345"/>
    </row>
    <row r="1098" spans="1:6" s="1080" customFormat="1" ht="15.75" thickBot="1">
      <c r="A1098" s="1391"/>
      <c r="B1098" s="1518" t="s">
        <v>174</v>
      </c>
      <c r="C1098" s="1347"/>
      <c r="D1098" s="1346" t="s">
        <v>4021</v>
      </c>
      <c r="F1098" s="1080" t="s">
        <v>1686</v>
      </c>
    </row>
    <row r="1099" spans="1:6" s="1080" customFormat="1" ht="15">
      <c r="A1099" s="1384" t="s">
        <v>12555</v>
      </c>
      <c r="B1099" s="1602"/>
      <c r="C1099" s="1305"/>
      <c r="D1099" s="1603">
        <v>77400685233</v>
      </c>
    </row>
    <row r="1100" spans="1:6" s="1080" customFormat="1" ht="18" hidden="1" customHeight="1">
      <c r="A1100" s="1574" t="s">
        <v>14266</v>
      </c>
      <c r="B1100" s="1308"/>
      <c r="C1100" s="1305"/>
      <c r="D1100" s="1305">
        <v>57541338667</v>
      </c>
      <c r="F1100" s="1080">
        <f>D1100+B1079-B1080-B1100</f>
        <v>57541338667</v>
      </c>
    </row>
    <row r="1101" spans="1:6" s="1080" customFormat="1" ht="18" hidden="1" customHeight="1">
      <c r="A1101" s="1574" t="s">
        <v>14267</v>
      </c>
      <c r="B1101" s="1308"/>
      <c r="C1101" s="1305"/>
      <c r="D1101" s="1305"/>
    </row>
    <row r="1102" spans="1:6" s="1080" customFormat="1" ht="18" hidden="1" customHeight="1">
      <c r="A1102" s="1574" t="s">
        <v>14268</v>
      </c>
      <c r="B1102" s="1308"/>
      <c r="C1102" s="1305"/>
      <c r="D1102" s="1305">
        <v>19859346566</v>
      </c>
      <c r="F1102" s="1080">
        <f>D1102+B1077-B1078-B1102</f>
        <v>19859346566</v>
      </c>
    </row>
    <row r="1103" spans="1:6" s="1080" customFormat="1" ht="18" customHeight="1" thickBot="1">
      <c r="A1103" s="1565" t="s">
        <v>4564</v>
      </c>
      <c r="B1103" s="1375"/>
      <c r="C1103" s="1305"/>
      <c r="D1103" s="1562">
        <v>10000000000</v>
      </c>
    </row>
    <row r="1104" spans="1:6" s="1080" customFormat="1" ht="23.25" customHeight="1" thickBot="1">
      <c r="A1104" s="1391" t="s">
        <v>4527</v>
      </c>
      <c r="B1104" s="1323">
        <f>SUM(B1100:B1103)</f>
        <v>0</v>
      </c>
      <c r="C1104" s="1347"/>
      <c r="D1104" s="1349">
        <f>SUM(D1099,D1103)</f>
        <v>87400685233</v>
      </c>
    </row>
    <row r="1105" spans="1:4" s="1080" customFormat="1" ht="23.25" customHeight="1" thickTop="1">
      <c r="A1105" s="1391"/>
      <c r="B1105" s="1526"/>
      <c r="C1105" s="1347"/>
      <c r="D1105" s="1362"/>
    </row>
    <row r="1106" spans="1:4" s="1080" customFormat="1" ht="15" hidden="1">
      <c r="A1106" s="1403"/>
      <c r="B1106" s="1308"/>
      <c r="C1106" s="1305"/>
      <c r="D1106" s="1305"/>
    </row>
    <row r="1107" spans="1:4" s="1080" customFormat="1" ht="15" hidden="1">
      <c r="A1107" s="1403"/>
      <c r="B1107" s="1308"/>
      <c r="C1107" s="1305"/>
      <c r="D1107" s="1345"/>
    </row>
    <row r="1108" spans="1:4" s="1080" customFormat="1" ht="15" hidden="1">
      <c r="A1108" s="1403"/>
      <c r="B1108" s="1308"/>
      <c r="C1108" s="1305"/>
      <c r="D1108" s="1305"/>
    </row>
    <row r="1109" spans="1:4" s="1080" customFormat="1" ht="15.75" hidden="1" thickBot="1">
      <c r="A1109" s="1403"/>
      <c r="B1109" s="1375"/>
      <c r="C1109" s="1305"/>
      <c r="D1109" s="1305"/>
    </row>
    <row r="1110" spans="1:4" s="1080" customFormat="1" ht="15.75" hidden="1" thickBot="1">
      <c r="A1110" s="1391" t="s">
        <v>4528</v>
      </c>
      <c r="B1110" s="1323">
        <f>SUM(B1106:B1109)</f>
        <v>0</v>
      </c>
      <c r="C1110" s="1347"/>
      <c r="D1110" s="1349">
        <f>SUM(D1106:D1109)</f>
        <v>0</v>
      </c>
    </row>
    <row r="1111" spans="1:4" s="1080" customFormat="1" ht="15">
      <c r="A1111" s="1390"/>
      <c r="B1111" s="1345"/>
      <c r="C1111" s="1345"/>
      <c r="D1111" s="1345"/>
    </row>
    <row r="1112" spans="1:4" s="1080" customFormat="1" ht="15">
      <c r="A1112" s="1411" t="s">
        <v>7184</v>
      </c>
      <c r="B1112" s="1345"/>
      <c r="C1112" s="1345"/>
      <c r="D1112" s="1345"/>
    </row>
    <row r="1113" spans="1:4" s="1080" customFormat="1" ht="15">
      <c r="A1113" s="1390"/>
      <c r="B1113" s="1345"/>
      <c r="C1113" s="1345"/>
      <c r="D1113" s="1345"/>
    </row>
    <row r="1114" spans="1:4" s="1080" customFormat="1" ht="15">
      <c r="A1114" s="1390" t="s">
        <v>3454</v>
      </c>
      <c r="B1114" s="1345"/>
      <c r="C1114" s="1345"/>
      <c r="D1114" s="1345"/>
    </row>
    <row r="1115" spans="1:4" s="1080" customFormat="1" ht="15">
      <c r="A1115" s="1384"/>
      <c r="B1115" s="2123"/>
      <c r="C1115" s="2123"/>
      <c r="D1115" s="2123"/>
    </row>
    <row r="1116" spans="1:4" s="1080" customFormat="1" ht="15.75" thickBot="1">
      <c r="A1116" s="1384"/>
      <c r="B1116" s="1518" t="s">
        <v>5543</v>
      </c>
      <c r="C1116" s="1347"/>
      <c r="D1116" s="1346" t="s">
        <v>5544</v>
      </c>
    </row>
    <row r="1117" spans="1:4" s="1080" customFormat="1" ht="15">
      <c r="A1117" s="1384" t="s">
        <v>7185</v>
      </c>
      <c r="B1117" s="1308"/>
      <c r="C1117" s="1305"/>
      <c r="D1117" s="1305"/>
    </row>
    <row r="1118" spans="1:4" s="1080" customFormat="1" ht="15">
      <c r="A1118" s="1384" t="s">
        <v>3456</v>
      </c>
      <c r="B1118" s="1308"/>
      <c r="C1118" s="1305"/>
      <c r="D1118" s="1305"/>
    </row>
    <row r="1119" spans="1:4" s="1080" customFormat="1" ht="15">
      <c r="A1119" s="1384" t="s">
        <v>3457</v>
      </c>
      <c r="B1119" s="1308"/>
      <c r="C1119" s="1305"/>
      <c r="D1119" s="1305"/>
    </row>
    <row r="1120" spans="1:4" s="1080" customFormat="1" ht="15.75" thickBot="1">
      <c r="A1120" s="1414" t="s">
        <v>2920</v>
      </c>
      <c r="B1120" s="1308"/>
      <c r="C1120" s="1305"/>
      <c r="D1120" s="1305"/>
    </row>
    <row r="1121" spans="1:4" s="1080" customFormat="1" ht="15.75" thickBot="1">
      <c r="A1121" s="1391" t="s">
        <v>4031</v>
      </c>
      <c r="B1121" s="1532">
        <f>SUM(B1117:B1120)</f>
        <v>0</v>
      </c>
      <c r="C1121" s="1347"/>
      <c r="D1121" s="1352"/>
    </row>
    <row r="1122" spans="1:4" s="1080" customFormat="1" ht="15.75" thickTop="1">
      <c r="A1122" s="1390"/>
      <c r="B1122" s="1345"/>
      <c r="C1122" s="1345"/>
      <c r="D1122" s="1345"/>
    </row>
    <row r="1123" spans="1:4" s="1080" customFormat="1" ht="15">
      <c r="A1123" s="1411"/>
      <c r="B1123" s="1345"/>
      <c r="C1123" s="1345"/>
      <c r="D1123" s="1345"/>
    </row>
    <row r="1124" spans="1:4" s="1080" customFormat="1" ht="15">
      <c r="A1124" s="1390"/>
      <c r="B1124" s="1345"/>
      <c r="C1124" s="1345"/>
      <c r="D1124" s="1345"/>
    </row>
    <row r="1125" spans="1:4" s="1080" customFormat="1" ht="15" hidden="1">
      <c r="A1125" s="1413" t="s">
        <v>7186</v>
      </c>
      <c r="B1125" s="1345"/>
      <c r="C1125" s="1345"/>
      <c r="D1125" s="1345"/>
    </row>
    <row r="1126" spans="1:4" s="1080" customFormat="1" ht="15" hidden="1">
      <c r="A1126" s="1411" t="s">
        <v>7187</v>
      </c>
      <c r="B1126" s="1345"/>
      <c r="C1126" s="1345"/>
      <c r="D1126" s="1345"/>
    </row>
    <row r="1127" spans="1:4" s="1080" customFormat="1" ht="15" hidden="1">
      <c r="A1127" s="1390" t="s">
        <v>3458</v>
      </c>
      <c r="B1127" s="1345"/>
      <c r="C1127" s="1345"/>
      <c r="D1127" s="1345"/>
    </row>
    <row r="1128" spans="1:4" s="1080" customFormat="1" ht="15.75" hidden="1" thickBot="1">
      <c r="A1128" s="1415" t="s">
        <v>3459</v>
      </c>
      <c r="B1128" s="1518" t="s">
        <v>3460</v>
      </c>
      <c r="C1128" s="1345"/>
      <c r="D1128" s="1345"/>
    </row>
    <row r="1129" spans="1:4" s="1080" customFormat="1" ht="15" hidden="1">
      <c r="A1129" s="1384" t="s">
        <v>171</v>
      </c>
      <c r="B1129" s="1345" t="s">
        <v>7188</v>
      </c>
      <c r="C1129" s="1345"/>
      <c r="D1129" s="1345"/>
    </row>
    <row r="1130" spans="1:4" s="1080" customFormat="1" ht="15" hidden="1">
      <c r="A1130" s="1384" t="s">
        <v>170</v>
      </c>
      <c r="B1130" s="1345" t="s">
        <v>7189</v>
      </c>
      <c r="C1130" s="1345"/>
      <c r="D1130" s="1345"/>
    </row>
    <row r="1131" spans="1:4" s="1080" customFormat="1" ht="15" hidden="1">
      <c r="A1131" s="1384" t="s">
        <v>173</v>
      </c>
      <c r="B1131" s="1345" t="s">
        <v>7190</v>
      </c>
      <c r="C1131" s="1345"/>
      <c r="D1131" s="1345"/>
    </row>
    <row r="1132" spans="1:4" s="1080" customFormat="1" ht="15" hidden="1">
      <c r="A1132" s="1384"/>
      <c r="B1132" s="1308"/>
      <c r="C1132" s="1345"/>
      <c r="D1132" s="1345"/>
    </row>
    <row r="1133" spans="1:4" s="1080" customFormat="1" ht="15" hidden="1">
      <c r="A1133" s="1384"/>
      <c r="B1133" s="1308"/>
      <c r="C1133" s="1345"/>
      <c r="D1133" s="1345"/>
    </row>
    <row r="1134" spans="1:4" s="1080" customFormat="1" ht="15" hidden="1">
      <c r="A1134" s="1390"/>
      <c r="B1134" s="1345"/>
      <c r="C1134" s="1345"/>
      <c r="D1134" s="1345"/>
    </row>
    <row r="1135" spans="1:4" s="1080" customFormat="1" ht="15" hidden="1">
      <c r="A1135" s="1390" t="s">
        <v>7191</v>
      </c>
      <c r="B1135" s="1345"/>
      <c r="C1135" s="1345"/>
      <c r="D1135" s="1345"/>
    </row>
    <row r="1136" spans="1:4" s="1080" customFormat="1" ht="15.75" hidden="1" thickBot="1">
      <c r="A1136" s="1391"/>
      <c r="B1136" s="1518" t="s">
        <v>5543</v>
      </c>
      <c r="C1136" s="1347"/>
      <c r="D1136" s="1346" t="s">
        <v>5544</v>
      </c>
    </row>
    <row r="1137" spans="1:4" s="1080" customFormat="1" ht="15" hidden="1">
      <c r="A1137" s="1403" t="s">
        <v>171</v>
      </c>
      <c r="B1137" s="1308"/>
      <c r="C1137" s="1305"/>
      <c r="D1137" s="1305"/>
    </row>
    <row r="1138" spans="1:4" s="1080" customFormat="1" ht="15" hidden="1">
      <c r="A1138" s="1384" t="s">
        <v>4562</v>
      </c>
      <c r="B1138" s="1308"/>
      <c r="C1138" s="1305"/>
      <c r="D1138" s="1305"/>
    </row>
    <row r="1139" spans="1:4" s="1080" customFormat="1" ht="15" hidden="1">
      <c r="A1139" s="1384" t="s">
        <v>172</v>
      </c>
      <c r="B1139" s="1308"/>
      <c r="C1139" s="1305"/>
      <c r="D1139" s="1305"/>
    </row>
    <row r="1140" spans="1:4" s="1080" customFormat="1" ht="15" hidden="1">
      <c r="A1140" s="1384" t="s">
        <v>7192</v>
      </c>
      <c r="B1140" s="1308"/>
      <c r="C1140" s="1305"/>
      <c r="D1140" s="1305"/>
    </row>
    <row r="1141" spans="1:4" s="1080" customFormat="1" ht="15" hidden="1">
      <c r="A1141" s="1384" t="s">
        <v>7193</v>
      </c>
      <c r="B1141" s="1308"/>
      <c r="C1141" s="1305"/>
      <c r="D1141" s="1305"/>
    </row>
    <row r="1142" spans="1:4" s="1080" customFormat="1" ht="15" hidden="1">
      <c r="A1142" s="1384" t="s">
        <v>6014</v>
      </c>
      <c r="B1142" s="1308"/>
      <c r="C1142" s="1305"/>
      <c r="D1142" s="1305"/>
    </row>
    <row r="1143" spans="1:4" s="1080" customFormat="1" ht="15" hidden="1">
      <c r="A1143" s="1414" t="s">
        <v>7194</v>
      </c>
      <c r="B1143" s="1308"/>
      <c r="C1143" s="1305"/>
      <c r="D1143" s="1305"/>
    </row>
    <row r="1144" spans="1:4" s="1080" customFormat="1" ht="15" hidden="1">
      <c r="A1144" s="1414"/>
      <c r="B1144" s="1308"/>
      <c r="C1144" s="1305"/>
      <c r="D1144" s="1305"/>
    </row>
    <row r="1145" spans="1:4" s="1080" customFormat="1" ht="15" hidden="1">
      <c r="A1145" s="1416" t="s">
        <v>170</v>
      </c>
      <c r="B1145" s="1308"/>
      <c r="C1145" s="1305"/>
      <c r="D1145" s="1305"/>
    </row>
    <row r="1146" spans="1:4" s="1080" customFormat="1" ht="15" hidden="1">
      <c r="A1146" s="1384" t="s">
        <v>7195</v>
      </c>
      <c r="B1146" s="1308"/>
      <c r="C1146" s="1305"/>
      <c r="D1146" s="1305"/>
    </row>
    <row r="1147" spans="1:4" s="1080" customFormat="1" ht="15" hidden="1">
      <c r="A1147" s="1384" t="s">
        <v>7196</v>
      </c>
      <c r="B1147" s="1308"/>
      <c r="C1147" s="1305"/>
      <c r="D1147" s="1305"/>
    </row>
    <row r="1148" spans="1:4" s="1080" customFormat="1" ht="15" hidden="1">
      <c r="A1148" s="1384" t="s">
        <v>7197</v>
      </c>
      <c r="B1148" s="1308"/>
      <c r="C1148" s="1305"/>
      <c r="D1148" s="1305"/>
    </row>
    <row r="1149" spans="1:4" s="1080" customFormat="1" ht="15" hidden="1">
      <c r="A1149" s="1403" t="s">
        <v>173</v>
      </c>
      <c r="B1149" s="1308"/>
      <c r="C1149" s="1305"/>
      <c r="D1149" s="1305"/>
    </row>
    <row r="1150" spans="1:4" s="1080" customFormat="1" ht="15" hidden="1">
      <c r="A1150" s="1384" t="s">
        <v>6014</v>
      </c>
      <c r="B1150" s="1308"/>
      <c r="C1150" s="1305"/>
      <c r="D1150" s="1305"/>
    </row>
    <row r="1151" spans="1:4" s="1080" customFormat="1" ht="15" hidden="1">
      <c r="A1151" s="1384"/>
      <c r="B1151" s="1308"/>
      <c r="C1151" s="1305"/>
      <c r="D1151" s="1305"/>
    </row>
    <row r="1152" spans="1:4" s="1080" customFormat="1" ht="15" hidden="1">
      <c r="A1152" s="1384"/>
      <c r="B1152" s="1308"/>
      <c r="C1152" s="1305"/>
      <c r="D1152" s="1305"/>
    </row>
    <row r="1153" spans="1:4" s="1080" customFormat="1" ht="15" hidden="1">
      <c r="A1153" s="1390"/>
      <c r="B1153" s="1345"/>
      <c r="C1153" s="1345"/>
      <c r="D1153" s="1345"/>
    </row>
    <row r="1154" spans="1:4" s="1080" customFormat="1" ht="15" hidden="1">
      <c r="A1154" s="1390" t="s">
        <v>4525</v>
      </c>
      <c r="B1154" s="1345"/>
      <c r="C1154" s="1345"/>
      <c r="D1154" s="1345"/>
    </row>
    <row r="1155" spans="1:4" s="1080" customFormat="1" ht="15" hidden="1">
      <c r="A1155" s="1390"/>
      <c r="B1155" s="1345"/>
      <c r="C1155" s="1345"/>
      <c r="D1155" s="1345"/>
    </row>
    <row r="1156" spans="1:4" s="1080" customFormat="1" ht="15" hidden="1">
      <c r="A1156" s="1390" t="s">
        <v>7198</v>
      </c>
      <c r="B1156" s="1345"/>
      <c r="C1156" s="1345"/>
      <c r="D1156" s="1345"/>
    </row>
    <row r="1157" spans="1:4" s="1080" customFormat="1" ht="15.75" hidden="1" thickBot="1">
      <c r="A1157" s="1391"/>
      <c r="B1157" s="1518" t="s">
        <v>174</v>
      </c>
      <c r="C1157" s="1347"/>
      <c r="D1157" s="1346" t="s">
        <v>4021</v>
      </c>
    </row>
    <row r="1158" spans="1:4" s="1080" customFormat="1" ht="15" hidden="1">
      <c r="A1158" s="1417" t="s">
        <v>171</v>
      </c>
      <c r="B1158" s="1522"/>
      <c r="C1158" s="1307"/>
      <c r="D1158" s="1307"/>
    </row>
    <row r="1159" spans="1:4" s="1080" customFormat="1" ht="15" hidden="1">
      <c r="A1159" s="1417" t="s">
        <v>173</v>
      </c>
      <c r="B1159" s="1308"/>
      <c r="C1159" s="1305"/>
      <c r="D1159" s="1305"/>
    </row>
    <row r="1160" spans="1:4" s="1080" customFormat="1" ht="15" hidden="1">
      <c r="A1160" s="1384" t="s">
        <v>170</v>
      </c>
      <c r="B1160" s="1308"/>
      <c r="C1160" s="1305"/>
      <c r="D1160" s="1305"/>
    </row>
    <row r="1161" spans="1:4" s="1080" customFormat="1" ht="15" hidden="1">
      <c r="A1161" s="1384"/>
      <c r="B1161" s="1308"/>
      <c r="C1161" s="1305"/>
      <c r="D1161" s="1305"/>
    </row>
    <row r="1162" spans="1:4" s="1080" customFormat="1" ht="15" hidden="1">
      <c r="A1162" s="1384"/>
      <c r="B1162" s="1308"/>
      <c r="C1162" s="1305"/>
      <c r="D1162" s="1305"/>
    </row>
    <row r="1163" spans="1:4" s="1080" customFormat="1" ht="15.75" hidden="1" thickBot="1">
      <c r="A1163" s="1384"/>
      <c r="B1163" s="1375"/>
      <c r="C1163" s="1305"/>
      <c r="D1163" s="1348"/>
    </row>
    <row r="1164" spans="1:4" s="1080" customFormat="1" ht="15.75" hidden="1" thickBot="1">
      <c r="A1164" s="1391" t="s">
        <v>4527</v>
      </c>
      <c r="B1164" s="1323"/>
      <c r="C1164" s="1347"/>
      <c r="D1164" s="1349">
        <f>SUM(D1158:D1163)</f>
        <v>0</v>
      </c>
    </row>
    <row r="1165" spans="1:4" s="1080" customFormat="1" ht="15.75" hidden="1" thickTop="1">
      <c r="A1165" s="1384"/>
      <c r="B1165" s="1308"/>
      <c r="C1165" s="1305"/>
      <c r="D1165" s="1305"/>
    </row>
    <row r="1166" spans="1:4" s="1080" customFormat="1" ht="15" hidden="1">
      <c r="A1166" s="1384" t="s">
        <v>171</v>
      </c>
      <c r="B1166" s="1522"/>
      <c r="C1166" s="1307"/>
      <c r="D1166" s="1307"/>
    </row>
    <row r="1167" spans="1:4" s="1080" customFormat="1" ht="15" hidden="1">
      <c r="A1167" s="1412" t="s">
        <v>170</v>
      </c>
      <c r="B1167" s="1308"/>
      <c r="C1167" s="1305"/>
      <c r="D1167" s="1305"/>
    </row>
    <row r="1168" spans="1:4" s="1080" customFormat="1" ht="15" hidden="1">
      <c r="A1168" s="1384"/>
      <c r="B1168" s="1308"/>
      <c r="C1168" s="1305"/>
      <c r="D1168" s="1305"/>
    </row>
    <row r="1169" spans="1:4" s="1080" customFormat="1" ht="15" hidden="1">
      <c r="A1169" s="1384"/>
      <c r="B1169" s="1308"/>
      <c r="C1169" s="1305"/>
      <c r="D1169" s="1305"/>
    </row>
    <row r="1170" spans="1:4" s="1080" customFormat="1" ht="15.75" hidden="1" thickBot="1">
      <c r="A1170" s="1384"/>
      <c r="B1170" s="1375"/>
      <c r="C1170" s="1305"/>
      <c r="D1170" s="1348"/>
    </row>
    <row r="1171" spans="1:4" s="1080" customFormat="1" ht="15.75" hidden="1" thickBot="1">
      <c r="A1171" s="1391" t="s">
        <v>4528</v>
      </c>
      <c r="B1171" s="1323"/>
      <c r="C1171" s="1347"/>
      <c r="D1171" s="1349"/>
    </row>
    <row r="1172" spans="1:4" s="1080" customFormat="1" ht="15">
      <c r="A1172" s="1390"/>
      <c r="B1172" s="1345"/>
      <c r="C1172" s="1345"/>
      <c r="D1172" s="1345"/>
    </row>
    <row r="1173" spans="1:4" s="1080" customFormat="1" ht="15.75" thickBot="1">
      <c r="A1173" s="1415" t="s">
        <v>3459</v>
      </c>
      <c r="B1173" s="1518" t="s">
        <v>3460</v>
      </c>
      <c r="C1173" s="1345"/>
      <c r="D1173" s="1345"/>
    </row>
    <row r="1174" spans="1:4" s="1080" customFormat="1" ht="15">
      <c r="A1174" s="1384"/>
      <c r="B1174" s="1345"/>
      <c r="C1174" s="1345"/>
      <c r="D1174" s="1345"/>
    </row>
    <row r="1175" spans="1:4" s="1080" customFormat="1" ht="15">
      <c r="A1175" s="1384" t="s">
        <v>12582</v>
      </c>
      <c r="B1175" s="1345" t="s">
        <v>7199</v>
      </c>
      <c r="C1175" s="1345"/>
      <c r="D1175" s="1345"/>
    </row>
    <row r="1176" spans="1:4" s="1080" customFormat="1" ht="15">
      <c r="A1176" s="1384" t="s">
        <v>7200</v>
      </c>
      <c r="B1176" s="1345" t="s">
        <v>12115</v>
      </c>
      <c r="C1176" s="1345"/>
      <c r="D1176" s="1345"/>
    </row>
    <row r="1177" spans="1:4" s="1080" customFormat="1" ht="15">
      <c r="A1177" s="1384" t="s">
        <v>8007</v>
      </c>
      <c r="B1177" s="1345" t="s">
        <v>12115</v>
      </c>
      <c r="C1177" s="1345"/>
      <c r="D1177" s="1345"/>
    </row>
    <row r="1178" spans="1:4" s="1080" customFormat="1" ht="15">
      <c r="A1178" s="1384"/>
      <c r="B1178" s="1345"/>
      <c r="C1178" s="1345"/>
      <c r="D1178" s="1345"/>
    </row>
    <row r="1179" spans="1:4" s="1080" customFormat="1" ht="15">
      <c r="A1179" s="1575" t="s">
        <v>9070</v>
      </c>
      <c r="B1179" s="1576"/>
      <c r="C1179" s="1577"/>
      <c r="D1179" s="1576"/>
    </row>
    <row r="1180" spans="1:4" s="1080" customFormat="1" ht="15">
      <c r="A1180" s="1578"/>
      <c r="B1180" s="2134" t="s">
        <v>14269</v>
      </c>
      <c r="C1180" s="2134"/>
      <c r="D1180" s="2134"/>
    </row>
    <row r="1181" spans="1:4" s="1080" customFormat="1" ht="15" customHeight="1" thickBot="1">
      <c r="A1181" s="1429"/>
      <c r="B1181" s="1515" t="s">
        <v>5543</v>
      </c>
      <c r="C1181" s="1303"/>
      <c r="D1181" s="1302" t="s">
        <v>5544</v>
      </c>
    </row>
    <row r="1182" spans="1:4" s="1080" customFormat="1" ht="15" hidden="1" customHeight="1">
      <c r="A1182" s="1276"/>
      <c r="B1182" s="1308"/>
      <c r="C1182" s="1305"/>
      <c r="D1182" s="1305"/>
    </row>
    <row r="1183" spans="1:4" s="1080" customFormat="1" ht="15" hidden="1">
      <c r="A1183" s="1430" t="s">
        <v>12582</v>
      </c>
      <c r="B1183" s="1308"/>
      <c r="C1183" s="1305"/>
      <c r="D1183" s="1305"/>
    </row>
    <row r="1184" spans="1:4" s="1080" customFormat="1" ht="15" hidden="1">
      <c r="A1184" s="1276"/>
      <c r="B1184" s="1308"/>
      <c r="C1184" s="1305"/>
      <c r="D1184" s="1305"/>
    </row>
    <row r="1185" spans="1:8" s="1080" customFormat="1" ht="15" hidden="1">
      <c r="A1185" s="1276"/>
      <c r="B1185" s="1308"/>
      <c r="C1185" s="1305"/>
      <c r="D1185" s="1305"/>
    </row>
    <row r="1186" spans="1:8" s="1080" customFormat="1" ht="15" hidden="1">
      <c r="A1186" s="1276"/>
      <c r="B1186" s="1308"/>
      <c r="C1186" s="1305"/>
      <c r="D1186" s="1305"/>
    </row>
    <row r="1187" spans="1:8" s="1080" customFormat="1" ht="15" hidden="1">
      <c r="A1187" s="1276"/>
      <c r="B1187" s="1308"/>
      <c r="C1187" s="1305"/>
      <c r="D1187" s="1305"/>
    </row>
    <row r="1188" spans="1:8" s="1080" customFormat="1" ht="15" hidden="1" customHeight="1">
      <c r="A1188" s="1276"/>
      <c r="B1188" s="1308"/>
      <c r="C1188" s="1305"/>
      <c r="D1188" s="1305"/>
    </row>
    <row r="1189" spans="1:8" s="1080" customFormat="1" ht="15" hidden="1" customHeight="1">
      <c r="A1189" s="1276"/>
      <c r="B1189" s="1308"/>
      <c r="C1189" s="1305"/>
      <c r="D1189" s="1305"/>
    </row>
    <row r="1190" spans="1:8" s="1080" customFormat="1" ht="15" customHeight="1">
      <c r="A1190" s="1276"/>
      <c r="B1190" s="1308"/>
      <c r="C1190" s="1305"/>
      <c r="D1190" s="1305"/>
    </row>
    <row r="1191" spans="1:8" s="1080" customFormat="1" ht="15">
      <c r="A1191" s="1430" t="s">
        <v>7200</v>
      </c>
      <c r="B1191" s="1308"/>
      <c r="C1191" s="1305"/>
      <c r="D1191" s="1305"/>
    </row>
    <row r="1192" spans="1:8" s="1080" customFormat="1" ht="15" hidden="1">
      <c r="A1192" s="1276"/>
      <c r="B1192" s="1308"/>
      <c r="C1192" s="1305"/>
      <c r="D1192" s="1305"/>
    </row>
    <row r="1193" spans="1:8" s="1080" customFormat="1" ht="15" hidden="1">
      <c r="A1193" s="1276"/>
      <c r="B1193" s="1308"/>
      <c r="C1193" s="1305"/>
      <c r="D1193" s="1305"/>
    </row>
    <row r="1194" spans="1:8" s="1080" customFormat="1" ht="15" hidden="1">
      <c r="A1194" s="1276"/>
      <c r="B1194" s="1308"/>
      <c r="C1194" s="1305"/>
      <c r="D1194" s="1305">
        <f>SUM(D1195:D1198)</f>
        <v>0</v>
      </c>
    </row>
    <row r="1195" spans="1:8" s="1080" customFormat="1" ht="15" hidden="1">
      <c r="A1195" s="1431"/>
      <c r="B1195" s="1516"/>
      <c r="C1195" s="1306"/>
      <c r="D1195" s="1306"/>
    </row>
    <row r="1196" spans="1:8" s="1080" customFormat="1" ht="15" hidden="1">
      <c r="A1196" s="1431"/>
      <c r="B1196" s="1345"/>
      <c r="C1196" s="1306"/>
      <c r="D1196" s="1345"/>
    </row>
    <row r="1197" spans="1:8" s="1080" customFormat="1" ht="15" hidden="1">
      <c r="A1197" s="1431"/>
      <c r="B1197" s="1516"/>
      <c r="C1197" s="1306"/>
      <c r="D1197" s="1306"/>
    </row>
    <row r="1198" spans="1:8" s="1080" customFormat="1" ht="15" hidden="1">
      <c r="A1198" s="1431"/>
      <c r="B1198" s="1516"/>
      <c r="C1198" s="1306"/>
      <c r="D1198" s="1306"/>
    </row>
    <row r="1199" spans="1:8" s="1080" customFormat="1" ht="15" hidden="1">
      <c r="A1199" s="1276"/>
      <c r="B1199" s="1308"/>
      <c r="C1199" s="1305"/>
      <c r="D1199" s="1305"/>
      <c r="F1199" s="1257"/>
      <c r="H1199" s="1257"/>
    </row>
    <row r="1200" spans="1:8" s="1080" customFormat="1" ht="15">
      <c r="A1200" s="1465" t="s">
        <v>14271</v>
      </c>
      <c r="B1200" s="1308"/>
      <c r="C1200" s="1305"/>
      <c r="D1200" s="1507"/>
      <c r="F1200" s="1308">
        <v>71600000</v>
      </c>
      <c r="H1200" s="1257"/>
    </row>
    <row r="1201" spans="1:4" s="1080" customFormat="1" ht="15">
      <c r="A1201" s="1465" t="s">
        <v>14235</v>
      </c>
      <c r="B1201" s="1308"/>
      <c r="C1201" s="1305"/>
      <c r="D1201" s="1275"/>
    </row>
    <row r="1202" spans="1:4" s="1080" customFormat="1" ht="15">
      <c r="A1202" s="1582" t="s">
        <v>14272</v>
      </c>
      <c r="B1202" s="1308"/>
      <c r="C1202" s="1305"/>
      <c r="D1202" s="1275"/>
    </row>
    <row r="1203" spans="1:4" s="1080" customFormat="1" ht="15">
      <c r="A1203" s="1430"/>
      <c r="B1203" s="1522"/>
      <c r="C1203" s="1307"/>
      <c r="D1203" s="1307"/>
    </row>
    <row r="1204" spans="1:4" s="1080" customFormat="1" ht="15">
      <c r="A1204" s="1276"/>
      <c r="B1204" s="1308"/>
      <c r="C1204" s="1305"/>
      <c r="D1204" s="1308"/>
    </row>
    <row r="1205" spans="1:4" s="1080" customFormat="1" ht="15">
      <c r="A1205" s="1276"/>
      <c r="B1205" s="1308"/>
      <c r="C1205" s="1305"/>
      <c r="D1205" s="1308"/>
    </row>
    <row r="1206" spans="1:4" s="1080" customFormat="1" ht="15">
      <c r="A1206" s="1412"/>
      <c r="B1206" s="1345"/>
      <c r="C1206" s="1345"/>
      <c r="D1206" s="1345"/>
    </row>
    <row r="1207" spans="1:4" s="1080" customFormat="1" ht="15">
      <c r="A1207" s="1575" t="s">
        <v>7198</v>
      </c>
      <c r="B1207" s="1576"/>
      <c r="C1207" s="1577"/>
      <c r="D1207" s="1576"/>
    </row>
    <row r="1208" spans="1:4" s="1080" customFormat="1" ht="15">
      <c r="A1208" s="1579"/>
      <c r="B1208" s="1580" t="s">
        <v>4526</v>
      </c>
      <c r="C1208" s="1581"/>
      <c r="D1208" s="1580" t="s">
        <v>4021</v>
      </c>
    </row>
    <row r="1209" spans="1:4" s="1080" customFormat="1" ht="15">
      <c r="A1209" s="1432"/>
      <c r="B1209" s="1277"/>
      <c r="C1209" s="1304"/>
      <c r="D1209" s="1304"/>
    </row>
    <row r="1210" spans="1:4" s="1080" customFormat="1" ht="15">
      <c r="A1210" s="1276"/>
      <c r="B1210" s="1277"/>
      <c r="C1210" s="1304"/>
      <c r="D1210" s="1304"/>
    </row>
    <row r="1211" spans="1:4" s="1080" customFormat="1" ht="15">
      <c r="A1211" s="1430" t="s">
        <v>7200</v>
      </c>
      <c r="B1211" s="1533"/>
      <c r="C1211" s="1304"/>
      <c r="D1211" s="1309"/>
    </row>
    <row r="1212" spans="1:4" s="1080" customFormat="1" ht="15">
      <c r="A1212" s="1276" t="s">
        <v>7201</v>
      </c>
      <c r="B1212" s="1277"/>
      <c r="C1212" s="1304"/>
      <c r="D1212" s="1304"/>
    </row>
    <row r="1213" spans="1:4" s="1080" customFormat="1" ht="15.75" thickBot="1">
      <c r="A1213" s="1276" t="s">
        <v>7202</v>
      </c>
      <c r="B1213" s="1322"/>
      <c r="C1213" s="1304"/>
      <c r="D1213" s="1310"/>
    </row>
    <row r="1214" spans="1:4" s="1080" customFormat="1" ht="15.75" thickBot="1">
      <c r="A1214" s="1429" t="s">
        <v>4527</v>
      </c>
      <c r="B1214" s="1311"/>
      <c r="C1214" s="1303"/>
      <c r="D1214" s="1311"/>
    </row>
    <row r="1215" spans="1:4" s="1080" customFormat="1" ht="15.75" thickTop="1">
      <c r="A1215" s="1433"/>
      <c r="B1215" s="1534"/>
      <c r="C1215" s="1312"/>
      <c r="D1215" s="1312"/>
    </row>
    <row r="1216" spans="1:4" s="1080" customFormat="1" ht="15">
      <c r="A1216" s="1412"/>
      <c r="B1216" s="1345"/>
      <c r="C1216" s="1345"/>
      <c r="D1216" s="1345"/>
    </row>
    <row r="1217" spans="1:4" s="1080" customFormat="1" ht="15.75" hidden="1" thickBot="1">
      <c r="A1217" s="1429"/>
      <c r="B1217" s="1515"/>
      <c r="C1217" s="1303"/>
      <c r="D1217" s="1302"/>
    </row>
    <row r="1218" spans="1:4" s="1080" customFormat="1" ht="15" hidden="1">
      <c r="A1218" s="1430"/>
      <c r="B1218" s="1533"/>
      <c r="C1218" s="1309"/>
      <c r="D1218" s="1309"/>
    </row>
    <row r="1219" spans="1:4" s="1080" customFormat="1" ht="15" hidden="1">
      <c r="A1219" s="1276"/>
      <c r="B1219" s="1345"/>
      <c r="C1219" s="1345"/>
      <c r="D1219" s="1345"/>
    </row>
    <row r="1220" spans="1:4" s="1080" customFormat="1" ht="15" hidden="1">
      <c r="A1220" s="1412"/>
      <c r="B1220" s="1345"/>
      <c r="C1220" s="1345"/>
      <c r="D1220" s="1345"/>
    </row>
    <row r="1221" spans="1:4" s="1080" customFormat="1" ht="15" hidden="1">
      <c r="A1221" s="1412"/>
      <c r="B1221" s="1345"/>
      <c r="C1221" s="1345"/>
      <c r="D1221" s="1345"/>
    </row>
    <row r="1222" spans="1:4" s="1080" customFormat="1" ht="15" hidden="1">
      <c r="A1222" s="1409"/>
      <c r="B1222" s="1345"/>
      <c r="C1222" s="1345"/>
      <c r="D1222" s="1345"/>
    </row>
    <row r="1223" spans="1:4" s="1080" customFormat="1" ht="15">
      <c r="A1223" s="1412"/>
      <c r="B1223" s="1345"/>
      <c r="C1223" s="1345"/>
      <c r="D1223" s="1345"/>
    </row>
    <row r="1224" spans="1:4" s="1080" customFormat="1" ht="15" hidden="1">
      <c r="A1224" s="1410" t="s">
        <v>7203</v>
      </c>
      <c r="B1224" s="1345"/>
      <c r="C1224" s="1345"/>
      <c r="D1224" s="1345"/>
    </row>
    <row r="1225" spans="1:4" s="1080" customFormat="1" ht="15" hidden="1">
      <c r="A1225" s="1411" t="s">
        <v>7204</v>
      </c>
      <c r="B1225" s="1345"/>
      <c r="C1225" s="1345"/>
      <c r="D1225" s="1345"/>
    </row>
    <row r="1226" spans="1:4" s="1080" customFormat="1" ht="15" hidden="1">
      <c r="A1226" s="1390" t="s">
        <v>3980</v>
      </c>
      <c r="B1226" s="1345"/>
      <c r="C1226" s="1345"/>
      <c r="D1226" s="1345"/>
    </row>
    <row r="1227" spans="1:4" s="1080" customFormat="1" ht="15" hidden="1">
      <c r="A1227" s="1390"/>
      <c r="B1227" s="1345"/>
      <c r="C1227" s="1345"/>
      <c r="D1227" s="1345"/>
    </row>
    <row r="1228" spans="1:4" s="1080" customFormat="1" ht="15" hidden="1">
      <c r="A1228" s="1390" t="s">
        <v>717</v>
      </c>
      <c r="B1228" s="1345"/>
      <c r="C1228" s="1345"/>
      <c r="D1228" s="1345"/>
    </row>
    <row r="1229" spans="1:4" s="1080" customFormat="1" ht="15" hidden="1">
      <c r="A1229" s="1390"/>
      <c r="B1229" s="1345"/>
      <c r="C1229" s="1345"/>
      <c r="D1229" s="1345"/>
    </row>
    <row r="1230" spans="1:4" s="1080" customFormat="1" ht="15" hidden="1">
      <c r="A1230" s="1413" t="s">
        <v>718</v>
      </c>
      <c r="B1230" s="1345"/>
      <c r="C1230" s="1345"/>
      <c r="D1230" s="1345"/>
    </row>
    <row r="1231" spans="1:4" s="1080" customFormat="1" ht="15" hidden="1">
      <c r="A1231" s="1390" t="s">
        <v>719</v>
      </c>
      <c r="B1231" s="1345"/>
      <c r="C1231" s="1345"/>
      <c r="D1231" s="1345"/>
    </row>
    <row r="1232" spans="1:4" s="1080" customFormat="1" ht="15" hidden="1">
      <c r="A1232" s="1411" t="s">
        <v>720</v>
      </c>
      <c r="B1232" s="1345"/>
      <c r="C1232" s="1345"/>
      <c r="D1232" s="1345"/>
    </row>
    <row r="1233" spans="1:8" s="1080" customFormat="1" ht="15" hidden="1">
      <c r="A1233" s="1390" t="s">
        <v>721</v>
      </c>
      <c r="B1233" s="1345"/>
      <c r="C1233" s="1345"/>
      <c r="D1233" s="1345"/>
    </row>
    <row r="1234" spans="1:8" s="1080" customFormat="1" ht="15" hidden="1">
      <c r="A1234" s="1390" t="s">
        <v>722</v>
      </c>
      <c r="B1234" s="1345"/>
      <c r="C1234" s="1345"/>
      <c r="D1234" s="1345"/>
    </row>
    <row r="1235" spans="1:8" s="1080" customFormat="1" ht="15" hidden="1">
      <c r="A1235" s="1390"/>
      <c r="B1235" s="1345"/>
      <c r="C1235" s="1345"/>
      <c r="D1235" s="1345"/>
    </row>
    <row r="1236" spans="1:8" s="1080" customFormat="1" ht="15" hidden="1">
      <c r="A1236" s="1390"/>
      <c r="B1236" s="1345"/>
      <c r="C1236" s="1345"/>
      <c r="D1236" s="1345"/>
    </row>
    <row r="1237" spans="1:8" s="1080" customFormat="1" ht="24.75" hidden="1" customHeight="1" thickBot="1">
      <c r="A1237" s="1434"/>
      <c r="B1237" s="1325" t="s">
        <v>6961</v>
      </c>
      <c r="C1237" s="1326"/>
      <c r="D1237" s="1325" t="s">
        <v>6962</v>
      </c>
      <c r="E1237" s="1259"/>
      <c r="F1237" s="1258" t="s">
        <v>11312</v>
      </c>
      <c r="G1237" s="1259"/>
      <c r="H1237" s="1258" t="s">
        <v>11313</v>
      </c>
    </row>
    <row r="1238" spans="1:8" s="1080" customFormat="1" ht="24.75" hidden="1" customHeight="1">
      <c r="A1238" s="1434" t="s">
        <v>4020</v>
      </c>
      <c r="B1238" s="1316"/>
      <c r="C1238" s="1313"/>
      <c r="D1238" s="1313"/>
      <c r="E1238" s="1260"/>
      <c r="F1238" s="1260"/>
      <c r="G1238" s="1260"/>
      <c r="H1238" s="1260"/>
    </row>
    <row r="1239" spans="1:8" s="1080" customFormat="1" ht="24.75" hidden="1" customHeight="1" thickBot="1">
      <c r="A1239" s="1435" t="s">
        <v>805</v>
      </c>
      <c r="B1239" s="1314"/>
      <c r="C1239" s="1313"/>
      <c r="D1239" s="1314"/>
      <c r="E1239" s="1260"/>
      <c r="F1239" s="1261"/>
      <c r="G1239" s="1260"/>
      <c r="H1239" s="1262"/>
    </row>
    <row r="1240" spans="1:8" s="1080" customFormat="1" ht="24.75" hidden="1" customHeight="1" thickBot="1">
      <c r="A1240" s="1435" t="s">
        <v>3353</v>
      </c>
      <c r="B1240" s="1314"/>
      <c r="C1240" s="1313"/>
      <c r="D1240" s="1315"/>
      <c r="E1240" s="1260"/>
      <c r="F1240" s="1263"/>
      <c r="G1240" s="1260"/>
      <c r="H1240" s="1260"/>
    </row>
    <row r="1241" spans="1:8" s="1080" customFormat="1" ht="24.75" hidden="1" customHeight="1" thickBot="1">
      <c r="A1241" s="1435" t="s">
        <v>943</v>
      </c>
      <c r="B1241" s="1316"/>
      <c r="C1241" s="1313"/>
      <c r="D1241" s="1316"/>
      <c r="E1241" s="1260"/>
      <c r="F1241" s="1262"/>
      <c r="G1241" s="1260"/>
      <c r="H1241" s="1261"/>
    </row>
    <row r="1242" spans="1:8" s="1080" customFormat="1" ht="24.75" hidden="1" customHeight="1" thickBot="1">
      <c r="A1242" s="1436" t="s">
        <v>944</v>
      </c>
      <c r="B1242" s="1535"/>
      <c r="C1242" s="1317"/>
      <c r="D1242" s="1317"/>
      <c r="E1242" s="1264"/>
      <c r="F1242" s="1264"/>
      <c r="G1242" s="1264"/>
      <c r="H1242" s="1265"/>
    </row>
    <row r="1243" spans="1:8" s="1080" customFormat="1" ht="24.75" hidden="1" customHeight="1" thickTop="1">
      <c r="A1243" s="1435"/>
      <c r="B1243" s="1316"/>
      <c r="C1243" s="1313"/>
      <c r="D1243" s="1313"/>
      <c r="E1243" s="1260"/>
      <c r="F1243" s="1260"/>
      <c r="G1243" s="1260"/>
      <c r="H1243" s="1260"/>
    </row>
    <row r="1244" spans="1:8" s="1080" customFormat="1" ht="24.75" hidden="1" customHeight="1" thickBot="1">
      <c r="A1244" s="1435" t="s">
        <v>945</v>
      </c>
      <c r="B1244" s="1314"/>
      <c r="C1244" s="1313"/>
      <c r="D1244" s="1314"/>
      <c r="E1244" s="1260"/>
      <c r="F1244" s="1261"/>
      <c r="G1244" s="1260"/>
      <c r="H1244" s="1262"/>
    </row>
    <row r="1245" spans="1:8" s="1080" customFormat="1" ht="24.75" hidden="1" customHeight="1" thickBot="1">
      <c r="A1245" s="1435" t="s">
        <v>8144</v>
      </c>
      <c r="B1245" s="1316"/>
      <c r="C1245" s="1313"/>
      <c r="D1245" s="1316"/>
      <c r="E1245" s="1260"/>
      <c r="F1245" s="1262"/>
      <c r="G1245" s="1260"/>
      <c r="H1245" s="1262"/>
    </row>
    <row r="1246" spans="1:8" s="1080" customFormat="1" ht="24.75" hidden="1" customHeight="1" thickBot="1">
      <c r="A1246" s="1435" t="s">
        <v>1404</v>
      </c>
      <c r="B1246" s="1318"/>
      <c r="C1246" s="1313"/>
      <c r="D1246" s="1318"/>
      <c r="E1246" s="1260"/>
      <c r="F1246" s="1266"/>
      <c r="G1246" s="1260"/>
      <c r="H1246" s="1261"/>
    </row>
    <row r="1247" spans="1:8" s="1080" customFormat="1" ht="24.75" hidden="1" customHeight="1" thickBot="1">
      <c r="A1247" s="1436" t="s">
        <v>956</v>
      </c>
      <c r="B1247" s="1535"/>
      <c r="C1247" s="1317"/>
      <c r="D1247" s="1317"/>
      <c r="E1247" s="1264"/>
      <c r="F1247" s="1264"/>
      <c r="G1247" s="1264"/>
      <c r="H1247" s="1265"/>
    </row>
    <row r="1248" spans="1:8" s="1080" customFormat="1" ht="24.75" hidden="1" customHeight="1" thickTop="1">
      <c r="A1248" s="1418"/>
      <c r="B1248" s="1374"/>
      <c r="C1248" s="1374"/>
      <c r="D1248" s="1374"/>
      <c r="E1248" s="1267"/>
      <c r="F1248" s="1267"/>
      <c r="G1248" s="1267"/>
      <c r="H1248" s="1267"/>
    </row>
    <row r="1249" spans="1:4" s="1080" customFormat="1" ht="24.75" hidden="1" customHeight="1">
      <c r="A1249" s="1419" t="s">
        <v>1698</v>
      </c>
      <c r="B1249" s="1345"/>
      <c r="C1249" s="1345"/>
      <c r="D1249" s="1345"/>
    </row>
    <row r="1250" spans="1:4" s="1080" customFormat="1" ht="15" hidden="1">
      <c r="A1250" s="1413"/>
      <c r="B1250" s="1345"/>
      <c r="C1250" s="1345"/>
      <c r="D1250" s="1345"/>
    </row>
    <row r="1251" spans="1:4" s="1080" customFormat="1" ht="15" hidden="1">
      <c r="A1251" s="1390"/>
      <c r="B1251" s="1345"/>
      <c r="C1251" s="1345"/>
      <c r="D1251" s="1345"/>
    </row>
    <row r="1252" spans="1:4" s="1080" customFormat="1" ht="15" hidden="1">
      <c r="A1252" s="1390"/>
      <c r="B1252" s="1345"/>
      <c r="C1252" s="1345"/>
      <c r="D1252" s="1345"/>
    </row>
    <row r="1253" spans="1:4" s="1080" customFormat="1" ht="15" hidden="1">
      <c r="A1253" s="1390"/>
      <c r="B1253" s="1345"/>
      <c r="C1253" s="1345"/>
      <c r="D1253" s="1345"/>
    </row>
    <row r="1254" spans="1:4" s="1080" customFormat="1" ht="15" hidden="1">
      <c r="A1254" s="1390"/>
      <c r="B1254" s="1345"/>
      <c r="C1254" s="1345"/>
      <c r="D1254" s="1345"/>
    </row>
    <row r="1255" spans="1:4" s="1080" customFormat="1" ht="15" hidden="1">
      <c r="A1255" s="1413"/>
      <c r="B1255" s="1345"/>
      <c r="C1255" s="1345"/>
      <c r="D1255" s="1345"/>
    </row>
    <row r="1256" spans="1:4" s="1080" customFormat="1" ht="15" hidden="1">
      <c r="A1256" s="1390"/>
      <c r="B1256" s="1345"/>
      <c r="C1256" s="1345"/>
      <c r="D1256" s="1345"/>
    </row>
    <row r="1257" spans="1:4" s="1080" customFormat="1" ht="15" hidden="1">
      <c r="A1257" s="1411"/>
      <c r="B1257" s="1345"/>
      <c r="C1257" s="1345"/>
      <c r="D1257" s="1345"/>
    </row>
    <row r="1258" spans="1:4" s="1080" customFormat="1" ht="15" hidden="1">
      <c r="A1258" s="1390"/>
      <c r="B1258" s="1345"/>
      <c r="C1258" s="1345"/>
      <c r="D1258" s="1345"/>
    </row>
    <row r="1259" spans="1:4" s="1080" customFormat="1" ht="15" hidden="1">
      <c r="A1259" s="1390"/>
      <c r="B1259" s="1345"/>
      <c r="C1259" s="1345"/>
      <c r="D1259" s="1345"/>
    </row>
    <row r="1260" spans="1:4" s="1080" customFormat="1" ht="15" hidden="1">
      <c r="A1260" s="1390"/>
      <c r="B1260" s="1345"/>
      <c r="C1260" s="1345"/>
      <c r="D1260" s="1345"/>
    </row>
    <row r="1261" spans="1:4" s="1080" customFormat="1" ht="15" hidden="1">
      <c r="A1261" s="1390"/>
      <c r="B1261" s="1345"/>
      <c r="C1261" s="1345"/>
      <c r="D1261" s="1345"/>
    </row>
    <row r="1262" spans="1:4" s="1080" customFormat="1" ht="15" hidden="1">
      <c r="A1262" s="1390"/>
      <c r="B1262" s="1345"/>
      <c r="C1262" s="1345"/>
      <c r="D1262" s="1345"/>
    </row>
    <row r="1263" spans="1:4" s="1080" customFormat="1" ht="15" hidden="1">
      <c r="A1263" s="1390" t="s">
        <v>257</v>
      </c>
      <c r="B1263" s="1345"/>
      <c r="C1263" s="1345"/>
      <c r="D1263" s="1345"/>
    </row>
    <row r="1264" spans="1:4" s="1080" customFormat="1" ht="15" hidden="1">
      <c r="A1264" s="1412"/>
      <c r="B1264" s="1345"/>
      <c r="C1264" s="1345"/>
      <c r="D1264" s="1345"/>
    </row>
    <row r="1265" spans="1:4" s="1080" customFormat="1" ht="15" hidden="1">
      <c r="A1265" s="1410" t="s">
        <v>258</v>
      </c>
      <c r="B1265" s="1345"/>
      <c r="C1265" s="1345"/>
      <c r="D1265" s="1345"/>
    </row>
    <row r="1266" spans="1:4" s="1080" customFormat="1" ht="15" hidden="1">
      <c r="A1266" s="1420" t="s">
        <v>259</v>
      </c>
      <c r="B1266" s="1345"/>
      <c r="C1266" s="1345"/>
      <c r="D1266" s="1345"/>
    </row>
    <row r="1267" spans="1:4" s="1080" customFormat="1" ht="15" hidden="1">
      <c r="A1267" s="1411" t="s">
        <v>260</v>
      </c>
      <c r="B1267" s="1345"/>
      <c r="C1267" s="1345"/>
      <c r="D1267" s="1345"/>
    </row>
    <row r="1268" spans="1:4" s="1080" customFormat="1" ht="15" hidden="1">
      <c r="A1268" s="1411" t="s">
        <v>4790</v>
      </c>
      <c r="B1268" s="1345"/>
      <c r="C1268" s="1345"/>
      <c r="D1268" s="1345"/>
    </row>
    <row r="1269" spans="1:4" s="1080" customFormat="1" ht="15" hidden="1">
      <c r="A1269" s="1390" t="s">
        <v>261</v>
      </c>
      <c r="B1269" s="1345"/>
      <c r="C1269" s="1345"/>
      <c r="D1269" s="1345"/>
    </row>
    <row r="1270" spans="1:4" s="1080" customFormat="1" ht="15" hidden="1">
      <c r="A1270" s="1390"/>
      <c r="B1270" s="1345"/>
      <c r="C1270" s="1345"/>
      <c r="D1270" s="1345"/>
    </row>
    <row r="1271" spans="1:4" s="1080" customFormat="1" ht="15" hidden="1">
      <c r="A1271" s="1390" t="s">
        <v>262</v>
      </c>
      <c r="B1271" s="1345" t="s">
        <v>263</v>
      </c>
      <c r="C1271" s="1345"/>
      <c r="D1271" s="1345"/>
    </row>
    <row r="1272" spans="1:4" s="1080" customFormat="1" ht="15" hidden="1">
      <c r="A1272" s="1390" t="s">
        <v>262</v>
      </c>
      <c r="B1272" s="1345" t="s">
        <v>263</v>
      </c>
      <c r="C1272" s="1345"/>
      <c r="D1272" s="1345"/>
    </row>
    <row r="1273" spans="1:4" s="1080" customFormat="1" ht="15" hidden="1">
      <c r="A1273" s="1390"/>
      <c r="B1273" s="1345"/>
      <c r="C1273" s="1345"/>
      <c r="D1273" s="1345"/>
    </row>
    <row r="1274" spans="1:4" s="1080" customFormat="1" ht="15" hidden="1">
      <c r="A1274" s="1411" t="s">
        <v>264</v>
      </c>
      <c r="B1274" s="1345"/>
      <c r="C1274" s="1345"/>
      <c r="D1274" s="1345"/>
    </row>
    <row r="1275" spans="1:4" s="1080" customFormat="1" ht="15" hidden="1">
      <c r="A1275" s="1390" t="s">
        <v>265</v>
      </c>
      <c r="B1275" s="1345"/>
      <c r="C1275" s="1345"/>
      <c r="D1275" s="1345"/>
    </row>
    <row r="1276" spans="1:4" s="1080" customFormat="1" ht="15" hidden="1">
      <c r="A1276" s="1390"/>
      <c r="B1276" s="1345"/>
      <c r="C1276" s="1345"/>
      <c r="D1276" s="1345"/>
    </row>
    <row r="1277" spans="1:4" s="1080" customFormat="1" ht="15" hidden="1">
      <c r="A1277" s="1390" t="s">
        <v>8856</v>
      </c>
      <c r="B1277" s="1345"/>
      <c r="C1277" s="1345"/>
      <c r="D1277" s="1345"/>
    </row>
    <row r="1278" spans="1:4" s="1080" customFormat="1" ht="15" hidden="1">
      <c r="A1278" s="1390"/>
      <c r="B1278" s="1345"/>
      <c r="C1278" s="1345"/>
      <c r="D1278" s="1345"/>
    </row>
    <row r="1279" spans="1:4" s="1080" customFormat="1" ht="15" hidden="1">
      <c r="A1279" s="1412"/>
      <c r="B1279" s="1345"/>
      <c r="C1279" s="1345"/>
      <c r="D1279" s="1345"/>
    </row>
    <row r="1280" spans="1:4" s="1080" customFormat="1" ht="15" hidden="1">
      <c r="A1280" s="1390"/>
      <c r="B1280" s="1345"/>
      <c r="C1280" s="1345"/>
      <c r="D1280" s="1345"/>
    </row>
    <row r="1281" spans="1:4" s="1080" customFormat="1" ht="15" hidden="1">
      <c r="A1281" s="1412" t="s">
        <v>8857</v>
      </c>
      <c r="B1281" s="1345"/>
      <c r="C1281" s="1345"/>
      <c r="D1281" s="1345"/>
    </row>
    <row r="1282" spans="1:4" s="1080" customFormat="1" ht="15" hidden="1">
      <c r="A1282" s="1412"/>
      <c r="B1282" s="1345"/>
      <c r="C1282" s="1345"/>
      <c r="D1282" s="1345"/>
    </row>
    <row r="1283" spans="1:4" s="1080" customFormat="1" ht="15" hidden="1">
      <c r="A1283" s="1411" t="s">
        <v>2920</v>
      </c>
      <c r="B1283" s="1345"/>
      <c r="C1283" s="1345"/>
      <c r="D1283" s="1345"/>
    </row>
    <row r="1284" spans="1:4" s="1080" customFormat="1" ht="15" hidden="1">
      <c r="A1284" s="1412"/>
      <c r="B1284" s="1345"/>
      <c r="C1284" s="1345"/>
      <c r="D1284" s="1345"/>
    </row>
    <row r="1285" spans="1:4" s="1080" customFormat="1" ht="15" hidden="1">
      <c r="A1285" s="1420" t="s">
        <v>8858</v>
      </c>
      <c r="B1285" s="1345"/>
      <c r="C1285" s="1345"/>
      <c r="D1285" s="1345"/>
    </row>
    <row r="1286" spans="1:4" s="1080" customFormat="1" ht="15" hidden="1">
      <c r="A1286" s="1411" t="s">
        <v>8859</v>
      </c>
      <c r="B1286" s="1345"/>
      <c r="C1286" s="1345"/>
      <c r="D1286" s="1345"/>
    </row>
    <row r="1287" spans="1:4" s="1080" customFormat="1" ht="15" hidden="1">
      <c r="A1287" s="1411" t="s">
        <v>4790</v>
      </c>
      <c r="B1287" s="1345"/>
      <c r="C1287" s="1345"/>
      <c r="D1287" s="1345"/>
    </row>
    <row r="1288" spans="1:4" s="1080" customFormat="1" ht="15" hidden="1">
      <c r="A1288" s="1412" t="s">
        <v>269</v>
      </c>
      <c r="B1288" s="1345"/>
      <c r="C1288" s="1345"/>
      <c r="D1288" s="1345"/>
    </row>
    <row r="1289" spans="1:4" s="1080" customFormat="1" ht="15" hidden="1">
      <c r="A1289" s="1412"/>
      <c r="B1289" s="1345"/>
      <c r="C1289" s="1345"/>
      <c r="D1289" s="1345"/>
    </row>
    <row r="1290" spans="1:4" s="1080" customFormat="1" ht="15" hidden="1">
      <c r="A1290" s="1411" t="s">
        <v>12979</v>
      </c>
      <c r="B1290" s="1345"/>
      <c r="C1290" s="1345"/>
      <c r="D1290" s="1345"/>
    </row>
    <row r="1291" spans="1:4" s="1080" customFormat="1" ht="15" hidden="1">
      <c r="A1291" s="1412" t="s">
        <v>270</v>
      </c>
      <c r="B1291" s="1345"/>
      <c r="C1291" s="1345"/>
      <c r="D1291" s="1345"/>
    </row>
    <row r="1292" spans="1:4" s="1080" customFormat="1" ht="15" hidden="1">
      <c r="A1292" s="1412"/>
      <c r="B1292" s="1345"/>
      <c r="C1292" s="1345"/>
      <c r="D1292" s="1345"/>
    </row>
    <row r="1293" spans="1:4" s="1080" customFormat="1" ht="15" hidden="1">
      <c r="A1293" s="1411" t="s">
        <v>2920</v>
      </c>
      <c r="B1293" s="1345"/>
      <c r="C1293" s="1345"/>
      <c r="D1293" s="1345"/>
    </row>
    <row r="1294" spans="1:4" s="1080" customFormat="1" ht="15" hidden="1">
      <c r="A1294" s="1412"/>
      <c r="B1294" s="1345"/>
      <c r="C1294" s="1345"/>
      <c r="D1294" s="1345"/>
    </row>
    <row r="1295" spans="1:4" s="1080" customFormat="1" ht="15" hidden="1">
      <c r="A1295" s="1411" t="s">
        <v>271</v>
      </c>
      <c r="B1295" s="1345"/>
      <c r="C1295" s="1345"/>
      <c r="D1295" s="1345"/>
    </row>
    <row r="1296" spans="1:4" s="1080" customFormat="1" ht="15" hidden="1">
      <c r="A1296" s="1412" t="s">
        <v>272</v>
      </c>
      <c r="B1296" s="1345"/>
      <c r="C1296" s="1345"/>
      <c r="D1296" s="1345"/>
    </row>
    <row r="1297" spans="1:8" s="1080" customFormat="1" ht="15" hidden="1">
      <c r="A1297" s="1412"/>
      <c r="B1297" s="1345"/>
      <c r="C1297" s="1345"/>
      <c r="D1297" s="1345"/>
    </row>
    <row r="1298" spans="1:8" s="1080" customFormat="1" ht="15" hidden="1">
      <c r="A1298" s="1411" t="s">
        <v>273</v>
      </c>
      <c r="B1298" s="1345"/>
      <c r="C1298" s="1345"/>
      <c r="D1298" s="1345"/>
    </row>
    <row r="1299" spans="1:8" s="1080" customFormat="1" ht="15" hidden="1">
      <c r="A1299" s="1412" t="s">
        <v>274</v>
      </c>
      <c r="B1299" s="1345"/>
      <c r="C1299" s="1345"/>
      <c r="D1299" s="1345"/>
    </row>
    <row r="1300" spans="1:8" s="1080" customFormat="1" ht="15" hidden="1">
      <c r="A1300" s="2124"/>
      <c r="B1300" s="2125" t="s">
        <v>1363</v>
      </c>
      <c r="C1300" s="2123"/>
      <c r="D1300" s="2123" t="s">
        <v>275</v>
      </c>
      <c r="E1300" s="2122"/>
      <c r="F1300" s="1243" t="s">
        <v>276</v>
      </c>
      <c r="G1300" s="2135"/>
      <c r="H1300" s="2122" t="s">
        <v>277</v>
      </c>
    </row>
    <row r="1301" spans="1:8" s="1080" customFormat="1" ht="15.75" hidden="1" thickBot="1">
      <c r="A1301" s="2124"/>
      <c r="B1301" s="2126"/>
      <c r="C1301" s="2123"/>
      <c r="D1301" s="2127"/>
      <c r="E1301" s="2122"/>
      <c r="F1301" s="1088" t="s">
        <v>278</v>
      </c>
      <c r="G1301" s="2135"/>
      <c r="H1301" s="2128"/>
    </row>
    <row r="1302" spans="1:8" s="1080" customFormat="1" ht="15" hidden="1">
      <c r="A1302" s="1421" t="s">
        <v>279</v>
      </c>
      <c r="B1302" s="1308"/>
      <c r="C1302" s="1308"/>
      <c r="D1302" s="1308"/>
      <c r="E1302" s="1089"/>
      <c r="F1302" s="1089"/>
      <c r="G1302" s="1089"/>
      <c r="H1302" s="1089"/>
    </row>
    <row r="1303" spans="1:8" s="1080" customFormat="1" ht="45" hidden="1">
      <c r="A1303" s="1414" t="s">
        <v>280</v>
      </c>
      <c r="B1303" s="1308"/>
      <c r="C1303" s="1308"/>
      <c r="D1303" s="1308"/>
      <c r="E1303" s="1089"/>
      <c r="F1303" s="1089"/>
      <c r="G1303" s="1089"/>
      <c r="H1303" s="1089"/>
    </row>
    <row r="1304" spans="1:8" s="1080" customFormat="1" ht="15" hidden="1">
      <c r="A1304" s="1417"/>
      <c r="B1304" s="1308"/>
      <c r="C1304" s="1308"/>
      <c r="D1304" s="1308"/>
      <c r="E1304" s="1089"/>
      <c r="F1304" s="1089"/>
      <c r="G1304" s="1089"/>
      <c r="H1304" s="1089"/>
    </row>
    <row r="1305" spans="1:8" s="1080" customFormat="1" ht="15" hidden="1">
      <c r="A1305" s="1417"/>
      <c r="B1305" s="1308"/>
      <c r="C1305" s="1308"/>
      <c r="D1305" s="1308"/>
      <c r="E1305" s="1089"/>
      <c r="F1305" s="1089"/>
      <c r="G1305" s="1089"/>
      <c r="H1305" s="1089"/>
    </row>
    <row r="1306" spans="1:8" s="1080" customFormat="1" ht="15" hidden="1">
      <c r="A1306" s="1417"/>
      <c r="B1306" s="1308"/>
      <c r="C1306" s="1308"/>
      <c r="D1306" s="1308"/>
      <c r="E1306" s="1089"/>
      <c r="F1306" s="1089"/>
      <c r="G1306" s="1089"/>
      <c r="H1306" s="1089"/>
    </row>
    <row r="1307" spans="1:8" s="1080" customFormat="1" ht="15" hidden="1">
      <c r="A1307" s="1417"/>
      <c r="B1307" s="1308"/>
      <c r="C1307" s="1308"/>
      <c r="D1307" s="1308"/>
      <c r="E1307" s="1089"/>
      <c r="F1307" s="1089"/>
      <c r="G1307" s="1089"/>
      <c r="H1307" s="1089"/>
    </row>
    <row r="1308" spans="1:8" s="1080" customFormat="1" ht="30" hidden="1">
      <c r="A1308" s="1421" t="s">
        <v>281</v>
      </c>
      <c r="B1308" s="1308"/>
      <c r="C1308" s="1308"/>
      <c r="D1308" s="1308"/>
      <c r="E1308" s="1089"/>
      <c r="F1308" s="1089"/>
      <c r="G1308" s="1089"/>
      <c r="H1308" s="1089"/>
    </row>
    <row r="1309" spans="1:8" s="1080" customFormat="1" ht="45" hidden="1">
      <c r="A1309" s="1414" t="s">
        <v>282</v>
      </c>
      <c r="B1309" s="1308"/>
      <c r="C1309" s="1308"/>
      <c r="D1309" s="1308"/>
      <c r="E1309" s="1089"/>
      <c r="F1309" s="1089"/>
      <c r="G1309" s="1089"/>
      <c r="H1309" s="1089"/>
    </row>
    <row r="1310" spans="1:8" s="1080" customFormat="1" ht="15" hidden="1">
      <c r="A1310" s="1417"/>
      <c r="B1310" s="1308"/>
      <c r="C1310" s="1308"/>
      <c r="D1310" s="1308"/>
      <c r="E1310" s="1089"/>
      <c r="F1310" s="1089"/>
      <c r="G1310" s="1089"/>
      <c r="H1310" s="1089"/>
    </row>
    <row r="1311" spans="1:8" s="1080" customFormat="1" ht="15" hidden="1">
      <c r="A1311" s="1417"/>
      <c r="B1311" s="1308"/>
      <c r="C1311" s="1308"/>
      <c r="D1311" s="1308"/>
      <c r="E1311" s="1089"/>
      <c r="F1311" s="1089"/>
      <c r="G1311" s="1089"/>
      <c r="H1311" s="1089"/>
    </row>
    <row r="1312" spans="1:8" s="1080" customFormat="1" ht="15" hidden="1">
      <c r="A1312" s="1417"/>
      <c r="B1312" s="1308"/>
      <c r="C1312" s="1308"/>
      <c r="D1312" s="1308"/>
      <c r="E1312" s="1089"/>
      <c r="F1312" s="1089"/>
      <c r="G1312" s="1089"/>
      <c r="H1312" s="1089"/>
    </row>
    <row r="1313" spans="1:8" s="1080" customFormat="1" ht="15" hidden="1">
      <c r="A1313" s="1417"/>
      <c r="B1313" s="1308"/>
      <c r="C1313" s="1308"/>
      <c r="D1313" s="1308"/>
      <c r="E1313" s="1089"/>
      <c r="F1313" s="1089"/>
      <c r="G1313" s="1089"/>
      <c r="H1313" s="1089"/>
    </row>
    <row r="1314" spans="1:8" s="1080" customFormat="1" ht="15" hidden="1">
      <c r="A1314" s="1421" t="s">
        <v>380</v>
      </c>
      <c r="B1314" s="1308"/>
      <c r="C1314" s="1308"/>
      <c r="D1314" s="1308"/>
      <c r="E1314" s="1089"/>
      <c r="F1314" s="1089"/>
      <c r="G1314" s="1089"/>
      <c r="H1314" s="1089"/>
    </row>
    <row r="1315" spans="1:8" s="1080" customFormat="1" ht="45" hidden="1">
      <c r="A1315" s="1414" t="s">
        <v>381</v>
      </c>
      <c r="B1315" s="1308"/>
      <c r="C1315" s="1308"/>
      <c r="D1315" s="1308"/>
      <c r="E1315" s="1089"/>
      <c r="F1315" s="1089"/>
      <c r="G1315" s="1089"/>
      <c r="H1315" s="1089"/>
    </row>
    <row r="1316" spans="1:8" s="1080" customFormat="1" ht="15" hidden="1">
      <c r="A1316" s="1417"/>
      <c r="B1316" s="1308"/>
      <c r="C1316" s="1308"/>
      <c r="D1316" s="1308"/>
      <c r="E1316" s="1089"/>
      <c r="F1316" s="1089"/>
      <c r="G1316" s="1089"/>
      <c r="H1316" s="1089"/>
    </row>
    <row r="1317" spans="1:8" s="1080" customFormat="1" ht="15" hidden="1">
      <c r="A1317" s="1417"/>
      <c r="B1317" s="1308"/>
      <c r="C1317" s="1308"/>
      <c r="D1317" s="1308"/>
      <c r="E1317" s="1089"/>
      <c r="F1317" s="1089"/>
      <c r="G1317" s="1089"/>
      <c r="H1317" s="1089"/>
    </row>
    <row r="1318" spans="1:8" s="1080" customFormat="1" ht="15" hidden="1">
      <c r="A1318" s="1417"/>
      <c r="B1318" s="1308"/>
      <c r="C1318" s="1308"/>
      <c r="D1318" s="1308"/>
      <c r="E1318" s="1089"/>
      <c r="F1318" s="1089"/>
      <c r="G1318" s="1089"/>
      <c r="H1318" s="1089"/>
    </row>
    <row r="1319" spans="1:8" s="1080" customFormat="1" ht="15" hidden="1">
      <c r="A1319" s="1417"/>
      <c r="B1319" s="1308"/>
      <c r="C1319" s="1308"/>
      <c r="D1319" s="1308"/>
      <c r="E1319" s="1089"/>
      <c r="F1319" s="1089"/>
      <c r="G1319" s="1089"/>
      <c r="H1319" s="1089"/>
    </row>
    <row r="1320" spans="1:8" s="1080" customFormat="1" ht="15" hidden="1">
      <c r="A1320" s="1390"/>
      <c r="B1320" s="1345"/>
      <c r="C1320" s="1345"/>
      <c r="D1320" s="1345"/>
    </row>
    <row r="1321" spans="1:8" s="1080" customFormat="1" ht="15" hidden="1">
      <c r="A1321" s="1410" t="s">
        <v>382</v>
      </c>
      <c r="B1321" s="1345"/>
      <c r="C1321" s="1345"/>
      <c r="D1321" s="1345"/>
    </row>
    <row r="1322" spans="1:8" s="1080" customFormat="1" ht="15" hidden="1">
      <c r="A1322" s="1411" t="s">
        <v>383</v>
      </c>
      <c r="B1322" s="1345"/>
      <c r="C1322" s="1345"/>
      <c r="D1322" s="1345"/>
    </row>
    <row r="1323" spans="1:8" s="1080" customFormat="1" ht="15" hidden="1">
      <c r="A1323" s="1411" t="s">
        <v>4790</v>
      </c>
      <c r="B1323" s="1345"/>
      <c r="C1323" s="1345"/>
      <c r="D1323" s="1345"/>
    </row>
    <row r="1324" spans="1:8" s="1080" customFormat="1" ht="15" hidden="1">
      <c r="A1324" s="1412" t="s">
        <v>384</v>
      </c>
      <c r="B1324" s="1345"/>
      <c r="C1324" s="1345"/>
      <c r="D1324" s="1345"/>
    </row>
    <row r="1325" spans="1:8" s="1080" customFormat="1" ht="15" hidden="1">
      <c r="A1325" s="1390"/>
      <c r="B1325" s="1345"/>
      <c r="C1325" s="1345"/>
      <c r="D1325" s="1345"/>
    </row>
    <row r="1326" spans="1:8" s="1080" customFormat="1" ht="15" hidden="1">
      <c r="A1326" s="1411" t="s">
        <v>12979</v>
      </c>
      <c r="B1326" s="1345"/>
      <c r="C1326" s="1345"/>
      <c r="D1326" s="1345"/>
    </row>
    <row r="1327" spans="1:8" s="1080" customFormat="1" ht="15" hidden="1">
      <c r="A1327" s="1412" t="s">
        <v>385</v>
      </c>
      <c r="B1327" s="1345"/>
      <c r="C1327" s="1345"/>
      <c r="D1327" s="1345"/>
    </row>
    <row r="1328" spans="1:8" s="1080" customFormat="1" ht="15" hidden="1">
      <c r="A1328" s="1390"/>
      <c r="B1328" s="1345"/>
      <c r="C1328" s="1345"/>
      <c r="D1328" s="1345"/>
    </row>
    <row r="1329" spans="1:4" s="1080" customFormat="1" ht="15" hidden="1">
      <c r="A1329" s="1411" t="s">
        <v>2920</v>
      </c>
      <c r="B1329" s="1345"/>
      <c r="C1329" s="1345"/>
      <c r="D1329" s="1345"/>
    </row>
    <row r="1330" spans="1:4" s="1080" customFormat="1" ht="15" hidden="1">
      <c r="A1330" s="1390"/>
      <c r="B1330" s="1345"/>
      <c r="C1330" s="1345"/>
      <c r="D1330" s="1345"/>
    </row>
    <row r="1331" spans="1:4" s="1080" customFormat="1" ht="15" hidden="1">
      <c r="A1331" s="1410" t="s">
        <v>386</v>
      </c>
      <c r="B1331" s="1345"/>
      <c r="C1331" s="1345"/>
      <c r="D1331" s="1345"/>
    </row>
    <row r="1332" spans="1:4" s="1080" customFormat="1" ht="15" hidden="1">
      <c r="A1332" s="1420" t="s">
        <v>387</v>
      </c>
      <c r="B1332" s="1345"/>
      <c r="C1332" s="1345"/>
      <c r="D1332" s="1345"/>
    </row>
    <row r="1333" spans="1:4" s="1080" customFormat="1" ht="15" hidden="1">
      <c r="A1333" s="1412" t="s">
        <v>388</v>
      </c>
      <c r="B1333" s="1345"/>
      <c r="C1333" s="1345"/>
      <c r="D1333" s="1345"/>
    </row>
    <row r="1334" spans="1:4" s="1080" customFormat="1" ht="15.75" hidden="1" thickBot="1">
      <c r="A1334" s="1384"/>
      <c r="B1334" s="1518" t="s">
        <v>174</v>
      </c>
      <c r="C1334" s="1347"/>
      <c r="D1334" s="1346" t="s">
        <v>4021</v>
      </c>
    </row>
    <row r="1335" spans="1:4" s="1080" customFormat="1" ht="15" hidden="1">
      <c r="A1335" s="1384" t="s">
        <v>3664</v>
      </c>
      <c r="B1335" s="1308"/>
      <c r="C1335" s="1305"/>
      <c r="D1335" s="1305"/>
    </row>
    <row r="1336" spans="1:4" s="1080" customFormat="1" ht="15" hidden="1">
      <c r="A1336" s="1384" t="s">
        <v>3665</v>
      </c>
      <c r="B1336" s="1308"/>
      <c r="C1336" s="1305"/>
      <c r="D1336" s="1305"/>
    </row>
    <row r="1337" spans="1:4" s="1080" customFormat="1" ht="15.75" hidden="1" thickBot="1">
      <c r="A1337" s="1384" t="s">
        <v>3666</v>
      </c>
      <c r="B1337" s="1308"/>
      <c r="C1337" s="1308"/>
      <c r="D1337" s="1308"/>
    </row>
    <row r="1338" spans="1:4" s="1080" customFormat="1" ht="15.75" hidden="1" thickBot="1">
      <c r="A1338" s="1391" t="s">
        <v>4031</v>
      </c>
      <c r="B1338" s="1532"/>
      <c r="C1338" s="1347"/>
      <c r="D1338" s="1352"/>
    </row>
    <row r="1339" spans="1:4" s="1080" customFormat="1" ht="15.75" hidden="1" thickTop="1">
      <c r="A1339" s="1410"/>
      <c r="B1339" s="1345"/>
      <c r="C1339" s="1345"/>
      <c r="D1339" s="1345"/>
    </row>
    <row r="1340" spans="1:4" s="1080" customFormat="1" ht="15" hidden="1">
      <c r="A1340" s="1411" t="s">
        <v>389</v>
      </c>
      <c r="B1340" s="1345"/>
      <c r="C1340" s="1345"/>
      <c r="D1340" s="1345"/>
    </row>
    <row r="1341" spans="1:4" s="1080" customFormat="1" ht="15" hidden="1">
      <c r="A1341" s="1411" t="s">
        <v>4790</v>
      </c>
      <c r="B1341" s="1345"/>
      <c r="C1341" s="1345"/>
      <c r="D1341" s="1345"/>
    </row>
    <row r="1342" spans="1:4" s="1080" customFormat="1" ht="15" hidden="1">
      <c r="A1342" s="1390" t="s">
        <v>390</v>
      </c>
      <c r="B1342" s="1345"/>
      <c r="C1342" s="1345"/>
      <c r="D1342" s="1345"/>
    </row>
    <row r="1343" spans="1:4" s="1080" customFormat="1" ht="15" hidden="1">
      <c r="A1343" s="1412"/>
      <c r="B1343" s="1345"/>
      <c r="C1343" s="1345"/>
      <c r="D1343" s="1345"/>
    </row>
    <row r="1344" spans="1:4" s="1080" customFormat="1" ht="15" hidden="1">
      <c r="A1344" s="1420" t="s">
        <v>391</v>
      </c>
      <c r="B1344" s="1345"/>
      <c r="C1344" s="1345"/>
      <c r="D1344" s="1345"/>
    </row>
    <row r="1345" spans="1:4" s="1080" customFormat="1" ht="15" hidden="1">
      <c r="A1345" s="1412" t="s">
        <v>392</v>
      </c>
      <c r="B1345" s="1345"/>
      <c r="C1345" s="1345"/>
      <c r="D1345" s="1345"/>
    </row>
    <row r="1346" spans="1:4" s="1080" customFormat="1" ht="15.75" hidden="1" thickBot="1">
      <c r="A1346" s="1384"/>
      <c r="B1346" s="1518" t="s">
        <v>174</v>
      </c>
      <c r="C1346" s="1347"/>
      <c r="D1346" s="1346" t="s">
        <v>4021</v>
      </c>
    </row>
    <row r="1347" spans="1:4" s="1080" customFormat="1" ht="15" hidden="1">
      <c r="A1347" s="1384" t="s">
        <v>3664</v>
      </c>
      <c r="B1347" s="1308"/>
      <c r="C1347" s="1305"/>
      <c r="D1347" s="1305"/>
    </row>
    <row r="1348" spans="1:4" s="1080" customFormat="1" ht="15" hidden="1">
      <c r="A1348" s="1384" t="s">
        <v>3665</v>
      </c>
      <c r="B1348" s="1308"/>
      <c r="C1348" s="1305"/>
      <c r="D1348" s="1305"/>
    </row>
    <row r="1349" spans="1:4" s="1080" customFormat="1" ht="15.75" hidden="1" thickBot="1">
      <c r="A1349" s="1384" t="s">
        <v>3666</v>
      </c>
      <c r="B1349" s="1375"/>
      <c r="C1349" s="1308"/>
      <c r="D1349" s="1375"/>
    </row>
    <row r="1350" spans="1:4" s="1080" customFormat="1" ht="15.75" hidden="1" thickBot="1">
      <c r="A1350" s="1391" t="s">
        <v>4031</v>
      </c>
      <c r="B1350" s="1323"/>
      <c r="C1350" s="1347"/>
      <c r="D1350" s="1349"/>
    </row>
    <row r="1351" spans="1:4" s="1080" customFormat="1" ht="15.75" hidden="1" thickTop="1">
      <c r="A1351" s="1390"/>
      <c r="B1351" s="1345"/>
      <c r="C1351" s="1345"/>
      <c r="D1351" s="1345"/>
    </row>
    <row r="1352" spans="1:4" s="1080" customFormat="1" ht="15" hidden="1">
      <c r="A1352" s="1390" t="s">
        <v>393</v>
      </c>
      <c r="B1352" s="1345"/>
      <c r="C1352" s="1345"/>
      <c r="D1352" s="1345"/>
    </row>
    <row r="1353" spans="1:4" s="1080" customFormat="1" ht="15" hidden="1">
      <c r="A1353" s="1390"/>
      <c r="B1353" s="1345"/>
      <c r="C1353" s="1345"/>
      <c r="D1353" s="1345"/>
    </row>
    <row r="1354" spans="1:4" s="1080" customFormat="1" ht="15" hidden="1">
      <c r="A1354" s="1410" t="s">
        <v>1446</v>
      </c>
      <c r="B1354" s="1345"/>
      <c r="C1354" s="1345"/>
      <c r="D1354" s="1345"/>
    </row>
    <row r="1355" spans="1:4" s="1080" customFormat="1" ht="15" hidden="1">
      <c r="A1355" s="1411" t="s">
        <v>1447</v>
      </c>
      <c r="B1355" s="1345"/>
      <c r="C1355" s="1345"/>
      <c r="D1355" s="1345"/>
    </row>
    <row r="1356" spans="1:4" s="1080" customFormat="1" ht="15" hidden="1">
      <c r="A1356" s="1411" t="s">
        <v>4790</v>
      </c>
      <c r="B1356" s="1345"/>
      <c r="C1356" s="1345"/>
      <c r="D1356" s="1345"/>
    </row>
    <row r="1357" spans="1:4" s="1080" customFormat="1" ht="15" hidden="1">
      <c r="A1357" s="1412" t="s">
        <v>1448</v>
      </c>
      <c r="B1357" s="1345"/>
      <c r="C1357" s="1345"/>
      <c r="D1357" s="1345"/>
    </row>
    <row r="1358" spans="1:4" s="1080" customFormat="1" ht="15" hidden="1">
      <c r="A1358" s="1412"/>
      <c r="B1358" s="1345"/>
      <c r="C1358" s="1345"/>
      <c r="D1358" s="1345"/>
    </row>
    <row r="1359" spans="1:4" s="1080" customFormat="1" ht="15" hidden="1">
      <c r="A1359" s="1412" t="s">
        <v>3543</v>
      </c>
      <c r="B1359" s="1345"/>
      <c r="C1359" s="1345"/>
      <c r="D1359" s="1345"/>
    </row>
    <row r="1360" spans="1:4" s="1080" customFormat="1" ht="15" hidden="1">
      <c r="A1360" s="1390"/>
      <c r="B1360" s="1345"/>
      <c r="C1360" s="1345"/>
      <c r="D1360" s="1345"/>
    </row>
    <row r="1361" spans="1:8" s="1080" customFormat="1" ht="15" hidden="1">
      <c r="A1361" s="1410" t="s">
        <v>3544</v>
      </c>
      <c r="B1361" s="1345"/>
      <c r="C1361" s="1345"/>
      <c r="D1361" s="1345"/>
    </row>
    <row r="1362" spans="1:8" s="1080" customFormat="1" ht="15.75" hidden="1" thickBot="1">
      <c r="A1362" s="1415" t="s">
        <v>5816</v>
      </c>
      <c r="B1362" s="1519"/>
      <c r="C1362" s="1347"/>
      <c r="D1362" s="1346" t="s">
        <v>5817</v>
      </c>
      <c r="E1362" s="1243"/>
      <c r="F1362" s="1084" t="s">
        <v>5818</v>
      </c>
      <c r="G1362" s="1085"/>
      <c r="H1362" s="1084" t="s">
        <v>5819</v>
      </c>
    </row>
    <row r="1363" spans="1:8" s="1080" customFormat="1" ht="15" hidden="1">
      <c r="A1363" s="1391"/>
      <c r="B1363" s="1308"/>
      <c r="C1363" s="1305"/>
      <c r="D1363" s="1305"/>
      <c r="E1363" s="1086"/>
      <c r="F1363" s="1081"/>
      <c r="G1363" s="1081"/>
      <c r="H1363" s="1081"/>
    </row>
    <row r="1364" spans="1:8" s="1080" customFormat="1" ht="15" hidden="1">
      <c r="A1364" s="1391" t="s">
        <v>8170</v>
      </c>
      <c r="B1364" s="1308"/>
      <c r="C1364" s="1305"/>
      <c r="D1364" s="1305"/>
      <c r="E1364" s="1086"/>
      <c r="F1364" s="1081"/>
      <c r="G1364" s="1081"/>
      <c r="H1364" s="1081"/>
    </row>
    <row r="1365" spans="1:8" s="1080" customFormat="1" ht="15" hidden="1">
      <c r="A1365" s="1403" t="s">
        <v>8171</v>
      </c>
      <c r="B1365" s="1522"/>
      <c r="C1365" s="1307"/>
      <c r="D1365" s="1307"/>
      <c r="E1365" s="1256"/>
      <c r="F1365" s="1248"/>
      <c r="G1365" s="1248"/>
      <c r="H1365" s="1248"/>
    </row>
    <row r="1366" spans="1:8" s="1080" customFormat="1" ht="15" hidden="1">
      <c r="A1366" s="1384" t="s">
        <v>5951</v>
      </c>
      <c r="B1366" s="1308"/>
      <c r="C1366" s="1305"/>
      <c r="D1366" s="1305" t="s">
        <v>5952</v>
      </c>
      <c r="E1366" s="1268"/>
      <c r="F1366" s="1089"/>
      <c r="G1366" s="1089"/>
      <c r="H1366" s="1089"/>
    </row>
    <row r="1367" spans="1:8" s="1080" customFormat="1" ht="15" hidden="1">
      <c r="A1367" s="1384" t="s">
        <v>13914</v>
      </c>
      <c r="B1367" s="1308"/>
      <c r="C1367" s="1305"/>
      <c r="D1367" s="1305" t="s">
        <v>5952</v>
      </c>
      <c r="E1367" s="1268"/>
      <c r="F1367" s="1089"/>
      <c r="G1367" s="1089"/>
      <c r="H1367" s="1089"/>
    </row>
    <row r="1368" spans="1:8" s="1080" customFormat="1" ht="15" hidden="1">
      <c r="A1368" s="1403"/>
      <c r="B1368" s="1308"/>
      <c r="C1368" s="1305"/>
      <c r="D1368" s="1305"/>
      <c r="E1368" s="1268"/>
      <c r="F1368" s="1089"/>
      <c r="G1368" s="1089"/>
      <c r="H1368" s="1089"/>
    </row>
    <row r="1369" spans="1:8" s="1080" customFormat="1" ht="15" hidden="1">
      <c r="A1369" s="1403" t="s">
        <v>13915</v>
      </c>
      <c r="B1369" s="1308"/>
      <c r="C1369" s="1305"/>
      <c r="D1369" s="1305"/>
      <c r="E1369" s="1268"/>
      <c r="F1369" s="1089"/>
      <c r="G1369" s="1089"/>
      <c r="H1369" s="1089"/>
    </row>
    <row r="1370" spans="1:8" s="1080" customFormat="1" ht="15" hidden="1">
      <c r="A1370" s="1384" t="s">
        <v>13916</v>
      </c>
      <c r="B1370" s="1308"/>
      <c r="C1370" s="1305"/>
      <c r="D1370" s="1305" t="s">
        <v>5952</v>
      </c>
      <c r="E1370" s="1268"/>
      <c r="F1370" s="1089"/>
      <c r="G1370" s="1089"/>
      <c r="H1370" s="1089"/>
    </row>
    <row r="1371" spans="1:8" s="1080" customFormat="1" ht="15" hidden="1">
      <c r="A1371" s="1384" t="s">
        <v>13917</v>
      </c>
      <c r="B1371" s="1308"/>
      <c r="C1371" s="1305"/>
      <c r="D1371" s="1305" t="s">
        <v>5952</v>
      </c>
      <c r="E1371" s="1268"/>
      <c r="F1371" s="1089"/>
      <c r="G1371" s="1089"/>
      <c r="H1371" s="1089"/>
    </row>
    <row r="1372" spans="1:8" s="1080" customFormat="1" ht="15" hidden="1">
      <c r="A1372" s="1391"/>
      <c r="B1372" s="1308"/>
      <c r="C1372" s="1305"/>
      <c r="D1372" s="1305"/>
      <c r="E1372" s="1268"/>
      <c r="F1372" s="1089"/>
      <c r="G1372" s="1089"/>
      <c r="H1372" s="1089"/>
    </row>
    <row r="1373" spans="1:8" s="1080" customFormat="1" ht="15" hidden="1">
      <c r="A1373" s="1391" t="s">
        <v>6935</v>
      </c>
      <c r="B1373" s="1308"/>
      <c r="C1373" s="1305"/>
      <c r="D1373" s="1305"/>
      <c r="E1373" s="1268"/>
      <c r="F1373" s="1089"/>
      <c r="G1373" s="1089"/>
      <c r="H1373" s="1089"/>
    </row>
    <row r="1374" spans="1:8" s="1080" customFormat="1" ht="15" hidden="1">
      <c r="A1374" s="1384" t="s">
        <v>6936</v>
      </c>
      <c r="B1374" s="1308"/>
      <c r="C1374" s="1305"/>
      <c r="D1374" s="1305" t="s">
        <v>6937</v>
      </c>
      <c r="E1374" s="1268"/>
      <c r="F1374" s="1089"/>
      <c r="G1374" s="1089"/>
      <c r="H1374" s="1089"/>
    </row>
    <row r="1375" spans="1:8" s="1080" customFormat="1" ht="15" hidden="1">
      <c r="A1375" s="1384" t="s">
        <v>6938</v>
      </c>
      <c r="B1375" s="1308"/>
      <c r="C1375" s="1305"/>
      <c r="D1375" s="1305" t="s">
        <v>6937</v>
      </c>
      <c r="E1375" s="1268"/>
      <c r="F1375" s="1089"/>
      <c r="G1375" s="1089"/>
      <c r="H1375" s="1089"/>
    </row>
    <row r="1376" spans="1:8" s="1080" customFormat="1" ht="15" hidden="1">
      <c r="A1376" s="1384" t="s">
        <v>6939</v>
      </c>
      <c r="B1376" s="1308"/>
      <c r="C1376" s="1305"/>
      <c r="D1376" s="1305" t="s">
        <v>6937</v>
      </c>
      <c r="E1376" s="1268"/>
      <c r="F1376" s="1089"/>
      <c r="G1376" s="1089"/>
      <c r="H1376" s="1089"/>
    </row>
    <row r="1377" spans="1:8" s="1080" customFormat="1" ht="15" hidden="1">
      <c r="A1377" s="1391"/>
      <c r="B1377" s="1308"/>
      <c r="C1377" s="1305"/>
      <c r="D1377" s="1305"/>
      <c r="E1377" s="1268"/>
      <c r="F1377" s="1089"/>
      <c r="G1377" s="1089"/>
      <c r="H1377" s="1089"/>
    </row>
    <row r="1378" spans="1:8" s="1080" customFormat="1" ht="15" hidden="1">
      <c r="A1378" s="1391" t="s">
        <v>6940</v>
      </c>
      <c r="B1378" s="1308"/>
      <c r="C1378" s="1305"/>
      <c r="D1378" s="1305"/>
      <c r="E1378" s="1268"/>
      <c r="F1378" s="1089"/>
      <c r="G1378" s="1089"/>
      <c r="H1378" s="1089"/>
    </row>
    <row r="1379" spans="1:8" s="1080" customFormat="1" ht="15" hidden="1">
      <c r="A1379" s="1403" t="s">
        <v>6462</v>
      </c>
      <c r="B1379" s="1308"/>
      <c r="C1379" s="1305"/>
      <c r="D1379" s="1305"/>
      <c r="E1379" s="1268"/>
      <c r="F1379" s="1089"/>
      <c r="G1379" s="1089"/>
      <c r="H1379" s="1089"/>
    </row>
    <row r="1380" spans="1:8" s="1080" customFormat="1" ht="15" hidden="1">
      <c r="A1380" s="1384" t="s">
        <v>6463</v>
      </c>
      <c r="B1380" s="1308"/>
      <c r="C1380" s="1305"/>
      <c r="D1380" s="1305" t="s">
        <v>5952</v>
      </c>
      <c r="E1380" s="1268"/>
      <c r="F1380" s="1089"/>
      <c r="G1380" s="1089"/>
      <c r="H1380" s="1089"/>
    </row>
    <row r="1381" spans="1:8" s="1080" customFormat="1" ht="15" hidden="1">
      <c r="A1381" s="1384" t="s">
        <v>6464</v>
      </c>
      <c r="B1381" s="1308"/>
      <c r="C1381" s="1305"/>
      <c r="D1381" s="1305" t="s">
        <v>5952</v>
      </c>
      <c r="E1381" s="1268"/>
      <c r="F1381" s="1089"/>
      <c r="G1381" s="1089"/>
      <c r="H1381" s="1089"/>
    </row>
    <row r="1382" spans="1:8" s="1080" customFormat="1" ht="15" hidden="1">
      <c r="A1382" s="1403"/>
      <c r="B1382" s="1308"/>
      <c r="C1382" s="1305"/>
      <c r="D1382" s="1305"/>
      <c r="E1382" s="1268"/>
      <c r="F1382" s="1089"/>
      <c r="G1382" s="1089"/>
      <c r="H1382" s="1089"/>
    </row>
    <row r="1383" spans="1:8" s="1080" customFormat="1" ht="15" hidden="1">
      <c r="A1383" s="1403" t="s">
        <v>6465</v>
      </c>
      <c r="B1383" s="1308"/>
      <c r="C1383" s="1305"/>
      <c r="D1383" s="1305"/>
      <c r="E1383" s="1268"/>
      <c r="F1383" s="1089"/>
      <c r="G1383" s="1089"/>
      <c r="H1383" s="1089"/>
    </row>
    <row r="1384" spans="1:8" s="1080" customFormat="1" ht="15" hidden="1">
      <c r="A1384" s="1384" t="s">
        <v>1682</v>
      </c>
      <c r="B1384" s="1308"/>
      <c r="C1384" s="1305"/>
      <c r="D1384" s="1305" t="s">
        <v>5952</v>
      </c>
      <c r="E1384" s="1268"/>
      <c r="F1384" s="1089"/>
      <c r="G1384" s="1089"/>
      <c r="H1384" s="1089"/>
    </row>
    <row r="1385" spans="1:8" s="1080" customFormat="1" ht="15" hidden="1">
      <c r="A1385" s="1384" t="s">
        <v>1683</v>
      </c>
      <c r="B1385" s="1308"/>
      <c r="C1385" s="1305"/>
      <c r="D1385" s="1305" t="s">
        <v>5952</v>
      </c>
      <c r="E1385" s="1268"/>
      <c r="F1385" s="1089"/>
      <c r="G1385" s="1089"/>
      <c r="H1385" s="1089"/>
    </row>
    <row r="1386" spans="1:8" s="1080" customFormat="1" ht="15" hidden="1">
      <c r="A1386" s="1403"/>
      <c r="B1386" s="1308"/>
      <c r="C1386" s="1305"/>
      <c r="D1386" s="1305"/>
      <c r="E1386" s="1268"/>
      <c r="F1386" s="1089"/>
      <c r="G1386" s="1089"/>
      <c r="H1386" s="1089"/>
    </row>
    <row r="1387" spans="1:8" s="1080" customFormat="1" ht="15" hidden="1">
      <c r="A1387" s="1403" t="s">
        <v>1684</v>
      </c>
      <c r="B1387" s="1308"/>
      <c r="C1387" s="1305"/>
      <c r="D1387" s="1305" t="s">
        <v>5952</v>
      </c>
      <c r="E1387" s="1268"/>
      <c r="F1387" s="1089"/>
      <c r="G1387" s="1089"/>
      <c r="H1387" s="1089"/>
    </row>
    <row r="1388" spans="1:8" s="1080" customFormat="1" ht="15" hidden="1">
      <c r="A1388" s="1390"/>
      <c r="B1388" s="1345"/>
      <c r="C1388" s="1345"/>
      <c r="D1388" s="1345"/>
    </row>
    <row r="1389" spans="1:8" s="1080" customFormat="1" ht="15" hidden="1">
      <c r="A1389" s="1411" t="s">
        <v>3545</v>
      </c>
      <c r="B1389" s="1345"/>
      <c r="C1389" s="1345"/>
      <c r="D1389" s="1345"/>
    </row>
    <row r="1390" spans="1:8" s="1080" customFormat="1" ht="15" hidden="1">
      <c r="A1390" s="1390"/>
      <c r="B1390" s="1345"/>
      <c r="C1390" s="1345"/>
      <c r="D1390" s="1345"/>
    </row>
    <row r="1391" spans="1:8" s="1080" customFormat="1" ht="15" hidden="1">
      <c r="A1391" s="1410" t="s">
        <v>3546</v>
      </c>
      <c r="B1391" s="1345"/>
      <c r="C1391" s="1345"/>
      <c r="D1391" s="1345"/>
    </row>
    <row r="1392" spans="1:8" s="1080" customFormat="1" ht="15" hidden="1">
      <c r="A1392" s="1411" t="s">
        <v>3547</v>
      </c>
      <c r="B1392" s="1345"/>
      <c r="C1392" s="1345"/>
      <c r="D1392" s="1345"/>
    </row>
    <row r="1393" spans="1:8" s="1080" customFormat="1" ht="15" hidden="1">
      <c r="A1393" s="1412"/>
      <c r="B1393" s="1345"/>
      <c r="C1393" s="1345"/>
      <c r="D1393" s="1345"/>
    </row>
    <row r="1394" spans="1:8" s="1080" customFormat="1" ht="15" hidden="1">
      <c r="A1394" s="1409" t="s">
        <v>3548</v>
      </c>
      <c r="B1394" s="1345"/>
      <c r="C1394" s="1345"/>
      <c r="D1394" s="1345"/>
    </row>
    <row r="1395" spans="1:8" s="1080" customFormat="1" ht="15" hidden="1">
      <c r="A1395" s="1412"/>
      <c r="B1395" s="1345"/>
      <c r="C1395" s="1345"/>
      <c r="D1395" s="1345"/>
    </row>
    <row r="1396" spans="1:8" s="1080" customFormat="1" ht="15.75" hidden="1" thickBot="1">
      <c r="A1396" s="1437"/>
      <c r="B1396" s="2132" t="s">
        <v>1430</v>
      </c>
      <c r="C1396" s="2132"/>
      <c r="D1396" s="2132"/>
      <c r="E1396" s="1269"/>
      <c r="F1396" s="2133" t="s">
        <v>1431</v>
      </c>
      <c r="G1396" s="2133"/>
      <c r="H1396" s="2133"/>
    </row>
    <row r="1397" spans="1:8" s="1080" customFormat="1" ht="15.75" hidden="1" thickBot="1">
      <c r="A1397" s="1437"/>
      <c r="B1397" s="1319" t="s">
        <v>4020</v>
      </c>
      <c r="C1397" s="1319"/>
      <c r="D1397" s="1320" t="s">
        <v>4021</v>
      </c>
      <c r="E1397" s="1272"/>
      <c r="F1397" s="1270" t="s">
        <v>4020</v>
      </c>
      <c r="G1397" s="1270"/>
      <c r="H1397" s="1271" t="s">
        <v>4021</v>
      </c>
    </row>
    <row r="1398" spans="1:8" s="1080" customFormat="1" ht="15" hidden="1">
      <c r="A1398" s="1437" t="s">
        <v>1436</v>
      </c>
      <c r="B1398" s="1321"/>
      <c r="C1398" s="1277"/>
      <c r="D1398" s="1321"/>
      <c r="E1398" s="1272"/>
      <c r="F1398" s="1273"/>
      <c r="G1398" s="1272"/>
      <c r="H1398" s="1273"/>
    </row>
    <row r="1399" spans="1:8" s="1080" customFormat="1" ht="15" hidden="1">
      <c r="A1399" s="1274" t="s">
        <v>532</v>
      </c>
      <c r="B1399" s="1277"/>
      <c r="C1399" s="1277"/>
      <c r="D1399" s="1277"/>
      <c r="E1399" s="1272"/>
      <c r="F1399" s="1275"/>
      <c r="G1399" s="1272"/>
      <c r="H1399" s="1275"/>
    </row>
    <row r="1400" spans="1:8" s="1080" customFormat="1" ht="30" hidden="1">
      <c r="A1400" s="1276" t="s">
        <v>1439</v>
      </c>
      <c r="B1400" s="1277"/>
      <c r="C1400" s="1277"/>
      <c r="D1400" s="1277"/>
      <c r="E1400" s="1272"/>
      <c r="F1400" s="1272"/>
      <c r="G1400" s="1272"/>
      <c r="H1400" s="1272"/>
    </row>
    <row r="1401" spans="1:8" s="1080" customFormat="1" ht="15" hidden="1">
      <c r="A1401" s="1276" t="s">
        <v>1444</v>
      </c>
      <c r="B1401" s="1345"/>
      <c r="C1401" s="1345"/>
      <c r="D1401" s="1345"/>
    </row>
    <row r="1402" spans="1:8" s="1080" customFormat="1" ht="15" hidden="1">
      <c r="A1402" s="1274" t="s">
        <v>8636</v>
      </c>
      <c r="B1402" s="1277"/>
      <c r="C1402" s="1277"/>
      <c r="D1402" s="1277"/>
      <c r="E1402" s="1272"/>
      <c r="F1402" s="1272"/>
      <c r="G1402" s="1272"/>
      <c r="H1402" s="1272"/>
    </row>
    <row r="1403" spans="1:8" s="1080" customFormat="1" ht="15" hidden="1">
      <c r="A1403" s="1274" t="s">
        <v>12488</v>
      </c>
      <c r="B1403" s="1277"/>
      <c r="C1403" s="1277"/>
      <c r="D1403" s="1277"/>
      <c r="E1403" s="1272"/>
      <c r="F1403" s="1277">
        <f>B1403</f>
        <v>0</v>
      </c>
      <c r="G1403" s="1272"/>
      <c r="H1403" s="1277">
        <f>D1403</f>
        <v>0</v>
      </c>
    </row>
    <row r="1404" spans="1:8" s="1080" customFormat="1" ht="15" hidden="1">
      <c r="A1404" s="1274" t="s">
        <v>8643</v>
      </c>
      <c r="B1404" s="1277"/>
      <c r="C1404" s="1277"/>
      <c r="D1404" s="1277"/>
      <c r="E1404" s="1272"/>
      <c r="F1404" s="1275"/>
      <c r="G1404" s="1272"/>
      <c r="H1404" s="1275"/>
    </row>
    <row r="1405" spans="1:8" s="1080" customFormat="1" ht="15.75" hidden="1" thickBot="1">
      <c r="A1405" s="1274" t="s">
        <v>13297</v>
      </c>
      <c r="B1405" s="1322"/>
      <c r="C1405" s="1277"/>
      <c r="D1405" s="1322"/>
      <c r="E1405" s="1272"/>
      <c r="F1405" s="1278"/>
      <c r="G1405" s="1272"/>
      <c r="H1405" s="1278">
        <f>D1405</f>
        <v>0</v>
      </c>
    </row>
    <row r="1406" spans="1:8" s="1080" customFormat="1" ht="15.75" hidden="1" thickBot="1">
      <c r="A1406" s="1437" t="s">
        <v>4031</v>
      </c>
      <c r="B1406" s="1323">
        <f>SUM(B1398:B1405)</f>
        <v>0</v>
      </c>
      <c r="C1406" s="1319"/>
      <c r="D1406" s="1323">
        <f>SUM(D1398:D1405)</f>
        <v>0</v>
      </c>
      <c r="E1406" s="1270"/>
      <c r="F1406" s="1279">
        <f>SUM(F1398:F1405)</f>
        <v>0</v>
      </c>
      <c r="G1406" s="1270"/>
      <c r="H1406" s="1279">
        <f>SUM(H1398:H1405)</f>
        <v>0</v>
      </c>
    </row>
    <row r="1407" spans="1:8" s="1080" customFormat="1" ht="15.75" hidden="1" thickTop="1">
      <c r="A1407" s="1274"/>
      <c r="B1407" s="1277"/>
      <c r="C1407" s="1277"/>
      <c r="D1407" s="1277"/>
      <c r="E1407" s="1272"/>
      <c r="F1407" s="1272"/>
      <c r="G1407" s="1272"/>
      <c r="H1407" s="1272"/>
    </row>
    <row r="1408" spans="1:8" s="1080" customFormat="1" ht="15" hidden="1">
      <c r="A1408" s="1437" t="s">
        <v>8662</v>
      </c>
      <c r="B1408" s="1277"/>
      <c r="C1408" s="1277"/>
      <c r="D1408" s="1277"/>
      <c r="E1408" s="1272"/>
      <c r="F1408" s="1272"/>
      <c r="G1408" s="1272"/>
      <c r="H1408" s="1272"/>
    </row>
    <row r="1409" spans="1:8" s="1080" customFormat="1" ht="15" hidden="1">
      <c r="A1409" s="1274" t="s">
        <v>3549</v>
      </c>
      <c r="B1409" s="1277"/>
      <c r="C1409" s="1277"/>
      <c r="D1409" s="1277"/>
      <c r="E1409" s="1272"/>
      <c r="F1409" s="1277">
        <f t="shared" ref="F1409:F1415" si="4">B1409</f>
        <v>0</v>
      </c>
      <c r="G1409" s="1272"/>
      <c r="H1409" s="1277">
        <f t="shared" ref="H1409:H1415" si="5">D1409</f>
        <v>0</v>
      </c>
    </row>
    <row r="1410" spans="1:8" s="1080" customFormat="1" ht="15" hidden="1">
      <c r="A1410" s="1274" t="s">
        <v>8665</v>
      </c>
      <c r="B1410" s="1277"/>
      <c r="C1410" s="1277"/>
      <c r="D1410" s="1277"/>
      <c r="E1410" s="1272"/>
      <c r="F1410" s="1277">
        <f t="shared" si="4"/>
        <v>0</v>
      </c>
      <c r="G1410" s="1272"/>
      <c r="H1410" s="1277">
        <f t="shared" si="5"/>
        <v>0</v>
      </c>
    </row>
    <row r="1411" spans="1:8" s="1080" customFormat="1" ht="15" hidden="1">
      <c r="A1411" s="1274" t="s">
        <v>11923</v>
      </c>
      <c r="B1411" s="1277"/>
      <c r="C1411" s="1277"/>
      <c r="D1411" s="1277"/>
      <c r="E1411" s="1272"/>
      <c r="F1411" s="1277">
        <f t="shared" si="4"/>
        <v>0</v>
      </c>
      <c r="G1411" s="1272"/>
      <c r="H1411" s="1277">
        <f t="shared" si="5"/>
        <v>0</v>
      </c>
    </row>
    <row r="1412" spans="1:8" s="1080" customFormat="1" ht="15" hidden="1">
      <c r="A1412" s="1274" t="s">
        <v>12125</v>
      </c>
      <c r="B1412" s="1277"/>
      <c r="C1412" s="1277"/>
      <c r="D1412" s="1277"/>
      <c r="E1412" s="1272"/>
      <c r="F1412" s="1277">
        <f t="shared" si="4"/>
        <v>0</v>
      </c>
      <c r="G1412" s="1272"/>
      <c r="H1412" s="1277">
        <f t="shared" si="5"/>
        <v>0</v>
      </c>
    </row>
    <row r="1413" spans="1:8" s="1080" customFormat="1" ht="15" hidden="1">
      <c r="A1413" s="1274" t="s">
        <v>9028</v>
      </c>
      <c r="B1413" s="1277"/>
      <c r="C1413" s="1277"/>
      <c r="D1413" s="1277"/>
      <c r="E1413" s="1272"/>
      <c r="F1413" s="1277">
        <f t="shared" si="4"/>
        <v>0</v>
      </c>
      <c r="G1413" s="1272"/>
      <c r="H1413" s="1277">
        <f t="shared" si="5"/>
        <v>0</v>
      </c>
    </row>
    <row r="1414" spans="1:8" s="1080" customFormat="1" ht="15" hidden="1">
      <c r="A1414" s="1438" t="s">
        <v>12746</v>
      </c>
      <c r="B1414" s="1277"/>
      <c r="C1414" s="1277"/>
      <c r="D1414" s="1277"/>
      <c r="E1414" s="1272"/>
      <c r="F1414" s="1277">
        <f t="shared" si="4"/>
        <v>0</v>
      </c>
      <c r="G1414" s="1272"/>
      <c r="H1414" s="1277">
        <f t="shared" si="5"/>
        <v>0</v>
      </c>
    </row>
    <row r="1415" spans="1:8" s="1080" customFormat="1" ht="15.75" hidden="1" thickBot="1">
      <c r="A1415" s="1274" t="s">
        <v>12748</v>
      </c>
      <c r="B1415" s="1322"/>
      <c r="C1415" s="1277"/>
      <c r="D1415" s="1322"/>
      <c r="E1415" s="1272"/>
      <c r="F1415" s="1277">
        <f t="shared" si="4"/>
        <v>0</v>
      </c>
      <c r="G1415" s="1272"/>
      <c r="H1415" s="1277">
        <f t="shared" si="5"/>
        <v>0</v>
      </c>
    </row>
    <row r="1416" spans="1:8" s="1080" customFormat="1" ht="15.75" hidden="1" thickBot="1">
      <c r="A1416" s="1437" t="s">
        <v>4031</v>
      </c>
      <c r="B1416" s="1280">
        <f>SUM(B1409:B1415)</f>
        <v>0</v>
      </c>
      <c r="C1416" s="1319"/>
      <c r="D1416" s="1280">
        <f>SUM(D1409:D1415)</f>
        <v>0</v>
      </c>
      <c r="E1416" s="1270"/>
      <c r="F1416" s="1280">
        <f>SUM(F1409:F1415)</f>
        <v>0</v>
      </c>
      <c r="G1416" s="1270"/>
      <c r="H1416" s="1280">
        <f>SUM(H1409:H1415)</f>
        <v>0</v>
      </c>
    </row>
    <row r="1417" spans="1:8" s="1080" customFormat="1" ht="15.75" hidden="1" thickTop="1">
      <c r="A1417" s="1412"/>
      <c r="B1417" s="1345"/>
      <c r="C1417" s="1345"/>
      <c r="D1417" s="1345"/>
    </row>
    <row r="1418" spans="1:8" s="1080" customFormat="1" ht="15" hidden="1">
      <c r="A1418" s="1439" t="s">
        <v>6965</v>
      </c>
      <c r="B1418" s="1345"/>
      <c r="C1418" s="1345"/>
      <c r="D1418" s="1345"/>
    </row>
    <row r="1419" spans="1:8" s="1080" customFormat="1" ht="15" hidden="1">
      <c r="A1419" s="1412"/>
      <c r="B1419" s="1345"/>
      <c r="C1419" s="1345"/>
      <c r="D1419" s="1345"/>
    </row>
    <row r="1420" spans="1:8" s="1080" customFormat="1" ht="15" hidden="1">
      <c r="A1420" s="1412"/>
      <c r="B1420" s="1345"/>
      <c r="C1420" s="1345"/>
      <c r="D1420" s="1345"/>
    </row>
    <row r="1421" spans="1:8" s="1080" customFormat="1" ht="15" hidden="1">
      <c r="A1421" s="1412"/>
      <c r="B1421" s="1345"/>
      <c r="C1421" s="1345"/>
      <c r="D1421" s="1345"/>
    </row>
    <row r="1422" spans="1:8" s="1080" customFormat="1" ht="15" hidden="1">
      <c r="A1422" s="1412"/>
      <c r="B1422" s="1345"/>
      <c r="C1422" s="1345"/>
      <c r="D1422" s="1345"/>
    </row>
    <row r="1423" spans="1:8" s="1080" customFormat="1" ht="15" hidden="1">
      <c r="A1423" s="1412"/>
      <c r="B1423" s="1345"/>
      <c r="C1423" s="1345"/>
      <c r="D1423" s="1345"/>
    </row>
    <row r="1424" spans="1:8" s="1080" customFormat="1" ht="15" hidden="1">
      <c r="A1424" s="1412"/>
      <c r="B1424" s="1277"/>
      <c r="C1424" s="1277"/>
      <c r="D1424" s="1277"/>
      <c r="E1424" s="1282"/>
      <c r="F1424" s="1282"/>
      <c r="G1424" s="1282"/>
      <c r="H1424" s="1281">
        <f>SUM(B1424:G1424)</f>
        <v>0</v>
      </c>
    </row>
    <row r="1425" spans="1:8" s="1080" customFormat="1" ht="15" hidden="1">
      <c r="A1425" s="1412"/>
      <c r="B1425" s="1277"/>
      <c r="C1425" s="1277"/>
      <c r="D1425" s="1277"/>
      <c r="E1425" s="1282"/>
      <c r="F1425" s="1281"/>
      <c r="G1425" s="1282"/>
      <c r="H1425" s="1281">
        <f>SUM(B1425:G1425)</f>
        <v>0</v>
      </c>
    </row>
    <row r="1426" spans="1:8" s="1080" customFormat="1" ht="15.75" hidden="1" thickBot="1">
      <c r="A1426" s="1412"/>
      <c r="B1426" s="1322"/>
      <c r="C1426" s="1277"/>
      <c r="D1426" s="1322"/>
      <c r="E1426" s="1282"/>
      <c r="F1426" s="1283"/>
      <c r="G1426" s="1282"/>
      <c r="H1426" s="1281">
        <f>SUM(B1426:G1426)</f>
        <v>0</v>
      </c>
    </row>
    <row r="1427" spans="1:8" s="1080" customFormat="1" ht="15.75" hidden="1" thickBot="1">
      <c r="A1427" s="1412"/>
      <c r="B1427" s="1280">
        <f>SUM(B1424:B1426)</f>
        <v>0</v>
      </c>
      <c r="C1427" s="1319"/>
      <c r="D1427" s="1280">
        <f>SUM(D1424:D1426)</f>
        <v>0</v>
      </c>
      <c r="E1427" s="1285"/>
      <c r="F1427" s="1284">
        <f>SUM(F1424:F1426)</f>
        <v>0</v>
      </c>
      <c r="G1427" s="1285"/>
      <c r="H1427" s="1284">
        <f>SUM(H1424:H1426)</f>
        <v>0</v>
      </c>
    </row>
    <row r="1428" spans="1:8" s="1080" customFormat="1" ht="15.75" hidden="1" thickTop="1">
      <c r="A1428" s="1412"/>
      <c r="B1428" s="1277"/>
      <c r="C1428" s="1277"/>
      <c r="D1428" s="1277"/>
      <c r="E1428" s="1282"/>
      <c r="F1428" s="1282"/>
      <c r="G1428" s="1282"/>
      <c r="H1428" s="1282"/>
    </row>
    <row r="1429" spans="1:8" s="1080" customFormat="1" ht="15" hidden="1">
      <c r="A1429" s="1412"/>
      <c r="B1429" s="1277"/>
      <c r="C1429" s="1277"/>
      <c r="D1429" s="1277"/>
      <c r="E1429" s="1282"/>
      <c r="F1429" s="1282"/>
      <c r="G1429" s="1282"/>
      <c r="H1429" s="1282"/>
    </row>
    <row r="1430" spans="1:8" s="1080" customFormat="1" ht="15" hidden="1">
      <c r="A1430" s="1412"/>
      <c r="B1430" s="1277"/>
      <c r="C1430" s="1277"/>
      <c r="D1430" s="1277"/>
      <c r="E1430" s="1282"/>
      <c r="F1430" s="1282"/>
      <c r="G1430" s="1282"/>
      <c r="H1430" s="1281">
        <f>SUM(B1430:G1430)</f>
        <v>0</v>
      </c>
    </row>
    <row r="1431" spans="1:8" s="1080" customFormat="1" ht="15" hidden="1">
      <c r="A1431" s="1412"/>
      <c r="B1431" s="1277"/>
      <c r="C1431" s="1277"/>
      <c r="D1431" s="1277"/>
      <c r="E1431" s="1282"/>
      <c r="F1431" s="1281"/>
      <c r="G1431" s="1282"/>
      <c r="H1431" s="1281">
        <f>SUM(B1431:G1431)</f>
        <v>0</v>
      </c>
    </row>
    <row r="1432" spans="1:8" s="1080" customFormat="1" ht="15.75" hidden="1" thickBot="1">
      <c r="A1432" s="1412"/>
      <c r="B1432" s="1322"/>
      <c r="C1432" s="1277"/>
      <c r="D1432" s="1322"/>
      <c r="E1432" s="1282"/>
      <c r="F1432" s="1283"/>
      <c r="G1432" s="1282"/>
      <c r="H1432" s="1281">
        <f>SUM(B1432:G1432)</f>
        <v>0</v>
      </c>
    </row>
    <row r="1433" spans="1:8" s="1080" customFormat="1" ht="15.75" hidden="1" thickBot="1">
      <c r="A1433" s="1412"/>
      <c r="B1433" s="1280">
        <f>SUM(B1430:B1432)</f>
        <v>0</v>
      </c>
      <c r="C1433" s="1319"/>
      <c r="D1433" s="1280">
        <f>SUM(D1430:D1432)</f>
        <v>0</v>
      </c>
      <c r="E1433" s="1285"/>
      <c r="F1433" s="1284">
        <f>SUM(F1430:F1432)</f>
        <v>0</v>
      </c>
      <c r="G1433" s="1285"/>
      <c r="H1433" s="1284">
        <f>SUM(H1430:H1432)</f>
        <v>0</v>
      </c>
    </row>
    <row r="1434" spans="1:8" ht="15" hidden="1" thickTop="1"/>
    <row r="1435" spans="1:8" hidden="1"/>
    <row r="1436" spans="1:8" hidden="1"/>
    <row r="1437" spans="1:8" hidden="1"/>
    <row r="1438" spans="1:8" hidden="1"/>
    <row r="1439" spans="1:8" hidden="1"/>
    <row r="1440" spans="1:8"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sheetData>
  <mergeCells count="27">
    <mergeCell ref="B1396:D1396"/>
    <mergeCell ref="F1396:H1396"/>
    <mergeCell ref="B1115:D1115"/>
    <mergeCell ref="B1074:D1074"/>
    <mergeCell ref="B432:F432"/>
    <mergeCell ref="B1180:D1180"/>
    <mergeCell ref="E1300:E1301"/>
    <mergeCell ref="G1300:G1301"/>
    <mergeCell ref="A1300:A1301"/>
    <mergeCell ref="B1300:B1301"/>
    <mergeCell ref="C1300:C1301"/>
    <mergeCell ref="D1300:D1301"/>
    <mergeCell ref="H1300:H1301"/>
    <mergeCell ref="A458:D458"/>
    <mergeCell ref="A459:D459"/>
    <mergeCell ref="B627:F627"/>
    <mergeCell ref="A460:D460"/>
    <mergeCell ref="A461:D461"/>
    <mergeCell ref="J9:L9"/>
    <mergeCell ref="B115:F115"/>
    <mergeCell ref="F309:H309"/>
    <mergeCell ref="B143:F143"/>
    <mergeCell ref="B236:F236"/>
    <mergeCell ref="B340:F340"/>
    <mergeCell ref="B320:D320"/>
    <mergeCell ref="F320:H320"/>
    <mergeCell ref="B309:D309"/>
  </mergeCells>
  <phoneticPr fontId="53" type="noConversion"/>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60</vt:i4>
      </vt:variant>
    </vt:vector>
  </HeadingPairs>
  <TitlesOfParts>
    <vt:vector size="88" baseType="lpstr">
      <vt:lpstr>Menu</vt:lpstr>
      <vt:lpstr>PAJE</vt:lpstr>
      <vt:lpstr>CĐKT</vt:lpstr>
      <vt:lpstr>KQKD</vt:lpstr>
      <vt:lpstr>LCTT</vt:lpstr>
      <vt:lpstr>PL</vt:lpstr>
      <vt:lpstr>CF1</vt:lpstr>
      <vt:lpstr>WK</vt:lpstr>
      <vt:lpstr>TM 6T</vt:lpstr>
      <vt:lpstr>TM(TSCD) </vt:lpstr>
      <vt:lpstr>TM(NV)</vt:lpstr>
      <vt:lpstr>Gia tri hop ly</vt:lpstr>
      <vt:lpstr>Thoi han thanh toan</vt:lpstr>
      <vt:lpstr>INFOR</vt:lpstr>
      <vt:lpstr>TS BP </vt:lpstr>
      <vt:lpstr>KQKD bo phan</vt:lpstr>
      <vt:lpstr>TM CF1</vt:lpstr>
      <vt:lpstr>TM(Lienquan)</vt:lpstr>
      <vt:lpstr>BSPL</vt:lpstr>
      <vt:lpstr>BSPL2</vt:lpstr>
      <vt:lpstr>BSPL4</vt:lpstr>
      <vt:lpstr>BSPL3</vt:lpstr>
      <vt:lpstr>CF2</vt:lpstr>
      <vt:lpstr>CTPT</vt:lpstr>
      <vt:lpstr>KQKD BP</vt:lpstr>
      <vt:lpstr>Khu vuc dia ly</vt:lpstr>
      <vt:lpstr>Sheet1</vt:lpstr>
      <vt:lpstr>WP hop nhat</vt:lpstr>
      <vt:lpstr>bsxn</vt:lpstr>
      <vt:lpstr>checkpaje</vt:lpstr>
      <vt:lpstr>checkpaje2</vt:lpstr>
      <vt:lpstr>checkpaje3</vt:lpstr>
      <vt:lpstr>PAJE!Criteria</vt:lpstr>
      <vt:lpstr>PAJE!Extract</vt:lpstr>
      <vt:lpstr>hntdc</vt:lpstr>
      <vt:lpstr>listcty</vt:lpstr>
      <vt:lpstr>listcty2</vt:lpstr>
      <vt:lpstr>listcty3</vt:lpstr>
      <vt:lpstr>paje63</vt:lpstr>
      <vt:lpstr>pajeaa</vt:lpstr>
      <vt:lpstr>pajecc</vt:lpstr>
      <vt:lpstr>pajede</vt:lpstr>
      <vt:lpstr>pajede2</vt:lpstr>
      <vt:lpstr>pajeu2</vt:lpstr>
      <vt:lpstr>pajew2</vt:lpstr>
      <vt:lpstr>pajew3</vt:lpstr>
      <vt:lpstr>pajew4</vt:lpstr>
      <vt:lpstr>BSPL!Print_Area</vt:lpstr>
      <vt:lpstr>BSPL2!Print_Area</vt:lpstr>
      <vt:lpstr>BSPL4!Print_Area</vt:lpstr>
      <vt:lpstr>CĐKT!Print_Area</vt:lpstr>
      <vt:lpstr>'CF1'!Print_Area</vt:lpstr>
      <vt:lpstr>'CF2'!Print_Area</vt:lpstr>
      <vt:lpstr>CTPT!Print_Area</vt:lpstr>
      <vt:lpstr>KQKD!Print_Area</vt:lpstr>
      <vt:lpstr>LCTT!Print_Area</vt:lpstr>
      <vt:lpstr>PAJE!Print_Area</vt:lpstr>
      <vt:lpstr>PL!Print_Area</vt:lpstr>
      <vt:lpstr>'Thoi han thanh toan'!Print_Area</vt:lpstr>
      <vt:lpstr>WK!Print_Area</vt:lpstr>
      <vt:lpstr>BSPL!Print_Titles</vt:lpstr>
      <vt:lpstr>BSPL2!Print_Titles</vt:lpstr>
      <vt:lpstr>BSPL3!Print_Titles</vt:lpstr>
      <vt:lpstr>BSPL4!Print_Titles</vt:lpstr>
      <vt:lpstr>CĐKT!Print_Titles</vt:lpstr>
      <vt:lpstr>'CF1'!Print_Titles</vt:lpstr>
      <vt:lpstr>'CF2'!Print_Titles</vt:lpstr>
      <vt:lpstr>'Gia tri hop ly'!Print_Titles</vt:lpstr>
      <vt:lpstr>LCTT!Print_Titles</vt:lpstr>
      <vt:lpstr>PAJE!Print_Titles</vt:lpstr>
      <vt:lpstr>WK!Print_Titles</vt:lpstr>
      <vt:lpstr>BSPL!printlistms</vt:lpstr>
      <vt:lpstr>BSPL4!printlistms</vt:lpstr>
      <vt:lpstr>rangebs507</vt:lpstr>
      <vt:lpstr>rangebs507ms</vt:lpstr>
      <vt:lpstr>rangebsck</vt:lpstr>
      <vt:lpstr>rangebsdk</vt:lpstr>
      <vt:lpstr>rangecountct</vt:lpstr>
      <vt:lpstr>Rangegtbs</vt:lpstr>
      <vt:lpstr>Rangemsbs</vt:lpstr>
      <vt:lpstr>TMCF1</vt:lpstr>
      <vt:lpstr>TMCF1h1h416</vt:lpstr>
      <vt:lpstr>TMCF1sdc</vt:lpstr>
      <vt:lpstr>WK_CF1</vt:lpstr>
      <vt:lpstr>WK_DIFF</vt:lpstr>
      <vt:lpstr>wkc1c401</vt:lpstr>
      <vt:lpstr>xn</vt:lpstr>
      <vt:lpstr>xn2</vt:lpstr>
    </vt:vector>
  </TitlesOfParts>
  <Company>Microsoft,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A&amp;C Ha Noi Financial Statements</dc:title>
  <dc:subject>1</dc:subject>
  <dc:creator>Truong Hong Quan</dc:creator>
  <dc:description>20/10/</dc:description>
  <cp:lastModifiedBy>MjssLove18</cp:lastModifiedBy>
  <cp:lastPrinted>2016-02-05T01:50:43Z</cp:lastPrinted>
  <dcterms:created xsi:type="dcterms:W3CDTF">2009-01-06T01:07:46Z</dcterms:created>
  <dcterms:modified xsi:type="dcterms:W3CDTF">2016-02-05T01:50:54Z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0af60d36f1c24d59aa8ce7d84c9a6d71.psdsxs" Id="Re06e69964a314ae1" /></Relationships>
</file>