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ebe7b799b32a4c79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935" windowHeight="6825" activeTab="2"/>
  </bookViews>
  <sheets>
    <sheet name="KQKD" sheetId="1" r:id="rId1"/>
    <sheet name="CDKT" sheetId="3" r:id="rId2"/>
    <sheet name="LC" sheetId="5" r:id="rId3"/>
  </sheets>
  <calcPr calcId="124519"/>
</workbook>
</file>

<file path=xl/calcChain.xml><?xml version="1.0" encoding="utf-8"?>
<calcChain xmlns="http://schemas.openxmlformats.org/spreadsheetml/2006/main">
  <c r="D35" i="5"/>
  <c r="D26"/>
  <c r="I16" i="3"/>
  <c r="I88"/>
  <c r="D34" i="5"/>
  <c r="D38"/>
  <c r="D36"/>
  <c r="D30"/>
  <c r="D15"/>
  <c r="D19" s="1"/>
  <c r="D17"/>
  <c r="D16"/>
  <c r="D14"/>
  <c r="D13"/>
  <c r="D12"/>
  <c r="D11"/>
  <c r="E10"/>
  <c r="J21" i="1"/>
  <c r="J17"/>
  <c r="J35"/>
  <c r="J43" s="1"/>
  <c r="J49" s="1"/>
  <c r="J50" s="1"/>
  <c r="J23"/>
  <c r="E38" i="5"/>
  <c r="E36"/>
  <c r="E35"/>
  <c r="E34"/>
  <c r="E30"/>
  <c r="E26"/>
  <c r="E17"/>
  <c r="E16"/>
  <c r="E15"/>
  <c r="E14"/>
  <c r="E13"/>
  <c r="E12"/>
  <c r="E11"/>
  <c r="I75" i="3"/>
  <c r="I64"/>
  <c r="I62" s="1"/>
  <c r="H51"/>
  <c r="I47"/>
  <c r="I44"/>
  <c r="I35"/>
  <c r="I32"/>
  <c r="I25"/>
  <c r="I21"/>
  <c r="I15"/>
  <c r="I12"/>
  <c r="I30" l="1"/>
  <c r="I10"/>
  <c r="I51" l="1"/>
  <c r="M82" s="1"/>
  <c r="I81"/>
  <c r="I79" s="1"/>
  <c r="I94" s="1"/>
  <c r="M45" l="1"/>
</calcChain>
</file>

<file path=xl/sharedStrings.xml><?xml version="1.0" encoding="utf-8"?>
<sst xmlns="http://schemas.openxmlformats.org/spreadsheetml/2006/main" count="351" uniqueCount="264">
  <si>
    <t>CÔNG TY CỔ PHẦN DƯỢC PHẨM HÀ TÂY</t>
  </si>
  <si>
    <t>BÁO CÁO TÀI CHÍNH HỢP NHẤT</t>
  </si>
  <si>
    <t>Số 10A Quang Trung, Hà Đông, Hà Nội</t>
  </si>
  <si>
    <t>MẪU B02 - DN/HN</t>
  </si>
  <si>
    <t>BÁO CÁO KẾT QUẢ HOẠT ĐỘNG KINH DOANH HỢP NHẤT</t>
  </si>
  <si>
    <t>Đơn vị tính: VND</t>
  </si>
  <si>
    <t>Chỉ tiêu</t>
  </si>
  <si>
    <t>Mã số</t>
  </si>
  <si>
    <t>Thuyết minh</t>
  </si>
  <si>
    <t>Năm nay
Trước kiểm toán</t>
  </si>
  <si>
    <t>Số điều chỉnh</t>
  </si>
  <si>
    <t>Số luỹ kế từ đầu năm đến cuối quý này</t>
  </si>
  <si>
    <t>Số luỹ kế từ đầu năm trước đến cuối quý này năm trước</t>
  </si>
  <si>
    <t>từ 01/01 đến 30/06/2015</t>
  </si>
  <si>
    <t>từ 01/01 đến 30/06/2014</t>
  </si>
  <si>
    <t>1.</t>
  </si>
  <si>
    <t>Doanh thu bán hàng và cung cấp dịch vụ</t>
  </si>
  <si>
    <t>01</t>
  </si>
  <si>
    <t>2.</t>
  </si>
  <si>
    <t>Các khoản giảm trừ</t>
  </si>
  <si>
    <t>02</t>
  </si>
  <si>
    <t>3.</t>
  </si>
  <si>
    <t xml:space="preserve">Doanh thu thuần về bán hàng </t>
  </si>
  <si>
    <t>và cung cấp dịch vụ(10=01-03)</t>
  </si>
  <si>
    <t>4.</t>
  </si>
  <si>
    <t>Giá vốn hàng bán</t>
  </si>
  <si>
    <t>11</t>
  </si>
  <si>
    <t>5.</t>
  </si>
  <si>
    <t>Lợi nhuận gộp về bán hàng và cung cấp dịch vụ</t>
  </si>
  <si>
    <t>6.</t>
  </si>
  <si>
    <t>Doanh thu hoạt động tài chính</t>
  </si>
  <si>
    <t>21</t>
  </si>
  <si>
    <t>7.</t>
  </si>
  <si>
    <t>Chi phí tài chính</t>
  </si>
  <si>
    <t>22</t>
  </si>
  <si>
    <t>Trong đó: Chi phí lãi vay</t>
  </si>
  <si>
    <t>8.</t>
  </si>
  <si>
    <t>Phần lãi hoặc lỗ trong công ty liên kết, liên doanh</t>
  </si>
  <si>
    <t>24</t>
  </si>
  <si>
    <t>9.</t>
  </si>
  <si>
    <t>Chi phí bán hàng</t>
  </si>
  <si>
    <t/>
  </si>
  <si>
    <t>10.</t>
  </si>
  <si>
    <t>Chi phí quản lý doanh nghiệp</t>
  </si>
  <si>
    <t>11.</t>
  </si>
  <si>
    <t>Lợi nhuận thuần từ hoạt động kinh doanh</t>
  </si>
  <si>
    <t>{30 = 20+(21-22)+24-(25+26)}</t>
  </si>
  <si>
    <t>12.</t>
  </si>
  <si>
    <t>Thu nhập khác</t>
  </si>
  <si>
    <t>31</t>
  </si>
  <si>
    <t>13.</t>
  </si>
  <si>
    <t>Chi phí khác</t>
  </si>
  <si>
    <t>32</t>
  </si>
  <si>
    <t>14.</t>
  </si>
  <si>
    <t>Lợi nhuận khác (40=31-32)</t>
  </si>
  <si>
    <t>15.</t>
  </si>
  <si>
    <t>Tổng lợi nhuận kế toán trước thuế (50=30+40)</t>
  </si>
  <si>
    <t>16.</t>
  </si>
  <si>
    <t>Chi phí thuế TNDN hiện hành</t>
  </si>
  <si>
    <t>17.</t>
  </si>
  <si>
    <t>Chi phí thuế TNDN hoãn lại</t>
  </si>
  <si>
    <t>18.</t>
  </si>
  <si>
    <t>Lợi nhuận sau thuế TNDN (60=50-51-52)</t>
  </si>
  <si>
    <t>19.</t>
  </si>
  <si>
    <t>Lợi nhuận sau thuế của cổ đông của công ty mẹ</t>
  </si>
  <si>
    <t>20.</t>
  </si>
  <si>
    <t>Lợi ích của cổ đông không kiểm soát</t>
  </si>
  <si>
    <t>21.</t>
  </si>
  <si>
    <t>Lãi cơ bản trên cổ phiếu</t>
  </si>
  <si>
    <t>22.</t>
  </si>
  <si>
    <t>Lãi suy giảm trên cổ phiếu (*)</t>
  </si>
  <si>
    <t>Người lập biểu                                       Kế toán trưởng</t>
  </si>
  <si>
    <t xml:space="preserve">         Tổng Giám đốc</t>
  </si>
  <si>
    <t>Hoàng Thành                                           Hoàng Văn Tuế</t>
  </si>
  <si>
    <t>03</t>
  </si>
  <si>
    <t>04</t>
  </si>
  <si>
    <t>05</t>
  </si>
  <si>
    <t>06</t>
  </si>
  <si>
    <t>5</t>
  </si>
  <si>
    <t>BẢNG CÂN ĐỐI  KẾ TOÁN HỢP NHẤT</t>
  </si>
  <si>
    <t>Tài sản</t>
  </si>
  <si>
    <t>MẪU B 01 - DN/HN</t>
  </si>
  <si>
    <t>A -</t>
  </si>
  <si>
    <t>TÀI SẢN NGẮN HẠN</t>
  </si>
  <si>
    <t>(100 = 110+120+130+140+150)</t>
  </si>
  <si>
    <t>I-</t>
  </si>
  <si>
    <t>Tiền và các khoản tương đương tiền</t>
  </si>
  <si>
    <t>Tiền</t>
  </si>
  <si>
    <t>111</t>
  </si>
  <si>
    <t>III-</t>
  </si>
  <si>
    <t>Các khoản phải thu ngắn hạn</t>
  </si>
  <si>
    <t xml:space="preserve">Phải thu ngắn hạn của khách hàng </t>
  </si>
  <si>
    <t>131</t>
  </si>
  <si>
    <t>Trả trước cho người bán ngắn hạn</t>
  </si>
  <si>
    <t>132</t>
  </si>
  <si>
    <t>Phải thu ngắn hạn khác</t>
  </si>
  <si>
    <t>Dự phòng phải thu ngắn hạn khó đòi (*)</t>
  </si>
  <si>
    <t>IV-</t>
  </si>
  <si>
    <t>Hàng tồn kho</t>
  </si>
  <si>
    <t>141</t>
  </si>
  <si>
    <t>Dự phòng giảm giá hàng tồn kho (*)</t>
  </si>
  <si>
    <t>149</t>
  </si>
  <si>
    <t>V-</t>
  </si>
  <si>
    <t>Tài sản ngắn hạn khác</t>
  </si>
  <si>
    <t>Chi phí trả trước ngắn hạn</t>
  </si>
  <si>
    <t>151</t>
  </si>
  <si>
    <t>14</t>
  </si>
  <si>
    <t>Thuế GTGT được khấu trừ</t>
  </si>
  <si>
    <t>152</t>
  </si>
  <si>
    <t>Thuế và các khoản khác phải thu Nhà nước</t>
  </si>
  <si>
    <t>B-</t>
  </si>
  <si>
    <t>TÀI SẢN DÀI HẠN</t>
  </si>
  <si>
    <t>(200 = 210 + 220 + 230 + 240 + 250 + 260)</t>
  </si>
  <si>
    <t xml:space="preserve">Các khoản phải thu dài hạn </t>
  </si>
  <si>
    <t>Phải thu dài hạn khác</t>
  </si>
  <si>
    <t>II-</t>
  </si>
  <si>
    <t>Tài sản cố định</t>
  </si>
  <si>
    <t>Tài sản cố định hữu hình</t>
  </si>
  <si>
    <t>-</t>
  </si>
  <si>
    <t>Nguyên giá</t>
  </si>
  <si>
    <t>222</t>
  </si>
  <si>
    <t>Giá trị hao mòn luỹ kế (*)</t>
  </si>
  <si>
    <t>223</t>
  </si>
  <si>
    <t>Tài sản dở dang dài hạn</t>
  </si>
  <si>
    <t>13</t>
  </si>
  <si>
    <t>Chi phí xây dựng cơ bản dở dang</t>
  </si>
  <si>
    <t>Đầu tư tài chính dài hạn</t>
  </si>
  <si>
    <t>Đầu tư vào công ty liên kết, liên doanh</t>
  </si>
  <si>
    <t>252</t>
  </si>
  <si>
    <t>VI-</t>
  </si>
  <si>
    <t>Tài sản dài hạn khác</t>
  </si>
  <si>
    <t>Chi phí trả trước dài hạn</t>
  </si>
  <si>
    <t>261</t>
  </si>
  <si>
    <t>Tài sản thuế thu nhập hoãn lại</t>
  </si>
  <si>
    <t>262</t>
  </si>
  <si>
    <t>15</t>
  </si>
  <si>
    <t>TỔNG CỘNG TÀI SẢN (270 = 100 + 200)</t>
  </si>
  <si>
    <t>BẢNG CÂN ĐỐI  KẾ TOÁN HỢP NHẤT  (TIẾP THEO)</t>
  </si>
  <si>
    <t>Nguồn vốn</t>
  </si>
  <si>
    <t>C-</t>
  </si>
  <si>
    <t>NỢ PHẢI TRẢ (300 = 310 + 330)</t>
  </si>
  <si>
    <t>Nợ ngắn hạn</t>
  </si>
  <si>
    <t>Phải trả người bán ngắn hạn</t>
  </si>
  <si>
    <t>311</t>
  </si>
  <si>
    <t>16</t>
  </si>
  <si>
    <t>Người mua trả tiền trước ngắn hạn</t>
  </si>
  <si>
    <t>312</t>
  </si>
  <si>
    <t>Thuế và các khoản phải nộp Nhà nước</t>
  </si>
  <si>
    <t>313</t>
  </si>
  <si>
    <t>17</t>
  </si>
  <si>
    <t>Phải trả người lao động</t>
  </si>
  <si>
    <t>314</t>
  </si>
  <si>
    <t>Chi phí phải trả ngắn hạn</t>
  </si>
  <si>
    <t>315</t>
  </si>
  <si>
    <t>18</t>
  </si>
  <si>
    <t xml:space="preserve">Doanh thu chưa thực hiện ngắn hạn </t>
  </si>
  <si>
    <t>318</t>
  </si>
  <si>
    <t>19</t>
  </si>
  <si>
    <t>Phải trả ngắn hạn khác</t>
  </si>
  <si>
    <t>20</t>
  </si>
  <si>
    <t>Vay và nợ thuê tài chính ngắn hạn</t>
  </si>
  <si>
    <t>Quỹ khen thưởng và phúc lợi</t>
  </si>
  <si>
    <t>Nợ dài hạn</t>
  </si>
  <si>
    <t>Phải trả dài hạn khác</t>
  </si>
  <si>
    <t>337</t>
  </si>
  <si>
    <t xml:space="preserve">Vay và nợ thuê tài chính dài hạn </t>
  </si>
  <si>
    <t>D-</t>
  </si>
  <si>
    <t>VỐN CHỦ SỞ HỮU</t>
  </si>
  <si>
    <t xml:space="preserve"> (400 = 410 + 430)</t>
  </si>
  <si>
    <t>Vốn chủ sở hữu</t>
  </si>
  <si>
    <t>Vốn góp của chủ sở hữu</t>
  </si>
  <si>
    <t>411</t>
  </si>
  <si>
    <t>- Cổ phiếu phổ thông có quyền biểu quyết</t>
  </si>
  <si>
    <t>411a</t>
  </si>
  <si>
    <t>Thặng dư vốn cổ phần</t>
  </si>
  <si>
    <t>412</t>
  </si>
  <si>
    <t>Vốn khác của chủ sở hữu</t>
  </si>
  <si>
    <t>414</t>
  </si>
  <si>
    <t>Cổ phiếu quỹ (*)</t>
  </si>
  <si>
    <t>415</t>
  </si>
  <si>
    <t>Quỹ đầu tư phát triển</t>
  </si>
  <si>
    <t>418</t>
  </si>
  <si>
    <t>Lợi nhuận sau thuế chưa phân phối</t>
  </si>
  <si>
    <t>LNST chưa phân phối lũy kế đến cuối kỳ trước</t>
  </si>
  <si>
    <t>421a</t>
  </si>
  <si>
    <t>LNST chưa phân phối kỳ này</t>
  </si>
  <si>
    <t>421b</t>
  </si>
  <si>
    <t>Lợi ích của cổ đông không kiểm soát</t>
  </si>
  <si>
    <t>TỔNG CỘNG NGUỒN VỐN (440 =300+400)</t>
  </si>
  <si>
    <t xml:space="preserve"> </t>
  </si>
  <si>
    <t>cho kỳ hoạt động từ ngày 01/01/2016</t>
  </si>
  <si>
    <t>đến ngày 31/03/2016</t>
  </si>
  <si>
    <t>Cho kỳ hoạt động từ ngày 01/01/2016 đến ngày 31/03/2016</t>
  </si>
  <si>
    <t>Từ 01/01/2016 đến 31/03/2016</t>
  </si>
  <si>
    <t xml:space="preserve">   Từ 01/01/2015 đến 31/03/2015</t>
  </si>
  <si>
    <t xml:space="preserve">                 Hà Nội, ngày  31 tháng  03  năm 2016</t>
  </si>
  <si>
    <t>Hà Nội, ngày 31 tháng 03 năm 2016</t>
  </si>
  <si>
    <r>
      <rPr>
        <b/>
        <sz val="10.5"/>
        <rFont val=".VnTime"/>
        <family val="2"/>
      </rPr>
      <t xml:space="preserve">Tæng </t>
    </r>
    <r>
      <rPr>
        <b/>
        <sz val="10.5"/>
        <rFont val="Times New Roman"/>
        <family val="1"/>
      </rPr>
      <t>Giám đốc</t>
    </r>
  </si>
  <si>
    <t>Tại ngày 31 tháng 03 năm 2016</t>
  </si>
  <si>
    <t xml:space="preserve">        DS. Lê Văn Lớ</t>
  </si>
  <si>
    <t xml:space="preserve">     C«ng ty CP d­îc phÈm Hµ T©y</t>
  </si>
  <si>
    <t>MÉu sè B03 - DN</t>
  </si>
  <si>
    <t>10A Quang Trung - Hµ §«ng - Hµ Néi</t>
  </si>
  <si>
    <t>B¸o c¸o l­u chuyÓn tiÒn tÖ HỢP nhất</t>
  </si>
  <si>
    <r>
      <t xml:space="preserve">( </t>
    </r>
    <r>
      <rPr>
        <b/>
        <sz val="12"/>
        <rFont val=".VnTime"/>
        <family val="2"/>
      </rPr>
      <t>Theo ph­¬ng ph¸p trùc tiÕp )</t>
    </r>
  </si>
  <si>
    <t>Quý I n¨m 2015</t>
  </si>
  <si>
    <t>ChØ tiªu</t>
  </si>
  <si>
    <t>M· sè</t>
  </si>
  <si>
    <t>ThuyÕt minh</t>
  </si>
  <si>
    <t>I. L­u chuyÓn tiÒn tõ ho¹t ®éng kinh doanh</t>
  </si>
  <si>
    <t xml:space="preserve">     1. TiÒn thu tõ b¸n hµng, cung cÊp dÞch vô vµ doanh thu kh¸c</t>
  </si>
  <si>
    <t xml:space="preserve">     2. TiÒn chi tr¶ cho ng­êi cung cÊp hµng ho¸ vµ dÞch vô</t>
  </si>
  <si>
    <t xml:space="preserve">     3. TiÒn chi tr¶ cho ng­êi lao ®éng</t>
  </si>
  <si>
    <t xml:space="preserve">     4. TiÒn chi tr¶ l·i vay</t>
  </si>
  <si>
    <t xml:space="preserve">     5. TiÒn chi nép thuÕ thu nhËp doanh nghiÖp</t>
  </si>
  <si>
    <t xml:space="preserve">     6. TiÒn thu kh¸c tõ c¸c ho¹t ®éng kinh doanh</t>
  </si>
  <si>
    <t xml:space="preserve">     7. TiÒn chi kh¸c cho ho¹t ®éng kinh doanh</t>
  </si>
  <si>
    <t>07</t>
  </si>
  <si>
    <t>L­u chuyÓn tiÒn thuÇn tõ ho¹t ®éng SXKD</t>
  </si>
  <si>
    <t>II. L­u chuyÓn tõ ho¹t ®éng ®Çu t­</t>
  </si>
  <si>
    <t xml:space="preserve">     1. TiÒn chi ®Ó mua s¾m, x©y dùng TSC§ vµ c¸c TS dµi h¹n kh¸c</t>
  </si>
  <si>
    <t>6,7</t>
  </si>
  <si>
    <t xml:space="preserve">     2. TiÒn thu tõ thanh lý, nh­îng b¸n TSC§ vµ c¸c TS dµi h¹n kh¸c</t>
  </si>
  <si>
    <t>8,11</t>
  </si>
  <si>
    <t xml:space="preserve">     3. TiÒn chi cho vay, mua c¸c c«ng cô nî cña ®¬n vÞ kh¸c</t>
  </si>
  <si>
    <t>23</t>
  </si>
  <si>
    <t xml:space="preserve">     4. TiÒn thu håi cho vay, b¸n l¹i c¸c c«ng cô nî cña c¸c ®¬n vÞ kh¸c</t>
  </si>
  <si>
    <t xml:space="preserve">     5. Chi tiÒn gãp vèn vµo c¸c ®¬n vÞ kh¸c</t>
  </si>
  <si>
    <t>25</t>
  </si>
  <si>
    <t xml:space="preserve">     6. TiÒn thu h«i ®Çu t­ gãp vèn vµo c¸c ®¬n vÞ kh¸c </t>
  </si>
  <si>
    <t>26</t>
  </si>
  <si>
    <t xml:space="preserve">     7. TiÒn thu l·i cho vay, cæ tøc vµ lîi nhuËn chia ®­îc</t>
  </si>
  <si>
    <t>27</t>
  </si>
  <si>
    <t xml:space="preserve">L­u chuyÓn tiÒn thuÇn tõ ho¹t ®éng ®Çu t­ </t>
  </si>
  <si>
    <t>30</t>
  </si>
  <si>
    <t xml:space="preserve">III. L­u chuyÓn tiÒn tõ ho¹t ®éng tµi chÝnh </t>
  </si>
  <si>
    <t xml:space="preserve">     1. TiÒn thu tõ ph¸t hµnh cæ phiÕu, nhËn gãp vèn cña chñ së h÷u </t>
  </si>
  <si>
    <t xml:space="preserve">     2.TiÒn chi tr¶ vèn gãp cho c¸c chñ së h÷u, mua l¹i cæ phiÕu </t>
  </si>
  <si>
    <t xml:space="preserve">     3. TiÒn vay ng¾n h¹n, dµi h¹n nhËn ®­îc </t>
  </si>
  <si>
    <t>33</t>
  </si>
  <si>
    <t xml:space="preserve">     4. TiÒn chi tr¶ nî gèc vay. </t>
  </si>
  <si>
    <t>34</t>
  </si>
  <si>
    <t xml:space="preserve">     5. TiÒn chi tr¶ nî thuª tµi chÝnh</t>
  </si>
  <si>
    <t>35</t>
  </si>
  <si>
    <t xml:space="preserve">     6. Cæ tøc, lîi nhuËn ®· tr¶ cho chñ së h÷u</t>
  </si>
  <si>
    <t>36</t>
  </si>
  <si>
    <t xml:space="preserve">L­u chuyÓn tiÒn thuÇn tõ ho¹t ®éng tµi chÝnh </t>
  </si>
  <si>
    <t>40</t>
  </si>
  <si>
    <t>L­u chuyÓn tiÒn thuÇn trong kú(20+30+40)</t>
  </si>
  <si>
    <t>50</t>
  </si>
  <si>
    <t>TiÒn vµ t­¬ng ®­¬ng tiÒn ®Çu kú</t>
  </si>
  <si>
    <t>60</t>
  </si>
  <si>
    <t xml:space="preserve">¶nh h­ëng cña thay ®æi tû gi¸ hèi ®o¸i qui ®æi ngo¹i tÖ </t>
  </si>
  <si>
    <t>61</t>
  </si>
  <si>
    <t>TiÒn vµ t­¬ng ®­¬ng tiÒn cuèi kú(50+60+61)</t>
  </si>
  <si>
    <t>70</t>
  </si>
  <si>
    <t>29</t>
  </si>
  <si>
    <t>Tæng Gi¸m ®èc</t>
  </si>
  <si>
    <t>DS. Lª V¨n Lí</t>
  </si>
  <si>
    <t>Quý I n¨m 2016</t>
  </si>
  <si>
    <t>Hµ Néi, ngµy  31 th¸ng 03 n¨m 2016</t>
  </si>
  <si>
    <t xml:space="preserve">    Hoµng Thµnh                          Hoµng V¨n TuÕ</t>
  </si>
  <si>
    <t xml:space="preserve">          LËp b¶ng                               KÕ to¸n tr­ëng</t>
  </si>
  <si>
    <t>DS  Lê Văn Lớ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</si>
</sst>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#,##0_);\(#,##0\);&quot;-&quot;??_)"/>
    <numFmt numFmtId="165" formatCode="_ * #,##0_ ;_ * \-#,##0_ ;_ * &quot;-&quot;??_ ;_ @_ "/>
    <numFmt numFmtId="166" formatCode="#,###;\(#,###\);\-"/>
    <numFmt numFmtId="167" formatCode="_._.* \(#,##0\)_%;_._.* #,##0_)_%;_._.* 0_)_%;_._.@_)_%"/>
    <numFmt numFmtId="168" formatCode="#,##0_);\(#,##0\);&quot;- &quot;"/>
    <numFmt numFmtId="169" formatCode="#,###;[Red]\(#,###\);\-"/>
    <numFmt numFmtId="170" formatCode="_(* #,##0_);_(* \(#,##0\);_(* \ _)"/>
    <numFmt numFmtId="171" formatCode="* #,##0_);* \(#,##0\);&quot;-&quot;??_);@"/>
    <numFmt numFmtId="172" formatCode="_(* #,##0_);_(* \(#,##0\);_(* &quot;-&quot;??_);_(@_)"/>
    <numFmt numFmtId="173" formatCode="_._.* #,##0_)_%;_._.* \(#,##0\)_%;_._.* 0_)_%;_._.@_)_%"/>
    <numFmt numFmtId="174" formatCode="#,##0;[Red]\(#,##0\);\-"/>
    <numFmt numFmtId="175" formatCode="###,###,###,##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.5"/>
      <name val="Times New Roman"/>
      <family val="1"/>
    </font>
    <font>
      <sz val="10"/>
      <name val="Times New Roman"/>
      <family val="1"/>
    </font>
    <font>
      <sz val="10.5"/>
      <name val="Times New Roman"/>
      <family val="1"/>
    </font>
    <font>
      <sz val="10"/>
      <name val="Times New Roman"/>
      <family val="1"/>
      <charset val="163"/>
    </font>
    <font>
      <i/>
      <sz val="10"/>
      <name val="Times New Roman"/>
      <family val="1"/>
    </font>
    <font>
      <sz val="10.5"/>
      <color indexed="12"/>
      <name val="Times New Roman"/>
      <family val="1"/>
    </font>
    <font>
      <sz val="11"/>
      <color indexed="12"/>
      <name val="Times New Roman"/>
      <family val="1"/>
    </font>
    <font>
      <sz val="10.5"/>
      <name val="Times New Roman"/>
      <family val="1"/>
      <charset val="163"/>
    </font>
    <font>
      <sz val="11"/>
      <name val="Times New Roman"/>
      <family val="1"/>
    </font>
    <font>
      <b/>
      <sz val="11"/>
      <name val="Arial"/>
      <family val="2"/>
    </font>
    <font>
      <b/>
      <sz val="10.5"/>
      <name val="Times New Roman"/>
      <family val="1"/>
      <charset val="163"/>
    </font>
    <font>
      <b/>
      <sz val="10.5"/>
      <color indexed="12"/>
      <name val="Times New Roman"/>
      <family val="1"/>
      <charset val="163"/>
    </font>
    <font>
      <u val="singleAccounting"/>
      <sz val="10.5"/>
      <name val="Times New Roman"/>
      <family val="1"/>
    </font>
    <font>
      <b/>
      <sz val="10.5"/>
      <color indexed="8"/>
      <name val="Times New Roman"/>
      <family val="1"/>
    </font>
    <font>
      <i/>
      <sz val="10.5"/>
      <name val="Times New Roman"/>
      <family val="1"/>
    </font>
    <font>
      <b/>
      <i/>
      <sz val="10.5"/>
      <name val="Times New Roman"/>
      <family val="1"/>
    </font>
    <font>
      <b/>
      <sz val="10.5"/>
      <color indexed="12"/>
      <name val="Times New Roman"/>
      <family val="1"/>
    </font>
    <font>
      <b/>
      <sz val="11"/>
      <name val="Times New Roman"/>
      <family val="1"/>
    </font>
    <font>
      <sz val="9"/>
      <name val="Arial"/>
      <family val="2"/>
    </font>
    <font>
      <u val="singleAccounting"/>
      <sz val="10.5"/>
      <color indexed="12"/>
      <name val="Times New Roman"/>
      <family val="1"/>
    </font>
    <font>
      <b/>
      <sz val="10.5"/>
      <color indexed="10"/>
      <name val="Times New Roman"/>
      <family val="1"/>
    </font>
    <font>
      <sz val="10"/>
      <name val=".vntimes"/>
    </font>
    <font>
      <i/>
      <sz val="10"/>
      <name val="Times New Roman"/>
      <family val="1"/>
      <charset val="163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.5"/>
      <color indexed="8"/>
      <name val="Times New Roman"/>
      <family val="1"/>
    </font>
    <font>
      <i/>
      <sz val="10.5"/>
      <color theme="1"/>
      <name val="Times New Roman"/>
      <family val="1"/>
    </font>
    <font>
      <i/>
      <sz val="10.5"/>
      <name val="Times New Roman"/>
      <family val="1"/>
      <charset val="163"/>
    </font>
    <font>
      <i/>
      <sz val="11"/>
      <name val="Times New Roman"/>
      <family val="1"/>
    </font>
    <font>
      <i/>
      <sz val="10.5"/>
      <color indexed="8"/>
      <name val="Times New Roman"/>
      <family val="1"/>
    </font>
    <font>
      <b/>
      <sz val="10.5"/>
      <name val=".VnTime"/>
      <family val="2"/>
    </font>
    <font>
      <b/>
      <sz val="12"/>
      <name val=".VnTime"/>
      <family val="2"/>
    </font>
    <font>
      <b/>
      <sz val="10"/>
      <name val=".VnTime"/>
      <family val="2"/>
    </font>
    <font>
      <i/>
      <sz val="10"/>
      <name val=".VnTime"/>
      <family val="2"/>
    </font>
    <font>
      <b/>
      <sz val="16"/>
      <name val=".VnTimeH"/>
      <family val="2"/>
    </font>
    <font>
      <b/>
      <sz val="12"/>
      <name val=".VnTimeH"/>
      <family val="2"/>
    </font>
    <font>
      <sz val="14"/>
      <name val=".VnTime"/>
      <family val="2"/>
    </font>
    <font>
      <sz val="10"/>
      <name val=".VnTime"/>
      <family val="2"/>
    </font>
    <font>
      <b/>
      <sz val="10"/>
      <color indexed="72"/>
      <name val=".VnTime"/>
      <family val="2"/>
    </font>
    <font>
      <b/>
      <sz val="12"/>
      <color indexed="72"/>
      <name val="VK Sans Serif"/>
      <family val="2"/>
    </font>
    <font>
      <b/>
      <sz val="12"/>
      <name val="VK Sans Serif"/>
      <family val="2"/>
    </font>
    <font>
      <sz val="11"/>
      <name val=".VnTime"/>
      <family val="2"/>
    </font>
    <font>
      <b/>
      <sz val="11"/>
      <color indexed="72"/>
      <name val="VK Sans Serif"/>
      <family val="2"/>
    </font>
    <font>
      <b/>
      <sz val="11"/>
      <name val=".VnTime"/>
      <family val="2"/>
    </font>
    <font>
      <sz val="12"/>
      <name val=".VnTime"/>
      <family val="2"/>
    </font>
    <font>
      <b/>
      <sz val="12"/>
      <color indexed="72"/>
      <name val=".VnTime"/>
      <family val="2"/>
    </font>
    <font>
      <b/>
      <i/>
      <sz val="12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 applyFill="0" applyBorder="0" applyProtection="0"/>
    <xf numFmtId="0" fontId="12" fillId="0" borderId="0" applyFill="0" applyBorder="0" applyAlignment="0" applyProtection="0">
      <protection locked="0"/>
    </xf>
    <xf numFmtId="0" fontId="13" fillId="0" borderId="0" applyFill="0" applyBorder="0" applyProtection="0">
      <alignment horizontal="center"/>
      <protection locked="0"/>
    </xf>
    <xf numFmtId="0" fontId="22" fillId="0" borderId="0" applyFont="0" applyFill="0" applyBorder="0" applyAlignment="0" applyProtection="0"/>
    <xf numFmtId="0" fontId="5" fillId="0" borderId="0" applyFill="0" applyBorder="0" applyProtection="0"/>
    <xf numFmtId="0" fontId="25" fillId="0" borderId="0"/>
    <xf numFmtId="0" fontId="12" fillId="0" borderId="0" applyFill="0" applyBorder="0" applyAlignment="0" applyProtection="0"/>
    <xf numFmtId="0" fontId="2" fillId="0" borderId="0"/>
    <xf numFmtId="0" fontId="13" fillId="0" borderId="0" applyFill="0" applyAlignment="0" applyProtection="0">
      <protection locked="0"/>
    </xf>
  </cellStyleXfs>
  <cellXfs count="326">
    <xf numFmtId="0" fontId="0" fillId="0" borderId="0" xfId="0"/>
    <xf numFmtId="165" fontId="3" fillId="0" borderId="0" xfId="1" applyNumberFormat="1" applyFont="1" applyProtection="1">
      <protection locked="0"/>
    </xf>
    <xf numFmtId="165" fontId="3" fillId="0" borderId="0" xfId="1" applyNumberFormat="1" applyFont="1" applyAlignment="1" applyProtection="1">
      <alignment horizontal="center"/>
      <protection locked="0"/>
    </xf>
    <xf numFmtId="165" fontId="4" fillId="0" borderId="0" xfId="1" applyNumberFormat="1" applyFont="1" applyProtection="1">
      <protection locked="0"/>
    </xf>
    <xf numFmtId="166" fontId="3" fillId="0" borderId="0" xfId="1" applyNumberFormat="1" applyFont="1" applyAlignment="1" applyProtection="1">
      <alignment horizontal="right"/>
      <protection locked="0"/>
    </xf>
    <xf numFmtId="165" fontId="4" fillId="0" borderId="0" xfId="1" applyNumberFormat="1" applyFont="1" applyBorder="1" applyProtection="1">
      <protection locked="0"/>
    </xf>
    <xf numFmtId="165" fontId="5" fillId="0" borderId="0" xfId="1" applyNumberFormat="1" applyFont="1" applyBorder="1" applyProtection="1">
      <protection locked="0"/>
    </xf>
    <xf numFmtId="0" fontId="5" fillId="0" borderId="0" xfId="2" applyFont="1" applyBorder="1" applyProtection="1"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166" fontId="5" fillId="0" borderId="0" xfId="1" applyNumberFormat="1" applyFont="1" applyBorder="1" applyAlignment="1" applyProtection="1">
      <alignment horizontal="right"/>
      <protection locked="0"/>
    </xf>
    <xf numFmtId="0" fontId="6" fillId="0" borderId="0" xfId="2" applyFont="1" applyBorder="1" applyProtection="1">
      <protection locked="0"/>
    </xf>
    <xf numFmtId="165" fontId="6" fillId="0" borderId="0" xfId="1" applyNumberFormat="1" applyFont="1" applyBorder="1" applyProtection="1">
      <protection locked="0"/>
    </xf>
    <xf numFmtId="166" fontId="7" fillId="0" borderId="0" xfId="1" applyNumberFormat="1" applyFont="1" applyBorder="1" applyAlignment="1" applyProtection="1">
      <alignment horizontal="right"/>
      <protection locked="0"/>
    </xf>
    <xf numFmtId="165" fontId="6" fillId="0" borderId="1" xfId="1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6" fillId="0" borderId="1" xfId="2" applyFont="1" applyBorder="1" applyAlignment="1" applyProtection="1">
      <alignment horizontal="center"/>
      <protection locked="0"/>
    </xf>
    <xf numFmtId="165" fontId="6" fillId="0" borderId="1" xfId="1" applyNumberFormat="1" applyFont="1" applyBorder="1" applyAlignment="1" applyProtection="1">
      <alignment horizontal="right"/>
      <protection locked="0"/>
    </xf>
    <xf numFmtId="0" fontId="8" fillId="0" borderId="0" xfId="2" applyFont="1" applyProtection="1">
      <protection locked="0"/>
    </xf>
    <xf numFmtId="165" fontId="6" fillId="0" borderId="0" xfId="1" applyNumberFormat="1" applyFont="1" applyProtection="1">
      <protection locked="0"/>
    </xf>
    <xf numFmtId="165" fontId="6" fillId="0" borderId="2" xfId="1" applyNumberFormat="1" applyFont="1" applyBorder="1" applyProtection="1"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2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167" fontId="9" fillId="0" borderId="0" xfId="3" applyNumberFormat="1" applyFont="1" applyProtection="1"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0" fontId="6" fillId="0" borderId="0" xfId="4" applyFont="1" applyProtection="1">
      <protection locked="0"/>
    </xf>
    <xf numFmtId="0" fontId="6" fillId="0" borderId="3" xfId="4" applyFont="1" applyBorder="1" applyProtection="1">
      <protection locked="0"/>
    </xf>
    <xf numFmtId="0" fontId="4" fillId="0" borderId="4" xfId="4" applyFont="1" applyBorder="1" applyAlignment="1" applyProtection="1">
      <alignment horizontal="center" vertical="center"/>
      <protection locked="0"/>
    </xf>
    <xf numFmtId="0" fontId="6" fillId="0" borderId="5" xfId="4" applyFont="1" applyBorder="1" applyProtection="1"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right" wrapText="1"/>
      <protection locked="0"/>
    </xf>
    <xf numFmtId="0" fontId="4" fillId="0" borderId="0" xfId="5" applyFont="1" applyProtection="1">
      <alignment horizontal="center"/>
      <protection locked="0"/>
    </xf>
    <xf numFmtId="166" fontId="14" fillId="0" borderId="3" xfId="4" applyNumberFormat="1" applyFont="1" applyBorder="1" applyAlignment="1" applyProtection="1">
      <alignment horizontal="center"/>
      <protection locked="0"/>
    </xf>
    <xf numFmtId="166" fontId="14" fillId="0" borderId="4" xfId="4" applyNumberFormat="1" applyFont="1" applyBorder="1" applyAlignment="1" applyProtection="1">
      <alignment horizontal="center"/>
      <protection locked="0"/>
    </xf>
    <xf numFmtId="166" fontId="14" fillId="0" borderId="5" xfId="4" applyNumberFormat="1" applyFont="1" applyBorder="1" applyAlignment="1" applyProtection="1">
      <alignment horizontal="center"/>
      <protection locked="0"/>
    </xf>
    <xf numFmtId="166" fontId="14" fillId="0" borderId="5" xfId="4" applyNumberFormat="1" applyFont="1" applyBorder="1" applyAlignment="1" applyProtection="1">
      <alignment horizontal="center"/>
    </xf>
    <xf numFmtId="166" fontId="14" fillId="0" borderId="4" xfId="4" applyNumberFormat="1" applyFont="1" applyBorder="1" applyAlignment="1" applyProtection="1">
      <alignment horizontal="center"/>
    </xf>
    <xf numFmtId="166" fontId="14" fillId="0" borderId="6" xfId="4" applyNumberFormat="1" applyFont="1" applyBorder="1" applyAlignment="1" applyProtection="1">
      <alignment horizontal="center"/>
      <protection locked="0"/>
    </xf>
    <xf numFmtId="166" fontId="15" fillId="0" borderId="6" xfId="1" applyNumberFormat="1" applyFont="1" applyBorder="1" applyAlignment="1" applyProtection="1">
      <alignment horizontal="center"/>
      <protection locked="0"/>
    </xf>
    <xf numFmtId="0" fontId="6" fillId="0" borderId="7" xfId="4" applyFont="1" applyBorder="1" applyProtection="1">
      <protection locked="0"/>
    </xf>
    <xf numFmtId="0" fontId="6" fillId="0" borderId="8" xfId="4" applyFont="1" applyBorder="1" applyProtection="1">
      <protection locked="0"/>
    </xf>
    <xf numFmtId="0" fontId="6" fillId="0" borderId="0" xfId="4" applyFont="1" applyBorder="1" applyProtection="1">
      <protection locked="0"/>
    </xf>
    <xf numFmtId="0" fontId="6" fillId="0" borderId="0" xfId="4" applyFont="1" applyBorder="1" applyProtection="1"/>
    <xf numFmtId="0" fontId="6" fillId="0" borderId="8" xfId="4" applyFont="1" applyBorder="1" applyProtection="1"/>
    <xf numFmtId="0" fontId="6" fillId="0" borderId="9" xfId="4" applyFont="1" applyBorder="1" applyProtection="1">
      <protection locked="0"/>
    </xf>
    <xf numFmtId="166" fontId="9" fillId="0" borderId="9" xfId="1" applyNumberFormat="1" applyFont="1" applyBorder="1" applyProtection="1">
      <protection locked="0"/>
    </xf>
    <xf numFmtId="0" fontId="4" fillId="0" borderId="7" xfId="4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4" quotePrefix="1" applyFont="1" applyBorder="1" applyAlignment="1" applyProtection="1">
      <alignment horizontal="center"/>
    </xf>
    <xf numFmtId="0" fontId="4" fillId="0" borderId="8" xfId="4" quotePrefix="1" applyFont="1" applyBorder="1" applyAlignment="1" applyProtection="1">
      <alignment horizontal="center"/>
    </xf>
    <xf numFmtId="0" fontId="4" fillId="0" borderId="7" xfId="4" applyFont="1" applyBorder="1" applyAlignment="1" applyProtection="1">
      <alignment horizontal="center"/>
      <protection locked="0"/>
    </xf>
    <xf numFmtId="0" fontId="4" fillId="0" borderId="8" xfId="4" applyFont="1" applyBorder="1" applyAlignment="1" applyProtection="1">
      <alignment horizontal="center"/>
      <protection locked="0"/>
    </xf>
    <xf numFmtId="168" fontId="4" fillId="0" borderId="9" xfId="1" applyNumberFormat="1" applyFont="1" applyBorder="1" applyAlignment="1" applyProtection="1">
      <alignment horizontal="right"/>
      <protection locked="0"/>
    </xf>
    <xf numFmtId="166" fontId="4" fillId="0" borderId="9" xfId="1" applyNumberFormat="1" applyFont="1" applyBorder="1" applyAlignment="1" applyProtection="1">
      <alignment horizontal="right"/>
      <protection locked="0"/>
    </xf>
    <xf numFmtId="166" fontId="4" fillId="0" borderId="7" xfId="1" applyNumberFormat="1" applyFont="1" applyBorder="1" applyAlignment="1" applyProtection="1">
      <alignment horizontal="right"/>
      <protection locked="0"/>
    </xf>
    <xf numFmtId="164" fontId="6" fillId="0" borderId="0" xfId="1" applyNumberFormat="1" applyFont="1" applyProtection="1">
      <protection locked="0"/>
    </xf>
    <xf numFmtId="166" fontId="6" fillId="0" borderId="0" xfId="4" applyNumberFormat="1" applyFont="1" applyProtection="1"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4" applyFont="1" applyBorder="1" applyAlignment="1" applyProtection="1">
      <alignment horizontal="center"/>
    </xf>
    <xf numFmtId="0" fontId="6" fillId="0" borderId="8" xfId="4" applyFont="1" applyBorder="1" applyAlignment="1" applyProtection="1">
      <alignment horizontal="center"/>
    </xf>
    <xf numFmtId="168" fontId="16" fillId="0" borderId="9" xfId="1" applyNumberFormat="1" applyFont="1" applyBorder="1" applyAlignment="1" applyProtection="1">
      <alignment horizontal="right"/>
      <protection locked="0"/>
    </xf>
    <xf numFmtId="166" fontId="16" fillId="0" borderId="9" xfId="1" applyNumberFormat="1" applyFont="1" applyBorder="1" applyAlignment="1" applyProtection="1">
      <alignment horizontal="right"/>
      <protection locked="0"/>
    </xf>
    <xf numFmtId="166" fontId="16" fillId="0" borderId="7" xfId="1" applyNumberFormat="1" applyFont="1" applyBorder="1" applyAlignment="1" applyProtection="1">
      <alignment horizontal="right"/>
      <protection locked="0"/>
    </xf>
    <xf numFmtId="0" fontId="6" fillId="0" borderId="7" xfId="4" quotePrefix="1" applyFont="1" applyBorder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4" quotePrefix="1" applyFont="1" applyBorder="1" applyAlignment="1" applyProtection="1">
      <alignment horizontal="center"/>
    </xf>
    <xf numFmtId="0" fontId="6" fillId="0" borderId="8" xfId="4" quotePrefix="1" applyFont="1" applyBorder="1" applyAlignment="1" applyProtection="1">
      <alignment horizontal="center"/>
    </xf>
    <xf numFmtId="0" fontId="6" fillId="0" borderId="8" xfId="4" applyFont="1" applyBorder="1" applyAlignment="1" applyProtection="1">
      <alignment horizontal="center"/>
      <protection locked="0"/>
    </xf>
    <xf numFmtId="168" fontId="6" fillId="0" borderId="9" xfId="1" applyNumberFormat="1" applyFont="1" applyBorder="1" applyAlignment="1" applyProtection="1">
      <alignment horizontal="right"/>
      <protection locked="0"/>
    </xf>
    <xf numFmtId="166" fontId="6" fillId="0" borderId="9" xfId="1" applyNumberFormat="1" applyFont="1" applyBorder="1" applyAlignment="1" applyProtection="1">
      <alignment horizontal="right"/>
      <protection locked="0"/>
    </xf>
    <xf numFmtId="166" fontId="6" fillId="0" borderId="7" xfId="1" applyNumberFormat="1" applyFont="1" applyBorder="1" applyAlignment="1" applyProtection="1">
      <alignment horizontal="right"/>
      <protection locked="0"/>
    </xf>
    <xf numFmtId="164" fontId="6" fillId="0" borderId="0" xfId="1" applyNumberFormat="1" applyFont="1" applyBorder="1" applyProtection="1">
      <protection locked="0"/>
    </xf>
    <xf numFmtId="0" fontId="4" fillId="0" borderId="7" xfId="4" quotePrefix="1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4" applyFont="1" applyBorder="1" applyAlignment="1" applyProtection="1">
      <alignment horizontal="center" vertical="top"/>
    </xf>
    <xf numFmtId="0" fontId="4" fillId="0" borderId="8" xfId="4" applyFont="1" applyBorder="1" applyAlignment="1" applyProtection="1">
      <alignment horizontal="center" vertical="top"/>
    </xf>
    <xf numFmtId="0" fontId="4" fillId="0" borderId="8" xfId="4" applyFont="1" applyBorder="1" applyAlignment="1" applyProtection="1">
      <alignment horizontal="center" vertical="top"/>
      <protection locked="0"/>
    </xf>
    <xf numFmtId="168" fontId="4" fillId="0" borderId="9" xfId="1" applyNumberFormat="1" applyFont="1" applyBorder="1" applyAlignment="1" applyProtection="1">
      <alignment horizontal="right" vertical="top"/>
      <protection locked="0"/>
    </xf>
    <xf numFmtId="166" fontId="4" fillId="0" borderId="9" xfId="1" applyNumberFormat="1" applyFont="1" applyBorder="1" applyAlignment="1" applyProtection="1">
      <alignment horizontal="right" vertical="top"/>
      <protection locked="0"/>
    </xf>
    <xf numFmtId="166" fontId="4" fillId="0" borderId="7" xfId="1" applyNumberFormat="1" applyFont="1" applyBorder="1" applyAlignment="1" applyProtection="1">
      <alignment horizontal="right" vertical="top"/>
      <protection locked="0"/>
    </xf>
    <xf numFmtId="0" fontId="17" fillId="0" borderId="8" xfId="0" applyFont="1" applyBorder="1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6" fillId="0" borderId="7" xfId="4" applyFont="1" applyBorder="1" applyAlignment="1" applyProtection="1">
      <alignment horizontal="center"/>
      <protection locked="0"/>
    </xf>
    <xf numFmtId="0" fontId="4" fillId="0" borderId="7" xfId="4" quotePrefix="1" applyFont="1" applyBorder="1" applyProtection="1">
      <protection locked="0"/>
    </xf>
    <xf numFmtId="0" fontId="4" fillId="0" borderId="0" xfId="4" applyFont="1" applyBorder="1" applyAlignment="1" applyProtection="1">
      <alignment horizontal="center"/>
    </xf>
    <xf numFmtId="0" fontId="4" fillId="0" borderId="8" xfId="4" applyFont="1" applyBorder="1" applyAlignment="1" applyProtection="1">
      <alignment horizontal="center"/>
    </xf>
    <xf numFmtId="0" fontId="4" fillId="0" borderId="8" xfId="0" applyFont="1" applyBorder="1" applyProtection="1">
      <protection locked="0"/>
    </xf>
    <xf numFmtId="164" fontId="4" fillId="0" borderId="0" xfId="1" applyNumberFormat="1" applyFont="1" applyProtection="1">
      <protection locked="0"/>
    </xf>
    <xf numFmtId="0" fontId="4" fillId="0" borderId="0" xfId="4" applyFont="1" applyProtection="1">
      <protection locked="0"/>
    </xf>
    <xf numFmtId="0" fontId="18" fillId="0" borderId="8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18" fillId="0" borderId="0" xfId="4" applyFont="1" applyBorder="1" applyAlignment="1" applyProtection="1">
      <alignment horizontal="center"/>
    </xf>
    <xf numFmtId="0" fontId="18" fillId="0" borderId="8" xfId="4" applyFont="1" applyBorder="1" applyAlignment="1" applyProtection="1">
      <alignment horizontal="center"/>
    </xf>
    <xf numFmtId="0" fontId="19" fillId="0" borderId="7" xfId="4" applyFont="1" applyBorder="1" applyAlignment="1" applyProtection="1">
      <alignment horizontal="center"/>
      <protection locked="0"/>
    </xf>
    <xf numFmtId="0" fontId="19" fillId="0" borderId="8" xfId="4" applyFont="1" applyBorder="1" applyAlignment="1" applyProtection="1">
      <alignment horizontal="center"/>
      <protection locked="0"/>
    </xf>
    <xf numFmtId="166" fontId="18" fillId="0" borderId="9" xfId="1" applyNumberFormat="1" applyFont="1" applyBorder="1" applyAlignment="1" applyProtection="1">
      <alignment horizontal="right"/>
      <protection locked="0"/>
    </xf>
    <xf numFmtId="166" fontId="18" fillId="0" borderId="7" xfId="1" applyNumberFormat="1" applyFont="1" applyBorder="1" applyAlignment="1" applyProtection="1">
      <alignment horizontal="right"/>
      <protection locked="0"/>
    </xf>
    <xf numFmtId="164" fontId="18" fillId="0" borderId="0" xfId="1" applyNumberFormat="1" applyFont="1" applyProtection="1">
      <protection locked="0"/>
    </xf>
    <xf numFmtId="166" fontId="18" fillId="0" borderId="0" xfId="4" applyNumberFormat="1" applyFont="1" applyProtection="1">
      <protection locked="0"/>
    </xf>
    <xf numFmtId="0" fontId="18" fillId="0" borderId="0" xfId="4" applyFont="1" applyProtection="1">
      <protection locked="0"/>
    </xf>
    <xf numFmtId="0" fontId="4" fillId="0" borderId="7" xfId="4" applyFont="1" applyBorder="1" applyProtection="1">
      <protection locked="0"/>
    </xf>
    <xf numFmtId="0" fontId="4" fillId="0" borderId="7" xfId="4" applyFont="1" applyFill="1" applyBorder="1" applyProtection="1"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168" fontId="4" fillId="0" borderId="7" xfId="1" applyNumberFormat="1" applyFont="1" applyBorder="1" applyAlignment="1" applyProtection="1">
      <alignment horizontal="right"/>
      <protection locked="0"/>
    </xf>
    <xf numFmtId="169" fontId="4" fillId="0" borderId="9" xfId="1" applyNumberFormat="1" applyFont="1" applyBorder="1" applyAlignment="1" applyProtection="1">
      <alignment horizontal="right"/>
      <protection locked="0"/>
    </xf>
    <xf numFmtId="0" fontId="6" fillId="0" borderId="7" xfId="4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4" applyFont="1" applyFill="1" applyBorder="1" applyAlignment="1" applyProtection="1">
      <alignment horizontal="center"/>
    </xf>
    <xf numFmtId="0" fontId="6" fillId="0" borderId="8" xfId="4" applyFont="1" applyFill="1" applyBorder="1" applyAlignment="1" applyProtection="1">
      <alignment horizontal="center"/>
    </xf>
    <xf numFmtId="0" fontId="4" fillId="0" borderId="7" xfId="4" applyFont="1" applyFill="1" applyBorder="1" applyAlignment="1" applyProtection="1">
      <alignment horizontal="center"/>
      <protection locked="0"/>
    </xf>
    <xf numFmtId="0" fontId="4" fillId="0" borderId="8" xfId="4" applyFont="1" applyFill="1" applyBorder="1" applyAlignment="1" applyProtection="1">
      <alignment horizontal="center"/>
      <protection locked="0"/>
    </xf>
    <xf numFmtId="168" fontId="6" fillId="0" borderId="9" xfId="1" applyNumberFormat="1" applyFont="1" applyFill="1" applyBorder="1" applyAlignment="1" applyProtection="1">
      <alignment horizontal="right"/>
      <protection locked="0"/>
    </xf>
    <xf numFmtId="166" fontId="6" fillId="0" borderId="9" xfId="1" applyNumberFormat="1" applyFont="1" applyFill="1" applyBorder="1" applyAlignment="1" applyProtection="1">
      <alignment horizontal="right"/>
      <protection locked="0"/>
    </xf>
    <xf numFmtId="166" fontId="6" fillId="0" borderId="7" xfId="1" applyNumberFormat="1" applyFont="1" applyFill="1" applyBorder="1" applyAlignment="1" applyProtection="1">
      <alignment horizontal="right"/>
      <protection locked="0"/>
    </xf>
    <xf numFmtId="164" fontId="6" fillId="0" borderId="0" xfId="1" applyNumberFormat="1" applyFont="1" applyFill="1" applyProtection="1">
      <protection locked="0"/>
    </xf>
    <xf numFmtId="0" fontId="6" fillId="0" borderId="0" xfId="4" applyFont="1" applyFill="1" applyProtection="1">
      <protection locked="0"/>
    </xf>
    <xf numFmtId="0" fontId="4" fillId="0" borderId="9" xfId="4" applyFont="1" applyBorder="1" applyAlignment="1" applyProtection="1">
      <alignment horizontal="center"/>
      <protection locked="0"/>
    </xf>
    <xf numFmtId="166" fontId="20" fillId="0" borderId="9" xfId="1" applyNumberFormat="1" applyFont="1" applyBorder="1" applyProtection="1">
      <protection locked="0"/>
    </xf>
    <xf numFmtId="166" fontId="20" fillId="0" borderId="7" xfId="1" applyNumberFormat="1" applyFont="1" applyBorder="1" applyProtection="1">
      <protection locked="0"/>
    </xf>
    <xf numFmtId="0" fontId="21" fillId="0" borderId="8" xfId="0" applyFont="1" applyBorder="1"/>
    <xf numFmtId="170" fontId="9" fillId="0" borderId="0" xfId="6" applyNumberFormat="1" applyFont="1" applyProtection="1">
      <protection locked="0"/>
    </xf>
    <xf numFmtId="0" fontId="4" fillId="0" borderId="10" xfId="4" quotePrefix="1" applyFont="1" applyBorder="1" applyProtection="1">
      <protection locked="0"/>
    </xf>
    <xf numFmtId="0" fontId="4" fillId="0" borderId="11" xfId="4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4" fillId="0" borderId="1" xfId="4" applyFont="1" applyBorder="1" applyAlignment="1" applyProtection="1">
      <alignment horizontal="center"/>
    </xf>
    <xf numFmtId="0" fontId="4" fillId="0" borderId="11" xfId="4" applyFont="1" applyBorder="1" applyAlignment="1" applyProtection="1">
      <alignment horizontal="center"/>
    </xf>
    <xf numFmtId="0" fontId="4" fillId="0" borderId="10" xfId="4" applyFont="1" applyBorder="1" applyProtection="1">
      <protection locked="0"/>
    </xf>
    <xf numFmtId="0" fontId="4" fillId="0" borderId="12" xfId="4" applyFont="1" applyBorder="1" applyProtection="1">
      <protection locked="0"/>
    </xf>
    <xf numFmtId="3" fontId="6" fillId="0" borderId="12" xfId="4" applyNumberFormat="1" applyFont="1" applyBorder="1" applyProtection="1">
      <protection locked="0"/>
    </xf>
    <xf numFmtId="167" fontId="23" fillId="0" borderId="0" xfId="3" applyNumberFormat="1" applyFont="1" applyProtection="1">
      <protection locked="0"/>
    </xf>
    <xf numFmtId="0" fontId="4" fillId="0" borderId="0" xfId="4" quotePrefix="1" applyFont="1" applyProtection="1">
      <protection locked="0"/>
    </xf>
    <xf numFmtId="0" fontId="4" fillId="0" borderId="0" xfId="4" applyFont="1" applyAlignment="1" applyProtection="1">
      <alignment horizontal="center"/>
      <protection locked="0"/>
    </xf>
    <xf numFmtId="171" fontId="24" fillId="0" borderId="0" xfId="7" applyNumberFormat="1" applyFont="1" applyAlignment="1" applyProtection="1">
      <alignment horizontal="right"/>
      <protection locked="0"/>
    </xf>
    <xf numFmtId="0" fontId="4" fillId="0" borderId="0" xfId="4" applyFont="1" applyAlignment="1" applyProtection="1">
      <alignment horizontal="centerContinuous"/>
      <protection locked="0"/>
    </xf>
    <xf numFmtId="0" fontId="6" fillId="0" borderId="0" xfId="4" applyFont="1" applyAlignment="1" applyProtection="1">
      <alignment horizontal="center"/>
      <protection locked="0"/>
    </xf>
    <xf numFmtId="171" fontId="4" fillId="0" borderId="0" xfId="7" applyNumberFormat="1" applyFont="1" applyAlignment="1" applyProtection="1">
      <alignment horizontal="center"/>
      <protection locked="0"/>
    </xf>
    <xf numFmtId="0" fontId="6" fillId="0" borderId="0" xfId="4" applyFont="1" applyAlignment="1" applyProtection="1">
      <alignment horizontal="centerContinuous"/>
      <protection locked="0"/>
    </xf>
    <xf numFmtId="0" fontId="6" fillId="0" borderId="0" xfId="0" applyFont="1"/>
    <xf numFmtId="0" fontId="18" fillId="0" borderId="0" xfId="8" applyFont="1" applyAlignment="1">
      <alignment vertical="center"/>
    </xf>
    <xf numFmtId="172" fontId="18" fillId="0" borderId="0" xfId="0" applyNumberFormat="1" applyFont="1" applyBorder="1" applyAlignment="1">
      <alignment horizontal="right"/>
    </xf>
    <xf numFmtId="0" fontId="3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1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26" fillId="0" borderId="2" xfId="2" applyFont="1" applyFill="1" applyBorder="1" applyProtection="1">
      <protection locked="0"/>
    </xf>
    <xf numFmtId="165" fontId="6" fillId="0" borderId="0" xfId="1" applyNumberFormat="1" applyFont="1" applyFill="1" applyProtection="1">
      <protection locked="0"/>
    </xf>
    <xf numFmtId="165" fontId="6" fillId="0" borderId="0" xfId="1" applyNumberFormat="1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6" fillId="0" borderId="0" xfId="4" applyFont="1" applyFill="1" applyBorder="1" applyProtection="1">
      <protection locked="0"/>
    </xf>
    <xf numFmtId="0" fontId="6" fillId="0" borderId="0" xfId="4" applyFont="1" applyFill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6" fillId="0" borderId="3" xfId="4" applyFont="1" applyFill="1" applyBorder="1" applyProtection="1">
      <protection locked="0"/>
    </xf>
    <xf numFmtId="166" fontId="14" fillId="0" borderId="4" xfId="4" applyNumberFormat="1" applyFont="1" applyFill="1" applyBorder="1" applyAlignment="1" applyProtection="1">
      <alignment horizontal="center"/>
      <protection locked="0"/>
    </xf>
    <xf numFmtId="166" fontId="14" fillId="0" borderId="5" xfId="4" applyNumberFormat="1" applyFont="1" applyFill="1" applyBorder="1" applyAlignment="1" applyProtection="1">
      <alignment horizontal="center"/>
      <protection locked="0"/>
    </xf>
    <xf numFmtId="166" fontId="14" fillId="0" borderId="5" xfId="4" applyNumberFormat="1" applyFont="1" applyFill="1" applyBorder="1" applyAlignment="1" applyProtection="1">
      <alignment horizontal="center"/>
    </xf>
    <xf numFmtId="166" fontId="14" fillId="0" borderId="4" xfId="4" applyNumberFormat="1" applyFont="1" applyFill="1" applyBorder="1" applyAlignment="1" applyProtection="1">
      <alignment horizontal="center"/>
    </xf>
    <xf numFmtId="166" fontId="14" fillId="0" borderId="3" xfId="4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174" fontId="5" fillId="0" borderId="0" xfId="0" applyNumberFormat="1" applyFont="1" applyFill="1" applyAlignment="1" applyProtection="1">
      <alignment horizontal="right"/>
      <protection locked="0"/>
    </xf>
    <xf numFmtId="168" fontId="7" fillId="0" borderId="0" xfId="0" applyNumberFormat="1" applyFont="1" applyFill="1" applyBorder="1" applyAlignment="1" applyProtection="1">
      <alignment horizontal="right"/>
      <protection locked="0"/>
    </xf>
    <xf numFmtId="166" fontId="3" fillId="0" borderId="0" xfId="1" applyNumberFormat="1" applyFont="1" applyFill="1" applyAlignment="1" applyProtection="1">
      <alignment horizontal="right"/>
      <protection locked="0"/>
    </xf>
    <xf numFmtId="173" fontId="6" fillId="0" borderId="0" xfId="9" applyNumberFormat="1" applyFont="1" applyFill="1" applyProtection="1"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4" fontId="4" fillId="0" borderId="6" xfId="0" quotePrefix="1" applyNumberFormat="1" applyFont="1" applyFill="1" applyBorder="1" applyAlignment="1" applyProtection="1">
      <alignment horizontal="right"/>
      <protection locked="0"/>
    </xf>
    <xf numFmtId="166" fontId="14" fillId="0" borderId="6" xfId="9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0" xfId="11" applyFont="1" applyFill="1" applyBorder="1" applyAlignment="1" applyProtection="1">
      <alignment horizontal="center"/>
    </xf>
    <xf numFmtId="0" fontId="4" fillId="0" borderId="8" xfId="11" applyFont="1" applyFill="1" applyBorder="1" applyAlignment="1" applyProtection="1">
      <alignment horizontal="center"/>
    </xf>
    <xf numFmtId="0" fontId="4" fillId="0" borderId="7" xfId="11" applyFont="1" applyFill="1" applyBorder="1" applyProtection="1">
      <protection locked="0"/>
    </xf>
    <xf numFmtId="0" fontId="4" fillId="0" borderId="8" xfId="11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7" fillId="0" borderId="7" xfId="0" applyFont="1" applyFill="1" applyBorder="1" applyAlignment="1" applyProtection="1">
      <alignment vertical="top"/>
      <protection locked="0"/>
    </xf>
    <xf numFmtId="0" fontId="6" fillId="0" borderId="8" xfId="4" applyFont="1" applyFill="1" applyBorder="1" applyProtection="1">
      <protection locked="0"/>
    </xf>
    <xf numFmtId="0" fontId="4" fillId="0" borderId="0" xfId="4" applyFont="1" applyFill="1" applyBorder="1" applyAlignment="1" applyProtection="1">
      <alignment horizontal="center"/>
    </xf>
    <xf numFmtId="0" fontId="4" fillId="0" borderId="8" xfId="4" applyFont="1" applyFill="1" applyBorder="1" applyAlignment="1" applyProtection="1">
      <alignment horizontal="center"/>
    </xf>
    <xf numFmtId="0" fontId="6" fillId="0" borderId="7" xfId="4" quotePrefix="1" applyFont="1" applyFill="1" applyBorder="1" applyAlignment="1" applyProtection="1">
      <alignment horizontal="left"/>
      <protection locked="0"/>
    </xf>
    <xf numFmtId="0" fontId="6" fillId="0" borderId="7" xfId="0" applyFont="1" applyFill="1" applyBorder="1" applyProtection="1">
      <protection locked="0"/>
    </xf>
    <xf numFmtId="166" fontId="27" fillId="0" borderId="9" xfId="1" applyNumberFormat="1" applyFont="1" applyFill="1" applyBorder="1" applyAlignment="1" applyProtection="1">
      <alignment horizontal="right"/>
      <protection locked="0"/>
    </xf>
    <xf numFmtId="166" fontId="28" fillId="0" borderId="9" xfId="1" applyNumberFormat="1" applyFont="1" applyFill="1" applyBorder="1" applyAlignment="1" applyProtection="1">
      <alignment horizontal="right"/>
      <protection locked="0"/>
    </xf>
    <xf numFmtId="0" fontId="6" fillId="0" borderId="7" xfId="4" quotePrefix="1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7" xfId="0" applyFont="1" applyFill="1" applyBorder="1" applyProtection="1">
      <protection locked="0"/>
    </xf>
    <xf numFmtId="0" fontId="4" fillId="0" borderId="7" xfId="4" applyFont="1" applyFill="1" applyBorder="1" applyAlignment="1" applyProtection="1">
      <alignment horizontal="left"/>
      <protection locked="0"/>
    </xf>
    <xf numFmtId="168" fontId="27" fillId="0" borderId="9" xfId="1" applyNumberFormat="1" applyFont="1" applyFill="1" applyBorder="1" applyAlignment="1" applyProtection="1">
      <alignment horizontal="right"/>
      <protection locked="0"/>
    </xf>
    <xf numFmtId="0" fontId="29" fillId="0" borderId="0" xfId="0" applyFont="1" applyFill="1" applyBorder="1" applyAlignment="1" applyProtection="1">
      <alignment horizontal="justify" vertical="top" wrapText="1"/>
      <protection locked="0"/>
    </xf>
    <xf numFmtId="0" fontId="29" fillId="0" borderId="7" xfId="0" applyFont="1" applyFill="1" applyBorder="1" applyAlignment="1" applyProtection="1">
      <alignment horizontal="justify" vertical="top" wrapText="1"/>
      <protection locked="0"/>
    </xf>
    <xf numFmtId="0" fontId="18" fillId="0" borderId="7" xfId="4" quotePrefix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Protection="1">
      <protection locked="0"/>
    </xf>
    <xf numFmtId="0" fontId="18" fillId="0" borderId="7" xfId="0" applyFont="1" applyFill="1" applyBorder="1" applyProtection="1">
      <protection locked="0"/>
    </xf>
    <xf numFmtId="0" fontId="18" fillId="0" borderId="0" xfId="4" applyFont="1" applyFill="1" applyBorder="1" applyAlignment="1" applyProtection="1">
      <alignment horizontal="center"/>
    </xf>
    <xf numFmtId="0" fontId="18" fillId="0" borderId="8" xfId="4" applyFont="1" applyFill="1" applyBorder="1" applyAlignment="1" applyProtection="1">
      <alignment horizontal="center"/>
    </xf>
    <xf numFmtId="0" fontId="19" fillId="0" borderId="7" xfId="4" applyFont="1" applyFill="1" applyBorder="1" applyAlignment="1" applyProtection="1">
      <alignment horizontal="center"/>
      <protection locked="0"/>
    </xf>
    <xf numFmtId="0" fontId="19" fillId="0" borderId="8" xfId="4" applyFont="1" applyFill="1" applyBorder="1" applyAlignment="1" applyProtection="1">
      <alignment horizontal="center"/>
      <protection locked="0"/>
    </xf>
    <xf numFmtId="166" fontId="30" fillId="0" borderId="9" xfId="1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0" fontId="29" fillId="0" borderId="0" xfId="0" applyFont="1" applyFill="1" applyBorder="1" applyProtection="1">
      <protection locked="0"/>
    </xf>
    <xf numFmtId="0" fontId="29" fillId="0" borderId="7" xfId="0" applyFont="1" applyFill="1" applyBorder="1" applyProtection="1">
      <protection locked="0"/>
    </xf>
    <xf numFmtId="0" fontId="6" fillId="0" borderId="7" xfId="4" quotePrefix="1" applyFont="1" applyFill="1" applyBorder="1" applyAlignment="1" applyProtection="1">
      <alignment horizontal="right"/>
      <protection locked="0"/>
    </xf>
    <xf numFmtId="0" fontId="29" fillId="0" borderId="0" xfId="0" applyFont="1" applyFill="1" applyBorder="1" applyAlignment="1" applyProtection="1">
      <alignment vertical="top" wrapText="1"/>
      <protection locked="0"/>
    </xf>
    <xf numFmtId="0" fontId="29" fillId="0" borderId="7" xfId="0" applyFont="1" applyFill="1" applyBorder="1" applyAlignment="1" applyProtection="1">
      <alignment vertical="top" wrapText="1"/>
      <protection locked="0"/>
    </xf>
    <xf numFmtId="0" fontId="6" fillId="0" borderId="10" xfId="4" quotePrefix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Protection="1">
      <protection locked="0"/>
    </xf>
    <xf numFmtId="0" fontId="4" fillId="0" borderId="12" xfId="0" applyFont="1" applyFill="1" applyBorder="1" applyAlignment="1" applyProtection="1">
      <protection locked="0"/>
    </xf>
    <xf numFmtId="0" fontId="6" fillId="0" borderId="6" xfId="4" applyFont="1" applyFill="1" applyBorder="1" applyProtection="1">
      <protection locked="0"/>
    </xf>
    <xf numFmtId="0" fontId="4" fillId="0" borderId="5" xfId="4" applyFont="1" applyFill="1" applyBorder="1" applyAlignment="1" applyProtection="1">
      <alignment horizontal="center"/>
    </xf>
    <xf numFmtId="0" fontId="4" fillId="0" borderId="4" xfId="4" applyFont="1" applyFill="1" applyBorder="1" applyAlignment="1" applyProtection="1">
      <alignment horizontal="center"/>
    </xf>
    <xf numFmtId="0" fontId="4" fillId="0" borderId="3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  <protection locked="0"/>
    </xf>
    <xf numFmtId="0" fontId="6" fillId="0" borderId="2" xfId="4" applyFont="1" applyFill="1" applyBorder="1" applyProtection="1">
      <protection locked="0"/>
    </xf>
    <xf numFmtId="0" fontId="6" fillId="0" borderId="0" xfId="4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4" applyFont="1" applyFill="1" applyProtection="1">
      <protection locked="0"/>
    </xf>
    <xf numFmtId="0" fontId="4" fillId="0" borderId="0" xfId="4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165" fontId="6" fillId="0" borderId="0" xfId="1" applyNumberFormat="1" applyFont="1" applyFill="1" applyBorder="1" applyProtection="1">
      <protection locked="0"/>
    </xf>
    <xf numFmtId="165" fontId="6" fillId="0" borderId="0" xfId="1" applyNumberFormat="1" applyFont="1" applyFill="1" applyBorder="1" applyAlignment="1" applyProtection="1">
      <alignment horizontal="center"/>
      <protection locked="0"/>
    </xf>
    <xf numFmtId="0" fontId="31" fillId="0" borderId="1" xfId="0" applyFont="1" applyFill="1" applyBorder="1" applyAlignment="1" applyProtection="1">
      <alignment horizontal="centerContinuous"/>
      <protection locked="0"/>
    </xf>
    <xf numFmtId="0" fontId="6" fillId="0" borderId="1" xfId="2" applyFont="1" applyFill="1" applyBorder="1" applyAlignment="1" applyProtection="1">
      <alignment horizontal="centerContinuous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6" fillId="0" borderId="0" xfId="2" applyFont="1" applyFill="1" applyBorder="1" applyAlignment="1" applyProtection="1">
      <alignment horizontal="centerContinuous"/>
      <protection locked="0"/>
    </xf>
    <xf numFmtId="0" fontId="4" fillId="0" borderId="0" xfId="0" applyFont="1" applyFill="1" applyBorder="1" applyAlignment="1" applyProtection="1">
      <alignment horizontal="centerContinuous"/>
      <protection locked="0"/>
    </xf>
    <xf numFmtId="0" fontId="4" fillId="0" borderId="0" xfId="2" applyFont="1" applyFill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166" fontId="14" fillId="0" borderId="3" xfId="4" quotePrefix="1" applyNumberFormat="1" applyFont="1" applyFill="1" applyBorder="1" applyAlignment="1" applyProtection="1">
      <alignment horizontal="center"/>
      <protection locked="0"/>
    </xf>
    <xf numFmtId="0" fontId="6" fillId="0" borderId="8" xfId="4" applyFont="1" applyFill="1" applyBorder="1" applyAlignment="1" applyProtection="1">
      <alignment horizontal="center"/>
      <protection locked="0"/>
    </xf>
    <xf numFmtId="166" fontId="27" fillId="0" borderId="6" xfId="1" applyNumberFormat="1" applyFont="1" applyFill="1" applyBorder="1" applyAlignment="1" applyProtection="1">
      <alignment horizontal="right"/>
      <protection locked="0"/>
    </xf>
    <xf numFmtId="173" fontId="28" fillId="0" borderId="0" xfId="9" applyNumberFormat="1" applyFont="1" applyFill="1" applyBorder="1" applyProtection="1">
      <protection locked="0"/>
    </xf>
    <xf numFmtId="164" fontId="28" fillId="0" borderId="0" xfId="1" applyNumberFormat="1" applyFont="1" applyFill="1" applyBorder="1" applyProtection="1">
      <protection locked="0"/>
    </xf>
    <xf numFmtId="173" fontId="27" fillId="0" borderId="0" xfId="9" applyNumberFormat="1" applyFont="1" applyFill="1" applyProtection="1">
      <protection locked="0"/>
    </xf>
    <xf numFmtId="172" fontId="27" fillId="0" borderId="0" xfId="9" applyNumberFormat="1" applyFont="1" applyFill="1" applyAlignment="1" applyProtection="1">
      <alignment horizontal="right"/>
      <protection locked="0"/>
    </xf>
    <xf numFmtId="165" fontId="28" fillId="0" borderId="0" xfId="1" applyNumberFormat="1" applyFont="1" applyFill="1" applyBorder="1" applyProtection="1">
      <protection locked="0"/>
    </xf>
    <xf numFmtId="172" fontId="28" fillId="0" borderId="0" xfId="9" applyNumberFormat="1" applyFont="1" applyFill="1" applyAlignment="1" applyProtection="1">
      <alignment horizontal="right"/>
      <protection locked="0"/>
    </xf>
    <xf numFmtId="165" fontId="28" fillId="0" borderId="1" xfId="1" applyNumberFormat="1" applyFont="1" applyFill="1" applyBorder="1" applyAlignment="1" applyProtection="1">
      <alignment horizontal="centerContinuous"/>
      <protection locked="0"/>
    </xf>
    <xf numFmtId="165" fontId="28" fillId="0" borderId="0" xfId="1" applyNumberFormat="1" applyFont="1" applyFill="1" applyBorder="1" applyAlignment="1" applyProtection="1">
      <alignment horizontal="centerContinuous"/>
      <protection locked="0"/>
    </xf>
    <xf numFmtId="0" fontId="27" fillId="0" borderId="0" xfId="2" applyFont="1" applyFill="1" applyAlignment="1" applyProtection="1">
      <alignment horizontal="center"/>
      <protection locked="0"/>
    </xf>
    <xf numFmtId="166" fontId="28" fillId="0" borderId="0" xfId="0" applyNumberFormat="1" applyFont="1" applyFill="1" applyAlignment="1" applyProtection="1">
      <alignment horizontal="right"/>
      <protection locked="0"/>
    </xf>
    <xf numFmtId="14" fontId="27" fillId="0" borderId="6" xfId="1" applyNumberFormat="1" applyFont="1" applyFill="1" applyBorder="1" applyAlignment="1" applyProtection="1">
      <alignment horizontal="right" vertical="center"/>
      <protection locked="0"/>
    </xf>
    <xf numFmtId="166" fontId="27" fillId="0" borderId="6" xfId="9" applyNumberFormat="1" applyFont="1" applyFill="1" applyBorder="1" applyAlignment="1" applyProtection="1">
      <alignment horizontal="center"/>
      <protection locked="0"/>
    </xf>
    <xf numFmtId="173" fontId="28" fillId="0" borderId="9" xfId="9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Protection="1">
      <protection locked="0"/>
    </xf>
    <xf numFmtId="0" fontId="6" fillId="0" borderId="7" xfId="4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vertical="top"/>
      <protection locked="0"/>
    </xf>
    <xf numFmtId="0" fontId="18" fillId="0" borderId="7" xfId="4" quotePrefix="1" applyFont="1" applyFill="1" applyBorder="1" applyAlignment="1" applyProtection="1">
      <alignment horizontal="left"/>
      <protection locked="0"/>
    </xf>
    <xf numFmtId="0" fontId="32" fillId="0" borderId="0" xfId="0" applyFont="1"/>
    <xf numFmtId="0" fontId="33" fillId="0" borderId="7" xfId="0" applyFont="1" applyFill="1" applyBorder="1" applyProtection="1">
      <protection locked="0"/>
    </xf>
    <xf numFmtId="166" fontId="27" fillId="0" borderId="8" xfId="1" applyNumberFormat="1" applyFont="1" applyFill="1" applyBorder="1" applyAlignment="1" applyProtection="1">
      <alignment horizontal="right"/>
      <protection locked="0"/>
    </xf>
    <xf numFmtId="168" fontId="28" fillId="0" borderId="9" xfId="1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9" fillId="0" borderId="7" xfId="0" applyFont="1" applyFill="1" applyBorder="1" applyProtection="1">
      <protection locked="0"/>
    </xf>
    <xf numFmtId="0" fontId="4" fillId="0" borderId="6" xfId="0" applyFont="1" applyFill="1" applyBorder="1" applyAlignment="1" applyProtection="1">
      <protection locked="0"/>
    </xf>
    <xf numFmtId="0" fontId="6" fillId="0" borderId="4" xfId="4" applyFont="1" applyFill="1" applyBorder="1" applyProtection="1">
      <protection locked="0"/>
    </xf>
    <xf numFmtId="0" fontId="18" fillId="0" borderId="0" xfId="4" applyFont="1" applyFill="1" applyProtection="1">
      <protection locked="0"/>
    </xf>
    <xf numFmtId="168" fontId="27" fillId="0" borderId="6" xfId="1" applyNumberFormat="1" applyFont="1" applyFill="1" applyBorder="1" applyAlignment="1" applyProtection="1">
      <alignment horizontal="right"/>
      <protection locked="0"/>
    </xf>
    <xf numFmtId="166" fontId="24" fillId="0" borderId="0" xfId="1" applyNumberFormat="1" applyFont="1" applyFill="1" applyAlignment="1" applyProtection="1">
      <alignment horizontal="right"/>
      <protection locked="0"/>
    </xf>
    <xf numFmtId="0" fontId="4" fillId="0" borderId="0" xfId="4" applyFont="1" applyFill="1" applyAlignment="1" applyProtection="1">
      <alignment horizontal="centerContinuous"/>
      <protection locked="0"/>
    </xf>
    <xf numFmtId="0" fontId="6" fillId="0" borderId="0" xfId="4" applyFont="1" applyFill="1" applyAlignment="1" applyProtection="1">
      <alignment horizontal="centerContinuous"/>
      <protection locked="0"/>
    </xf>
    <xf numFmtId="166" fontId="0" fillId="0" borderId="0" xfId="0" applyNumberFormat="1"/>
    <xf numFmtId="0" fontId="35" fillId="0" borderId="0" xfId="0" applyFont="1"/>
    <xf numFmtId="0" fontId="40" fillId="2" borderId="13" xfId="0" applyFont="1" applyFill="1" applyBorder="1" applyAlignment="1">
      <alignment horizontal="center" vertical="center" wrapText="1"/>
    </xf>
    <xf numFmtId="0" fontId="41" fillId="2" borderId="14" xfId="0" applyFont="1" applyFill="1" applyBorder="1" applyAlignment="1">
      <alignment horizontal="center" vertical="center" wrapText="1"/>
    </xf>
    <xf numFmtId="175" fontId="36" fillId="2" borderId="14" xfId="0" applyNumberFormat="1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175" fontId="36" fillId="2" borderId="15" xfId="0" applyNumberFormat="1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vertical="center" wrapText="1"/>
    </xf>
    <xf numFmtId="0" fontId="43" fillId="0" borderId="17" xfId="0" applyFont="1" applyBorder="1" applyAlignment="1">
      <alignment vertical="center" wrapText="1"/>
    </xf>
    <xf numFmtId="175" fontId="44" fillId="0" borderId="18" xfId="0" applyNumberFormat="1" applyFont="1" applyBorder="1" applyAlignment="1">
      <alignment vertical="center" wrapText="1"/>
    </xf>
    <xf numFmtId="175" fontId="44" fillId="0" borderId="19" xfId="0" applyNumberFormat="1" applyFont="1" applyBorder="1" applyAlignment="1">
      <alignment vertical="center" wrapText="1"/>
    </xf>
    <xf numFmtId="0" fontId="41" fillId="0" borderId="16" xfId="0" applyFont="1" applyBorder="1"/>
    <xf numFmtId="0" fontId="45" fillId="0" borderId="17" xfId="0" applyFont="1" applyBorder="1" applyAlignment="1">
      <alignment horizontal="center" vertical="center" wrapText="1"/>
    </xf>
    <xf numFmtId="38" fontId="45" fillId="0" borderId="19" xfId="1" applyNumberFormat="1" applyFont="1" applyBorder="1" applyAlignment="1">
      <alignment vertical="center" wrapText="1"/>
    </xf>
    <xf numFmtId="0" fontId="46" fillId="0" borderId="17" xfId="0" applyFont="1" applyBorder="1" applyAlignment="1">
      <alignment horizontal="center" vertical="center" wrapText="1"/>
    </xf>
    <xf numFmtId="38" fontId="47" fillId="0" borderId="19" xfId="1" applyNumberFormat="1" applyFont="1" applyBorder="1" applyAlignment="1">
      <alignment vertical="center" wrapText="1"/>
    </xf>
    <xf numFmtId="0" fontId="41" fillId="0" borderId="20" xfId="0" applyFont="1" applyBorder="1"/>
    <xf numFmtId="0" fontId="48" fillId="0" borderId="21" xfId="0" applyFont="1" applyBorder="1" applyAlignment="1">
      <alignment horizontal="center" vertical="center" wrapText="1"/>
    </xf>
    <xf numFmtId="38" fontId="41" fillId="0" borderId="22" xfId="0" applyNumberFormat="1" applyFont="1" applyBorder="1"/>
    <xf numFmtId="38" fontId="41" fillId="0" borderId="23" xfId="0" applyNumberFormat="1" applyFont="1" applyBorder="1"/>
    <xf numFmtId="0" fontId="41" fillId="0" borderId="0" xfId="0" applyFont="1" applyBorder="1"/>
    <xf numFmtId="0" fontId="0" fillId="0" borderId="0" xfId="0" applyBorder="1" applyAlignment="1">
      <alignment horizontal="center" vertical="center" wrapText="1"/>
    </xf>
    <xf numFmtId="0" fontId="49" fillId="0" borderId="0" xfId="0" applyFont="1" applyFill="1" applyBorder="1" applyAlignment="1" applyProtection="1">
      <alignment vertical="center" wrapText="1"/>
      <protection locked="0"/>
    </xf>
    <xf numFmtId="0" fontId="48" fillId="0" borderId="0" xfId="0" applyFont="1"/>
    <xf numFmtId="0" fontId="41" fillId="0" borderId="0" xfId="0" applyFont="1"/>
    <xf numFmtId="175" fontId="0" fillId="0" borderId="0" xfId="0" applyNumberFormat="1"/>
    <xf numFmtId="172" fontId="0" fillId="0" borderId="0" xfId="0" applyNumberFormat="1"/>
    <xf numFmtId="38" fontId="0" fillId="0" borderId="0" xfId="0" applyNumberFormat="1"/>
    <xf numFmtId="168" fontId="0" fillId="0" borderId="0" xfId="0" applyNumberFormat="1"/>
    <xf numFmtId="0" fontId="4" fillId="0" borderId="0" xfId="0" applyFont="1" applyBorder="1" applyProtection="1">
      <protection locked="0"/>
    </xf>
    <xf numFmtId="171" fontId="18" fillId="0" borderId="0" xfId="7" applyNumberFormat="1" applyFont="1" applyAlignment="1" applyProtection="1">
      <alignment horizontal="left"/>
      <protection locked="0"/>
    </xf>
    <xf numFmtId="171" fontId="4" fillId="0" borderId="0" xfId="7" applyNumberFormat="1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173" fontId="4" fillId="0" borderId="0" xfId="9" applyNumberFormat="1" applyFont="1" applyFill="1" applyAlignment="1" applyProtection="1">
      <alignment horizontal="center"/>
      <protection locked="0"/>
    </xf>
    <xf numFmtId="0" fontId="50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</cellXfs>
  <cellStyles count="12">
    <cellStyle name="Centered Heading" xfId="5"/>
    <cellStyle name="Comma" xfId="1" builtinId="3"/>
    <cellStyle name="Comma [0] 2" xfId="6"/>
    <cellStyle name="Comma_Worksheet in  US Financial Statements Ref. Workbook - Single Co" xfId="9"/>
    <cellStyle name="CR Comma" xfId="3"/>
    <cellStyle name="Debit" xfId="7"/>
    <cellStyle name="Heading No Underline" xfId="11"/>
    <cellStyle name="Normal" xfId="0" builtinId="0"/>
    <cellStyle name="Normal_BCLCTT" xfId="10"/>
    <cellStyle name="Normal_Mau BCLCTT" xfId="8"/>
    <cellStyle name="Normal_SHEET" xfId="2"/>
    <cellStyle name="Normal_Worksheet in  US Financial Statements Ref. Workbook - Single Co" xf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96</xdr:row>
      <xdr:rowOff>0</xdr:rowOff>
    </xdr:from>
    <xdr:to>
      <xdr:col>1</xdr:col>
      <xdr:colOff>1076325</xdr:colOff>
      <xdr:row>96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" y="16792575"/>
          <a:ext cx="1295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Time"/>
            </a:rPr>
            <a:t>Ng­êi lËp biÓu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6"/>
  <sheetViews>
    <sheetView topLeftCell="A14" workbookViewId="0">
      <selection activeCell="U31" sqref="U31"/>
    </sheetView>
  </sheetViews>
  <sheetFormatPr defaultRowHeight="13.5" outlineLevelCol="1"/>
  <cols>
    <col min="1" max="1" width="3.85546875" style="31" customWidth="1"/>
    <col min="2" max="2" width="43.28515625" style="31" customWidth="1"/>
    <col min="3" max="3" width="0.85546875" style="31" customWidth="1"/>
    <col min="4" max="4" width="4.140625" style="31" customWidth="1"/>
    <col min="5" max="5" width="0.85546875" style="31" customWidth="1"/>
    <col min="6" max="6" width="6.42578125" style="31" customWidth="1"/>
    <col min="7" max="7" width="0.42578125" style="31" customWidth="1"/>
    <col min="8" max="9" width="17.7109375" style="31" hidden="1" customWidth="1" outlineLevel="1"/>
    <col min="10" max="10" width="17.85546875" style="29" customWidth="1" collapsed="1"/>
    <col min="11" max="11" width="19" style="29" customWidth="1"/>
    <col min="12" max="13" width="21" style="29" customWidth="1"/>
    <col min="14" max="14" width="20.7109375" style="29" hidden="1" customWidth="1"/>
    <col min="15" max="15" width="18" style="31" hidden="1" customWidth="1"/>
    <col min="16" max="17" width="19.28515625" style="31" hidden="1" customWidth="1"/>
    <col min="18" max="18" width="15.5703125" style="31" hidden="1" customWidth="1"/>
    <col min="19" max="19" width="14.85546875" style="31" hidden="1" customWidth="1"/>
    <col min="20" max="16384" width="9.140625" style="31"/>
  </cols>
  <sheetData>
    <row r="1" spans="1:19" s="3" customFormat="1">
      <c r="A1" s="1" t="s">
        <v>0</v>
      </c>
      <c r="B1" s="1"/>
      <c r="C1" s="1"/>
      <c r="D1" s="2"/>
      <c r="E1" s="2"/>
      <c r="F1" s="1"/>
      <c r="G1" s="1"/>
      <c r="H1" s="1"/>
      <c r="I1" s="1"/>
      <c r="J1" s="1"/>
      <c r="M1" s="4" t="s">
        <v>1</v>
      </c>
      <c r="N1" s="5"/>
      <c r="O1" s="5"/>
      <c r="Q1" s="5"/>
    </row>
    <row r="2" spans="1:19" s="9" customFormat="1">
      <c r="A2" s="6" t="s">
        <v>2</v>
      </c>
      <c r="B2" s="7"/>
      <c r="C2" s="7"/>
      <c r="D2" s="8"/>
      <c r="E2" s="8"/>
      <c r="F2" s="7"/>
      <c r="G2" s="7"/>
      <c r="H2" s="7"/>
      <c r="I2" s="7"/>
      <c r="J2" s="6"/>
      <c r="M2" s="10" t="s">
        <v>190</v>
      </c>
      <c r="N2" s="11"/>
      <c r="O2" s="12"/>
      <c r="Q2" s="12"/>
    </row>
    <row r="3" spans="1:19" s="11" customFormat="1">
      <c r="A3" s="6"/>
      <c r="B3" s="7"/>
      <c r="C3" s="7"/>
      <c r="D3" s="8"/>
      <c r="E3" s="8"/>
      <c r="F3" s="7"/>
      <c r="G3" s="7"/>
      <c r="H3" s="7"/>
      <c r="I3" s="7"/>
      <c r="J3" s="6"/>
      <c r="M3" s="13" t="s">
        <v>191</v>
      </c>
      <c r="O3" s="12"/>
      <c r="Q3" s="12"/>
    </row>
    <row r="4" spans="1:19" s="9" customFormat="1">
      <c r="A4" s="14"/>
      <c r="B4" s="15"/>
      <c r="C4" s="15"/>
      <c r="D4" s="16"/>
      <c r="E4" s="16"/>
      <c r="F4" s="15"/>
      <c r="G4" s="15"/>
      <c r="H4" s="15"/>
      <c r="I4" s="15"/>
      <c r="J4" s="14"/>
      <c r="M4" s="17"/>
      <c r="N4" s="11"/>
      <c r="O4" s="12"/>
      <c r="Q4" s="12"/>
    </row>
    <row r="5" spans="1:19" s="9" customFormat="1">
      <c r="A5" s="18"/>
      <c r="J5" s="19"/>
      <c r="K5" s="20"/>
      <c r="L5" s="20"/>
      <c r="M5" s="4" t="s">
        <v>3</v>
      </c>
      <c r="N5" s="19"/>
      <c r="O5" s="19"/>
      <c r="P5" s="19"/>
      <c r="Q5" s="19"/>
      <c r="R5" s="19"/>
    </row>
    <row r="6" spans="1:19" s="9" customFormat="1">
      <c r="A6" s="21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2"/>
      <c r="P6" s="22"/>
      <c r="Q6" s="19"/>
      <c r="R6" s="19"/>
    </row>
    <row r="7" spans="1:19" s="9" customFormat="1">
      <c r="A7" s="23" t="s">
        <v>192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  <c r="O7" s="22"/>
      <c r="P7" s="22"/>
      <c r="Q7" s="19"/>
      <c r="R7" s="19"/>
    </row>
    <row r="8" spans="1:19" s="9" customFormat="1">
      <c r="A8" s="24"/>
      <c r="B8" s="25"/>
      <c r="C8" s="25"/>
      <c r="D8" s="25"/>
      <c r="E8" s="25"/>
      <c r="F8" s="25"/>
      <c r="G8" s="25"/>
      <c r="H8" s="25"/>
      <c r="I8" s="25"/>
      <c r="J8" s="25"/>
      <c r="K8" s="4"/>
      <c r="L8" s="4"/>
      <c r="M8" s="4"/>
      <c r="N8" s="22"/>
      <c r="O8" s="22"/>
      <c r="P8" s="22"/>
      <c r="Q8" s="19"/>
      <c r="R8" s="19"/>
    </row>
    <row r="9" spans="1:19">
      <c r="A9" s="313"/>
      <c r="B9" s="313"/>
      <c r="C9" s="26"/>
      <c r="D9" s="27"/>
      <c r="E9" s="27"/>
      <c r="F9" s="24"/>
      <c r="G9" s="24"/>
      <c r="H9" s="24"/>
      <c r="I9" s="24"/>
      <c r="J9" s="28"/>
      <c r="L9" s="30"/>
      <c r="M9" s="30" t="s">
        <v>5</v>
      </c>
    </row>
    <row r="10" spans="1:19" ht="40.5">
      <c r="A10" s="32"/>
      <c r="B10" s="33" t="s">
        <v>6</v>
      </c>
      <c r="C10" s="34"/>
      <c r="D10" s="35" t="s">
        <v>7</v>
      </c>
      <c r="E10" s="36"/>
      <c r="F10" s="37" t="s">
        <v>8</v>
      </c>
      <c r="G10" s="36"/>
      <c r="H10" s="38" t="s">
        <v>9</v>
      </c>
      <c r="I10" s="38" t="s">
        <v>10</v>
      </c>
      <c r="J10" s="39" t="s">
        <v>193</v>
      </c>
      <c r="K10" s="39" t="s">
        <v>194</v>
      </c>
      <c r="L10" s="39" t="s">
        <v>11</v>
      </c>
      <c r="M10" s="39" t="s">
        <v>12</v>
      </c>
      <c r="N10" s="40" t="s">
        <v>13</v>
      </c>
      <c r="O10" s="40" t="s">
        <v>14</v>
      </c>
    </row>
    <row r="11" spans="1:19">
      <c r="A11" s="41"/>
      <c r="B11" s="42">
        <v>1</v>
      </c>
      <c r="C11" s="43"/>
      <c r="D11" s="44">
        <v>2</v>
      </c>
      <c r="E11" s="45"/>
      <c r="F11" s="41">
        <v>3</v>
      </c>
      <c r="G11" s="42"/>
      <c r="H11" s="46"/>
      <c r="I11" s="46"/>
      <c r="J11" s="47">
        <v>4</v>
      </c>
      <c r="K11" s="47">
        <v>5</v>
      </c>
      <c r="L11" s="47"/>
      <c r="M11" s="47"/>
    </row>
    <row r="12" spans="1:19">
      <c r="A12" s="48"/>
      <c r="B12" s="49"/>
      <c r="C12" s="50"/>
      <c r="D12" s="51"/>
      <c r="E12" s="52"/>
      <c r="F12" s="48"/>
      <c r="G12" s="49"/>
      <c r="H12" s="53"/>
      <c r="I12" s="53"/>
      <c r="J12" s="54"/>
      <c r="K12" s="54"/>
      <c r="L12" s="54"/>
      <c r="M12" s="54"/>
    </row>
    <row r="13" spans="1:19">
      <c r="A13" s="55" t="s">
        <v>15</v>
      </c>
      <c r="B13" s="56" t="s">
        <v>16</v>
      </c>
      <c r="C13" s="57"/>
      <c r="D13" s="58" t="s">
        <v>17</v>
      </c>
      <c r="E13" s="59"/>
      <c r="F13" s="60">
        <v>23</v>
      </c>
      <c r="G13" s="61"/>
      <c r="H13" s="62">
        <v>224874160740</v>
      </c>
      <c r="I13" s="62">
        <v>0</v>
      </c>
      <c r="J13" s="63">
        <v>273508865844</v>
      </c>
      <c r="K13" s="63">
        <v>214440883212</v>
      </c>
      <c r="L13" s="63">
        <v>273508865844</v>
      </c>
      <c r="M13" s="63">
        <v>214440883212</v>
      </c>
      <c r="N13" s="63">
        <v>439315043952</v>
      </c>
      <c r="O13" s="63">
        <v>406228785516</v>
      </c>
      <c r="P13" s="64">
        <v>625976411311</v>
      </c>
      <c r="Q13" s="64">
        <v>197318215199</v>
      </c>
      <c r="R13" s="65">
        <v>620668561110</v>
      </c>
      <c r="S13" s="66">
        <v>202626065400</v>
      </c>
    </row>
    <row r="14" spans="1:19" ht="15.75">
      <c r="A14" s="48"/>
      <c r="B14" s="67"/>
      <c r="C14" s="68"/>
      <c r="D14" s="69"/>
      <c r="E14" s="70"/>
      <c r="F14" s="60"/>
      <c r="G14" s="61"/>
      <c r="H14" s="71"/>
      <c r="I14" s="71"/>
      <c r="J14" s="72"/>
      <c r="K14" s="72"/>
      <c r="L14" s="72"/>
      <c r="M14" s="72"/>
      <c r="N14" s="72"/>
      <c r="O14" s="72"/>
      <c r="P14" s="73"/>
      <c r="Q14" s="73"/>
      <c r="R14" s="65"/>
    </row>
    <row r="15" spans="1:19">
      <c r="A15" s="74" t="s">
        <v>18</v>
      </c>
      <c r="B15" s="75" t="s">
        <v>19</v>
      </c>
      <c r="C15" s="76"/>
      <c r="D15" s="77" t="s">
        <v>20</v>
      </c>
      <c r="E15" s="78"/>
      <c r="F15" s="60">
        <v>23</v>
      </c>
      <c r="G15" s="79"/>
      <c r="H15" s="80">
        <v>1836958159</v>
      </c>
      <c r="I15" s="80">
        <v>0</v>
      </c>
      <c r="J15" s="81">
        <v>797054313</v>
      </c>
      <c r="K15" s="81">
        <v>708459993</v>
      </c>
      <c r="L15" s="81">
        <v>797054313</v>
      </c>
      <c r="M15" s="81">
        <v>708459993</v>
      </c>
      <c r="N15" s="81">
        <v>2545418152</v>
      </c>
      <c r="O15" s="81">
        <v>1657043206</v>
      </c>
      <c r="P15" s="82">
        <v>2220036629</v>
      </c>
      <c r="Q15" s="82">
        <v>1020916077</v>
      </c>
      <c r="R15" s="65">
        <v>2220036629</v>
      </c>
      <c r="S15" s="66">
        <v>1020916077</v>
      </c>
    </row>
    <row r="16" spans="1:19">
      <c r="A16" s="48"/>
      <c r="B16" s="67"/>
      <c r="C16" s="68"/>
      <c r="D16" s="69"/>
      <c r="E16" s="70"/>
      <c r="F16" s="60"/>
      <c r="G16" s="61"/>
      <c r="H16" s="80"/>
      <c r="I16" s="80"/>
      <c r="J16" s="81"/>
      <c r="K16" s="81"/>
      <c r="L16" s="81"/>
      <c r="M16" s="81"/>
      <c r="N16" s="81"/>
      <c r="O16" s="81"/>
      <c r="P16" s="82"/>
      <c r="Q16" s="82">
        <v>0</v>
      </c>
      <c r="R16" s="83"/>
      <c r="S16" s="66">
        <v>0</v>
      </c>
    </row>
    <row r="17" spans="1:19">
      <c r="A17" s="84" t="s">
        <v>21</v>
      </c>
      <c r="B17" s="85" t="s">
        <v>22</v>
      </c>
      <c r="C17" s="86"/>
      <c r="D17" s="87">
        <v>10</v>
      </c>
      <c r="E17" s="88"/>
      <c r="F17" s="60">
        <v>23</v>
      </c>
      <c r="G17" s="89"/>
      <c r="H17" s="90">
        <v>223037202581</v>
      </c>
      <c r="I17" s="90">
        <v>0</v>
      </c>
      <c r="J17" s="91">
        <f>J13-J15</f>
        <v>272711811531</v>
      </c>
      <c r="K17" s="91">
        <v>213732423219</v>
      </c>
      <c r="L17" s="91">
        <v>272711811531</v>
      </c>
      <c r="M17" s="91">
        <v>213732423219</v>
      </c>
      <c r="N17" s="91">
        <v>436769625800</v>
      </c>
      <c r="O17" s="91">
        <v>404571742310</v>
      </c>
      <c r="P17" s="92">
        <v>623756374682</v>
      </c>
      <c r="Q17" s="92">
        <v>196297299122</v>
      </c>
      <c r="R17" s="83">
        <v>618448524481</v>
      </c>
      <c r="S17" s="66">
        <v>201605149323</v>
      </c>
    </row>
    <row r="18" spans="1:19">
      <c r="A18" s="48"/>
      <c r="B18" s="93" t="s">
        <v>23</v>
      </c>
      <c r="C18" s="94"/>
      <c r="D18" s="69"/>
      <c r="E18" s="70"/>
      <c r="F18" s="60"/>
      <c r="G18" s="61"/>
      <c r="H18" s="80"/>
      <c r="I18" s="80"/>
      <c r="J18" s="81"/>
      <c r="K18" s="81"/>
      <c r="L18" s="81"/>
      <c r="M18" s="81"/>
      <c r="N18" s="81"/>
      <c r="O18" s="81"/>
      <c r="P18" s="82"/>
      <c r="Q18" s="82">
        <v>0</v>
      </c>
      <c r="R18" s="83"/>
      <c r="S18" s="66">
        <v>0</v>
      </c>
    </row>
    <row r="19" spans="1:19">
      <c r="A19" s="74" t="s">
        <v>24</v>
      </c>
      <c r="B19" s="67" t="s">
        <v>25</v>
      </c>
      <c r="C19" s="68"/>
      <c r="D19" s="69" t="s">
        <v>26</v>
      </c>
      <c r="E19" s="70"/>
      <c r="F19" s="95">
        <v>24</v>
      </c>
      <c r="G19" s="79"/>
      <c r="H19" s="80">
        <v>187095524093</v>
      </c>
      <c r="I19" s="80">
        <v>0</v>
      </c>
      <c r="J19" s="81">
        <v>233314297680</v>
      </c>
      <c r="K19" s="81">
        <v>182973685500</v>
      </c>
      <c r="L19" s="81">
        <v>233314297680</v>
      </c>
      <c r="M19" s="81">
        <v>182973685500</v>
      </c>
      <c r="N19" s="81">
        <v>370069209593</v>
      </c>
      <c r="O19" s="81">
        <v>341270015433</v>
      </c>
      <c r="P19" s="82">
        <v>527454757235</v>
      </c>
      <c r="Q19" s="82">
        <v>162383696602</v>
      </c>
      <c r="R19" s="65">
        <v>522146907034</v>
      </c>
      <c r="S19" s="66">
        <v>167691546803</v>
      </c>
    </row>
    <row r="20" spans="1:19">
      <c r="A20" s="96"/>
      <c r="B20" s="67"/>
      <c r="C20" s="68"/>
      <c r="D20" s="97"/>
      <c r="E20" s="98"/>
      <c r="F20" s="60"/>
      <c r="G20" s="61"/>
      <c r="H20" s="80"/>
      <c r="I20" s="80"/>
      <c r="J20" s="81"/>
      <c r="K20" s="81"/>
      <c r="L20" s="81"/>
      <c r="M20" s="81"/>
      <c r="N20" s="81"/>
      <c r="O20" s="81"/>
      <c r="P20" s="82"/>
      <c r="Q20" s="82">
        <v>0</v>
      </c>
      <c r="R20" s="65"/>
      <c r="S20" s="66">
        <v>0</v>
      </c>
    </row>
    <row r="21" spans="1:19" s="101" customFormat="1">
      <c r="A21" s="96" t="s">
        <v>27</v>
      </c>
      <c r="B21" s="99" t="s">
        <v>28</v>
      </c>
      <c r="C21" s="26"/>
      <c r="D21" s="87">
        <v>20</v>
      </c>
      <c r="E21" s="88"/>
      <c r="F21" s="60"/>
      <c r="G21" s="61"/>
      <c r="H21" s="90">
        <v>35941678488</v>
      </c>
      <c r="I21" s="90">
        <v>0</v>
      </c>
      <c r="J21" s="91">
        <f>J17-J19</f>
        <v>39397513851</v>
      </c>
      <c r="K21" s="91">
        <v>30758737719</v>
      </c>
      <c r="L21" s="91">
        <v>39397513851</v>
      </c>
      <c r="M21" s="91">
        <v>30758737719</v>
      </c>
      <c r="N21" s="91">
        <v>66700416207</v>
      </c>
      <c r="O21" s="91">
        <v>63301726877</v>
      </c>
      <c r="P21" s="92">
        <v>96301617447</v>
      </c>
      <c r="Q21" s="92">
        <v>33913602520</v>
      </c>
      <c r="R21" s="100">
        <v>96301617447</v>
      </c>
      <c r="S21" s="66">
        <v>33913602520</v>
      </c>
    </row>
    <row r="22" spans="1:19">
      <c r="A22" s="48"/>
      <c r="B22" s="67"/>
      <c r="C22" s="68"/>
      <c r="D22" s="97"/>
      <c r="E22" s="98"/>
      <c r="F22" s="60"/>
      <c r="G22" s="61"/>
      <c r="H22" s="80"/>
      <c r="I22" s="80"/>
      <c r="J22" s="81"/>
      <c r="K22" s="81"/>
      <c r="L22" s="81"/>
      <c r="M22" s="81"/>
      <c r="N22" s="81"/>
      <c r="O22" s="81"/>
      <c r="P22" s="82"/>
      <c r="Q22" s="82">
        <v>0</v>
      </c>
      <c r="R22" s="65"/>
      <c r="S22" s="66">
        <v>0</v>
      </c>
    </row>
    <row r="23" spans="1:19">
      <c r="A23" s="74" t="s">
        <v>29</v>
      </c>
      <c r="B23" s="67" t="s">
        <v>30</v>
      </c>
      <c r="C23" s="68"/>
      <c r="D23" s="69" t="s">
        <v>31</v>
      </c>
      <c r="E23" s="70"/>
      <c r="F23" s="95">
        <v>25</v>
      </c>
      <c r="G23" s="79"/>
      <c r="H23" s="80">
        <v>1780042731</v>
      </c>
      <c r="I23" s="80">
        <v>0</v>
      </c>
      <c r="J23" s="81">
        <f>5081193075-3128662500</f>
        <v>1952530575</v>
      </c>
      <c r="K23" s="81">
        <v>1955892909</v>
      </c>
      <c r="L23" s="81">
        <v>1952530575</v>
      </c>
      <c r="M23" s="81">
        <v>1955892909</v>
      </c>
      <c r="N23" s="81">
        <v>3735935640</v>
      </c>
      <c r="O23" s="81">
        <v>2273907317</v>
      </c>
      <c r="P23" s="82">
        <v>7459709122</v>
      </c>
      <c r="Q23" s="82">
        <v>-2818582764</v>
      </c>
      <c r="R23" s="65">
        <v>4331046622</v>
      </c>
      <c r="S23" s="66">
        <v>310079736</v>
      </c>
    </row>
    <row r="24" spans="1:19">
      <c r="A24" s="48"/>
      <c r="B24" s="67"/>
      <c r="C24" s="68"/>
      <c r="D24" s="69"/>
      <c r="E24" s="70"/>
      <c r="F24" s="60"/>
      <c r="G24" s="61"/>
      <c r="H24" s="80"/>
      <c r="I24" s="80"/>
      <c r="J24" s="81"/>
      <c r="K24" s="81"/>
      <c r="L24" s="81"/>
      <c r="M24" s="81"/>
      <c r="N24" s="81"/>
      <c r="O24" s="81"/>
      <c r="P24" s="82"/>
      <c r="Q24" s="82">
        <v>0</v>
      </c>
      <c r="R24" s="65"/>
      <c r="S24" s="66">
        <v>0</v>
      </c>
    </row>
    <row r="25" spans="1:19">
      <c r="A25" s="74" t="s">
        <v>32</v>
      </c>
      <c r="B25" s="67" t="s">
        <v>33</v>
      </c>
      <c r="C25" s="68"/>
      <c r="D25" s="69" t="s">
        <v>34</v>
      </c>
      <c r="E25" s="70"/>
      <c r="F25" s="95">
        <v>26</v>
      </c>
      <c r="G25" s="79"/>
      <c r="H25" s="80">
        <v>2701274206</v>
      </c>
      <c r="I25" s="80">
        <v>0</v>
      </c>
      <c r="J25" s="81">
        <v>1973866103</v>
      </c>
      <c r="K25" s="81">
        <v>1561689392</v>
      </c>
      <c r="L25" s="81">
        <v>1973866103</v>
      </c>
      <c r="M25" s="81">
        <v>1561689392</v>
      </c>
      <c r="N25" s="81">
        <v>4262963598</v>
      </c>
      <c r="O25" s="81">
        <v>3087821721</v>
      </c>
      <c r="P25" s="82">
        <v>5132639681</v>
      </c>
      <c r="Q25" s="82">
        <v>2457381656</v>
      </c>
      <c r="R25" s="65">
        <v>5132639681</v>
      </c>
      <c r="S25" s="66">
        <v>2457381656</v>
      </c>
    </row>
    <row r="26" spans="1:19">
      <c r="A26" s="48"/>
      <c r="B26" s="99"/>
      <c r="C26" s="26"/>
      <c r="D26" s="97"/>
      <c r="E26" s="98"/>
      <c r="F26" s="60"/>
      <c r="G26" s="61"/>
      <c r="H26" s="80"/>
      <c r="I26" s="80"/>
      <c r="J26" s="81"/>
      <c r="K26" s="81"/>
      <c r="L26" s="81"/>
      <c r="M26" s="81"/>
      <c r="N26" s="81"/>
      <c r="O26" s="81"/>
      <c r="P26" s="82"/>
      <c r="Q26" s="82">
        <v>0</v>
      </c>
      <c r="R26" s="65"/>
      <c r="S26" s="66">
        <v>0</v>
      </c>
    </row>
    <row r="27" spans="1:19" s="112" customFormat="1" ht="14.25">
      <c r="A27" s="74"/>
      <c r="B27" s="102" t="s">
        <v>35</v>
      </c>
      <c r="C27" s="103"/>
      <c r="D27" s="104">
        <v>23</v>
      </c>
      <c r="E27" s="105"/>
      <c r="F27" s="106"/>
      <c r="G27" s="107"/>
      <c r="H27" s="80">
        <v>0</v>
      </c>
      <c r="I27" s="80">
        <v>0</v>
      </c>
      <c r="J27" s="108"/>
      <c r="K27" s="108"/>
      <c r="L27" s="108"/>
      <c r="M27" s="108"/>
      <c r="N27" s="108">
        <v>4006243525</v>
      </c>
      <c r="O27" s="108">
        <v>4029731531</v>
      </c>
      <c r="P27" s="109">
        <v>6074549491</v>
      </c>
      <c r="Q27" s="109">
        <v>2290576162</v>
      </c>
      <c r="R27" s="110"/>
      <c r="S27" s="111">
        <v>2290576162</v>
      </c>
    </row>
    <row r="28" spans="1:19">
      <c r="A28" s="96"/>
      <c r="B28" s="99"/>
      <c r="C28" s="26"/>
      <c r="D28" s="97"/>
      <c r="E28" s="98"/>
      <c r="F28" s="60"/>
      <c r="G28" s="61"/>
      <c r="H28" s="80"/>
      <c r="I28" s="80"/>
      <c r="J28" s="81"/>
      <c r="K28" s="81"/>
      <c r="L28" s="81"/>
      <c r="M28" s="81"/>
      <c r="N28" s="81"/>
      <c r="O28" s="81"/>
      <c r="P28" s="82"/>
      <c r="Q28" s="82">
        <v>0</v>
      </c>
      <c r="R28" s="65"/>
      <c r="S28" s="66">
        <v>0</v>
      </c>
    </row>
    <row r="29" spans="1:19">
      <c r="A29" s="74" t="s">
        <v>36</v>
      </c>
      <c r="B29" s="67" t="s">
        <v>37</v>
      </c>
      <c r="C29" s="26"/>
      <c r="D29" s="69" t="s">
        <v>38</v>
      </c>
      <c r="E29" s="98"/>
      <c r="F29" s="60"/>
      <c r="G29" s="61"/>
      <c r="H29" s="80">
        <v>679624362</v>
      </c>
      <c r="I29" s="80">
        <v>0</v>
      </c>
      <c r="J29" s="81"/>
      <c r="K29" s="81"/>
      <c r="L29" s="81"/>
      <c r="M29" s="81"/>
      <c r="N29" s="81">
        <v>679624362</v>
      </c>
      <c r="O29" s="81">
        <v>32275514</v>
      </c>
      <c r="P29" s="82">
        <v>32275514</v>
      </c>
      <c r="Q29" s="82">
        <v>932581170</v>
      </c>
      <c r="R29" s="65">
        <v>32275514</v>
      </c>
      <c r="S29" s="66">
        <v>932581170</v>
      </c>
    </row>
    <row r="30" spans="1:19">
      <c r="A30" s="96"/>
      <c r="B30" s="99"/>
      <c r="C30" s="26"/>
      <c r="D30" s="97"/>
      <c r="E30" s="98"/>
      <c r="F30" s="60"/>
      <c r="G30" s="61"/>
      <c r="H30" s="80"/>
      <c r="I30" s="80"/>
      <c r="J30" s="81"/>
      <c r="K30" s="81"/>
      <c r="L30" s="81"/>
      <c r="M30" s="81"/>
      <c r="N30" s="81"/>
      <c r="O30" s="81"/>
      <c r="P30" s="82"/>
      <c r="Q30" s="82">
        <v>0</v>
      </c>
      <c r="R30" s="65"/>
      <c r="S30" s="66">
        <v>0</v>
      </c>
    </row>
    <row r="31" spans="1:19">
      <c r="A31" s="74" t="s">
        <v>39</v>
      </c>
      <c r="B31" s="67" t="s">
        <v>40</v>
      </c>
      <c r="C31" s="68"/>
      <c r="D31" s="69">
        <v>25</v>
      </c>
      <c r="E31" s="70"/>
      <c r="F31" s="95" t="s">
        <v>41</v>
      </c>
      <c r="G31" s="79"/>
      <c r="H31" s="80">
        <v>12516841906</v>
      </c>
      <c r="I31" s="80">
        <v>0</v>
      </c>
      <c r="J31" s="81">
        <v>15015871437</v>
      </c>
      <c r="K31" s="81">
        <v>10821408156</v>
      </c>
      <c r="L31" s="81">
        <v>15015871437</v>
      </c>
      <c r="M31" s="81">
        <v>10821408156</v>
      </c>
      <c r="N31" s="81">
        <v>23338250062</v>
      </c>
      <c r="O31" s="81">
        <v>20159392933</v>
      </c>
      <c r="P31" s="82">
        <v>33524480276</v>
      </c>
      <c r="Q31" s="82">
        <v>15627149371</v>
      </c>
      <c r="R31" s="65">
        <v>33524480276</v>
      </c>
      <c r="S31" s="66">
        <v>15627149371</v>
      </c>
    </row>
    <row r="32" spans="1:19">
      <c r="A32" s="96"/>
      <c r="B32" s="99"/>
      <c r="C32" s="26"/>
      <c r="D32" s="97"/>
      <c r="E32" s="98"/>
      <c r="F32" s="60"/>
      <c r="G32" s="61"/>
      <c r="H32" s="80"/>
      <c r="I32" s="80"/>
      <c r="J32" s="81"/>
      <c r="K32" s="81"/>
      <c r="L32" s="81"/>
      <c r="M32" s="81"/>
      <c r="N32" s="81"/>
      <c r="O32" s="81"/>
      <c r="P32" s="82"/>
      <c r="Q32" s="82">
        <v>0</v>
      </c>
      <c r="R32" s="65"/>
      <c r="S32" s="66">
        <v>0</v>
      </c>
    </row>
    <row r="33" spans="1:19">
      <c r="A33" s="48" t="s">
        <v>42</v>
      </c>
      <c r="B33" s="67" t="s">
        <v>43</v>
      </c>
      <c r="C33" s="68"/>
      <c r="D33" s="69">
        <v>26</v>
      </c>
      <c r="E33" s="70"/>
      <c r="F33" s="95" t="s">
        <v>41</v>
      </c>
      <c r="G33" s="79"/>
      <c r="H33" s="80">
        <v>13190086796</v>
      </c>
      <c r="I33" s="80">
        <v>0</v>
      </c>
      <c r="J33" s="81">
        <v>15067174867</v>
      </c>
      <c r="K33" s="81">
        <v>11277901238</v>
      </c>
      <c r="L33" s="81">
        <v>15067174867</v>
      </c>
      <c r="M33" s="81">
        <v>11277901238</v>
      </c>
      <c r="N33" s="81">
        <v>24467988034</v>
      </c>
      <c r="O33" s="81">
        <v>20332869929</v>
      </c>
      <c r="P33" s="82">
        <v>31817657220</v>
      </c>
      <c r="Q33" s="82">
        <v>10787143538</v>
      </c>
      <c r="R33" s="65">
        <v>31817657220</v>
      </c>
      <c r="S33" s="66">
        <v>10787143538</v>
      </c>
    </row>
    <row r="34" spans="1:19">
      <c r="A34" s="96"/>
      <c r="B34" s="67"/>
      <c r="C34" s="68"/>
      <c r="D34" s="69"/>
      <c r="E34" s="70"/>
      <c r="F34" s="60"/>
      <c r="G34" s="61"/>
      <c r="H34" s="80"/>
      <c r="I34" s="80"/>
      <c r="J34" s="81"/>
      <c r="K34" s="81"/>
      <c r="L34" s="81"/>
      <c r="M34" s="81"/>
      <c r="N34" s="81"/>
      <c r="O34" s="81"/>
      <c r="P34" s="82"/>
      <c r="Q34" s="82">
        <v>0</v>
      </c>
      <c r="R34" s="65"/>
      <c r="S34" s="66">
        <v>0</v>
      </c>
    </row>
    <row r="35" spans="1:19">
      <c r="A35" s="113" t="s">
        <v>44</v>
      </c>
      <c r="B35" s="99" t="s">
        <v>45</v>
      </c>
      <c r="C35" s="26"/>
      <c r="D35" s="97">
        <v>30</v>
      </c>
      <c r="E35" s="98"/>
      <c r="F35" s="60"/>
      <c r="G35" s="61"/>
      <c r="H35" s="62">
        <v>9993142673</v>
      </c>
      <c r="I35" s="62">
        <v>0</v>
      </c>
      <c r="J35" s="63">
        <f>J21+J23-J25-J31-J33</f>
        <v>9293132019</v>
      </c>
      <c r="K35" s="63">
        <v>9053631842</v>
      </c>
      <c r="L35" s="63">
        <v>9293132019</v>
      </c>
      <c r="M35" s="63">
        <v>9053631842</v>
      </c>
      <c r="N35" s="63">
        <v>19046774515</v>
      </c>
      <c r="O35" s="63">
        <v>22027825125</v>
      </c>
      <c r="P35" s="64">
        <v>33318824906</v>
      </c>
      <c r="Q35" s="64">
        <v>3155926361</v>
      </c>
      <c r="R35" s="100">
        <v>30157886892</v>
      </c>
      <c r="S35" s="66">
        <v>6316864375</v>
      </c>
    </row>
    <row r="36" spans="1:19">
      <c r="A36" s="96"/>
      <c r="B36" s="93" t="s">
        <v>46</v>
      </c>
      <c r="C36" s="94"/>
      <c r="D36" s="97"/>
      <c r="E36" s="98"/>
      <c r="F36" s="60"/>
      <c r="G36" s="61"/>
      <c r="H36" s="80"/>
      <c r="I36" s="80"/>
      <c r="J36" s="81"/>
      <c r="K36" s="81"/>
      <c r="L36" s="81"/>
      <c r="M36" s="81"/>
      <c r="N36" s="81"/>
      <c r="O36" s="81"/>
      <c r="P36" s="82"/>
      <c r="Q36" s="82">
        <v>0</v>
      </c>
      <c r="R36" s="65"/>
      <c r="S36" s="66">
        <v>0</v>
      </c>
    </row>
    <row r="37" spans="1:19">
      <c r="A37" s="74" t="s">
        <v>47</v>
      </c>
      <c r="B37" s="67" t="s">
        <v>48</v>
      </c>
      <c r="C37" s="68"/>
      <c r="D37" s="69" t="s">
        <v>49</v>
      </c>
      <c r="E37" s="70"/>
      <c r="F37" s="95" t="s">
        <v>41</v>
      </c>
      <c r="G37" s="79"/>
      <c r="H37" s="80">
        <v>1413016664</v>
      </c>
      <c r="I37" s="80">
        <v>0</v>
      </c>
      <c r="J37" s="81">
        <v>1875340737</v>
      </c>
      <c r="K37" s="81">
        <v>653849091</v>
      </c>
      <c r="L37" s="81">
        <v>1875340737</v>
      </c>
      <c r="M37" s="81">
        <v>653849091</v>
      </c>
      <c r="N37" s="81">
        <v>2066865755</v>
      </c>
      <c r="O37" s="81">
        <v>1255940992</v>
      </c>
      <c r="P37" s="82">
        <v>1255940992</v>
      </c>
      <c r="Q37" s="82">
        <v>2114721178</v>
      </c>
      <c r="R37" s="65">
        <v>1255940992</v>
      </c>
      <c r="S37" s="66">
        <v>2114721178</v>
      </c>
    </row>
    <row r="38" spans="1:19">
      <c r="A38" s="96"/>
      <c r="B38" s="99"/>
      <c r="C38" s="26"/>
      <c r="D38" s="97"/>
      <c r="E38" s="98"/>
      <c r="F38" s="60"/>
      <c r="G38" s="61"/>
      <c r="H38" s="80"/>
      <c r="I38" s="80"/>
      <c r="J38" s="81"/>
      <c r="K38" s="81"/>
      <c r="L38" s="81"/>
      <c r="M38" s="81"/>
      <c r="N38" s="81"/>
      <c r="O38" s="81"/>
      <c r="P38" s="82"/>
      <c r="Q38" s="82">
        <v>0</v>
      </c>
      <c r="R38" s="65"/>
      <c r="S38" s="66">
        <v>0</v>
      </c>
    </row>
    <row r="39" spans="1:19">
      <c r="A39" s="74" t="s">
        <v>50</v>
      </c>
      <c r="B39" s="67" t="s">
        <v>51</v>
      </c>
      <c r="C39" s="68"/>
      <c r="D39" s="69" t="s">
        <v>52</v>
      </c>
      <c r="E39" s="70"/>
      <c r="F39" s="95" t="s">
        <v>41</v>
      </c>
      <c r="G39" s="79"/>
      <c r="H39" s="80">
        <v>10401</v>
      </c>
      <c r="I39" s="80">
        <v>0</v>
      </c>
      <c r="J39" s="81"/>
      <c r="K39" s="81"/>
      <c r="L39" s="81"/>
      <c r="M39" s="81"/>
      <c r="N39" s="81">
        <v>10401</v>
      </c>
      <c r="O39" s="81">
        <v>179215</v>
      </c>
      <c r="P39" s="82">
        <v>179215</v>
      </c>
      <c r="Q39" s="82">
        <v>128782</v>
      </c>
      <c r="R39" s="65">
        <v>179215</v>
      </c>
      <c r="S39" s="66">
        <v>128782</v>
      </c>
    </row>
    <row r="40" spans="1:19">
      <c r="A40" s="96"/>
      <c r="B40" s="99"/>
      <c r="C40" s="26"/>
      <c r="D40" s="97"/>
      <c r="E40" s="98"/>
      <c r="F40" s="60"/>
      <c r="G40" s="61"/>
      <c r="H40" s="80"/>
      <c r="I40" s="80"/>
      <c r="J40" s="81"/>
      <c r="K40" s="81"/>
      <c r="L40" s="81"/>
      <c r="M40" s="81"/>
      <c r="N40" s="81"/>
      <c r="O40" s="81"/>
      <c r="P40" s="82"/>
      <c r="Q40" s="82">
        <v>0</v>
      </c>
      <c r="R40" s="65"/>
      <c r="S40" s="66">
        <v>0</v>
      </c>
    </row>
    <row r="41" spans="1:19">
      <c r="A41" s="96" t="s">
        <v>53</v>
      </c>
      <c r="B41" s="99" t="s">
        <v>54</v>
      </c>
      <c r="C41" s="26"/>
      <c r="D41" s="97">
        <v>40</v>
      </c>
      <c r="E41" s="98"/>
      <c r="F41" s="60" t="s">
        <v>41</v>
      </c>
      <c r="G41" s="61"/>
      <c r="H41" s="62">
        <v>1413006263</v>
      </c>
      <c r="I41" s="62">
        <v>0</v>
      </c>
      <c r="J41" s="63">
        <v>1875340737</v>
      </c>
      <c r="K41" s="63">
        <v>653849091</v>
      </c>
      <c r="L41" s="63">
        <v>1875340737</v>
      </c>
      <c r="M41" s="63">
        <v>653849091</v>
      </c>
      <c r="N41" s="63">
        <v>2066855354</v>
      </c>
      <c r="O41" s="63">
        <v>1255761777</v>
      </c>
      <c r="P41" s="64">
        <v>1255761777</v>
      </c>
      <c r="Q41" s="64">
        <v>2114592396</v>
      </c>
      <c r="R41" s="65">
        <v>1255761777</v>
      </c>
      <c r="S41" s="66">
        <v>2114592396</v>
      </c>
    </row>
    <row r="42" spans="1:19">
      <c r="A42" s="48"/>
      <c r="B42" s="99"/>
      <c r="C42" s="26"/>
      <c r="D42" s="97"/>
      <c r="E42" s="98"/>
      <c r="F42" s="60"/>
      <c r="G42" s="61"/>
      <c r="H42" s="80"/>
      <c r="I42" s="80"/>
      <c r="J42" s="81"/>
      <c r="K42" s="81"/>
      <c r="L42" s="81"/>
      <c r="M42" s="81"/>
      <c r="N42" s="81"/>
      <c r="O42" s="81"/>
      <c r="P42" s="82"/>
      <c r="Q42" s="82">
        <v>0</v>
      </c>
      <c r="R42" s="65"/>
      <c r="S42" s="66">
        <v>0</v>
      </c>
    </row>
    <row r="43" spans="1:19">
      <c r="A43" s="114" t="s">
        <v>55</v>
      </c>
      <c r="B43" s="115" t="s">
        <v>56</v>
      </c>
      <c r="C43" s="116"/>
      <c r="D43" s="97">
        <v>50</v>
      </c>
      <c r="E43" s="98"/>
      <c r="F43" s="60"/>
      <c r="G43" s="61"/>
      <c r="H43" s="62">
        <v>11406148936</v>
      </c>
      <c r="I43" s="62">
        <v>0</v>
      </c>
      <c r="J43" s="62">
        <f>J35+J41</f>
        <v>11168472756</v>
      </c>
      <c r="K43" s="62">
        <v>9707480933</v>
      </c>
      <c r="L43" s="62">
        <v>11168472756</v>
      </c>
      <c r="M43" s="62">
        <v>9707480933</v>
      </c>
      <c r="N43" s="62">
        <v>21113629869</v>
      </c>
      <c r="O43" s="62">
        <v>23283586902</v>
      </c>
      <c r="P43" s="117">
        <v>34574586683</v>
      </c>
      <c r="Q43" s="117">
        <v>5270518757</v>
      </c>
      <c r="R43" s="65">
        <v>31445924183</v>
      </c>
      <c r="S43" s="66">
        <v>8399181257</v>
      </c>
    </row>
    <row r="44" spans="1:19">
      <c r="A44" s="96"/>
      <c r="B44" s="99"/>
      <c r="C44" s="26"/>
      <c r="D44" s="97"/>
      <c r="E44" s="98"/>
      <c r="F44" s="60"/>
      <c r="G44" s="61"/>
      <c r="H44" s="80"/>
      <c r="I44" s="80"/>
      <c r="J44" s="81"/>
      <c r="K44" s="81"/>
      <c r="L44" s="81"/>
      <c r="M44" s="81"/>
      <c r="N44" s="81"/>
      <c r="O44" s="81"/>
      <c r="P44" s="82"/>
      <c r="Q44" s="82">
        <v>0</v>
      </c>
      <c r="R44" s="65"/>
      <c r="S44" s="66">
        <v>0</v>
      </c>
    </row>
    <row r="45" spans="1:19">
      <c r="A45" s="48" t="s">
        <v>57</v>
      </c>
      <c r="B45" s="67" t="s">
        <v>58</v>
      </c>
      <c r="C45" s="68"/>
      <c r="D45" s="69">
        <v>51</v>
      </c>
      <c r="E45" s="70"/>
      <c r="F45" s="95"/>
      <c r="G45" s="79"/>
      <c r="H45" s="80">
        <v>2866297664</v>
      </c>
      <c r="I45" s="80">
        <v>0</v>
      </c>
      <c r="J45" s="81">
        <v>2233694551</v>
      </c>
      <c r="K45" s="81">
        <v>2027845805</v>
      </c>
      <c r="L45" s="81">
        <v>2233694551</v>
      </c>
      <c r="M45" s="81">
        <v>2027845805</v>
      </c>
      <c r="N45" s="81">
        <v>4894143469</v>
      </c>
      <c r="O45" s="81">
        <v>4792285940</v>
      </c>
      <c r="P45" s="82">
        <v>6426232927</v>
      </c>
      <c r="Q45" s="82">
        <v>1994038161</v>
      </c>
      <c r="R45" s="65">
        <v>6426232927</v>
      </c>
      <c r="S45" s="66">
        <v>1994038161</v>
      </c>
    </row>
    <row r="46" spans="1:19" ht="15.75">
      <c r="A46" s="48"/>
      <c r="B46" s="67"/>
      <c r="C46" s="68"/>
      <c r="D46" s="51"/>
      <c r="E46" s="52"/>
      <c r="F46" s="95"/>
      <c r="G46" s="61"/>
      <c r="H46" s="71"/>
      <c r="I46" s="71"/>
      <c r="J46" s="81"/>
      <c r="K46" s="81"/>
      <c r="L46" s="81"/>
      <c r="M46" s="81"/>
      <c r="N46" s="72"/>
      <c r="O46" s="72"/>
      <c r="P46" s="73"/>
      <c r="Q46" s="73">
        <v>0</v>
      </c>
      <c r="R46" s="65"/>
      <c r="S46" s="66">
        <v>0</v>
      </c>
    </row>
    <row r="47" spans="1:19">
      <c r="A47" s="48" t="s">
        <v>59</v>
      </c>
      <c r="B47" s="67" t="s">
        <v>60</v>
      </c>
      <c r="C47" s="68"/>
      <c r="D47" s="69">
        <v>52</v>
      </c>
      <c r="E47" s="70"/>
      <c r="F47" s="95"/>
      <c r="G47" s="61"/>
      <c r="H47" s="80">
        <v>-313026084</v>
      </c>
      <c r="I47" s="80">
        <v>0</v>
      </c>
      <c r="J47" s="81"/>
      <c r="K47" s="81"/>
      <c r="L47" s="81"/>
      <c r="M47" s="81"/>
      <c r="N47" s="81">
        <v>-313026084</v>
      </c>
      <c r="O47" s="81">
        <v>-217002575</v>
      </c>
      <c r="P47" s="82">
        <v>-217002575</v>
      </c>
      <c r="Q47" s="82">
        <v>102863924</v>
      </c>
      <c r="R47" s="65">
        <v>-217002575</v>
      </c>
      <c r="S47" s="66">
        <v>102863924</v>
      </c>
    </row>
    <row r="48" spans="1:19" ht="15.75">
      <c r="A48" s="48"/>
      <c r="B48" s="67"/>
      <c r="C48" s="68"/>
      <c r="D48" s="51"/>
      <c r="E48" s="52"/>
      <c r="F48" s="60"/>
      <c r="G48" s="61"/>
      <c r="H48" s="71"/>
      <c r="I48" s="71"/>
      <c r="J48" s="81"/>
      <c r="K48" s="81"/>
      <c r="L48" s="81"/>
      <c r="M48" s="81"/>
      <c r="N48" s="72"/>
      <c r="O48" s="72"/>
      <c r="P48" s="73"/>
      <c r="Q48" s="73">
        <v>0</v>
      </c>
      <c r="R48" s="65"/>
      <c r="S48" s="66">
        <v>0</v>
      </c>
    </row>
    <row r="49" spans="1:19">
      <c r="A49" s="113" t="s">
        <v>61</v>
      </c>
      <c r="B49" s="99" t="s">
        <v>62</v>
      </c>
      <c r="C49" s="26"/>
      <c r="D49" s="97">
        <v>60</v>
      </c>
      <c r="E49" s="98"/>
      <c r="F49" s="60"/>
      <c r="G49" s="61"/>
      <c r="H49" s="62">
        <v>8852877356</v>
      </c>
      <c r="I49" s="62">
        <v>0</v>
      </c>
      <c r="J49" s="62">
        <f>J43-J45</f>
        <v>8934778205</v>
      </c>
      <c r="K49" s="118">
        <v>7679635128</v>
      </c>
      <c r="L49" s="62">
        <v>8934778205</v>
      </c>
      <c r="M49" s="118">
        <v>7679635128</v>
      </c>
      <c r="N49" s="62">
        <v>16532512484</v>
      </c>
      <c r="O49" s="62">
        <v>18708303537</v>
      </c>
      <c r="P49" s="117">
        <v>28365356331</v>
      </c>
      <c r="Q49" s="117">
        <v>3173616672</v>
      </c>
      <c r="R49" s="65">
        <v>25236693831</v>
      </c>
      <c r="S49" s="66">
        <v>6302279172</v>
      </c>
    </row>
    <row r="50" spans="1:19" s="130" customFormat="1">
      <c r="A50" s="119" t="s">
        <v>63</v>
      </c>
      <c r="B50" s="120" t="s">
        <v>64</v>
      </c>
      <c r="C50" s="121"/>
      <c r="D50" s="122">
        <v>61</v>
      </c>
      <c r="E50" s="123"/>
      <c r="F50" s="124"/>
      <c r="G50" s="125"/>
      <c r="H50" s="126">
        <v>7954837031</v>
      </c>
      <c r="I50" s="126">
        <v>0</v>
      </c>
      <c r="J50" s="127">
        <f>J49-J51</f>
        <v>8218487704</v>
      </c>
      <c r="K50" s="127">
        <v>6982720595</v>
      </c>
      <c r="L50" s="127">
        <v>8218487704</v>
      </c>
      <c r="M50" s="127">
        <v>6982720595</v>
      </c>
      <c r="N50" s="127">
        <v>14937557626</v>
      </c>
      <c r="O50" s="127">
        <v>14982766846</v>
      </c>
      <c r="P50" s="128">
        <v>23659897193</v>
      </c>
      <c r="Q50" s="128">
        <v>2637703409</v>
      </c>
      <c r="R50" s="129">
        <v>20531234693</v>
      </c>
      <c r="S50" s="66">
        <v>5766365909</v>
      </c>
    </row>
    <row r="51" spans="1:19" s="130" customFormat="1">
      <c r="A51" s="119" t="s">
        <v>65</v>
      </c>
      <c r="B51" s="120" t="s">
        <v>66</v>
      </c>
      <c r="C51" s="121"/>
      <c r="D51" s="122">
        <v>62</v>
      </c>
      <c r="E51" s="123"/>
      <c r="F51" s="124"/>
      <c r="G51" s="125"/>
      <c r="H51" s="126">
        <v>898040325</v>
      </c>
      <c r="I51" s="126">
        <v>0</v>
      </c>
      <c r="J51" s="127">
        <v>716290501</v>
      </c>
      <c r="K51" s="127">
        <v>696914533</v>
      </c>
      <c r="L51" s="127">
        <v>716290501</v>
      </c>
      <c r="M51" s="127">
        <v>696914533</v>
      </c>
      <c r="N51" s="127">
        <v>1594954858</v>
      </c>
      <c r="O51" s="127">
        <v>3725536691</v>
      </c>
      <c r="P51" s="128">
        <v>4705459138</v>
      </c>
      <c r="Q51" s="128">
        <v>535913263</v>
      </c>
      <c r="R51" s="129">
        <v>4705459138</v>
      </c>
      <c r="S51" s="66">
        <v>535913263</v>
      </c>
    </row>
    <row r="52" spans="1:19">
      <c r="A52" s="96"/>
      <c r="B52" s="99"/>
      <c r="C52" s="26"/>
      <c r="D52" s="97"/>
      <c r="E52" s="98"/>
      <c r="F52" s="60"/>
      <c r="G52" s="61"/>
      <c r="H52" s="131"/>
      <c r="I52" s="131"/>
      <c r="J52" s="132"/>
      <c r="K52" s="132"/>
      <c r="L52" s="132"/>
      <c r="M52" s="132"/>
      <c r="N52" s="132"/>
      <c r="O52" s="132"/>
      <c r="P52" s="133"/>
      <c r="Q52" s="133">
        <v>0</v>
      </c>
      <c r="R52" s="65"/>
      <c r="S52" s="66">
        <v>0</v>
      </c>
    </row>
    <row r="53" spans="1:19">
      <c r="A53" s="113" t="s">
        <v>67</v>
      </c>
      <c r="B53" s="99" t="s">
        <v>68</v>
      </c>
      <c r="C53" s="26"/>
      <c r="D53" s="97">
        <v>70</v>
      </c>
      <c r="E53" s="98"/>
      <c r="F53" s="60">
        <v>28</v>
      </c>
      <c r="G53" s="61"/>
      <c r="H53" s="131"/>
      <c r="I53" s="131"/>
      <c r="J53" s="132">
        <v>1308</v>
      </c>
      <c r="K53" s="132">
        <v>1110</v>
      </c>
      <c r="L53" s="132">
        <v>1308</v>
      </c>
      <c r="M53" s="132">
        <v>1110</v>
      </c>
      <c r="N53" s="132">
        <v>2378</v>
      </c>
      <c r="O53" s="132">
        <v>2385</v>
      </c>
      <c r="P53" s="133">
        <v>4515</v>
      </c>
      <c r="Q53" s="133">
        <v>-595.92359971336191</v>
      </c>
      <c r="R53" s="65">
        <v>3200</v>
      </c>
      <c r="S53" s="66">
        <v>719.07640028663809</v>
      </c>
    </row>
    <row r="54" spans="1:19" ht="14.25">
      <c r="A54" s="113" t="s">
        <v>69</v>
      </c>
      <c r="B54" s="134" t="s">
        <v>70</v>
      </c>
      <c r="C54" s="26"/>
      <c r="D54" s="97">
        <v>71</v>
      </c>
      <c r="E54" s="98"/>
      <c r="F54" s="60">
        <v>28</v>
      </c>
      <c r="G54" s="61"/>
      <c r="H54" s="131"/>
      <c r="I54" s="131"/>
      <c r="J54" s="132"/>
      <c r="K54" s="132"/>
      <c r="L54" s="132"/>
      <c r="M54" s="132"/>
      <c r="N54" s="135"/>
    </row>
    <row r="55" spans="1:19" ht="15.75">
      <c r="A55" s="136"/>
      <c r="B55" s="137"/>
      <c r="C55" s="138"/>
      <c r="D55" s="139"/>
      <c r="E55" s="140"/>
      <c r="F55" s="141"/>
      <c r="G55" s="137"/>
      <c r="H55" s="142"/>
      <c r="I55" s="142"/>
      <c r="J55" s="143"/>
      <c r="K55" s="143"/>
      <c r="L55" s="143"/>
      <c r="M55" s="143"/>
      <c r="N55" s="144"/>
    </row>
    <row r="56" spans="1:19" ht="15.75">
      <c r="A56" s="145"/>
      <c r="B56" s="101"/>
      <c r="C56" s="101"/>
      <c r="D56" s="146"/>
      <c r="E56" s="146"/>
      <c r="J56" s="147"/>
      <c r="K56" s="147"/>
      <c r="L56" s="147"/>
      <c r="M56" s="147"/>
      <c r="N56" s="144"/>
    </row>
    <row r="57" spans="1:19" ht="15.75">
      <c r="A57" s="145"/>
      <c r="B57" s="101"/>
      <c r="C57" s="101"/>
      <c r="D57" s="146"/>
      <c r="E57" s="146"/>
      <c r="J57" s="147"/>
      <c r="K57" s="314" t="s">
        <v>195</v>
      </c>
      <c r="L57" s="314"/>
      <c r="M57" s="314"/>
      <c r="N57" s="144"/>
    </row>
    <row r="58" spans="1:19" ht="15.75">
      <c r="A58" s="145"/>
      <c r="B58" s="101"/>
      <c r="C58" s="101"/>
      <c r="D58" s="146"/>
      <c r="E58" s="146"/>
      <c r="J58" s="147"/>
      <c r="K58" s="147"/>
      <c r="L58" s="147"/>
      <c r="M58" s="147"/>
      <c r="N58" s="144"/>
    </row>
    <row r="59" spans="1:19" ht="15.75">
      <c r="A59" s="145"/>
      <c r="B59" s="148" t="s">
        <v>71</v>
      </c>
      <c r="C59" s="148"/>
      <c r="D59" s="148"/>
      <c r="E59" s="148"/>
      <c r="F59" s="148"/>
      <c r="G59" s="148"/>
      <c r="H59" s="149"/>
      <c r="I59" s="149"/>
      <c r="J59" s="315" t="s">
        <v>72</v>
      </c>
      <c r="K59" s="315"/>
      <c r="L59" s="315"/>
      <c r="M59" s="315"/>
      <c r="N59" s="144"/>
    </row>
    <row r="60" spans="1:19" ht="15.75">
      <c r="A60" s="145"/>
      <c r="B60" s="148"/>
      <c r="C60" s="148"/>
      <c r="D60" s="148"/>
      <c r="E60" s="148"/>
      <c r="F60" s="148"/>
      <c r="G60" s="148"/>
      <c r="H60" s="149"/>
      <c r="I60" s="149"/>
      <c r="J60" s="150"/>
      <c r="K60" s="150"/>
      <c r="L60" s="150"/>
      <c r="M60" s="150"/>
      <c r="N60" s="144"/>
    </row>
    <row r="61" spans="1:19" ht="15.75">
      <c r="A61" s="145"/>
      <c r="B61" s="148"/>
      <c r="C61" s="148"/>
      <c r="D61" s="148"/>
      <c r="E61" s="148"/>
      <c r="F61" s="148"/>
      <c r="G61" s="148"/>
      <c r="H61" s="149"/>
      <c r="I61" s="149"/>
      <c r="J61" s="150"/>
      <c r="K61" s="150"/>
      <c r="L61" s="150"/>
      <c r="M61" s="150"/>
      <c r="N61" s="144"/>
    </row>
    <row r="62" spans="1:19" ht="15.75">
      <c r="A62" s="145"/>
      <c r="B62" s="148"/>
      <c r="C62" s="148"/>
      <c r="D62" s="148"/>
      <c r="E62" s="148"/>
      <c r="F62" s="151"/>
      <c r="G62" s="151"/>
      <c r="H62" s="149"/>
      <c r="I62" s="149"/>
      <c r="J62" s="150"/>
      <c r="K62" s="150"/>
      <c r="L62" s="150"/>
      <c r="M62" s="150"/>
      <c r="N62" s="144"/>
    </row>
    <row r="63" spans="1:19" ht="15.75">
      <c r="A63" s="145"/>
      <c r="B63" s="148"/>
      <c r="C63" s="148"/>
      <c r="D63" s="148"/>
      <c r="E63" s="148"/>
      <c r="F63" s="151"/>
      <c r="G63" s="151"/>
      <c r="H63" s="149"/>
      <c r="I63" s="149"/>
      <c r="J63" s="150"/>
      <c r="K63" s="150"/>
      <c r="L63" s="150"/>
      <c r="M63" s="150"/>
      <c r="N63" s="144"/>
    </row>
    <row r="64" spans="1:19" ht="15.75">
      <c r="A64" s="145"/>
      <c r="B64" s="148"/>
      <c r="C64" s="148"/>
      <c r="D64" s="148"/>
      <c r="E64" s="148"/>
      <c r="F64" s="151"/>
      <c r="G64" s="151"/>
      <c r="H64" s="149"/>
      <c r="I64" s="149"/>
      <c r="J64" s="150"/>
      <c r="K64" s="150"/>
      <c r="L64" s="150"/>
      <c r="M64" s="150"/>
      <c r="N64" s="144"/>
    </row>
    <row r="65" spans="1:14" ht="15.75">
      <c r="A65" s="145"/>
      <c r="B65" s="148" t="s">
        <v>73</v>
      </c>
      <c r="C65" s="148"/>
      <c r="D65" s="148"/>
      <c r="E65" s="148"/>
      <c r="F65" s="148"/>
      <c r="G65" s="148"/>
      <c r="H65" s="149"/>
      <c r="I65" s="149"/>
      <c r="J65" s="315" t="s">
        <v>199</v>
      </c>
      <c r="K65" s="315"/>
      <c r="L65" s="315"/>
      <c r="M65" s="315"/>
      <c r="N65" s="144"/>
    </row>
    <row r="66" spans="1:14" ht="15.75">
      <c r="A66" s="145"/>
      <c r="B66" s="101"/>
      <c r="C66" s="101"/>
      <c r="D66" s="146"/>
      <c r="E66" s="146"/>
      <c r="J66" s="147"/>
      <c r="K66" s="147"/>
      <c r="L66" s="147"/>
      <c r="M66" s="147"/>
      <c r="N66" s="144"/>
    </row>
  </sheetData>
  <mergeCells count="4">
    <mergeCell ref="A9:B9"/>
    <mergeCell ref="K57:M57"/>
    <mergeCell ref="J59:M59"/>
    <mergeCell ref="J65:M65"/>
  </mergeCells>
  <pageMargins left="0.45" right="0.2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2"/>
  <sheetViews>
    <sheetView topLeftCell="A79" workbookViewId="0">
      <selection activeCell="I17" sqref="I17"/>
    </sheetView>
  </sheetViews>
  <sheetFormatPr defaultRowHeight="15"/>
  <cols>
    <col min="1" max="1" width="4.7109375" customWidth="1"/>
    <col min="2" max="2" width="40.5703125" customWidth="1"/>
    <col min="3" max="3" width="0.85546875" customWidth="1"/>
    <col min="4" max="4" width="6.140625" customWidth="1"/>
    <col min="5" max="5" width="0.7109375" customWidth="1"/>
    <col min="6" max="6" width="5.7109375" customWidth="1"/>
    <col min="7" max="7" width="0.28515625" customWidth="1"/>
    <col min="8" max="8" width="20.28515625" customWidth="1"/>
    <col min="9" max="9" width="16.7109375" customWidth="1"/>
    <col min="13" max="13" width="12.85546875" customWidth="1"/>
  </cols>
  <sheetData>
    <row r="1" spans="1:9">
      <c r="A1" s="155" t="s">
        <v>0</v>
      </c>
      <c r="B1" s="155"/>
      <c r="C1" s="155"/>
      <c r="D1" s="156"/>
      <c r="E1" s="156"/>
      <c r="F1" s="157"/>
      <c r="G1" s="157"/>
      <c r="H1" s="180"/>
      <c r="I1" s="181" t="s">
        <v>1</v>
      </c>
    </row>
    <row r="2" spans="1:9">
      <c r="A2" s="158" t="s">
        <v>2</v>
      </c>
      <c r="B2" s="159"/>
      <c r="C2" s="159"/>
      <c r="D2" s="159"/>
      <c r="E2" s="159"/>
      <c r="F2" s="160"/>
      <c r="G2" s="160"/>
      <c r="H2" s="160"/>
      <c r="I2" s="182" t="s">
        <v>190</v>
      </c>
    </row>
    <row r="3" spans="1:9">
      <c r="A3" s="158"/>
      <c r="B3" s="159"/>
      <c r="C3" s="159"/>
      <c r="D3" s="159"/>
      <c r="E3" s="159"/>
      <c r="F3" s="160"/>
      <c r="G3" s="160"/>
      <c r="H3" s="160"/>
      <c r="I3" s="183" t="s">
        <v>191</v>
      </c>
    </row>
    <row r="4" spans="1:9">
      <c r="A4" s="161"/>
      <c r="B4" s="162"/>
      <c r="C4" s="162"/>
      <c r="D4" s="163"/>
      <c r="E4" s="163"/>
      <c r="F4" s="162"/>
      <c r="G4" s="162"/>
      <c r="H4" s="162"/>
      <c r="I4" s="184" t="s">
        <v>81</v>
      </c>
    </row>
    <row r="5" spans="1:9">
      <c r="A5" s="164" t="s">
        <v>79</v>
      </c>
      <c r="B5" s="164"/>
      <c r="C5" s="164"/>
      <c r="D5" s="164"/>
      <c r="E5" s="164"/>
      <c r="F5" s="164"/>
      <c r="G5" s="164"/>
      <c r="H5" s="164"/>
      <c r="I5" s="164"/>
    </row>
    <row r="6" spans="1:9">
      <c r="A6" s="164" t="s">
        <v>198</v>
      </c>
      <c r="B6" s="164"/>
      <c r="C6" s="164"/>
      <c r="D6" s="164"/>
      <c r="E6" s="164"/>
      <c r="F6" s="164"/>
      <c r="G6" s="164"/>
      <c r="H6" s="164"/>
      <c r="I6" s="164"/>
    </row>
    <row r="7" spans="1:9">
      <c r="A7" s="165"/>
      <c r="B7" s="130"/>
      <c r="C7" s="130"/>
      <c r="D7" s="166"/>
      <c r="E7" s="166"/>
      <c r="F7" s="130"/>
      <c r="G7" s="130"/>
      <c r="H7" s="185"/>
      <c r="I7" s="186" t="s">
        <v>5</v>
      </c>
    </row>
    <row r="8" spans="1:9" ht="41.25">
      <c r="A8" s="167" t="s">
        <v>80</v>
      </c>
      <c r="B8" s="168"/>
      <c r="C8" s="169"/>
      <c r="D8" s="170" t="s">
        <v>7</v>
      </c>
      <c r="E8" s="171"/>
      <c r="F8" s="172" t="s">
        <v>8</v>
      </c>
      <c r="G8" s="173"/>
      <c r="H8" s="187">
        <v>42370</v>
      </c>
      <c r="I8" s="187">
        <v>42460</v>
      </c>
    </row>
    <row r="9" spans="1:9">
      <c r="A9" s="174"/>
      <c r="B9" s="175">
        <v>1</v>
      </c>
      <c r="C9" s="176"/>
      <c r="D9" s="177">
        <v>2</v>
      </c>
      <c r="E9" s="178"/>
      <c r="F9" s="179">
        <v>3</v>
      </c>
      <c r="G9" s="175"/>
      <c r="H9" s="188">
        <v>4</v>
      </c>
      <c r="I9" s="188">
        <v>5</v>
      </c>
    </row>
    <row r="10" spans="1:9">
      <c r="A10" s="114" t="s">
        <v>82</v>
      </c>
      <c r="B10" s="189" t="s">
        <v>83</v>
      </c>
      <c r="C10" s="190"/>
      <c r="D10" s="191">
        <v>100</v>
      </c>
      <c r="E10" s="192"/>
      <c r="F10" s="193"/>
      <c r="G10" s="194"/>
      <c r="H10" s="202">
        <v>372830726786</v>
      </c>
      <c r="I10" s="202">
        <f>I12+I15+I21+I25</f>
        <v>352562866069</v>
      </c>
    </row>
    <row r="11" spans="1:9">
      <c r="A11" s="119"/>
      <c r="B11" s="195" t="s">
        <v>84</v>
      </c>
      <c r="C11" s="196"/>
      <c r="D11" s="122"/>
      <c r="E11" s="123"/>
      <c r="F11" s="119"/>
      <c r="G11" s="197"/>
      <c r="H11" s="202"/>
      <c r="I11" s="203"/>
    </row>
    <row r="12" spans="1:9">
      <c r="A12" s="114" t="s">
        <v>85</v>
      </c>
      <c r="B12" s="189" t="s">
        <v>86</v>
      </c>
      <c r="C12" s="190"/>
      <c r="D12" s="198">
        <v>110</v>
      </c>
      <c r="E12" s="199"/>
      <c r="F12" s="124" t="s">
        <v>78</v>
      </c>
      <c r="G12" s="125"/>
      <c r="H12" s="202">
        <v>19686710186</v>
      </c>
      <c r="I12" s="202">
        <f>I13</f>
        <v>35024643857</v>
      </c>
    </row>
    <row r="13" spans="1:9">
      <c r="A13" s="200" t="s">
        <v>15</v>
      </c>
      <c r="B13" s="121" t="s">
        <v>87</v>
      </c>
      <c r="C13" s="201"/>
      <c r="D13" s="122" t="s">
        <v>88</v>
      </c>
      <c r="E13" s="123"/>
      <c r="F13" s="124"/>
      <c r="G13" s="125"/>
      <c r="H13" s="203">
        <v>19686710186</v>
      </c>
      <c r="I13" s="203">
        <v>35024643857</v>
      </c>
    </row>
    <row r="14" spans="1:9">
      <c r="A14" s="119"/>
      <c r="B14" s="121"/>
      <c r="C14" s="201"/>
      <c r="D14" s="122"/>
      <c r="E14" s="123"/>
      <c r="F14" s="124"/>
      <c r="G14" s="125"/>
      <c r="H14" s="203"/>
      <c r="I14" s="203"/>
    </row>
    <row r="15" spans="1:9">
      <c r="A15" s="114" t="s">
        <v>89</v>
      </c>
      <c r="B15" s="189" t="s">
        <v>90</v>
      </c>
      <c r="C15" s="190"/>
      <c r="D15" s="198">
        <v>130</v>
      </c>
      <c r="E15" s="199"/>
      <c r="F15" s="124"/>
      <c r="G15" s="125"/>
      <c r="H15" s="202">
        <v>131168086001</v>
      </c>
      <c r="I15" s="202">
        <f>SUM(I16:I19)</f>
        <v>66423678315</v>
      </c>
    </row>
    <row r="16" spans="1:9">
      <c r="A16" s="200" t="s">
        <v>15</v>
      </c>
      <c r="B16" s="152" t="s">
        <v>91</v>
      </c>
      <c r="C16" s="201"/>
      <c r="D16" s="122" t="s">
        <v>92</v>
      </c>
      <c r="E16" s="199"/>
      <c r="F16" s="124">
        <v>6</v>
      </c>
      <c r="G16" s="125"/>
      <c r="H16" s="203">
        <v>92580329282</v>
      </c>
      <c r="I16" s="203">
        <f>55752308672-94312320</f>
        <v>55657996352</v>
      </c>
    </row>
    <row r="17" spans="1:9">
      <c r="A17" s="200" t="s">
        <v>18</v>
      </c>
      <c r="B17" s="121" t="s">
        <v>93</v>
      </c>
      <c r="C17" s="201"/>
      <c r="D17" s="122" t="s">
        <v>94</v>
      </c>
      <c r="E17" s="123"/>
      <c r="F17" s="124"/>
      <c r="G17" s="125"/>
      <c r="H17" s="203">
        <v>33397170020</v>
      </c>
      <c r="I17" s="203">
        <v>4378682868</v>
      </c>
    </row>
    <row r="18" spans="1:9">
      <c r="A18" s="204" t="s">
        <v>29</v>
      </c>
      <c r="B18" s="152" t="s">
        <v>95</v>
      </c>
      <c r="C18" s="201"/>
      <c r="D18" s="122">
        <v>136</v>
      </c>
      <c r="E18" s="123"/>
      <c r="F18" s="124">
        <v>7</v>
      </c>
      <c r="G18" s="125"/>
      <c r="H18" s="203">
        <v>7709922104</v>
      </c>
      <c r="I18" s="203">
        <v>8906334500</v>
      </c>
    </row>
    <row r="19" spans="1:9">
      <c r="A19" s="204" t="s">
        <v>32</v>
      </c>
      <c r="B19" s="152" t="s">
        <v>96</v>
      </c>
      <c r="C19" s="201"/>
      <c r="D19" s="122">
        <v>137</v>
      </c>
      <c r="E19" s="123"/>
      <c r="F19" s="124">
        <v>8</v>
      </c>
      <c r="G19" s="125"/>
      <c r="H19" s="203">
        <v>-2519335405</v>
      </c>
      <c r="I19" s="203">
        <v>-2519335405</v>
      </c>
    </row>
    <row r="20" spans="1:9">
      <c r="A20" s="200"/>
      <c r="B20" s="121"/>
      <c r="C20" s="201"/>
      <c r="D20" s="122"/>
      <c r="E20" s="123"/>
      <c r="F20" s="124"/>
      <c r="G20" s="125"/>
      <c r="H20" s="203"/>
      <c r="I20" s="203"/>
    </row>
    <row r="21" spans="1:9">
      <c r="A21" s="114" t="s">
        <v>97</v>
      </c>
      <c r="B21" s="189" t="s">
        <v>98</v>
      </c>
      <c r="C21" s="190"/>
      <c r="D21" s="198">
        <v>140</v>
      </c>
      <c r="E21" s="199"/>
      <c r="F21" s="124">
        <v>10</v>
      </c>
      <c r="G21" s="125"/>
      <c r="H21" s="202">
        <v>219726623584</v>
      </c>
      <c r="I21" s="202">
        <f>I22+I23</f>
        <v>248194283689</v>
      </c>
    </row>
    <row r="22" spans="1:9">
      <c r="A22" s="200" t="s">
        <v>15</v>
      </c>
      <c r="B22" s="121" t="s">
        <v>98</v>
      </c>
      <c r="C22" s="201"/>
      <c r="D22" s="122" t="s">
        <v>99</v>
      </c>
      <c r="E22" s="123"/>
      <c r="F22" s="124"/>
      <c r="G22" s="125"/>
      <c r="H22" s="203">
        <v>221439153232</v>
      </c>
      <c r="I22" s="203">
        <v>249906813337</v>
      </c>
    </row>
    <row r="23" spans="1:9">
      <c r="A23" s="200" t="s">
        <v>18</v>
      </c>
      <c r="B23" s="121" t="s">
        <v>100</v>
      </c>
      <c r="C23" s="201"/>
      <c r="D23" s="122" t="s">
        <v>101</v>
      </c>
      <c r="E23" s="123"/>
      <c r="F23" s="124"/>
      <c r="G23" s="125"/>
      <c r="H23" s="203">
        <v>-1712529648</v>
      </c>
      <c r="I23" s="203">
        <v>-1712529648</v>
      </c>
    </row>
    <row r="24" spans="1:9">
      <c r="A24" s="200"/>
      <c r="B24" s="121"/>
      <c r="C24" s="201"/>
      <c r="D24" s="122"/>
      <c r="E24" s="123"/>
      <c r="F24" s="124"/>
      <c r="G24" s="125"/>
      <c r="H24" s="203"/>
      <c r="I24" s="203"/>
    </row>
    <row r="25" spans="1:9">
      <c r="A25" s="114" t="s">
        <v>102</v>
      </c>
      <c r="B25" s="189" t="s">
        <v>103</v>
      </c>
      <c r="C25" s="190"/>
      <c r="D25" s="198">
        <v>150</v>
      </c>
      <c r="E25" s="199"/>
      <c r="F25" s="124"/>
      <c r="G25" s="125"/>
      <c r="H25" s="202">
        <v>2249307015</v>
      </c>
      <c r="I25" s="202">
        <f>I27+I28</f>
        <v>2920260208</v>
      </c>
    </row>
    <row r="26" spans="1:9">
      <c r="A26" s="200" t="s">
        <v>15</v>
      </c>
      <c r="B26" s="121" t="s">
        <v>104</v>
      </c>
      <c r="C26" s="201"/>
      <c r="D26" s="122" t="s">
        <v>105</v>
      </c>
      <c r="E26" s="123"/>
      <c r="F26" s="124" t="s">
        <v>106</v>
      </c>
      <c r="G26" s="125"/>
      <c r="H26" s="203">
        <v>0</v>
      </c>
      <c r="I26" s="203"/>
    </row>
    <row r="27" spans="1:9">
      <c r="A27" s="200" t="s">
        <v>18</v>
      </c>
      <c r="B27" s="121" t="s">
        <v>107</v>
      </c>
      <c r="C27" s="201"/>
      <c r="D27" s="122" t="s">
        <v>108</v>
      </c>
      <c r="E27" s="123"/>
      <c r="F27" s="124"/>
      <c r="G27" s="125"/>
      <c r="H27" s="203">
        <v>1874885370</v>
      </c>
      <c r="I27" s="203">
        <v>2379301264</v>
      </c>
    </row>
    <row r="28" spans="1:9">
      <c r="A28" s="200" t="s">
        <v>21</v>
      </c>
      <c r="B28" s="121" t="s">
        <v>109</v>
      </c>
      <c r="C28" s="201"/>
      <c r="D28" s="122">
        <v>153</v>
      </c>
      <c r="E28" s="123"/>
      <c r="F28" s="124" t="s">
        <v>41</v>
      </c>
      <c r="G28" s="125"/>
      <c r="H28" s="203">
        <v>374421645</v>
      </c>
      <c r="I28" s="203">
        <v>540958944</v>
      </c>
    </row>
    <row r="29" spans="1:9">
      <c r="A29" s="200"/>
      <c r="B29" s="121"/>
      <c r="C29" s="201"/>
      <c r="D29" s="122"/>
      <c r="E29" s="123"/>
      <c r="F29" s="124"/>
      <c r="G29" s="125"/>
      <c r="H29" s="203"/>
      <c r="I29" s="203"/>
    </row>
    <row r="30" spans="1:9">
      <c r="A30" s="114" t="s">
        <v>110</v>
      </c>
      <c r="B30" s="189" t="s">
        <v>111</v>
      </c>
      <c r="C30" s="190"/>
      <c r="D30" s="191">
        <v>200</v>
      </c>
      <c r="E30" s="192"/>
      <c r="F30" s="124"/>
      <c r="G30" s="125"/>
      <c r="H30" s="208">
        <v>63734495634</v>
      </c>
      <c r="I30" s="208">
        <f>I32+I35+I41+I44+I47</f>
        <v>63218669533</v>
      </c>
    </row>
    <row r="31" spans="1:9">
      <c r="A31" s="200"/>
      <c r="B31" s="205" t="s">
        <v>112</v>
      </c>
      <c r="C31" s="206"/>
      <c r="D31" s="122"/>
      <c r="E31" s="123"/>
      <c r="F31" s="124"/>
      <c r="G31" s="125"/>
      <c r="H31" s="203"/>
      <c r="I31" s="203"/>
    </row>
    <row r="32" spans="1:9">
      <c r="A32" s="207" t="s">
        <v>85</v>
      </c>
      <c r="B32" s="205" t="s">
        <v>113</v>
      </c>
      <c r="C32" s="206"/>
      <c r="D32" s="198">
        <v>210</v>
      </c>
      <c r="E32" s="199"/>
      <c r="F32" s="124"/>
      <c r="G32" s="125"/>
      <c r="H32" s="202">
        <v>10000000</v>
      </c>
      <c r="I32" s="202">
        <f>I33</f>
        <v>10000000</v>
      </c>
    </row>
    <row r="33" spans="1:13">
      <c r="A33" s="200" t="s">
        <v>29</v>
      </c>
      <c r="B33" s="209" t="s">
        <v>114</v>
      </c>
      <c r="C33" s="210"/>
      <c r="D33" s="122">
        <v>216</v>
      </c>
      <c r="E33" s="123"/>
      <c r="F33" s="124">
        <v>7</v>
      </c>
      <c r="G33" s="125"/>
      <c r="H33" s="203">
        <v>10000000</v>
      </c>
      <c r="I33" s="203">
        <v>10000000</v>
      </c>
    </row>
    <row r="34" spans="1:13">
      <c r="A34" s="200"/>
      <c r="B34" s="121"/>
      <c r="C34" s="201"/>
      <c r="D34" s="122"/>
      <c r="E34" s="123"/>
      <c r="F34" s="124"/>
      <c r="G34" s="125"/>
      <c r="H34" s="203"/>
      <c r="I34" s="203"/>
    </row>
    <row r="35" spans="1:13">
      <c r="A35" s="207" t="s">
        <v>115</v>
      </c>
      <c r="B35" s="189" t="s">
        <v>116</v>
      </c>
      <c r="C35" s="190"/>
      <c r="D35" s="198">
        <v>220</v>
      </c>
      <c r="E35" s="199"/>
      <c r="F35" s="124"/>
      <c r="G35" s="125"/>
      <c r="H35" s="208">
        <v>55949823127</v>
      </c>
      <c r="I35" s="208">
        <f>I36</f>
        <v>54967200664</v>
      </c>
    </row>
    <row r="36" spans="1:13">
      <c r="A36" s="200" t="s">
        <v>15</v>
      </c>
      <c r="B36" s="121" t="s">
        <v>117</v>
      </c>
      <c r="C36" s="201"/>
      <c r="D36" s="122">
        <v>221</v>
      </c>
      <c r="E36" s="123"/>
      <c r="F36" s="124">
        <v>11</v>
      </c>
      <c r="G36" s="125"/>
      <c r="H36" s="203">
        <v>55949823127</v>
      </c>
      <c r="I36" s="203">
        <v>54967200664</v>
      </c>
    </row>
    <row r="37" spans="1:13">
      <c r="A37" s="211" t="s">
        <v>118</v>
      </c>
      <c r="B37" s="212" t="s">
        <v>119</v>
      </c>
      <c r="C37" s="213"/>
      <c r="D37" s="214" t="s">
        <v>120</v>
      </c>
      <c r="E37" s="215"/>
      <c r="F37" s="216"/>
      <c r="G37" s="217"/>
      <c r="H37" s="218">
        <v>215275993693</v>
      </c>
      <c r="I37" s="218">
        <v>219003371230</v>
      </c>
    </row>
    <row r="38" spans="1:13">
      <c r="A38" s="211" t="s">
        <v>118</v>
      </c>
      <c r="B38" s="212" t="s">
        <v>121</v>
      </c>
      <c r="C38" s="213"/>
      <c r="D38" s="214" t="s">
        <v>122</v>
      </c>
      <c r="E38" s="215"/>
      <c r="F38" s="216"/>
      <c r="G38" s="217"/>
      <c r="H38" s="218">
        <v>-159326170566</v>
      </c>
      <c r="I38" s="218">
        <v>-164036170566</v>
      </c>
    </row>
    <row r="39" spans="1:13">
      <c r="A39" s="211"/>
      <c r="B39" s="212"/>
      <c r="C39" s="213"/>
      <c r="D39" s="214"/>
      <c r="E39" s="215"/>
      <c r="F39" s="124"/>
      <c r="G39" s="125"/>
      <c r="H39" s="203"/>
      <c r="I39" s="203"/>
    </row>
    <row r="40" spans="1:13">
      <c r="A40" s="211"/>
      <c r="B40" s="212"/>
      <c r="C40" s="213"/>
      <c r="D40" s="214"/>
      <c r="E40" s="215"/>
      <c r="F40" s="124"/>
      <c r="G40" s="125"/>
      <c r="H40" s="203"/>
      <c r="I40" s="203"/>
    </row>
    <row r="41" spans="1:13">
      <c r="A41" s="207" t="s">
        <v>97</v>
      </c>
      <c r="B41" s="219" t="s">
        <v>123</v>
      </c>
      <c r="C41" s="190"/>
      <c r="D41" s="198">
        <v>240</v>
      </c>
      <c r="E41" s="215"/>
      <c r="F41" s="124" t="s">
        <v>124</v>
      </c>
      <c r="G41" s="125"/>
      <c r="H41" s="208">
        <v>0</v>
      </c>
      <c r="I41" s="208"/>
    </row>
    <row r="42" spans="1:13">
      <c r="A42" s="200" t="s">
        <v>18</v>
      </c>
      <c r="B42" s="220" t="s">
        <v>125</v>
      </c>
      <c r="C42" s="221"/>
      <c r="D42" s="122">
        <v>242</v>
      </c>
      <c r="E42" s="215"/>
      <c r="F42" s="124"/>
      <c r="G42" s="125"/>
      <c r="H42" s="203">
        <v>0</v>
      </c>
      <c r="I42" s="203"/>
    </row>
    <row r="43" spans="1:13">
      <c r="A43" s="222"/>
      <c r="B43" s="212"/>
      <c r="C43" s="213"/>
      <c r="D43" s="214"/>
      <c r="E43" s="215"/>
      <c r="F43" s="124"/>
      <c r="G43" s="125"/>
      <c r="H43" s="203"/>
      <c r="I43" s="203"/>
    </row>
    <row r="44" spans="1:13">
      <c r="A44" s="207" t="s">
        <v>102</v>
      </c>
      <c r="B44" s="189" t="s">
        <v>126</v>
      </c>
      <c r="C44" s="190"/>
      <c r="D44" s="198">
        <v>250</v>
      </c>
      <c r="E44" s="199"/>
      <c r="F44" s="124">
        <v>12</v>
      </c>
      <c r="G44" s="125"/>
      <c r="H44" s="202">
        <v>5036299887</v>
      </c>
      <c r="I44" s="202">
        <f>I45</f>
        <v>5036175662</v>
      </c>
    </row>
    <row r="45" spans="1:13">
      <c r="A45" s="200" t="s">
        <v>18</v>
      </c>
      <c r="B45" s="209" t="s">
        <v>127</v>
      </c>
      <c r="C45" s="210"/>
      <c r="D45" s="122" t="s">
        <v>128</v>
      </c>
      <c r="E45" s="123"/>
      <c r="F45" s="124"/>
      <c r="G45" s="125"/>
      <c r="H45" s="203">
        <v>5036299887</v>
      </c>
      <c r="I45" s="203">
        <v>5036175662</v>
      </c>
      <c r="M45" s="283">
        <f>I51-I94</f>
        <v>0</v>
      </c>
    </row>
    <row r="46" spans="1:13">
      <c r="A46" s="200"/>
      <c r="B46" s="121"/>
      <c r="C46" s="201"/>
      <c r="D46" s="122"/>
      <c r="E46" s="123"/>
      <c r="F46" s="124"/>
      <c r="G46" s="125"/>
      <c r="H46" s="203"/>
      <c r="I46" s="203"/>
    </row>
    <row r="47" spans="1:13">
      <c r="A47" s="207" t="s">
        <v>129</v>
      </c>
      <c r="B47" s="189" t="s">
        <v>130</v>
      </c>
      <c r="C47" s="190"/>
      <c r="D47" s="198">
        <v>260</v>
      </c>
      <c r="E47" s="199"/>
      <c r="F47" s="124"/>
      <c r="G47" s="125"/>
      <c r="H47" s="208">
        <v>2738372620</v>
      </c>
      <c r="I47" s="208">
        <f>I48+I49</f>
        <v>3205293207</v>
      </c>
    </row>
    <row r="48" spans="1:13">
      <c r="A48" s="200" t="s">
        <v>15</v>
      </c>
      <c r="B48" s="209" t="s">
        <v>131</v>
      </c>
      <c r="C48" s="210"/>
      <c r="D48" s="122" t="s">
        <v>132</v>
      </c>
      <c r="E48" s="123"/>
      <c r="F48" s="124" t="s">
        <v>106</v>
      </c>
      <c r="G48" s="125"/>
      <c r="H48" s="203">
        <v>2347501326</v>
      </c>
      <c r="I48" s="203">
        <v>2850175662</v>
      </c>
    </row>
    <row r="49" spans="1:9">
      <c r="A49" s="200" t="s">
        <v>18</v>
      </c>
      <c r="B49" s="223" t="s">
        <v>133</v>
      </c>
      <c r="C49" s="224"/>
      <c r="D49" s="122" t="s">
        <v>134</v>
      </c>
      <c r="E49" s="123"/>
      <c r="F49" s="124" t="s">
        <v>135</v>
      </c>
      <c r="G49" s="125"/>
      <c r="H49" s="203">
        <v>390871294</v>
      </c>
      <c r="I49" s="203">
        <v>355117545</v>
      </c>
    </row>
    <row r="50" spans="1:9">
      <c r="A50" s="225"/>
      <c r="B50" s="226"/>
      <c r="C50" s="121"/>
      <c r="D50" s="122"/>
      <c r="E50" s="123"/>
      <c r="F50" s="124"/>
      <c r="G50" s="125"/>
      <c r="H50" s="203"/>
      <c r="I50" s="203"/>
    </row>
    <row r="51" spans="1:9">
      <c r="A51" s="227" t="s">
        <v>136</v>
      </c>
      <c r="B51" s="228"/>
      <c r="C51" s="174"/>
      <c r="D51" s="229">
        <v>270</v>
      </c>
      <c r="E51" s="230"/>
      <c r="F51" s="231"/>
      <c r="G51" s="232"/>
      <c r="H51" s="251">
        <f>H10+H30</f>
        <v>436565222420</v>
      </c>
      <c r="I51" s="251">
        <f>I10+I30</f>
        <v>415781535602</v>
      </c>
    </row>
    <row r="52" spans="1:9">
      <c r="A52" s="233"/>
      <c r="B52" s="165"/>
      <c r="C52" s="165"/>
      <c r="D52" s="234"/>
      <c r="E52" s="234"/>
      <c r="F52" s="165"/>
      <c r="G52" s="165"/>
      <c r="H52" s="252"/>
      <c r="I52" s="253"/>
    </row>
    <row r="53" spans="1:9">
      <c r="A53" s="235" t="s">
        <v>0</v>
      </c>
      <c r="B53" s="236"/>
      <c r="C53" s="236"/>
      <c r="D53" s="237"/>
      <c r="E53" s="237"/>
      <c r="F53" s="236"/>
      <c r="G53" s="236"/>
      <c r="H53" s="254"/>
      <c r="I53" s="255" t="s">
        <v>1</v>
      </c>
    </row>
    <row r="54" spans="1:9">
      <c r="A54" s="238" t="s">
        <v>2</v>
      </c>
      <c r="B54" s="239"/>
      <c r="C54" s="239"/>
      <c r="D54" s="240"/>
      <c r="E54" s="240"/>
      <c r="F54" s="239"/>
      <c r="G54" s="239"/>
      <c r="H54" s="256"/>
      <c r="I54" s="257" t="s">
        <v>190</v>
      </c>
    </row>
    <row r="55" spans="1:9">
      <c r="A55" s="241"/>
      <c r="B55" s="242"/>
      <c r="C55" s="242"/>
      <c r="D55" s="242"/>
      <c r="E55" s="242"/>
      <c r="F55" s="242"/>
      <c r="G55" s="242"/>
      <c r="H55" s="258"/>
      <c r="I55" s="183" t="s">
        <v>191</v>
      </c>
    </row>
    <row r="56" spans="1:9">
      <c r="A56" s="243">
        <v>0</v>
      </c>
      <c r="B56" s="244"/>
      <c r="C56" s="244"/>
      <c r="D56" s="244"/>
      <c r="E56" s="244"/>
      <c r="F56" s="244"/>
      <c r="G56" s="244"/>
      <c r="H56" s="259"/>
      <c r="I56" s="255" t="s">
        <v>81</v>
      </c>
    </row>
    <row r="57" spans="1:9">
      <c r="A57" s="245" t="s">
        <v>137</v>
      </c>
      <c r="B57" s="244"/>
      <c r="C57" s="244"/>
      <c r="D57" s="244"/>
      <c r="E57" s="244"/>
      <c r="F57" s="244"/>
      <c r="G57" s="244"/>
      <c r="H57" s="259"/>
      <c r="I57" s="255"/>
    </row>
    <row r="58" spans="1:9">
      <c r="A58" s="246"/>
      <c r="B58" s="246"/>
      <c r="C58" s="246"/>
      <c r="D58" s="246"/>
      <c r="E58" s="246"/>
      <c r="F58" s="246"/>
      <c r="G58" s="246"/>
      <c r="H58" s="260"/>
      <c r="I58" s="261" t="s">
        <v>5</v>
      </c>
    </row>
    <row r="59" spans="1:9" ht="41.25">
      <c r="A59" s="247" t="s">
        <v>138</v>
      </c>
      <c r="B59" s="168"/>
      <c r="C59" s="169"/>
      <c r="D59" s="248" t="s">
        <v>7</v>
      </c>
      <c r="E59" s="173"/>
      <c r="F59" s="172" t="s">
        <v>8</v>
      </c>
      <c r="G59" s="173"/>
      <c r="H59" s="262">
        <v>42370</v>
      </c>
      <c r="I59" s="262">
        <v>42460</v>
      </c>
    </row>
    <row r="60" spans="1:9">
      <c r="A60" s="249"/>
      <c r="B60" s="175">
        <v>1</v>
      </c>
      <c r="C60" s="176"/>
      <c r="D60" s="176">
        <v>2</v>
      </c>
      <c r="E60" s="175"/>
      <c r="F60" s="179">
        <v>3</v>
      </c>
      <c r="G60" s="175"/>
      <c r="H60" s="263">
        <v>4</v>
      </c>
      <c r="I60" s="263">
        <v>5</v>
      </c>
    </row>
    <row r="61" spans="1:9">
      <c r="A61" s="200"/>
      <c r="B61" s="197"/>
      <c r="C61" s="165"/>
      <c r="D61" s="234"/>
      <c r="E61" s="250"/>
      <c r="F61" s="119"/>
      <c r="G61" s="197"/>
      <c r="H61" s="264"/>
      <c r="I61" s="264"/>
    </row>
    <row r="62" spans="1:9">
      <c r="A62" s="114" t="s">
        <v>139</v>
      </c>
      <c r="B62" s="189" t="s">
        <v>140</v>
      </c>
      <c r="C62" s="190"/>
      <c r="D62" s="198">
        <v>300</v>
      </c>
      <c r="E62" s="199"/>
      <c r="F62" s="124"/>
      <c r="G62" s="125"/>
      <c r="H62" s="202">
        <v>266413288997</v>
      </c>
      <c r="I62" s="202">
        <f>I64+I75</f>
        <v>239692583023</v>
      </c>
    </row>
    <row r="63" spans="1:9">
      <c r="A63" s="200"/>
      <c r="B63" s="189"/>
      <c r="C63" s="190"/>
      <c r="D63" s="198"/>
      <c r="E63" s="199"/>
      <c r="F63" s="124"/>
      <c r="G63" s="125"/>
      <c r="H63" s="203"/>
      <c r="I63" s="203"/>
    </row>
    <row r="64" spans="1:9">
      <c r="A64" s="114" t="s">
        <v>85</v>
      </c>
      <c r="B64" s="189" t="s">
        <v>141</v>
      </c>
      <c r="C64" s="190"/>
      <c r="D64" s="198">
        <v>310</v>
      </c>
      <c r="E64" s="199"/>
      <c r="F64" s="124"/>
      <c r="G64" s="125"/>
      <c r="H64" s="202">
        <v>263796588997</v>
      </c>
      <c r="I64" s="202">
        <f>SUM(I65:I73)</f>
        <v>237180183023</v>
      </c>
    </row>
    <row r="65" spans="1:9">
      <c r="A65" s="200" t="s">
        <v>15</v>
      </c>
      <c r="B65" s="152" t="s">
        <v>142</v>
      </c>
      <c r="C65" s="201"/>
      <c r="D65" s="122" t="s">
        <v>143</v>
      </c>
      <c r="E65" s="123"/>
      <c r="F65" s="124" t="s">
        <v>144</v>
      </c>
      <c r="G65" s="125"/>
      <c r="H65" s="203">
        <v>63065343096</v>
      </c>
      <c r="I65" s="203">
        <v>42306841987</v>
      </c>
    </row>
    <row r="66" spans="1:9">
      <c r="A66" s="204" t="s">
        <v>18</v>
      </c>
      <c r="B66" s="121" t="s">
        <v>145</v>
      </c>
      <c r="C66" s="201"/>
      <c r="D66" s="122" t="s">
        <v>146</v>
      </c>
      <c r="E66" s="123"/>
      <c r="F66" s="124"/>
      <c r="G66" s="125"/>
      <c r="H66" s="203">
        <v>29442908466</v>
      </c>
      <c r="I66" s="203">
        <v>5846339382</v>
      </c>
    </row>
    <row r="67" spans="1:9">
      <c r="A67" s="200" t="s">
        <v>21</v>
      </c>
      <c r="B67" s="121" t="s">
        <v>147</v>
      </c>
      <c r="C67" s="201"/>
      <c r="D67" s="122" t="s">
        <v>148</v>
      </c>
      <c r="E67" s="123"/>
      <c r="F67" s="124" t="s">
        <v>149</v>
      </c>
      <c r="G67" s="125"/>
      <c r="H67" s="203">
        <v>4617203201</v>
      </c>
      <c r="I67" s="203">
        <v>2624886030</v>
      </c>
    </row>
    <row r="68" spans="1:9">
      <c r="A68" s="204" t="s">
        <v>24</v>
      </c>
      <c r="B68" s="121" t="s">
        <v>150</v>
      </c>
      <c r="C68" s="201"/>
      <c r="D68" s="122" t="s">
        <v>151</v>
      </c>
      <c r="E68" s="123"/>
      <c r="F68" s="124"/>
      <c r="G68" s="125"/>
      <c r="H68" s="203">
        <v>6156924304</v>
      </c>
      <c r="I68" s="203">
        <v>17170000100</v>
      </c>
    </row>
    <row r="69" spans="1:9">
      <c r="A69" s="200" t="s">
        <v>27</v>
      </c>
      <c r="B69" s="121" t="s">
        <v>152</v>
      </c>
      <c r="C69" s="201"/>
      <c r="D69" s="122" t="s">
        <v>153</v>
      </c>
      <c r="E69" s="123"/>
      <c r="F69" s="124" t="s">
        <v>154</v>
      </c>
      <c r="G69" s="125"/>
      <c r="H69" s="203">
        <v>219026848</v>
      </c>
      <c r="I69" s="203">
        <v>12775001</v>
      </c>
    </row>
    <row r="70" spans="1:9">
      <c r="A70" s="204" t="s">
        <v>36</v>
      </c>
      <c r="B70" s="152" t="s">
        <v>155</v>
      </c>
      <c r="C70" s="221"/>
      <c r="D70" s="122" t="s">
        <v>156</v>
      </c>
      <c r="E70" s="123"/>
      <c r="F70" s="124" t="s">
        <v>157</v>
      </c>
      <c r="G70" s="125"/>
      <c r="H70" s="203">
        <v>735454546</v>
      </c>
      <c r="I70" s="203">
        <v>735454546</v>
      </c>
    </row>
    <row r="71" spans="1:9">
      <c r="A71" s="204" t="s">
        <v>39</v>
      </c>
      <c r="B71" s="152" t="s">
        <v>158</v>
      </c>
      <c r="C71" s="221"/>
      <c r="D71" s="122">
        <v>319</v>
      </c>
      <c r="E71" s="123"/>
      <c r="F71" s="124" t="s">
        <v>159</v>
      </c>
      <c r="G71" s="125"/>
      <c r="H71" s="203">
        <v>3244958256</v>
      </c>
      <c r="I71" s="203">
        <v>4470885022</v>
      </c>
    </row>
    <row r="72" spans="1:9">
      <c r="A72" s="204" t="s">
        <v>42</v>
      </c>
      <c r="B72" s="152" t="s">
        <v>160</v>
      </c>
      <c r="C72" s="221"/>
      <c r="D72" s="122">
        <v>320</v>
      </c>
      <c r="E72" s="123"/>
      <c r="F72" s="124" t="s">
        <v>31</v>
      </c>
      <c r="G72" s="125"/>
      <c r="H72" s="203">
        <v>155859177500</v>
      </c>
      <c r="I72" s="203">
        <v>163604240174</v>
      </c>
    </row>
    <row r="73" spans="1:9">
      <c r="A73" s="119" t="s">
        <v>47</v>
      </c>
      <c r="B73" s="265" t="s">
        <v>161</v>
      </c>
      <c r="C73" s="221"/>
      <c r="D73" s="122">
        <v>322</v>
      </c>
      <c r="E73" s="123"/>
      <c r="F73" s="124"/>
      <c r="G73" s="125"/>
      <c r="H73" s="203">
        <v>455592780</v>
      </c>
      <c r="I73" s="203">
        <v>408760781</v>
      </c>
    </row>
    <row r="74" spans="1:9">
      <c r="A74" s="200"/>
      <c r="B74" s="121"/>
      <c r="C74" s="201"/>
      <c r="D74" s="122"/>
      <c r="E74" s="123"/>
      <c r="F74" s="124"/>
      <c r="G74" s="125"/>
      <c r="H74" s="203"/>
      <c r="I74" s="203"/>
    </row>
    <row r="75" spans="1:9">
      <c r="A75" s="207" t="s">
        <v>115</v>
      </c>
      <c r="B75" s="189" t="s">
        <v>162</v>
      </c>
      <c r="C75" s="190"/>
      <c r="D75" s="198">
        <v>330</v>
      </c>
      <c r="E75" s="199"/>
      <c r="F75" s="124"/>
      <c r="G75" s="125"/>
      <c r="H75" s="202">
        <v>2616700000</v>
      </c>
      <c r="I75" s="202">
        <f>I76+I77</f>
        <v>2512400000</v>
      </c>
    </row>
    <row r="76" spans="1:9">
      <c r="A76" s="200" t="s">
        <v>32</v>
      </c>
      <c r="B76" s="152" t="s">
        <v>163</v>
      </c>
      <c r="C76" s="210"/>
      <c r="D76" s="122" t="s">
        <v>164</v>
      </c>
      <c r="E76" s="123"/>
      <c r="F76" s="124" t="s">
        <v>159</v>
      </c>
      <c r="G76" s="125"/>
      <c r="H76" s="203">
        <v>2406700000</v>
      </c>
      <c r="I76" s="203">
        <v>2302400000</v>
      </c>
    </row>
    <row r="77" spans="1:9">
      <c r="A77" s="266" t="s">
        <v>36</v>
      </c>
      <c r="B77" s="152" t="s">
        <v>165</v>
      </c>
      <c r="C77" s="210"/>
      <c r="D77" s="122">
        <v>338</v>
      </c>
      <c r="E77" s="123"/>
      <c r="F77" s="124" t="s">
        <v>31</v>
      </c>
      <c r="G77" s="125"/>
      <c r="H77" s="203">
        <v>210000000</v>
      </c>
      <c r="I77" s="203">
        <v>210000000</v>
      </c>
    </row>
    <row r="78" spans="1:9">
      <c r="A78" s="204"/>
      <c r="B78" s="121"/>
      <c r="C78" s="201"/>
      <c r="D78" s="122"/>
      <c r="E78" s="123"/>
      <c r="F78" s="124"/>
      <c r="G78" s="125"/>
      <c r="H78" s="203"/>
      <c r="I78" s="203"/>
    </row>
    <row r="79" spans="1:9">
      <c r="A79" s="114" t="s">
        <v>166</v>
      </c>
      <c r="B79" s="189" t="s">
        <v>167</v>
      </c>
      <c r="C79" s="190"/>
      <c r="D79" s="198">
        <v>400</v>
      </c>
      <c r="E79" s="199"/>
      <c r="F79" s="124"/>
      <c r="G79" s="125"/>
      <c r="H79" s="202">
        <v>170151933423</v>
      </c>
      <c r="I79" s="202">
        <f>I81</f>
        <v>176088952579</v>
      </c>
    </row>
    <row r="80" spans="1:9">
      <c r="A80" s="114"/>
      <c r="B80" s="267" t="s">
        <v>168</v>
      </c>
      <c r="C80" s="268"/>
      <c r="D80" s="198"/>
      <c r="E80" s="199"/>
      <c r="F80" s="124"/>
      <c r="G80" s="125"/>
      <c r="H80" s="202"/>
      <c r="I80" s="202"/>
    </row>
    <row r="81" spans="1:13">
      <c r="A81" s="114" t="s">
        <v>85</v>
      </c>
      <c r="B81" s="189" t="s">
        <v>169</v>
      </c>
      <c r="C81" s="190"/>
      <c r="D81" s="198">
        <v>410</v>
      </c>
      <c r="E81" s="199"/>
      <c r="F81" s="124" t="s">
        <v>34</v>
      </c>
      <c r="G81" s="125"/>
      <c r="H81" s="272">
        <v>170151933423</v>
      </c>
      <c r="I81" s="272">
        <f>I82+I84+I85+I86+I87+I88+I91</f>
        <v>176088952579</v>
      </c>
    </row>
    <row r="82" spans="1:13">
      <c r="A82" s="200" t="s">
        <v>15</v>
      </c>
      <c r="B82" s="152" t="s">
        <v>170</v>
      </c>
      <c r="C82" s="221"/>
      <c r="D82" s="122" t="s">
        <v>171</v>
      </c>
      <c r="E82" s="123"/>
      <c r="F82" s="124"/>
      <c r="G82" s="125"/>
      <c r="H82" s="273">
        <v>62826020000</v>
      </c>
      <c r="I82" s="273">
        <v>62826020000</v>
      </c>
      <c r="M82" s="312">
        <f>I94-I51</f>
        <v>0</v>
      </c>
    </row>
    <row r="83" spans="1:13">
      <c r="A83" s="269"/>
      <c r="B83" s="270" t="s">
        <v>172</v>
      </c>
      <c r="C83" s="271"/>
      <c r="D83" s="214" t="s">
        <v>173</v>
      </c>
      <c r="E83" s="123"/>
      <c r="F83" s="124"/>
      <c r="G83" s="217"/>
      <c r="H83" s="218">
        <v>62826020000</v>
      </c>
      <c r="I83" s="218">
        <v>62826020000</v>
      </c>
    </row>
    <row r="84" spans="1:13">
      <c r="A84" s="204" t="s">
        <v>18</v>
      </c>
      <c r="B84" s="209" t="s">
        <v>174</v>
      </c>
      <c r="C84" s="210"/>
      <c r="D84" s="122" t="s">
        <v>175</v>
      </c>
      <c r="E84" s="123"/>
      <c r="F84" s="124"/>
      <c r="G84" s="125"/>
      <c r="H84" s="203">
        <v>29335312000</v>
      </c>
      <c r="I84" s="203">
        <v>29335312000</v>
      </c>
    </row>
    <row r="85" spans="1:13">
      <c r="A85" s="204" t="s">
        <v>24</v>
      </c>
      <c r="B85" s="152" t="s">
        <v>176</v>
      </c>
      <c r="C85" s="210"/>
      <c r="D85" s="122" t="s">
        <v>177</v>
      </c>
      <c r="E85" s="123"/>
      <c r="F85" s="124"/>
      <c r="G85" s="125"/>
      <c r="H85" s="203">
        <v>26875859251</v>
      </c>
      <c r="I85" s="203">
        <v>26875859251</v>
      </c>
    </row>
    <row r="86" spans="1:13">
      <c r="A86" s="204" t="s">
        <v>27</v>
      </c>
      <c r="B86" s="209" t="s">
        <v>178</v>
      </c>
      <c r="C86" s="210"/>
      <c r="D86" s="122" t="s">
        <v>179</v>
      </c>
      <c r="E86" s="123"/>
      <c r="F86" s="124"/>
      <c r="G86" s="125"/>
      <c r="H86" s="203">
        <v>-9426753027</v>
      </c>
      <c r="I86" s="203">
        <v>-9426753027</v>
      </c>
    </row>
    <row r="87" spans="1:13">
      <c r="A87" s="200" t="s">
        <v>36</v>
      </c>
      <c r="B87" s="121" t="s">
        <v>180</v>
      </c>
      <c r="C87" s="201"/>
      <c r="D87" s="122" t="s">
        <v>181</v>
      </c>
      <c r="E87" s="123"/>
      <c r="F87" s="124"/>
      <c r="G87" s="125"/>
      <c r="H87" s="203">
        <v>7014912642</v>
      </c>
      <c r="I87" s="203">
        <v>7014912642</v>
      </c>
    </row>
    <row r="88" spans="1:13">
      <c r="A88" s="200" t="s">
        <v>44</v>
      </c>
      <c r="B88" s="121" t="s">
        <v>182</v>
      </c>
      <c r="C88" s="201"/>
      <c r="D88" s="122">
        <v>421</v>
      </c>
      <c r="E88" s="123"/>
      <c r="F88" s="124"/>
      <c r="G88" s="125"/>
      <c r="H88" s="273">
        <v>27139371258</v>
      </c>
      <c r="I88" s="273">
        <f>I89+I90</f>
        <v>35357858962</v>
      </c>
    </row>
    <row r="89" spans="1:13">
      <c r="A89" s="211" t="s">
        <v>118</v>
      </c>
      <c r="B89" s="274" t="s">
        <v>183</v>
      </c>
      <c r="C89" s="213"/>
      <c r="D89" s="214" t="s">
        <v>184</v>
      </c>
      <c r="E89" s="123"/>
      <c r="F89" s="124"/>
      <c r="G89" s="125"/>
      <c r="H89" s="218">
        <v>341165677</v>
      </c>
      <c r="I89" s="218">
        <v>27139371258</v>
      </c>
    </row>
    <row r="90" spans="1:13">
      <c r="A90" s="211" t="s">
        <v>118</v>
      </c>
      <c r="B90" s="274" t="s">
        <v>185</v>
      </c>
      <c r="C90" s="213"/>
      <c r="D90" s="214" t="s">
        <v>186</v>
      </c>
      <c r="E90" s="123"/>
      <c r="F90" s="124"/>
      <c r="G90" s="125"/>
      <c r="H90" s="218">
        <v>26798205581</v>
      </c>
      <c r="I90" s="218">
        <v>8218487704</v>
      </c>
    </row>
    <row r="91" spans="1:13">
      <c r="A91" s="266" t="s">
        <v>50</v>
      </c>
      <c r="B91" s="265" t="s">
        <v>187</v>
      </c>
      <c r="C91" s="275"/>
      <c r="D91" s="122">
        <v>429</v>
      </c>
      <c r="E91" s="123"/>
      <c r="F91" s="124"/>
      <c r="G91" s="125"/>
      <c r="H91" s="203">
        <v>26387211299</v>
      </c>
      <c r="I91" s="203">
        <v>24105742751</v>
      </c>
    </row>
    <row r="92" spans="1:13">
      <c r="A92" s="200"/>
      <c r="B92" s="121"/>
      <c r="C92" s="201"/>
      <c r="D92" s="122"/>
      <c r="E92" s="123"/>
      <c r="F92" s="124"/>
      <c r="G92" s="125"/>
      <c r="H92" s="203"/>
      <c r="I92" s="203"/>
    </row>
    <row r="93" spans="1:13">
      <c r="A93" s="121"/>
      <c r="B93" s="121"/>
      <c r="C93" s="201"/>
      <c r="D93" s="122"/>
      <c r="E93" s="123"/>
      <c r="F93" s="124"/>
      <c r="G93" s="125"/>
      <c r="H93" s="203"/>
      <c r="I93" s="203"/>
    </row>
    <row r="94" spans="1:13">
      <c r="A94" s="276" t="s">
        <v>188</v>
      </c>
      <c r="B94" s="174"/>
      <c r="C94" s="174"/>
      <c r="D94" s="229">
        <v>440</v>
      </c>
      <c r="E94" s="230"/>
      <c r="F94" s="174"/>
      <c r="G94" s="277"/>
      <c r="H94" s="279">
        <v>436565222420</v>
      </c>
      <c r="I94" s="279">
        <f>I79+I62</f>
        <v>415781535602</v>
      </c>
    </row>
    <row r="95" spans="1:13">
      <c r="A95" s="165"/>
      <c r="B95" s="278"/>
      <c r="C95" s="130"/>
      <c r="D95" s="166"/>
      <c r="E95" s="166"/>
      <c r="F95" s="130"/>
      <c r="G95" s="130"/>
      <c r="H95" s="280" t="s">
        <v>41</v>
      </c>
      <c r="I95" s="280" t="s">
        <v>41</v>
      </c>
    </row>
    <row r="96" spans="1:13">
      <c r="A96" s="165"/>
      <c r="B96" s="130"/>
      <c r="C96" s="130"/>
      <c r="D96" s="166"/>
      <c r="E96" s="166"/>
      <c r="F96" s="130"/>
      <c r="G96" s="130"/>
      <c r="H96" s="153"/>
      <c r="I96" s="154" t="s">
        <v>196</v>
      </c>
    </row>
    <row r="97" spans="1:9">
      <c r="A97" s="165"/>
      <c r="B97" s="281" t="s">
        <v>71</v>
      </c>
      <c r="C97" s="281"/>
      <c r="D97" s="281"/>
      <c r="E97" s="281"/>
      <c r="F97" s="281"/>
      <c r="G97" s="281"/>
      <c r="H97" s="316" t="s">
        <v>197</v>
      </c>
      <c r="I97" s="316"/>
    </row>
    <row r="98" spans="1:9">
      <c r="A98" s="165"/>
      <c r="B98" s="282"/>
      <c r="C98" s="282"/>
      <c r="D98" s="282"/>
      <c r="E98" s="282"/>
      <c r="F98" s="282"/>
      <c r="G98" s="282"/>
      <c r="H98" s="185"/>
      <c r="I98" s="185"/>
    </row>
    <row r="99" spans="1:9">
      <c r="A99" s="165"/>
      <c r="B99" s="282"/>
      <c r="C99" s="282"/>
      <c r="D99" s="282"/>
      <c r="E99" s="282"/>
      <c r="F99" s="282"/>
      <c r="G99" s="282"/>
      <c r="H99" s="185"/>
      <c r="I99" s="185" t="s">
        <v>189</v>
      </c>
    </row>
    <row r="100" spans="1:9">
      <c r="A100" s="165"/>
      <c r="B100" s="282"/>
      <c r="C100" s="282"/>
      <c r="D100" s="282"/>
      <c r="E100" s="282"/>
      <c r="F100" s="282"/>
      <c r="G100" s="282"/>
      <c r="H100" s="185"/>
      <c r="I100" s="185"/>
    </row>
    <row r="101" spans="1:9">
      <c r="A101" s="165"/>
      <c r="B101" s="282"/>
      <c r="C101" s="282"/>
      <c r="D101" s="282"/>
      <c r="E101" s="282"/>
      <c r="F101" s="282"/>
      <c r="G101" s="282"/>
      <c r="H101" s="185"/>
      <c r="I101" s="185"/>
    </row>
    <row r="102" spans="1:9">
      <c r="A102" s="165"/>
      <c r="B102" s="281" t="s">
        <v>73</v>
      </c>
      <c r="C102" s="281"/>
      <c r="D102" s="281"/>
      <c r="E102" s="281"/>
      <c r="F102" s="281"/>
      <c r="G102" s="281"/>
      <c r="H102" s="317" t="s">
        <v>263</v>
      </c>
      <c r="I102" s="317"/>
    </row>
  </sheetData>
  <mergeCells count="2">
    <mergeCell ref="H97:I97"/>
    <mergeCell ref="H102:I102"/>
  </mergeCells>
  <conditionalFormatting sqref="H95">
    <cfRule type="expression" dxfId="1" priority="3" stopIfTrue="1">
      <formula>VALUE($J$156)&lt;&gt;0</formula>
    </cfRule>
  </conditionalFormatting>
  <conditionalFormatting sqref="I95">
    <cfRule type="expression" dxfId="0" priority="4" stopIfTrue="1">
      <formula>VALUE($K$156)&lt;&gt;0</formula>
    </cfRule>
  </conditionalFormatting>
  <pageMargins left="0.45" right="0.2" top="0.5" bottom="0.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8"/>
  <sheetViews>
    <sheetView tabSelected="1" topLeftCell="A16" workbookViewId="0">
      <selection activeCell="H23" sqref="H23"/>
    </sheetView>
  </sheetViews>
  <sheetFormatPr defaultRowHeight="15"/>
  <cols>
    <col min="1" max="1" width="50.7109375" customWidth="1"/>
    <col min="3" max="3" width="7" customWidth="1"/>
    <col min="4" max="4" width="21.42578125" style="308" customWidth="1"/>
    <col min="5" max="5" width="19.5703125" style="308" customWidth="1"/>
    <col min="9" max="9" width="14.5703125" bestFit="1" customWidth="1"/>
  </cols>
  <sheetData>
    <row r="1" spans="1:7" ht="15.75">
      <c r="A1" s="284" t="s">
        <v>200</v>
      </c>
      <c r="B1" s="322" t="s">
        <v>201</v>
      </c>
      <c r="C1" s="322"/>
      <c r="D1" s="322"/>
      <c r="E1" s="322"/>
    </row>
    <row r="2" spans="1:7" ht="15.75">
      <c r="A2" s="284" t="s">
        <v>202</v>
      </c>
      <c r="B2" s="323"/>
      <c r="C2" s="323"/>
      <c r="D2" s="323"/>
      <c r="E2" s="323"/>
    </row>
    <row r="3" spans="1:7">
      <c r="B3" s="323"/>
      <c r="C3" s="323"/>
      <c r="D3" s="323"/>
      <c r="E3" s="323"/>
    </row>
    <row r="4" spans="1:7" ht="21.75">
      <c r="A4" s="324" t="s">
        <v>203</v>
      </c>
      <c r="B4" s="324"/>
      <c r="C4" s="324"/>
      <c r="D4" s="324"/>
      <c r="E4" s="324"/>
    </row>
    <row r="5" spans="1:7" ht="17.25">
      <c r="A5" s="325" t="s">
        <v>204</v>
      </c>
      <c r="B5" s="325"/>
      <c r="C5" s="325"/>
      <c r="D5" s="325"/>
      <c r="E5" s="325"/>
    </row>
    <row r="6" spans="1:7" ht="15.75">
      <c r="A6" s="321" t="s">
        <v>259</v>
      </c>
      <c r="B6" s="321"/>
      <c r="C6" s="321"/>
      <c r="D6" s="321"/>
      <c r="E6" s="321"/>
    </row>
    <row r="7" spans="1:7" ht="35.25" customHeight="1">
      <c r="A7" s="285" t="s">
        <v>206</v>
      </c>
      <c r="B7" s="286" t="s">
        <v>207</v>
      </c>
      <c r="C7" s="286" t="s">
        <v>208</v>
      </c>
      <c r="D7" s="287" t="s">
        <v>259</v>
      </c>
      <c r="E7" s="287" t="s">
        <v>205</v>
      </c>
    </row>
    <row r="8" spans="1:7" ht="1.5" hidden="1" customHeight="1">
      <c r="A8" s="288"/>
      <c r="B8" s="289"/>
      <c r="C8" s="289"/>
      <c r="D8" s="290"/>
      <c r="E8" s="290"/>
    </row>
    <row r="9" spans="1:7" ht="24" customHeight="1">
      <c r="A9" s="291" t="s">
        <v>209</v>
      </c>
      <c r="B9" s="292"/>
      <c r="C9" s="292"/>
      <c r="D9" s="293"/>
      <c r="E9" s="294"/>
    </row>
    <row r="10" spans="1:7">
      <c r="A10" s="295" t="s">
        <v>210</v>
      </c>
      <c r="B10" s="296" t="s">
        <v>17</v>
      </c>
      <c r="C10" s="296"/>
      <c r="D10" s="297">
        <v>154061420667</v>
      </c>
      <c r="E10" s="297">
        <f>119738141041+14407774801</f>
        <v>134145915842</v>
      </c>
      <c r="G10" s="309"/>
    </row>
    <row r="11" spans="1:7">
      <c r="A11" s="295" t="s">
        <v>211</v>
      </c>
      <c r="B11" s="296" t="s">
        <v>20</v>
      </c>
      <c r="C11" s="296"/>
      <c r="D11" s="297">
        <f>-104260874436-8485037254</f>
        <v>-112745911690</v>
      </c>
      <c r="E11" s="297">
        <f>-103287111076-9800043420</f>
        <v>-113087154496</v>
      </c>
      <c r="G11" s="309"/>
    </row>
    <row r="12" spans="1:7">
      <c r="A12" s="295" t="s">
        <v>212</v>
      </c>
      <c r="B12" s="296" t="s">
        <v>74</v>
      </c>
      <c r="C12" s="296"/>
      <c r="D12" s="297">
        <f>-16858323891-1147850375</f>
        <v>-18006174266</v>
      </c>
      <c r="E12" s="297">
        <f>-16631980316-1186090295</f>
        <v>-17818070611</v>
      </c>
    </row>
    <row r="13" spans="1:7">
      <c r="A13" s="295" t="s">
        <v>213</v>
      </c>
      <c r="B13" s="296" t="s">
        <v>75</v>
      </c>
      <c r="C13" s="296"/>
      <c r="D13" s="297">
        <f>-1946445106</f>
        <v>-1946445106</v>
      </c>
      <c r="E13" s="297">
        <f>-1485718886</f>
        <v>-1485718886</v>
      </c>
      <c r="G13" s="309"/>
    </row>
    <row r="14" spans="1:7">
      <c r="A14" s="295" t="s">
        <v>214</v>
      </c>
      <c r="B14" s="296" t="s">
        <v>76</v>
      </c>
      <c r="C14" s="296"/>
      <c r="D14" s="297">
        <f>-3243814853-539777587</f>
        <v>-3783592440</v>
      </c>
      <c r="E14" s="297">
        <f>-1324131069-1042697623</f>
        <v>-2366828692</v>
      </c>
      <c r="G14" s="309"/>
    </row>
    <row r="15" spans="1:7">
      <c r="A15" s="295" t="s">
        <v>215</v>
      </c>
      <c r="B15" s="296" t="s">
        <v>77</v>
      </c>
      <c r="C15" s="296"/>
      <c r="D15" s="297">
        <f>4622987658+247626215+5389965</f>
        <v>4876003838</v>
      </c>
      <c r="E15" s="297">
        <f>2033766143+56135760</f>
        <v>2089901903</v>
      </c>
      <c r="G15" s="309"/>
    </row>
    <row r="16" spans="1:7">
      <c r="A16" s="295" t="s">
        <v>216</v>
      </c>
      <c r="B16" s="296" t="s">
        <v>217</v>
      </c>
      <c r="C16" s="296"/>
      <c r="D16" s="297">
        <f>-10531556098-2624862709</f>
        <v>-13156418807</v>
      </c>
      <c r="E16" s="297">
        <f>-19722129746-1477490141</f>
        <v>-21199619887</v>
      </c>
    </row>
    <row r="17" spans="1:9" ht="18.75" customHeight="1">
      <c r="A17" s="291" t="s">
        <v>218</v>
      </c>
      <c r="B17" s="298" t="s">
        <v>159</v>
      </c>
      <c r="C17" s="298"/>
      <c r="D17" s="299">
        <f>SUM(D10:D16)</f>
        <v>9298882196</v>
      </c>
      <c r="E17" s="299">
        <f>-20679163909+957589082</f>
        <v>-19721574827</v>
      </c>
      <c r="G17" s="309"/>
    </row>
    <row r="18" spans="1:9" ht="18" customHeight="1">
      <c r="A18" s="291" t="s">
        <v>219</v>
      </c>
      <c r="B18" s="298"/>
      <c r="C18" s="298"/>
      <c r="D18" s="299"/>
      <c r="E18" s="299"/>
      <c r="I18" s="311"/>
    </row>
    <row r="19" spans="1:9" ht="19.5" customHeight="1">
      <c r="A19" s="295" t="s">
        <v>220</v>
      </c>
      <c r="B19" s="296" t="s">
        <v>31</v>
      </c>
      <c r="C19" s="296" t="s">
        <v>221</v>
      </c>
      <c r="D19" s="297">
        <f>D15-3727377537</f>
        <v>1148626301</v>
      </c>
      <c r="E19" s="297">
        <v>-529300000</v>
      </c>
    </row>
    <row r="20" spans="1:9" ht="19.5" customHeight="1">
      <c r="A20" s="295" t="s">
        <v>222</v>
      </c>
      <c r="B20" s="296" t="s">
        <v>34</v>
      </c>
      <c r="C20" s="296" t="s">
        <v>223</v>
      </c>
      <c r="D20" s="297"/>
      <c r="E20" s="297"/>
    </row>
    <row r="21" spans="1:9" ht="19.5" customHeight="1">
      <c r="A21" s="295" t="s">
        <v>224</v>
      </c>
      <c r="B21" s="296" t="s">
        <v>225</v>
      </c>
      <c r="C21" s="296"/>
      <c r="D21" s="297"/>
      <c r="E21" s="297"/>
      <c r="G21" s="309"/>
    </row>
    <row r="22" spans="1:9" ht="19.5" customHeight="1">
      <c r="A22" s="295" t="s">
        <v>226</v>
      </c>
      <c r="B22" s="296" t="s">
        <v>38</v>
      </c>
      <c r="C22" s="296"/>
      <c r="D22" s="297"/>
      <c r="E22" s="297"/>
    </row>
    <row r="23" spans="1:9" ht="19.5" customHeight="1">
      <c r="A23" s="295" t="s">
        <v>227</v>
      </c>
      <c r="B23" s="296" t="s">
        <v>228</v>
      </c>
      <c r="C23" s="296"/>
      <c r="D23" s="297"/>
      <c r="E23" s="297">
        <v>-1192000000</v>
      </c>
      <c r="G23" s="310"/>
    </row>
    <row r="24" spans="1:9" ht="19.5" customHeight="1">
      <c r="A24" s="295" t="s">
        <v>229</v>
      </c>
      <c r="B24" s="296" t="s">
        <v>230</v>
      </c>
      <c r="C24" s="296"/>
      <c r="D24" s="297"/>
      <c r="E24" s="297"/>
    </row>
    <row r="25" spans="1:9" ht="19.5" customHeight="1">
      <c r="A25" s="295" t="s">
        <v>231</v>
      </c>
      <c r="B25" s="296" t="s">
        <v>232</v>
      </c>
      <c r="C25" s="296"/>
      <c r="D25" s="297">
        <v>3128662500</v>
      </c>
      <c r="E25" s="297">
        <v>495661369</v>
      </c>
    </row>
    <row r="26" spans="1:9" ht="19.5" customHeight="1">
      <c r="A26" s="291" t="s">
        <v>233</v>
      </c>
      <c r="B26" s="298" t="s">
        <v>234</v>
      </c>
      <c r="C26" s="298"/>
      <c r="D26" s="299">
        <f>SUM(D19:D25)</f>
        <v>4277288801</v>
      </c>
      <c r="E26" s="299">
        <f>-529300000-696338631</f>
        <v>-1225638631</v>
      </c>
    </row>
    <row r="27" spans="1:9" ht="19.5" customHeight="1">
      <c r="A27" s="291" t="s">
        <v>235</v>
      </c>
      <c r="B27" s="298"/>
      <c r="C27" s="298"/>
      <c r="D27" s="299"/>
      <c r="E27" s="299"/>
      <c r="I27" s="311"/>
    </row>
    <row r="28" spans="1:9" ht="19.5" customHeight="1">
      <c r="A28" s="295" t="s">
        <v>236</v>
      </c>
      <c r="B28" s="296" t="s">
        <v>49</v>
      </c>
      <c r="C28" s="296" t="s">
        <v>31</v>
      </c>
      <c r="D28" s="297"/>
      <c r="E28" s="297"/>
    </row>
    <row r="29" spans="1:9" ht="19.5" customHeight="1">
      <c r="A29" s="295" t="s">
        <v>237</v>
      </c>
      <c r="B29" s="296" t="s">
        <v>52</v>
      </c>
      <c r="C29" s="296" t="s">
        <v>31</v>
      </c>
      <c r="D29" s="297"/>
      <c r="E29" s="297"/>
    </row>
    <row r="30" spans="1:9" ht="19.5" customHeight="1">
      <c r="A30" s="295" t="s">
        <v>238</v>
      </c>
      <c r="B30" s="296" t="s">
        <v>239</v>
      </c>
      <c r="C30" s="296"/>
      <c r="D30" s="297">
        <f>73561283833+17100000</f>
        <v>73578383833</v>
      </c>
      <c r="E30" s="297">
        <f>70761429948+16200000</f>
        <v>70777629948</v>
      </c>
    </row>
    <row r="31" spans="1:9" ht="19.5" customHeight="1">
      <c r="A31" s="295" t="s">
        <v>240</v>
      </c>
      <c r="B31" s="296" t="s">
        <v>241</v>
      </c>
      <c r="C31" s="296"/>
      <c r="D31" s="297">
        <v>-65636621159</v>
      </c>
      <c r="E31" s="297">
        <v>-62836045386</v>
      </c>
      <c r="G31" s="309"/>
    </row>
    <row r="32" spans="1:9" ht="17.25" customHeight="1">
      <c r="A32" s="295" t="s">
        <v>242</v>
      </c>
      <c r="B32" s="296" t="s">
        <v>243</v>
      </c>
      <c r="C32" s="296"/>
      <c r="D32" s="297"/>
      <c r="E32" s="297"/>
    </row>
    <row r="33" spans="1:7" ht="16.5" customHeight="1">
      <c r="A33" s="295" t="s">
        <v>244</v>
      </c>
      <c r="B33" s="296" t="s">
        <v>245</v>
      </c>
      <c r="C33" s="296" t="s">
        <v>31</v>
      </c>
      <c r="D33" s="297">
        <v>-6180000000</v>
      </c>
      <c r="E33" s="297"/>
    </row>
    <row r="34" spans="1:7" ht="17.25" customHeight="1">
      <c r="A34" s="291" t="s">
        <v>246</v>
      </c>
      <c r="B34" s="298" t="s">
        <v>247</v>
      </c>
      <c r="C34" s="298"/>
      <c r="D34" s="299">
        <f>SUM(D28:D33)</f>
        <v>1761762674</v>
      </c>
      <c r="E34" s="299">
        <f>7925384562+16200000</f>
        <v>7941584562</v>
      </c>
    </row>
    <row r="35" spans="1:7" ht="17.25" customHeight="1">
      <c r="A35" s="291" t="s">
        <v>248</v>
      </c>
      <c r="B35" s="298" t="s">
        <v>249</v>
      </c>
      <c r="C35" s="298"/>
      <c r="D35" s="299">
        <f>D38-D36</f>
        <v>15337933671</v>
      </c>
      <c r="E35" s="299">
        <f>-13283079347+277450451</f>
        <v>-13005628896</v>
      </c>
    </row>
    <row r="36" spans="1:7" ht="22.5" customHeight="1">
      <c r="A36" s="291" t="s">
        <v>250</v>
      </c>
      <c r="B36" s="298" t="s">
        <v>251</v>
      </c>
      <c r="C36" s="298"/>
      <c r="D36" s="299">
        <f>10642659198+9044050988</f>
        <v>19686710186</v>
      </c>
      <c r="E36" s="299">
        <f>35167850461+3492043225</f>
        <v>38659893686</v>
      </c>
    </row>
    <row r="37" spans="1:7" ht="14.25" customHeight="1">
      <c r="A37" s="291" t="s">
        <v>252</v>
      </c>
      <c r="B37" s="298" t="s">
        <v>253</v>
      </c>
      <c r="C37" s="298"/>
      <c r="D37" s="299"/>
      <c r="E37" s="299"/>
    </row>
    <row r="38" spans="1:7" ht="19.5" customHeight="1">
      <c r="A38" s="291" t="s">
        <v>254</v>
      </c>
      <c r="B38" s="298" t="s">
        <v>255</v>
      </c>
      <c r="C38" s="298" t="s">
        <v>256</v>
      </c>
      <c r="D38" s="299">
        <f>29694056075+5330587782</f>
        <v>35024643857</v>
      </c>
      <c r="E38" s="299">
        <f>21884771114+3769493676</f>
        <v>25654264790</v>
      </c>
      <c r="G38" s="311"/>
    </row>
    <row r="39" spans="1:7" ht="17.25" customHeight="1">
      <c r="A39" s="300"/>
      <c r="B39" s="301"/>
      <c r="C39" s="301"/>
      <c r="D39" s="302"/>
      <c r="E39" s="303"/>
    </row>
    <row r="40" spans="1:7">
      <c r="A40" s="304"/>
      <c r="B40" s="305"/>
      <c r="C40" s="305"/>
      <c r="D40" s="304"/>
      <c r="E40" s="304"/>
    </row>
    <row r="41" spans="1:7" ht="15.75">
      <c r="A41" s="306"/>
      <c r="B41" s="307"/>
      <c r="C41" s="307"/>
      <c r="D41" s="318" t="s">
        <v>260</v>
      </c>
      <c r="E41" s="318"/>
    </row>
    <row r="42" spans="1:7" ht="18.75" customHeight="1">
      <c r="A42" s="320" t="s">
        <v>262</v>
      </c>
      <c r="B42" s="320"/>
      <c r="C42" s="320"/>
      <c r="D42" s="319" t="s">
        <v>257</v>
      </c>
      <c r="E42" s="319"/>
    </row>
    <row r="48" spans="1:7" ht="22.5" customHeight="1">
      <c r="A48" s="319" t="s">
        <v>261</v>
      </c>
      <c r="B48" s="319"/>
      <c r="C48" s="319"/>
      <c r="D48" s="319" t="s">
        <v>258</v>
      </c>
      <c r="E48" s="319"/>
    </row>
  </sheetData>
  <mergeCells count="11">
    <mergeCell ref="A6:E6"/>
    <mergeCell ref="B1:E1"/>
    <mergeCell ref="B2:E2"/>
    <mergeCell ref="B3:E3"/>
    <mergeCell ref="A4:E4"/>
    <mergeCell ref="A5:E5"/>
    <mergeCell ref="D41:E41"/>
    <mergeCell ref="D42:E42"/>
    <mergeCell ref="D48:E48"/>
    <mergeCell ref="A42:C42"/>
    <mergeCell ref="A48:C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KQKD</vt:lpstr>
      <vt:lpstr>CDKT</vt:lpstr>
      <vt:lpstr>LC</vt:lpstr>
    </vt:vector>
  </TitlesOfParts>
  <Company>http://viet4room.com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Manh Cuong</cp:lastModifiedBy>
  <cp:lastPrinted>2016-04-14T10:27:20Z</cp:lastPrinted>
  <dcterms:created xsi:type="dcterms:W3CDTF">2016-04-12T09:08:06Z</dcterms:created>
  <dcterms:modified xsi:type="dcterms:W3CDTF">2016-04-21T00:52:53Z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3500703edcbe472980c164ad4a9b26f3.psdsxs" Id="Rf0d0faff0d9e4204" /></Relationships>
</file>