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F120" i="2"/>
  <c r="G13"/>
  <c r="G14"/>
  <c r="G12"/>
  <c r="G15"/>
  <c r="G20"/>
  <c r="G21"/>
  <c r="G22"/>
  <c r="G23"/>
  <c r="G26"/>
  <c r="G29"/>
  <c r="G28" s="1"/>
  <c r="G32"/>
  <c r="G33"/>
  <c r="G34"/>
  <c r="G39"/>
  <c r="G40"/>
  <c r="G42"/>
  <c r="G45"/>
  <c r="G47"/>
  <c r="G50"/>
  <c r="H53"/>
  <c r="I53"/>
  <c r="J53"/>
  <c r="G57"/>
  <c r="G58"/>
  <c r="G63"/>
  <c r="G64"/>
  <c r="G66"/>
  <c r="G69"/>
  <c r="G70"/>
  <c r="G71"/>
  <c r="G84"/>
  <c r="G85"/>
  <c r="G77"/>
  <c r="G93"/>
  <c r="G95"/>
  <c r="G96"/>
  <c r="G98"/>
  <c r="G99"/>
  <c r="G101"/>
  <c r="G108"/>
  <c r="G109"/>
  <c r="G112"/>
  <c r="G113"/>
  <c r="G116"/>
  <c r="G118"/>
  <c r="G121"/>
  <c r="G107"/>
  <c r="G122"/>
  <c r="G106"/>
  <c r="F13"/>
  <c r="F14"/>
  <c r="F12" s="1"/>
  <c r="D15"/>
  <c r="E15"/>
  <c r="F15" s="1"/>
  <c r="F20"/>
  <c r="F21"/>
  <c r="F22"/>
  <c r="F23"/>
  <c r="F24"/>
  <c r="F25"/>
  <c r="F26"/>
  <c r="F27"/>
  <c r="F29"/>
  <c r="F30"/>
  <c r="F28" s="1"/>
  <c r="F32"/>
  <c r="F33"/>
  <c r="F34"/>
  <c r="F35"/>
  <c r="F36"/>
  <c r="F39"/>
  <c r="F40"/>
  <c r="F42"/>
  <c r="F43"/>
  <c r="F44"/>
  <c r="F45"/>
  <c r="D47"/>
  <c r="D53"/>
  <c r="E47"/>
  <c r="E53"/>
  <c r="E46"/>
  <c r="D59"/>
  <c r="E59"/>
  <c r="F59" s="1"/>
  <c r="E56"/>
  <c r="F56" s="1"/>
  <c r="F63"/>
  <c r="F64"/>
  <c r="F65"/>
  <c r="F66"/>
  <c r="F67"/>
  <c r="F69"/>
  <c r="F70"/>
  <c r="F71"/>
  <c r="F72"/>
  <c r="F73"/>
  <c r="F78"/>
  <c r="F79"/>
  <c r="F80"/>
  <c r="F81"/>
  <c r="F82"/>
  <c r="F83"/>
  <c r="F84"/>
  <c r="F85"/>
  <c r="F86"/>
  <c r="F87"/>
  <c r="F88"/>
  <c r="F89"/>
  <c r="F90"/>
  <c r="F91"/>
  <c r="F93"/>
  <c r="F95"/>
  <c r="F96"/>
  <c r="F97"/>
  <c r="F98"/>
  <c r="F99"/>
  <c r="F100"/>
  <c r="F101"/>
  <c r="F104"/>
  <c r="F105"/>
  <c r="F92"/>
  <c r="F108"/>
  <c r="F109"/>
  <c r="F110"/>
  <c r="F111"/>
  <c r="F112"/>
  <c r="F113"/>
  <c r="F114"/>
  <c r="F115"/>
  <c r="F116"/>
  <c r="F117"/>
  <c r="F118"/>
  <c r="D122"/>
  <c r="F122" s="1"/>
  <c r="E12"/>
  <c r="E19"/>
  <c r="E28"/>
  <c r="E31"/>
  <c r="E38"/>
  <c r="E62"/>
  <c r="E68"/>
  <c r="E77"/>
  <c r="E92"/>
  <c r="E118"/>
  <c r="E107" s="1"/>
  <c r="E106" s="1"/>
  <c r="D12"/>
  <c r="D19"/>
  <c r="D28"/>
  <c r="D31"/>
  <c r="D38"/>
  <c r="D62"/>
  <c r="D68"/>
  <c r="D77"/>
  <c r="D92"/>
  <c r="D118"/>
  <c r="D107" s="1"/>
  <c r="D106" s="1"/>
  <c r="N77"/>
  <c r="N92"/>
  <c r="N76" s="1"/>
  <c r="N107"/>
  <c r="N106" s="1"/>
  <c r="M77"/>
  <c r="M92"/>
  <c r="M107"/>
  <c r="M106" s="1"/>
  <c r="L77"/>
  <c r="L92"/>
  <c r="L76" s="1"/>
  <c r="L107"/>
  <c r="L106" s="1"/>
  <c r="K78"/>
  <c r="K79"/>
  <c r="K80"/>
  <c r="K81"/>
  <c r="K82"/>
  <c r="K83"/>
  <c r="K84"/>
  <c r="K85"/>
  <c r="K87"/>
  <c r="K91"/>
  <c r="K93"/>
  <c r="K95"/>
  <c r="K96"/>
  <c r="K97"/>
  <c r="K98"/>
  <c r="K99"/>
  <c r="K100"/>
  <c r="K101"/>
  <c r="K103"/>
  <c r="K108"/>
  <c r="K109"/>
  <c r="K110"/>
  <c r="K111"/>
  <c r="K112"/>
  <c r="K113"/>
  <c r="K114"/>
  <c r="K115"/>
  <c r="K116"/>
  <c r="K117"/>
  <c r="K118"/>
  <c r="K121"/>
  <c r="K122"/>
  <c r="J77"/>
  <c r="J92"/>
  <c r="J107"/>
  <c r="J106" s="1"/>
  <c r="I77"/>
  <c r="I92"/>
  <c r="I76" s="1"/>
  <c r="I107"/>
  <c r="I106" s="1"/>
  <c r="H77"/>
  <c r="H92"/>
  <c r="H117"/>
  <c r="H107" s="1"/>
  <c r="H106" s="1"/>
  <c r="K124"/>
  <c r="G124"/>
  <c r="F124"/>
  <c r="K123"/>
  <c r="G123"/>
  <c r="F123"/>
  <c r="F121"/>
  <c r="F102"/>
  <c r="F94"/>
  <c r="K75"/>
  <c r="F75"/>
  <c r="N12"/>
  <c r="N15"/>
  <c r="N19"/>
  <c r="N28"/>
  <c r="N31"/>
  <c r="N47"/>
  <c r="N46" s="1"/>
  <c r="N62"/>
  <c r="N67"/>
  <c r="M12"/>
  <c r="M15"/>
  <c r="M19"/>
  <c r="M28"/>
  <c r="M31"/>
  <c r="M47"/>
  <c r="M53"/>
  <c r="M46" s="1"/>
  <c r="M62"/>
  <c r="M67"/>
  <c r="L12"/>
  <c r="L15"/>
  <c r="L19"/>
  <c r="L28"/>
  <c r="L31"/>
  <c r="L47"/>
  <c r="L53"/>
  <c r="L56"/>
  <c r="L62"/>
  <c r="L67"/>
  <c r="K13"/>
  <c r="K14"/>
  <c r="K15"/>
  <c r="K20"/>
  <c r="K21"/>
  <c r="K22"/>
  <c r="K23"/>
  <c r="K25"/>
  <c r="K26"/>
  <c r="K29"/>
  <c r="K30"/>
  <c r="K32"/>
  <c r="K33"/>
  <c r="K34"/>
  <c r="K36"/>
  <c r="K38"/>
  <c r="K48"/>
  <c r="K49"/>
  <c r="K50"/>
  <c r="K54"/>
  <c r="K55"/>
  <c r="K57"/>
  <c r="K58"/>
  <c r="K63"/>
  <c r="K64"/>
  <c r="K65"/>
  <c r="K66"/>
  <c r="K69"/>
  <c r="K70"/>
  <c r="K71"/>
  <c r="K72"/>
  <c r="J12"/>
  <c r="J19"/>
  <c r="J28"/>
  <c r="J31"/>
  <c r="J47"/>
  <c r="J46" s="1"/>
  <c r="J56"/>
  <c r="J62"/>
  <c r="J67"/>
  <c r="I12"/>
  <c r="I19"/>
  <c r="I28"/>
  <c r="I31"/>
  <c r="I47"/>
  <c r="I46" s="1"/>
  <c r="I56"/>
  <c r="I62"/>
  <c r="I67"/>
  <c r="H12"/>
  <c r="H19"/>
  <c r="H28"/>
  <c r="H31"/>
  <c r="H46"/>
  <c r="H56"/>
  <c r="H62"/>
  <c r="H67"/>
  <c r="H37"/>
  <c r="F61"/>
  <c r="F60"/>
  <c r="F58"/>
  <c r="F57"/>
  <c r="G55"/>
  <c r="F55"/>
  <c r="G54"/>
  <c r="F54"/>
  <c r="F53" s="1"/>
  <c r="K52"/>
  <c r="G52"/>
  <c r="F52"/>
  <c r="K51"/>
  <c r="G51"/>
  <c r="F51"/>
  <c r="F50"/>
  <c r="F49"/>
  <c r="F48"/>
  <c r="K45"/>
  <c r="K43"/>
  <c r="K42"/>
  <c r="F41"/>
  <c r="K40"/>
  <c r="K39"/>
  <c r="K18"/>
  <c r="G18"/>
  <c r="F18"/>
  <c r="G17"/>
  <c r="F17"/>
  <c r="F16"/>
  <c r="L11" l="1"/>
  <c r="G56"/>
  <c r="K107"/>
  <c r="K106" s="1"/>
  <c r="K56"/>
  <c r="K53"/>
  <c r="K28"/>
  <c r="L46"/>
  <c r="H76"/>
  <c r="J76"/>
  <c r="J125" s="1"/>
  <c r="M76"/>
  <c r="M125" s="1"/>
  <c r="D76"/>
  <c r="D125" s="1"/>
  <c r="E37"/>
  <c r="F31"/>
  <c r="D11"/>
  <c r="E11"/>
  <c r="F47"/>
  <c r="K67"/>
  <c r="K47"/>
  <c r="K92"/>
  <c r="E76"/>
  <c r="F68"/>
  <c r="F38"/>
  <c r="K77"/>
  <c r="K76" s="1"/>
  <c r="K125" s="1"/>
  <c r="E125"/>
  <c r="F62"/>
  <c r="K46"/>
  <c r="H125"/>
  <c r="I37"/>
  <c r="J37"/>
  <c r="K62"/>
  <c r="K19"/>
  <c r="L37"/>
  <c r="L74" s="1"/>
  <c r="M37"/>
  <c r="N37"/>
  <c r="I125"/>
  <c r="L125"/>
  <c r="N125"/>
  <c r="F107"/>
  <c r="F106" s="1"/>
  <c r="F77"/>
  <c r="F76" s="1"/>
  <c r="D46"/>
  <c r="F19"/>
  <c r="F11" s="1"/>
  <c r="F74" s="1"/>
  <c r="G68"/>
  <c r="G53"/>
  <c r="G46" s="1"/>
  <c r="H11"/>
  <c r="H74" s="1"/>
  <c r="I11"/>
  <c r="J11"/>
  <c r="K31"/>
  <c r="K12"/>
  <c r="M11"/>
  <c r="N11"/>
  <c r="E74"/>
  <c r="G92"/>
  <c r="G76" s="1"/>
  <c r="G125" s="1"/>
  <c r="G62"/>
  <c r="G38"/>
  <c r="G31"/>
  <c r="G19"/>
  <c r="F46"/>
  <c r="F37" s="1"/>
  <c r="D37"/>
  <c r="F125"/>
  <c r="I74"/>
  <c r="J74"/>
  <c r="K37"/>
  <c r="K11"/>
  <c r="M74"/>
  <c r="N74"/>
  <c r="D74"/>
  <c r="E126"/>
  <c r="G37"/>
  <c r="G11" l="1"/>
  <c r="D126"/>
  <c r="K74"/>
  <c r="G74"/>
</calcChain>
</file>

<file path=xl/sharedStrings.xml><?xml version="1.0" encoding="utf-8"?>
<sst xmlns="http://schemas.openxmlformats.org/spreadsheetml/2006/main" count="154" uniqueCount="146">
  <si>
    <t>MÑ</t>
  </si>
  <si>
    <t>GD</t>
  </si>
  <si>
    <t>TM</t>
  </si>
  <si>
    <t>Mẹ</t>
  </si>
  <si>
    <t xml:space="preserve">       C«ng ty CP S¸ch - TBTH Hµ tÜnh</t>
  </si>
  <si>
    <t xml:space="preserve">    §C : Sè 58 - Phan Đ×nh Phïng, P Nam Hµ,  TP Hµ TÜnh</t>
  </si>
  <si>
    <t>MÉu sè B 01 - DN</t>
  </si>
  <si>
    <t>( Ban hµnh theo Q§ sè 15/2006/Q§ - BTC</t>
  </si>
  <si>
    <t xml:space="preserve"> ngµy 20 th¸ng 03 n¨m 2006 cña Bé Tr­ëng BTC ,</t>
  </si>
  <si>
    <t xml:space="preserve">                                                                                TT200/12/2014 cña BTC)</t>
  </si>
  <si>
    <t>B¶ng c©n ®èi kÕ to¸n hîp nhÊt</t>
  </si>
  <si>
    <t xml:space="preserve">T¹i ngµy 31 th¸ng 12 n¨m 2015 </t>
  </si>
  <si>
    <t>Tªn tµi s¶n</t>
  </si>
  <si>
    <t>M· sè</t>
  </si>
  <si>
    <t>Th. minh</t>
  </si>
  <si>
    <t>Mẹ</t>
  </si>
  <si>
    <t>Dư cuối kỳ</t>
  </si>
  <si>
    <t xml:space="preserve">Tkho¶n </t>
  </si>
  <si>
    <t>31/12/2015</t>
  </si>
  <si>
    <t>30/9/2014</t>
  </si>
  <si>
    <t>TM¹i</t>
  </si>
  <si>
    <t>A. Tµi s¶n ng¾n h¹n
( 100 = 110 + 120 + 130 + 140 + 150 )</t>
  </si>
  <si>
    <t xml:space="preserve">  I. TiÒn vµ c¸c kho¶n t­¬ng ®­¬ng tiÒn</t>
  </si>
  <si>
    <t xml:space="preserve">   1. TiÒn </t>
  </si>
  <si>
    <t xml:space="preserve">   2. C¸c kho¶n t­¬ng ®­¬ng tiÒn</t>
  </si>
  <si>
    <t xml:space="preserve">  II. C¸c kho¶n ®Çu t­ tµi chÝnh ng¾n h¹n</t>
  </si>
  <si>
    <t xml:space="preserve">   1. Chøng kho¸n kinh doanh</t>
  </si>
  <si>
    <t xml:space="preserve">   2. Dù phßng gi¶m gi¸ chøng kho¸n kinh doanh*</t>
  </si>
  <si>
    <t xml:space="preserve">   2. §Çu t­ n¾m gi÷ ®Õn ngµy ®¸o h¹n</t>
  </si>
  <si>
    <t xml:space="preserve"> III. C¸c kho¶n ph¶i thu ng¾n h¹n</t>
  </si>
  <si>
    <t xml:space="preserve">   1. Ph¶i thu ng¾n h¹n cñakh¸ch hµng</t>
  </si>
  <si>
    <t xml:space="preserve">   2. Tr¶ tr­íc cho ng­êi b¸n ng¾n h¹n</t>
  </si>
  <si>
    <t xml:space="preserve">   3. Ph¶i thu néi bé ng¾n h¹n</t>
  </si>
  <si>
    <t xml:space="preserve">   4. Ph¶i thu theo tiÕn ®é kÕ ho¹ch hîp ®ång XD</t>
  </si>
  <si>
    <t xml:space="preserve">   5. Ph¶I thu vÒ cho vay ng¾n h¹n</t>
  </si>
  <si>
    <t>8a</t>
  </si>
  <si>
    <t xml:space="preserve">   6. Ph¶I thu ng¾n h¹n kh¸c</t>
  </si>
  <si>
    <t xml:space="preserve">   7. Dù phßng ph¶i thu ng¾n h¹n khã ®ßi ( * )</t>
  </si>
  <si>
    <t xml:space="preserve">   8. Tµi s¶n thiÕu chê xö lý</t>
  </si>
  <si>
    <t xml:space="preserve"> IV. Hµng tån kho</t>
  </si>
  <si>
    <t xml:space="preserve">   1. Hµng tån kho</t>
  </si>
  <si>
    <t xml:space="preserve">   2. Dù phßng gi¶m gi¸ hµng tån kho ( * )</t>
  </si>
  <si>
    <t xml:space="preserve"> V. Tµi s¶n ng¾n h¹n kh¸c</t>
  </si>
  <si>
    <t xml:space="preserve">   1. Chi phÝ tr¶ tr­íc ng¾n h¹n</t>
  </si>
  <si>
    <t>13a</t>
  </si>
  <si>
    <t xml:space="preserve">   2. ThuÕ GTGT ®­îc khÊu trõ</t>
  </si>
  <si>
    <t xml:space="preserve">   3. ThuÕ vµ c¸c kho¶n ph¶i thu Nhµ n­íc</t>
  </si>
  <si>
    <t>18b</t>
  </si>
  <si>
    <t xml:space="preserve">  4. Giao dÞch mua b¸n l¹i tr¸I phiÕu CP</t>
  </si>
  <si>
    <t xml:space="preserve">   5. Tµi s¶n ng¾n h¹n kh¸c</t>
  </si>
  <si>
    <t>B. Tµi s¶n dµi h¹n
( 200 = 210 + 220 + 240 + 250 + 260 )</t>
  </si>
  <si>
    <t xml:space="preserve">  I. C¸c kho¶n ph¶i thu dµi h¹n</t>
  </si>
  <si>
    <t xml:space="preserve">   1. Ph¶i thu dµi h¹n cña kh¸ch hµng</t>
  </si>
  <si>
    <t xml:space="preserve">   2. Trả trước cho ng­êi b¸n dµi h¹n</t>
  </si>
  <si>
    <t xml:space="preserve">   3. Vèn kinh doanh ë c¸c ®¬n vÞ trùc thuéc </t>
  </si>
  <si>
    <t xml:space="preserve">   4. Ph¶i thu dµi h¹n néi bé</t>
  </si>
  <si>
    <t xml:space="preserve">   5. Ph¶i thu vÒ cho vay dµi h¹n</t>
  </si>
  <si>
    <t>8b</t>
  </si>
  <si>
    <t xml:space="preserve">   6. Ph¶i thu dµi h¹n kh¸c</t>
  </si>
  <si>
    <t xml:space="preserve">   7. Dù phßng ph¶i thu dµi h¹n khã ®ßi ( * )</t>
  </si>
  <si>
    <t xml:space="preserve"> II. Tµi s¶n cè ®Þnh</t>
  </si>
  <si>
    <t xml:space="preserve">   1. Tµi s¶n cè ®Þnh h÷u h×nh</t>
  </si>
  <si>
    <t xml:space="preserve">    -  Nguyªn gi¸</t>
  </si>
  <si>
    <t xml:space="preserve">    -  Gi¸ trÞ hao mßn luü kÕ ( * )</t>
  </si>
  <si>
    <t xml:space="preserve">   2. Tµi s¶n cè ®Þnh thuª tµi chÝnh</t>
  </si>
  <si>
    <t xml:space="preserve">   3. Tµi s¶n cè ®Þnh v« h×nh</t>
  </si>
  <si>
    <t xml:space="preserve"> III. BÊt ®éng s¶n ®Çu t­</t>
  </si>
  <si>
    <t>IV. Tµi s¶n dë dang dµi h¹n</t>
  </si>
  <si>
    <t xml:space="preserve"> 1. Chi phÝ s¶n xuÊt, kinh doanh dë dang dµi h¹n</t>
  </si>
  <si>
    <t xml:space="preserve"> 2. Chi phÝ x©y dùng c¬ b¶n dì giang</t>
  </si>
  <si>
    <t xml:space="preserve"> V. §Çu t­ tµi chÝnh dµi h¹n</t>
  </si>
  <si>
    <t xml:space="preserve">  1. §Çu t­ vµo c«ng ty con</t>
  </si>
  <si>
    <t xml:space="preserve">  2. §Çu t­ vµo c«ng ty liªn kÕt, liªn doanh</t>
  </si>
  <si>
    <t xml:space="preserve">  3. §Çu t­  kh¸c vµo c«ng cô vèn</t>
  </si>
  <si>
    <t xml:space="preserve">  4. Dù phßng  ®Çu t­ tµi chÝnh dµi h¹n ( * )</t>
  </si>
  <si>
    <t xml:space="preserve">  5. §Çu t­ n¾m gi÷ ®Õn ngµy ®¸o h¹n</t>
  </si>
  <si>
    <t xml:space="preserve"> VI. Tµi s¶n dµi h¹n kh¸c</t>
  </si>
  <si>
    <t xml:space="preserve">  1. Chi phÝ tr¶ tr­íc dµi h¹n</t>
  </si>
  <si>
    <t>13b</t>
  </si>
  <si>
    <t xml:space="preserve">  2. Tµi s¶n thuÕ thu nhËp ho·n l¹i</t>
  </si>
  <si>
    <t xml:space="preserve">  3. ThiÕt bÞ, vËt t­, phô tïng thay thÕ dµi h¹n</t>
  </si>
  <si>
    <t xml:space="preserve">  4. Tµi s¶n dµi h¹n kh¸c</t>
  </si>
  <si>
    <t xml:space="preserve"> 5. Lîi thÕ th­¬ng m¹i</t>
  </si>
  <si>
    <t>Tæng céng tµi s¶n ( 270 = 100 + 200 )</t>
  </si>
  <si>
    <t>Nguån vèn</t>
  </si>
  <si>
    <t xml:space="preserve"> C. Nî ph¶i tr¶ ( 300 = 310 + 330 )</t>
  </si>
  <si>
    <t xml:space="preserve"> I.  Nî ng¾n h¹n</t>
  </si>
  <si>
    <t xml:space="preserve">   1. Ph¶i tr¶ ng­êi b¸n ng¾n h¹n</t>
  </si>
  <si>
    <t xml:space="preserve">   2. Ng­êi mua tr¶ tiÒn tr­íc ng¾n h¹n</t>
  </si>
  <si>
    <t xml:space="preserve">   3. ThuÕ vµ c¸c kho¶n ph¶i nép nhµ n­íc</t>
  </si>
  <si>
    <t>18a</t>
  </si>
  <si>
    <t xml:space="preserve">   4. Ph¶i tr¶ ng­êi lao ®éng</t>
  </si>
  <si>
    <t xml:space="preserve">   5. Chi phÝ ph¶i tr¶ ng¾n h¹n</t>
  </si>
  <si>
    <t xml:space="preserve">   6. Ph¶i tr¶ néi bé ng¾n h¹n</t>
  </si>
  <si>
    <t xml:space="preserve">   7. Ph¶i tr¶ theo tiÕn ®é kÕ ho¹ch hîp ®«ng x©y dùng</t>
  </si>
  <si>
    <t xml:space="preserve">   8. Doanh thu ch­a thùc hiÖn ng¾n h¹n</t>
  </si>
  <si>
    <t xml:space="preserve">   9. Ph¶I tr¶ ng¾n h¹n kh¸c</t>
  </si>
  <si>
    <t xml:space="preserve">   10. Vay vµ nî thuª tµi chÝnh ng¾n h¹n</t>
  </si>
  <si>
    <t>19a</t>
  </si>
  <si>
    <t xml:space="preserve">  11. Dù phßng ph¶I tr¶ ng¾n h¹n</t>
  </si>
  <si>
    <t xml:space="preserve">  12. Quü khen th­ëng, phóc lîi</t>
  </si>
  <si>
    <t xml:space="preserve">  13. Quü B×nh æn gi¸</t>
  </si>
  <si>
    <t>14.  Giao dÞch mua b¸n l¹i tr¸I phiÕu chÝnh phñ</t>
  </si>
  <si>
    <t xml:space="preserve"> II. Nî dµi h¹n</t>
  </si>
  <si>
    <t xml:space="preserve">   1. Ph¶i tr¶ ng­êi b¸n dµi h¹n </t>
  </si>
  <si>
    <t xml:space="preserve">    2. Ng­êi mua tr¶ tiÒn tr­íc dµi h¹n</t>
  </si>
  <si>
    <t xml:space="preserve">   3. Chi phÝ ph¶I tr¶ dµi h¹n</t>
  </si>
  <si>
    <t xml:space="preserve">   4. Ph¶i tr¶ néi bé vÒ vèn kinh doanh</t>
  </si>
  <si>
    <t xml:space="preserve">   5. Ph¶I tr¶ néi bé dµi h¹n</t>
  </si>
  <si>
    <t xml:space="preserve">   6. Doanh thu ch­a thùc hiÖn dµi h¹n</t>
  </si>
  <si>
    <t xml:space="preserve">   7. Ph¶I tr¶ dµi h¹n kh¸c</t>
  </si>
  <si>
    <t xml:space="preserve">   8. Vay vµ nî thuª tµi chÝnh dµi h¹n</t>
  </si>
  <si>
    <t xml:space="preserve"> 9. Tr¸I phiÕu chuyÓn ®æi</t>
  </si>
  <si>
    <t>10. Cæ phiÕu ­u ®·i</t>
  </si>
  <si>
    <t>11. ThuÕ thu nhËp ho·n l¹i ph¶I tr¶</t>
  </si>
  <si>
    <t xml:space="preserve"> 12. Dù phßng ph¶I tr¶ dµi h¹n</t>
  </si>
  <si>
    <t xml:space="preserve"> 13. Quü ph¸t triÓn khoa häc vµ c«ng nghÖ</t>
  </si>
  <si>
    <t xml:space="preserve"> D. vèn chñ së h÷u ( 400 = 410 + 430 )</t>
  </si>
  <si>
    <t xml:space="preserve"> I. Vèn chñ së h÷u</t>
  </si>
  <si>
    <t xml:space="preserve">   1. Vèn gãp cña chñ së h÷u</t>
  </si>
  <si>
    <t xml:space="preserve">   2. ThÆng d­ vèn cæ phÇn</t>
  </si>
  <si>
    <t xml:space="preserve">   3. QuyÒn chän chuyÓn ®æi tr¸I phiÕu</t>
  </si>
  <si>
    <t xml:space="preserve">   4. Vèn kh¸c cña chñ së h÷u</t>
  </si>
  <si>
    <t xml:space="preserve">   5. Cæ phiÕu quü</t>
  </si>
  <si>
    <t xml:space="preserve">   6. Chªnh lÖch ®¸nh gi¸ l¹i tµi s¶n</t>
  </si>
  <si>
    <t xml:space="preserve">   7. Chªnh lÖch tû gi¸ hèi ®o¸i</t>
  </si>
  <si>
    <t xml:space="preserve">   8. Quü ®Çu t­u ph¸t triÓn</t>
  </si>
  <si>
    <t xml:space="preserve">   9. Quü hç trî s¾p xÕp DN</t>
  </si>
  <si>
    <t xml:space="preserve">  10. Quü kh¸c thuéc vèn chñ së h÷u</t>
  </si>
  <si>
    <t xml:space="preserve">  11. Lîi nhuËn sau thuÕ ch­a ph©n phèi</t>
  </si>
  <si>
    <t xml:space="preserve">           - LNST ch­a ph©n phèi lòy kÕ ®Õn cu«I kú tr­íc</t>
  </si>
  <si>
    <t>421a</t>
  </si>
  <si>
    <t xml:space="preserve">           - LNST ch­a ph©n phèi kú nµy</t>
  </si>
  <si>
    <t>421b</t>
  </si>
  <si>
    <t>12. Nguån vèn ®Çu t­ x©y dùng c¬ b¶n</t>
  </si>
  <si>
    <t xml:space="preserve"> II. Nguån kinh phÝ vµ quü kh¸c</t>
  </si>
  <si>
    <t xml:space="preserve">   1. Nguån kinh phÝ </t>
  </si>
  <si>
    <t xml:space="preserve">   2. Nguån kinh phÝ ®· h×nh thµnh TSC§</t>
  </si>
  <si>
    <t>Tæng céng nguån vèn ( 440 = 300 + 400 )</t>
  </si>
  <si>
    <t xml:space="preserve">      Ngµy</t>
  </si>
  <si>
    <t>30/01/2016</t>
  </si>
  <si>
    <t xml:space="preserve">       Q. Tæng gi¸m ®èc </t>
  </si>
  <si>
    <t xml:space="preserve">KÕ to¸n tr­ëng                    LËp biÓu </t>
  </si>
  <si>
    <t xml:space="preserve">                TrÇn ThÞ Thu Hµ                             NguyÔn ThÞ  Thu H»ng                   Hồ Thị Hà</t>
  </si>
  <si>
    <t>Số cuối kỳ</t>
  </si>
  <si>
    <t>Số đầu năm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</si>
</sst>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>
    <font>
      <sz val="10"/>
      <name val="Arial"/>
    </font>
    <font>
      <sz val="10"/>
      <name val="Arial"/>
    </font>
    <font>
      <b/>
      <sz val="12"/>
      <name val="VnArial Small"/>
      <family val="2"/>
    </font>
    <font>
      <sz val="10"/>
      <name val=".VnBodoniH"/>
      <family val="2"/>
    </font>
    <font>
      <b/>
      <sz val="11"/>
      <name val=".VnArialH"/>
      <family val="2"/>
    </font>
    <font>
      <b/>
      <sz val="10"/>
      <name val=".VnBook-AntiquaH"/>
      <family val="2"/>
    </font>
    <font>
      <b/>
      <sz val="10"/>
      <name val=".VnBook-Antiqua"/>
      <family val="2"/>
    </font>
    <font>
      <sz val="10"/>
      <name val=".VnArial Narrow"/>
      <family val="2"/>
    </font>
    <font>
      <sz val="10"/>
      <name val=".VnBook-Antiqua"/>
      <family val="2"/>
    </font>
    <font>
      <sz val="11"/>
      <name val=".VnArial Narrow"/>
      <family val="2"/>
    </font>
    <font>
      <b/>
      <sz val="12"/>
      <name val=".VnArial NarrowH"/>
      <family val="2"/>
    </font>
    <font>
      <b/>
      <sz val="10"/>
      <name val=".VnSouthernH"/>
      <family val="2"/>
    </font>
    <font>
      <i/>
      <sz val="9"/>
      <name val=".VnBook-Antiqua"/>
      <family val="2"/>
    </font>
    <font>
      <sz val="13"/>
      <name val=".VnBodoniH"/>
      <family val="2"/>
    </font>
    <font>
      <b/>
      <sz val="12"/>
      <name val=".VnBook-Antiqua"/>
      <family val="2"/>
    </font>
    <font>
      <sz val="10"/>
      <name val=".VnBook-AntiquaH"/>
      <family val="2"/>
    </font>
    <font>
      <b/>
      <sz val="10"/>
      <name val=".VnAvantH"/>
      <family val="2"/>
    </font>
    <font>
      <b/>
      <sz val="12"/>
      <name val=".VnTime"/>
      <family val="2"/>
    </font>
    <font>
      <b/>
      <sz val="12"/>
      <name val=".VnTimeH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8" fillId="0" borderId="8" xfId="0" applyFont="1" applyBorder="1"/>
    <xf numFmtId="0" fontId="6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/>
    <xf numFmtId="3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/>
    </xf>
    <xf numFmtId="0" fontId="9" fillId="0" borderId="0" xfId="0" applyFont="1" applyAlignment="1">
      <alignment horizontal="right" vertical="center"/>
    </xf>
    <xf numFmtId="3" fontId="8" fillId="0" borderId="9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/>
    </xf>
    <xf numFmtId="3" fontId="8" fillId="0" borderId="27" xfId="0" applyNumberFormat="1" applyFont="1" applyBorder="1" applyAlignment="1">
      <alignment horizontal="right"/>
    </xf>
    <xf numFmtId="3" fontId="8" fillId="0" borderId="25" xfId="0" applyNumberFormat="1" applyFont="1" applyBorder="1" applyAlignment="1">
      <alignment horizontal="right"/>
    </xf>
    <xf numFmtId="164" fontId="15" fillId="0" borderId="25" xfId="1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43" fontId="8" fillId="0" borderId="10" xfId="1" applyFont="1" applyBorder="1" applyAlignment="1">
      <alignment horizontal="right"/>
    </xf>
    <xf numFmtId="164" fontId="15" fillId="0" borderId="9" xfId="1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/>
    </xf>
    <xf numFmtId="3" fontId="6" fillId="0" borderId="25" xfId="0" applyNumberFormat="1" applyFont="1" applyBorder="1" applyAlignment="1">
      <alignment horizontal="right"/>
    </xf>
    <xf numFmtId="43" fontId="15" fillId="0" borderId="9" xfId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15" fillId="0" borderId="9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3" fontId="8" fillId="0" borderId="28" xfId="0" applyNumberFormat="1" applyFont="1" applyBorder="1" applyAlignment="1">
      <alignment horizontal="right"/>
    </xf>
    <xf numFmtId="3" fontId="8" fillId="0" borderId="29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 vertical="center"/>
    </xf>
    <xf numFmtId="43" fontId="8" fillId="0" borderId="9" xfId="1" applyFont="1" applyBorder="1" applyAlignment="1">
      <alignment horizontal="right"/>
    </xf>
    <xf numFmtId="43" fontId="5" fillId="0" borderId="10" xfId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43" fontId="15" fillId="0" borderId="10" xfId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6" fillId="0" borderId="8" xfId="0" applyFont="1" applyBorder="1" applyAlignment="1">
      <alignment horizontal="left"/>
    </xf>
    <xf numFmtId="0" fontId="16" fillId="0" borderId="8" xfId="0" applyFont="1" applyBorder="1"/>
    <xf numFmtId="165" fontId="6" fillId="0" borderId="9" xfId="1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12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14" fontId="6" fillId="0" borderId="1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051" name="AutoShape 3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052" name="AutoShape 4"/>
        <xdr:cNvSpPr>
          <a:spLocks/>
        </xdr:cNvSpPr>
      </xdr:nvSpPr>
      <xdr:spPr bwMode="auto">
        <a:xfrm>
          <a:off x="15906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542925" y="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3705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57" name="Rectangle 9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058" name="AutoShape 10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059" name="AutoShape 11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061" name="Rectangle 13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063" name="Rectangle 15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66" name="Rectangle 18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067" name="AutoShape 19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068" name="AutoShape 20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070" name="Rectangle 22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072" name="Rectangle 24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73" name="Rectangle 2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074" name="Rectangle 26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75" name="Rectangle 27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076" name="AutoShape 28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077" name="AutoShape 29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078" name="Line 30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079" name="Rectangle 31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081" name="Rectangle 33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82" name="Rectangle 3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083" name="Rectangle 35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84" name="Rectangle 3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085" name="AutoShape 37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086" name="AutoShape 38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087" name="Line 39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088" name="Rectangle 40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090" name="Rectangle 42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91" name="Rectangle 4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092" name="Rectangle 44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093" name="Rectangle 4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094" name="AutoShape 46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095" name="AutoShape 47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096" name="Line 48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097" name="Rectangle 49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099" name="Rectangle 51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00" name="Rectangle 5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01" name="Rectangle 53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02" name="Rectangle 5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03" name="AutoShape 55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04" name="AutoShape 56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05" name="Line 57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06" name="Rectangle 58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108" name="Rectangle 60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09" name="Rectangle 61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10" name="Rectangle 62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11" name="Rectangle 6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12" name="AutoShape 64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13" name="AutoShape 65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14" name="Line 66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15" name="Rectangle 67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125</xdr:row>
      <xdr:rowOff>0</xdr:rowOff>
    </xdr:from>
    <xdr:to>
      <xdr:col>0</xdr:col>
      <xdr:colOff>1619250</xdr:colOff>
      <xdr:row>125</xdr:row>
      <xdr:rowOff>0</xdr:rowOff>
    </xdr:to>
    <xdr:sp macro="" textlink="">
      <xdr:nvSpPr>
        <xdr:cNvPr id="2117" name="Rectangle 69"/>
        <xdr:cNvSpPr>
          <a:spLocks noChangeArrowheads="1"/>
        </xdr:cNvSpPr>
      </xdr:nvSpPr>
      <xdr:spPr bwMode="auto">
        <a:xfrm>
          <a:off x="200025" y="29289375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125</xdr:row>
      <xdr:rowOff>0</xdr:rowOff>
    </xdr:from>
    <xdr:to>
      <xdr:col>2</xdr:col>
      <xdr:colOff>428625</xdr:colOff>
      <xdr:row>125</xdr:row>
      <xdr:rowOff>0</xdr:rowOff>
    </xdr:to>
    <xdr:sp macro="" textlink="">
      <xdr:nvSpPr>
        <xdr:cNvPr id="2118" name="Rectangle 70"/>
        <xdr:cNvSpPr>
          <a:spLocks noChangeArrowheads="1"/>
        </xdr:cNvSpPr>
      </xdr:nvSpPr>
      <xdr:spPr bwMode="auto">
        <a:xfrm>
          <a:off x="2257425" y="29289375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19" name="Rectangle 71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20" name="Rectangle 7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21" name="AutoShape 73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122" name="AutoShape 74"/>
        <xdr:cNvSpPr>
          <a:spLocks/>
        </xdr:cNvSpPr>
      </xdr:nvSpPr>
      <xdr:spPr bwMode="auto">
        <a:xfrm>
          <a:off x="15906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123" name="Line 75"/>
        <xdr:cNvSpPr>
          <a:spLocks noChangeShapeType="1"/>
        </xdr:cNvSpPr>
      </xdr:nvSpPr>
      <xdr:spPr bwMode="auto">
        <a:xfrm>
          <a:off x="542925" y="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24" name="Rectangle 76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125" name="Rectangle 77"/>
        <xdr:cNvSpPr>
          <a:spLocks noChangeArrowheads="1"/>
        </xdr:cNvSpPr>
      </xdr:nvSpPr>
      <xdr:spPr bwMode="auto">
        <a:xfrm>
          <a:off x="3705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26" name="Rectangle 78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27" name="Rectangle 79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28" name="AutoShape 80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29" name="AutoShape 81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30" name="Line 82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31" name="Rectangle 83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133" name="Rectangle 85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34" name="Rectangle 8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35" name="Rectangle 87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36" name="Rectangle 88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37" name="AutoShape 89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38" name="AutoShape 90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39" name="Line 91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40" name="Rectangle 92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142" name="Rectangle 94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43" name="Rectangle 9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44" name="Rectangle 96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45" name="Rectangle 97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46" name="AutoShape 98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47" name="AutoShape 99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48" name="Line 100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49" name="Rectangle 101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151" name="Rectangle 103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52" name="Rectangle 10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53" name="Rectangle 105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54" name="Rectangle 10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55" name="AutoShape 107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56" name="AutoShape 108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57" name="Line 109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58" name="Rectangle 110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160" name="Rectangle 112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61" name="Rectangle 11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62" name="Rectangle 114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63" name="Rectangle 11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64" name="AutoShape 116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65" name="AutoShape 117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66" name="Line 118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67" name="Rectangle 119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169" name="Rectangle 121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70" name="Rectangle 12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71" name="Rectangle 123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72" name="Rectangle 12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73" name="AutoShape 125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74" name="AutoShape 126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75" name="Line 127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76" name="Rectangle 128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178" name="Rectangle 130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79" name="Rectangle 131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80" name="Rectangle 132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81" name="Rectangle 13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82" name="AutoShape 134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83" name="AutoShape 135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184" name="Line 136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85" name="Rectangle 137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125</xdr:row>
      <xdr:rowOff>0</xdr:rowOff>
    </xdr:from>
    <xdr:to>
      <xdr:col>0</xdr:col>
      <xdr:colOff>1619250</xdr:colOff>
      <xdr:row>125</xdr:row>
      <xdr:rowOff>0</xdr:rowOff>
    </xdr:to>
    <xdr:sp macro="" textlink="">
      <xdr:nvSpPr>
        <xdr:cNvPr id="2187" name="Rectangle 139"/>
        <xdr:cNvSpPr>
          <a:spLocks noChangeArrowheads="1"/>
        </xdr:cNvSpPr>
      </xdr:nvSpPr>
      <xdr:spPr bwMode="auto">
        <a:xfrm>
          <a:off x="200025" y="29289375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125</xdr:row>
      <xdr:rowOff>0</xdr:rowOff>
    </xdr:from>
    <xdr:to>
      <xdr:col>2</xdr:col>
      <xdr:colOff>428625</xdr:colOff>
      <xdr:row>125</xdr:row>
      <xdr:rowOff>0</xdr:rowOff>
    </xdr:to>
    <xdr:sp macro="" textlink="">
      <xdr:nvSpPr>
        <xdr:cNvPr id="2188" name="Rectangle 140"/>
        <xdr:cNvSpPr>
          <a:spLocks noChangeArrowheads="1"/>
        </xdr:cNvSpPr>
      </xdr:nvSpPr>
      <xdr:spPr bwMode="auto">
        <a:xfrm>
          <a:off x="2257425" y="29289375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89" name="Rectangle 141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90" name="Rectangle 14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91" name="AutoShape 143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192" name="AutoShape 144"/>
        <xdr:cNvSpPr>
          <a:spLocks/>
        </xdr:cNvSpPr>
      </xdr:nvSpPr>
      <xdr:spPr bwMode="auto">
        <a:xfrm>
          <a:off x="15906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193" name="Line 145"/>
        <xdr:cNvSpPr>
          <a:spLocks noChangeShapeType="1"/>
        </xdr:cNvSpPr>
      </xdr:nvSpPr>
      <xdr:spPr bwMode="auto">
        <a:xfrm>
          <a:off x="542925" y="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194" name="Rectangle 146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195" name="Rectangle 147"/>
        <xdr:cNvSpPr>
          <a:spLocks noChangeArrowheads="1"/>
        </xdr:cNvSpPr>
      </xdr:nvSpPr>
      <xdr:spPr bwMode="auto">
        <a:xfrm>
          <a:off x="3705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196" name="Rectangle 148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197" name="Rectangle 149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198" name="AutoShape 150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199" name="AutoShape 151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00" name="Line 152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01" name="Rectangle 153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03" name="Rectangle 155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04" name="Rectangle 15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05" name="Rectangle 157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06" name="Rectangle 158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07" name="AutoShape 159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08" name="AutoShape 160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09" name="Line 161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10" name="Rectangle 162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12" name="Rectangle 164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13" name="Rectangle 16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14" name="Rectangle 166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15" name="Rectangle 167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16" name="AutoShape 168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17" name="AutoShape 169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18" name="Line 170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19" name="Rectangle 171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21" name="Rectangle 173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22" name="Rectangle 17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23" name="Rectangle 175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24" name="Rectangle 17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25" name="AutoShape 177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26" name="AutoShape 178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27" name="Line 179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28" name="Rectangle 180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30" name="Rectangle 182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31" name="Rectangle 18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32" name="Rectangle 184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33" name="Rectangle 18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34" name="AutoShape 186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35" name="AutoShape 187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36" name="Line 188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37" name="Rectangle 189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39" name="Rectangle 191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40" name="Rectangle 19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41" name="Rectangle 193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42" name="Rectangle 19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43" name="AutoShape 195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44" name="AutoShape 196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45" name="Line 197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46" name="Rectangle 198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48" name="Rectangle 200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49" name="Rectangle 201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50" name="Rectangle 202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51" name="Rectangle 20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52" name="AutoShape 204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53" name="AutoShape 205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54" name="Line 206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55" name="Rectangle 207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125</xdr:row>
      <xdr:rowOff>0</xdr:rowOff>
    </xdr:from>
    <xdr:to>
      <xdr:col>0</xdr:col>
      <xdr:colOff>1619250</xdr:colOff>
      <xdr:row>125</xdr:row>
      <xdr:rowOff>0</xdr:rowOff>
    </xdr:to>
    <xdr:sp macro="" textlink="">
      <xdr:nvSpPr>
        <xdr:cNvPr id="2257" name="Rectangle 209"/>
        <xdr:cNvSpPr>
          <a:spLocks noChangeArrowheads="1"/>
        </xdr:cNvSpPr>
      </xdr:nvSpPr>
      <xdr:spPr bwMode="auto">
        <a:xfrm>
          <a:off x="200025" y="29289375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125</xdr:row>
      <xdr:rowOff>0</xdr:rowOff>
    </xdr:from>
    <xdr:to>
      <xdr:col>2</xdr:col>
      <xdr:colOff>428625</xdr:colOff>
      <xdr:row>125</xdr:row>
      <xdr:rowOff>0</xdr:rowOff>
    </xdr:to>
    <xdr:sp macro="" textlink="">
      <xdr:nvSpPr>
        <xdr:cNvPr id="2258" name="Rectangle 210"/>
        <xdr:cNvSpPr>
          <a:spLocks noChangeArrowheads="1"/>
        </xdr:cNvSpPr>
      </xdr:nvSpPr>
      <xdr:spPr bwMode="auto">
        <a:xfrm>
          <a:off x="2257425" y="29289375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59" name="Rectangle 211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60" name="Rectangle 21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61" name="AutoShape 213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262" name="AutoShape 214"/>
        <xdr:cNvSpPr>
          <a:spLocks/>
        </xdr:cNvSpPr>
      </xdr:nvSpPr>
      <xdr:spPr bwMode="auto">
        <a:xfrm>
          <a:off x="15906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838200</xdr:colOff>
      <xdr:row>0</xdr:row>
      <xdr:rowOff>0</xdr:rowOff>
    </xdr:to>
    <xdr:sp macro="" textlink="">
      <xdr:nvSpPr>
        <xdr:cNvPr id="2263" name="Line 215"/>
        <xdr:cNvSpPr>
          <a:spLocks noChangeShapeType="1"/>
        </xdr:cNvSpPr>
      </xdr:nvSpPr>
      <xdr:spPr bwMode="auto">
        <a:xfrm>
          <a:off x="542925" y="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64" name="Rectangle 216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65" name="Rectangle 217"/>
        <xdr:cNvSpPr>
          <a:spLocks noChangeArrowheads="1"/>
        </xdr:cNvSpPr>
      </xdr:nvSpPr>
      <xdr:spPr bwMode="auto">
        <a:xfrm>
          <a:off x="37052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66" name="Rectangle 218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67" name="Rectangle 219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68" name="AutoShape 220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69" name="AutoShape 221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70" name="Line 222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71" name="Rectangle 223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6</xdr:col>
      <xdr:colOff>1247775</xdr:colOff>
      <xdr:row>0</xdr:row>
      <xdr:rowOff>9525</xdr:rowOff>
    </xdr:from>
    <xdr:to>
      <xdr:col>15</xdr:col>
      <xdr:colOff>0</xdr:colOff>
      <xdr:row>0</xdr:row>
      <xdr:rowOff>9525</xdr:rowOff>
    </xdr:to>
    <xdr:sp macro="" textlink="">
      <xdr:nvSpPr>
        <xdr:cNvPr id="2272" name="Rectangle 224"/>
        <xdr:cNvSpPr>
          <a:spLocks noChangeArrowheads="1"/>
        </xdr:cNvSpPr>
      </xdr:nvSpPr>
      <xdr:spPr bwMode="auto">
        <a:xfrm>
          <a:off x="6305550" y="9525"/>
          <a:ext cx="1828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73" name="Rectangle 225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74" name="Rectangle 22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75" name="Rectangle 227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76" name="Rectangle 228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77" name="AutoShape 229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78" name="AutoShape 230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79" name="Line 231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80" name="Rectangle 232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82" name="Rectangle 234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83" name="Rectangle 23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84" name="Rectangle 236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85" name="Rectangle 237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86" name="AutoShape 238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87" name="AutoShape 239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88" name="Line 240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89" name="Rectangle 241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291" name="Rectangle 243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92" name="Rectangle 24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293" name="Rectangle 245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294" name="Rectangle 246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295" name="AutoShape 247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296" name="AutoShape 248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297" name="Line 249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298" name="Rectangle 250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300" name="Rectangle 252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301" name="Rectangle 25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302" name="Rectangle 254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303" name="Rectangle 255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304" name="AutoShape 256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305" name="AutoShape 257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306" name="Line 258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307" name="Rectangle 259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309" name="Rectangle 261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310" name="Rectangle 262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311" name="Rectangle 263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312" name="Rectangle 264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313" name="AutoShape 265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314" name="AutoShape 266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315" name="Line 267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316" name="Rectangle 268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1619250</xdr:colOff>
      <xdr:row>0</xdr:row>
      <xdr:rowOff>0</xdr:rowOff>
    </xdr:to>
    <xdr:sp macro="" textlink="">
      <xdr:nvSpPr>
        <xdr:cNvPr id="2318" name="Rectangle 270"/>
        <xdr:cNvSpPr>
          <a:spLocks noChangeArrowheads="1"/>
        </xdr:cNvSpPr>
      </xdr:nvSpPr>
      <xdr:spPr bwMode="auto">
        <a:xfrm>
          <a:off x="200025" y="0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319" name="Rectangle 271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2320" name="Rectangle 272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2321" name="Rectangle 273"/>
        <xdr:cNvSpPr>
          <a:spLocks noChangeArrowheads="1"/>
        </xdr:cNvSpPr>
      </xdr:nvSpPr>
      <xdr:spPr bwMode="auto">
        <a:xfrm>
          <a:off x="2257425" y="0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2322" name="AutoShape 274"/>
        <xdr:cNvSpPr>
          <a:spLocks/>
        </xdr:cNvSpPr>
      </xdr:nvSpPr>
      <xdr:spPr bwMode="auto">
        <a:xfrm>
          <a:off x="38100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0</xdr:row>
      <xdr:rowOff>0</xdr:rowOff>
    </xdr:from>
    <xdr:to>
      <xdr:col>0</xdr:col>
      <xdr:colOff>1666875</xdr:colOff>
      <xdr:row>0</xdr:row>
      <xdr:rowOff>0</xdr:rowOff>
    </xdr:to>
    <xdr:sp macro="" textlink="">
      <xdr:nvSpPr>
        <xdr:cNvPr id="2323" name="AutoShape 275"/>
        <xdr:cNvSpPr>
          <a:spLocks/>
        </xdr:cNvSpPr>
      </xdr:nvSpPr>
      <xdr:spPr bwMode="auto">
        <a:xfrm>
          <a:off x="1590675" y="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2324" name="Line 276"/>
        <xdr:cNvSpPr>
          <a:spLocks noChangeShapeType="1"/>
        </xdr:cNvSpPr>
      </xdr:nvSpPr>
      <xdr:spPr bwMode="auto">
        <a:xfrm>
          <a:off x="542925" y="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0</xdr:row>
      <xdr:rowOff>0</xdr:rowOff>
    </xdr:from>
    <xdr:to>
      <xdr:col>2</xdr:col>
      <xdr:colOff>95250</xdr:colOff>
      <xdr:row>0</xdr:row>
      <xdr:rowOff>0</xdr:rowOff>
    </xdr:to>
    <xdr:sp macro="" textlink="">
      <xdr:nvSpPr>
        <xdr:cNvPr id="2325" name="Rectangle 277"/>
        <xdr:cNvSpPr>
          <a:spLocks noChangeArrowheads="1"/>
        </xdr:cNvSpPr>
      </xdr:nvSpPr>
      <xdr:spPr bwMode="auto">
        <a:xfrm>
          <a:off x="1562100" y="0"/>
          <a:ext cx="19240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0</xdr:col>
      <xdr:colOff>200025</xdr:colOff>
      <xdr:row>125</xdr:row>
      <xdr:rowOff>0</xdr:rowOff>
    </xdr:from>
    <xdr:to>
      <xdr:col>0</xdr:col>
      <xdr:colOff>1619250</xdr:colOff>
      <xdr:row>125</xdr:row>
      <xdr:rowOff>0</xdr:rowOff>
    </xdr:to>
    <xdr:sp macro="" textlink="">
      <xdr:nvSpPr>
        <xdr:cNvPr id="2327" name="Rectangle 279"/>
        <xdr:cNvSpPr>
          <a:spLocks noChangeArrowheads="1"/>
        </xdr:cNvSpPr>
      </xdr:nvSpPr>
      <xdr:spPr bwMode="auto">
        <a:xfrm>
          <a:off x="200025" y="29289375"/>
          <a:ext cx="141922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.VnArial NarrowH"/>
            </a:rPr>
            <a:t>Tæng Gi¸m ®èc</a:t>
          </a: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125</xdr:row>
      <xdr:rowOff>0</xdr:rowOff>
    </xdr:from>
    <xdr:to>
      <xdr:col>2</xdr:col>
      <xdr:colOff>428625</xdr:colOff>
      <xdr:row>125</xdr:row>
      <xdr:rowOff>0</xdr:rowOff>
    </xdr:to>
    <xdr:sp macro="" textlink="">
      <xdr:nvSpPr>
        <xdr:cNvPr id="2328" name="Rectangle 280"/>
        <xdr:cNvSpPr>
          <a:spLocks noChangeArrowheads="1"/>
        </xdr:cNvSpPr>
      </xdr:nvSpPr>
      <xdr:spPr bwMode="auto">
        <a:xfrm>
          <a:off x="2257425" y="29289375"/>
          <a:ext cx="1447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0"/>
  <sheetViews>
    <sheetView tabSelected="1" workbookViewId="0">
      <selection activeCell="F11" sqref="F11"/>
    </sheetView>
  </sheetViews>
  <sheetFormatPr defaultRowHeight="12.75"/>
  <cols>
    <col min="1" max="1" width="43.7109375" customWidth="1"/>
    <col min="2" max="2" width="7.140625" customWidth="1"/>
    <col min="3" max="3" width="4.7109375" customWidth="1"/>
    <col min="4" max="4" width="0.7109375" hidden="1" customWidth="1"/>
    <col min="5" max="5" width="1.28515625" hidden="1" customWidth="1"/>
    <col min="6" max="6" width="20.28515625" style="11" customWidth="1"/>
    <col min="7" max="7" width="20" customWidth="1"/>
    <col min="8" max="8" width="19.28515625" hidden="1" customWidth="1"/>
    <col min="9" max="9" width="18" hidden="1" customWidth="1"/>
    <col min="10" max="10" width="18.28515625" hidden="1" customWidth="1"/>
    <col min="11" max="11" width="0.28515625" hidden="1" customWidth="1"/>
    <col min="12" max="12" width="14.28515625" hidden="1" customWidth="1"/>
    <col min="13" max="13" width="7.140625" hidden="1" customWidth="1"/>
    <col min="14" max="14" width="0.5703125" hidden="1" customWidth="1"/>
    <col min="15" max="15" width="6.28515625" hidden="1" customWidth="1"/>
    <col min="16" max="16" width="9.140625" hidden="1" customWidth="1"/>
    <col min="17" max="17" width="1.140625" hidden="1" customWidth="1"/>
    <col min="18" max="18" width="2.42578125" hidden="1" customWidth="1"/>
    <col min="19" max="19" width="1.42578125" hidden="1" customWidth="1"/>
    <col min="20" max="29" width="9.140625" hidden="1" customWidth="1"/>
    <col min="30" max="31" width="0" hidden="1" customWidth="1"/>
    <col min="32" max="32" width="0.85546875" hidden="1" customWidth="1"/>
    <col min="33" max="33" width="1.5703125" customWidth="1"/>
  </cols>
  <sheetData>
    <row r="1" spans="1:15" ht="20.25" customHeight="1">
      <c r="A1" s="7" t="s">
        <v>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5" ht="15.95" customHeight="1">
      <c r="A2" s="8" t="s">
        <v>5</v>
      </c>
      <c r="C2" s="102" t="s">
        <v>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5.95" customHeight="1">
      <c r="A3" s="9"/>
      <c r="C3" s="103" t="s">
        <v>7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5" ht="15.95" customHeight="1">
      <c r="C4" s="103" t="s">
        <v>8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95" customHeight="1">
      <c r="C5" s="10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ht="25.5" customHeight="1">
      <c r="A6" s="100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ht="18" customHeight="1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5" ht="18" customHeight="1" thickBot="1"/>
    <row r="9" spans="1:15" s="17" customFormat="1" ht="18" customHeight="1" thickTop="1">
      <c r="A9" s="1" t="s">
        <v>12</v>
      </c>
      <c r="B9" s="12" t="s">
        <v>13</v>
      </c>
      <c r="C9" s="12" t="s">
        <v>14</v>
      </c>
      <c r="D9" s="12" t="s">
        <v>3</v>
      </c>
      <c r="E9" s="12" t="s">
        <v>1</v>
      </c>
      <c r="F9" s="13" t="s">
        <v>144</v>
      </c>
      <c r="G9" s="14" t="s">
        <v>145</v>
      </c>
      <c r="H9" s="15" t="s">
        <v>15</v>
      </c>
      <c r="I9" s="12" t="s">
        <v>2</v>
      </c>
      <c r="J9" s="12" t="s">
        <v>1</v>
      </c>
      <c r="K9" s="12" t="s">
        <v>16</v>
      </c>
      <c r="L9" s="12"/>
      <c r="M9" s="12"/>
      <c r="N9" s="12"/>
      <c r="O9" s="16" t="s">
        <v>17</v>
      </c>
    </row>
    <row r="10" spans="1:15" s="17" customFormat="1" ht="18" customHeight="1">
      <c r="A10" s="18">
        <v>1</v>
      </c>
      <c r="B10" s="19">
        <v>2</v>
      </c>
      <c r="C10" s="19">
        <v>3</v>
      </c>
      <c r="D10" s="19"/>
      <c r="E10" s="19"/>
      <c r="F10" s="20" t="s">
        <v>18</v>
      </c>
      <c r="G10" s="99">
        <v>42005</v>
      </c>
      <c r="H10" s="21"/>
      <c r="I10" s="19"/>
      <c r="J10" s="19"/>
      <c r="K10" s="19" t="s">
        <v>19</v>
      </c>
      <c r="L10" s="19" t="s">
        <v>0</v>
      </c>
      <c r="M10" s="19" t="s">
        <v>20</v>
      </c>
      <c r="N10" s="19" t="s">
        <v>1</v>
      </c>
      <c r="O10" s="22"/>
    </row>
    <row r="11" spans="1:15" s="32" customFormat="1" ht="39.950000000000003" customHeight="1">
      <c r="A11" s="23" t="s">
        <v>21</v>
      </c>
      <c r="B11" s="24">
        <v>100</v>
      </c>
      <c r="C11" s="25"/>
      <c r="D11" s="25">
        <f>D12+D15+D19+D28+D31</f>
        <v>9250107759</v>
      </c>
      <c r="E11" s="25">
        <f>E12+E15+E19+E28+E31</f>
        <v>2149843653</v>
      </c>
      <c r="F11" s="25">
        <f>F12+F15+F19+F28+F31</f>
        <v>9810942210</v>
      </c>
      <c r="G11" s="26">
        <f t="shared" ref="G11:N11" si="0">G12+G15+G19+G28+G31</f>
        <v>6862163194</v>
      </c>
      <c r="H11" s="27">
        <f t="shared" si="0"/>
        <v>3547135639</v>
      </c>
      <c r="I11" s="28">
        <f t="shared" si="0"/>
        <v>4511366895</v>
      </c>
      <c r="J11" s="28">
        <f t="shared" si="0"/>
        <v>1121316113</v>
      </c>
      <c r="K11" s="29">
        <f t="shared" si="0"/>
        <v>15467060521</v>
      </c>
      <c r="L11" s="30">
        <f t="shared" si="0"/>
        <v>4271393372</v>
      </c>
      <c r="M11" s="30">
        <f t="shared" si="0"/>
        <v>13520406445</v>
      </c>
      <c r="N11" s="30">
        <f t="shared" si="0"/>
        <v>2055160789</v>
      </c>
      <c r="O11" s="31"/>
    </row>
    <row r="12" spans="1:15" ht="18" customHeight="1">
      <c r="A12" s="33" t="s">
        <v>22</v>
      </c>
      <c r="B12" s="34">
        <v>110</v>
      </c>
      <c r="C12" s="35"/>
      <c r="D12" s="35">
        <f>D13+D14</f>
        <v>524610040</v>
      </c>
      <c r="E12" s="35">
        <f>E13+E14</f>
        <v>452006413</v>
      </c>
      <c r="F12" s="35">
        <f>F13+F14</f>
        <v>976616453</v>
      </c>
      <c r="G12" s="36">
        <f t="shared" ref="G12:N12" si="1">G13+G14</f>
        <v>1770543492</v>
      </c>
      <c r="H12" s="37">
        <f t="shared" si="1"/>
        <v>785233303</v>
      </c>
      <c r="I12" s="38">
        <f t="shared" si="1"/>
        <v>223544532</v>
      </c>
      <c r="J12" s="38">
        <f t="shared" si="1"/>
        <v>761765657</v>
      </c>
      <c r="K12" s="39">
        <f>K13+K14</f>
        <v>5072247282</v>
      </c>
      <c r="L12" s="39">
        <f t="shared" si="1"/>
        <v>286544915</v>
      </c>
      <c r="M12" s="39">
        <f t="shared" si="1"/>
        <v>3469161922</v>
      </c>
      <c r="N12" s="39">
        <f t="shared" si="1"/>
        <v>1316540445</v>
      </c>
      <c r="O12" s="40"/>
    </row>
    <row r="13" spans="1:15" ht="18" customHeight="1">
      <c r="A13" s="2" t="s">
        <v>23</v>
      </c>
      <c r="B13" s="4">
        <v>111</v>
      </c>
      <c r="C13" s="41">
        <v>5</v>
      </c>
      <c r="D13" s="41">
        <v>524610040</v>
      </c>
      <c r="E13" s="41">
        <v>452006413</v>
      </c>
      <c r="F13" s="42">
        <f t="shared" ref="F13:F18" si="2">D13+E13</f>
        <v>976616453</v>
      </c>
      <c r="G13" s="43">
        <f>H13+I13+J13</f>
        <v>1770543492</v>
      </c>
      <c r="H13" s="44">
        <v>785233303</v>
      </c>
      <c r="I13" s="45">
        <v>223544532</v>
      </c>
      <c r="J13" s="45">
        <v>761765657</v>
      </c>
      <c r="K13" s="46">
        <f>L13+M13+N13</f>
        <v>5072247282</v>
      </c>
      <c r="L13" s="41">
        <v>286544915</v>
      </c>
      <c r="M13" s="41">
        <v>3469161922</v>
      </c>
      <c r="N13" s="41">
        <v>1316540445</v>
      </c>
      <c r="O13" s="47"/>
    </row>
    <row r="14" spans="1:15" ht="18" customHeight="1">
      <c r="A14" s="2" t="s">
        <v>24</v>
      </c>
      <c r="B14" s="4">
        <v>112</v>
      </c>
      <c r="C14" s="41"/>
      <c r="D14" s="41"/>
      <c r="E14" s="41"/>
      <c r="F14" s="42">
        <f t="shared" si="2"/>
        <v>0</v>
      </c>
      <c r="G14" s="48">
        <f>H14+I14+J14</f>
        <v>0</v>
      </c>
      <c r="H14" s="44">
        <v>0</v>
      </c>
      <c r="I14" s="45"/>
      <c r="J14" s="45"/>
      <c r="K14" s="46">
        <f t="shared" ref="K14:K85" si="3">L14+M14+N14</f>
        <v>0</v>
      </c>
      <c r="L14" s="41">
        <v>0</v>
      </c>
      <c r="M14" s="41">
        <v>0</v>
      </c>
      <c r="N14" s="41"/>
      <c r="O14" s="47"/>
    </row>
    <row r="15" spans="1:15" ht="18" customHeight="1">
      <c r="A15" s="5" t="s">
        <v>25</v>
      </c>
      <c r="B15" s="3">
        <v>120</v>
      </c>
      <c r="C15" s="39"/>
      <c r="D15" s="39">
        <f>D16+D17+D18</f>
        <v>4515844445</v>
      </c>
      <c r="E15" s="39">
        <f>E16+E17+E18</f>
        <v>0</v>
      </c>
      <c r="F15" s="49">
        <f t="shared" si="2"/>
        <v>4515844445</v>
      </c>
      <c r="G15" s="48">
        <f>H15+I15+J15</f>
        <v>0</v>
      </c>
      <c r="H15" s="50"/>
      <c r="I15" s="51"/>
      <c r="J15" s="51"/>
      <c r="K15" s="46">
        <f>K17</f>
        <v>0</v>
      </c>
      <c r="L15" s="39">
        <f>L17+L18</f>
        <v>0</v>
      </c>
      <c r="M15" s="39">
        <f>M17+M18</f>
        <v>0</v>
      </c>
      <c r="N15" s="39">
        <f>N17+N18</f>
        <v>0</v>
      </c>
      <c r="O15" s="47"/>
    </row>
    <row r="16" spans="1:15" ht="18" customHeight="1">
      <c r="A16" s="2" t="s">
        <v>26</v>
      </c>
      <c r="B16" s="4">
        <v>121</v>
      </c>
      <c r="C16" s="39"/>
      <c r="D16" s="39"/>
      <c r="E16" s="39"/>
      <c r="F16" s="52">
        <f t="shared" si="2"/>
        <v>0</v>
      </c>
      <c r="G16" s="48"/>
      <c r="H16" s="50"/>
      <c r="I16" s="51"/>
      <c r="J16" s="51"/>
      <c r="K16" s="46"/>
      <c r="L16" s="39"/>
      <c r="M16" s="39"/>
      <c r="N16" s="39"/>
      <c r="O16" s="47"/>
    </row>
    <row r="17" spans="1:15" ht="18" customHeight="1">
      <c r="A17" s="2" t="s">
        <v>27</v>
      </c>
      <c r="B17" s="4">
        <v>122</v>
      </c>
      <c r="C17" s="41"/>
      <c r="D17" s="41"/>
      <c r="E17" s="41"/>
      <c r="F17" s="52">
        <f t="shared" si="2"/>
        <v>0</v>
      </c>
      <c r="G17" s="48">
        <f>H17+I17+J17</f>
        <v>0</v>
      </c>
      <c r="H17" s="44"/>
      <c r="I17" s="45"/>
      <c r="J17" s="45"/>
      <c r="K17" s="46"/>
      <c r="L17" s="41"/>
      <c r="M17" s="41"/>
      <c r="N17" s="41"/>
      <c r="O17" s="47"/>
    </row>
    <row r="18" spans="1:15" ht="18" customHeight="1">
      <c r="A18" s="2" t="s">
        <v>28</v>
      </c>
      <c r="B18" s="4">
        <v>123</v>
      </c>
      <c r="C18" s="41"/>
      <c r="D18" s="41">
        <v>4515844445</v>
      </c>
      <c r="E18" s="41"/>
      <c r="F18" s="49">
        <f t="shared" si="2"/>
        <v>4515844445</v>
      </c>
      <c r="G18" s="48">
        <f>H18+I18+J18</f>
        <v>0</v>
      </c>
      <c r="H18" s="44"/>
      <c r="I18" s="45"/>
      <c r="J18" s="45"/>
      <c r="K18" s="46">
        <f t="shared" si="3"/>
        <v>0</v>
      </c>
      <c r="L18" s="41">
        <v>0</v>
      </c>
      <c r="M18" s="41"/>
      <c r="N18" s="41"/>
      <c r="O18" s="47"/>
    </row>
    <row r="19" spans="1:15" ht="18" customHeight="1">
      <c r="A19" s="5" t="s">
        <v>29</v>
      </c>
      <c r="B19" s="3">
        <v>130</v>
      </c>
      <c r="C19" s="39"/>
      <c r="D19" s="39">
        <f>D20+D21+D22+D23+D24+D25+D26+D27</f>
        <v>2281264465</v>
      </c>
      <c r="E19" s="39">
        <f>E20+E21+E22+E23+E24+E25+E26</f>
        <v>1676240682</v>
      </c>
      <c r="F19" s="39">
        <f>F20+F21+F22+F23+F24+F25+F26+F27</f>
        <v>2368495945</v>
      </c>
      <c r="G19" s="38">
        <f>G20+G21+G22+G23+G24+G25+G26+G27</f>
        <v>2332545630</v>
      </c>
      <c r="H19" s="37">
        <f t="shared" ref="H19:N19" si="4">H20+H21+H22+H23+H25+H26</f>
        <v>125306311</v>
      </c>
      <c r="I19" s="38">
        <f t="shared" si="4"/>
        <v>4287822363</v>
      </c>
      <c r="J19" s="38">
        <f t="shared" si="4"/>
        <v>181877010</v>
      </c>
      <c r="K19" s="46">
        <f>K20+K21+K22+K23+K25+K26</f>
        <v>6841121660</v>
      </c>
      <c r="L19" s="39">
        <f t="shared" si="4"/>
        <v>3924866837</v>
      </c>
      <c r="M19" s="39">
        <f t="shared" si="4"/>
        <v>6948711337</v>
      </c>
      <c r="N19" s="39">
        <f t="shared" si="4"/>
        <v>347443571</v>
      </c>
      <c r="O19" s="53"/>
    </row>
    <row r="20" spans="1:15" ht="18" customHeight="1">
      <c r="A20" s="2" t="s">
        <v>30</v>
      </c>
      <c r="B20" s="4">
        <v>131</v>
      </c>
      <c r="C20" s="41">
        <v>6</v>
      </c>
      <c r="D20" s="41">
        <v>2984631107</v>
      </c>
      <c r="E20" s="41">
        <v>16121482</v>
      </c>
      <c r="F20" s="54">
        <f>D20+E20-16121482</f>
        <v>2984631107</v>
      </c>
      <c r="G20" s="43">
        <f>H20+I20+J20-2193468500-20659854</f>
        <v>3013323240</v>
      </c>
      <c r="H20" s="44">
        <v>1012956331</v>
      </c>
      <c r="I20" s="45">
        <v>4172096732</v>
      </c>
      <c r="J20" s="45">
        <v>42398531</v>
      </c>
      <c r="K20" s="46">
        <f>L20+M20+N20-3432285342-16408916</f>
        <v>7841794740</v>
      </c>
      <c r="L20" s="41">
        <v>4217540625</v>
      </c>
      <c r="M20" s="41">
        <v>6896896707</v>
      </c>
      <c r="N20" s="41">
        <v>176051666</v>
      </c>
      <c r="O20" s="47"/>
    </row>
    <row r="21" spans="1:15" ht="18" customHeight="1">
      <c r="A21" s="2" t="s">
        <v>31</v>
      </c>
      <c r="B21" s="4">
        <v>132</v>
      </c>
      <c r="C21" s="41">
        <v>7</v>
      </c>
      <c r="D21" s="41"/>
      <c r="E21" s="41"/>
      <c r="F21" s="54">
        <f t="shared" ref="F21:F27" si="5">D21+E21</f>
        <v>0</v>
      </c>
      <c r="G21" s="43">
        <f>H21+I21+J21</f>
        <v>105619942</v>
      </c>
      <c r="H21" s="44">
        <v>0</v>
      </c>
      <c r="I21" s="45">
        <v>105619942</v>
      </c>
      <c r="J21" s="45"/>
      <c r="K21" s="46">
        <f t="shared" si="3"/>
        <v>53626221</v>
      </c>
      <c r="L21" s="41">
        <v>2000000</v>
      </c>
      <c r="M21" s="41">
        <v>31563221</v>
      </c>
      <c r="N21" s="41">
        <v>20063000</v>
      </c>
      <c r="O21" s="55"/>
    </row>
    <row r="22" spans="1:15" ht="18" customHeight="1">
      <c r="A22" s="2" t="s">
        <v>32</v>
      </c>
      <c r="B22" s="4">
        <v>133</v>
      </c>
      <c r="C22" s="41"/>
      <c r="D22" s="41"/>
      <c r="E22" s="41"/>
      <c r="F22" s="54">
        <f t="shared" si="5"/>
        <v>0</v>
      </c>
      <c r="G22" s="48">
        <f>H22+I22+J22</f>
        <v>0</v>
      </c>
      <c r="H22" s="44"/>
      <c r="I22" s="45"/>
      <c r="J22" s="45"/>
      <c r="K22" s="46">
        <f t="shared" si="3"/>
        <v>0</v>
      </c>
      <c r="L22" s="41"/>
      <c r="M22" s="41"/>
      <c r="N22" s="41"/>
      <c r="O22" s="55"/>
    </row>
    <row r="23" spans="1:15" ht="18" customHeight="1">
      <c r="A23" s="2" t="s">
        <v>33</v>
      </c>
      <c r="B23" s="4">
        <v>134</v>
      </c>
      <c r="C23" s="41"/>
      <c r="D23" s="41"/>
      <c r="E23" s="41"/>
      <c r="F23" s="54">
        <f t="shared" si="5"/>
        <v>0</v>
      </c>
      <c r="G23" s="48">
        <f>H23+I23+J23</f>
        <v>0</v>
      </c>
      <c r="H23" s="44"/>
      <c r="I23" s="45"/>
      <c r="J23" s="45"/>
      <c r="K23" s="46">
        <f t="shared" si="3"/>
        <v>0</v>
      </c>
      <c r="L23" s="41"/>
      <c r="M23" s="41"/>
      <c r="N23" s="41"/>
      <c r="O23" s="47"/>
    </row>
    <row r="24" spans="1:15" ht="18" customHeight="1">
      <c r="A24" s="2" t="s">
        <v>34</v>
      </c>
      <c r="B24" s="4">
        <v>135</v>
      </c>
      <c r="C24" s="41" t="s">
        <v>35</v>
      </c>
      <c r="D24" s="41">
        <v>1046611006</v>
      </c>
      <c r="E24" s="41">
        <v>1532000000</v>
      </c>
      <c r="F24" s="54">
        <f>D24+E24-1523000000</f>
        <v>1055611006</v>
      </c>
      <c r="G24" s="56">
        <v>960161006</v>
      </c>
      <c r="H24" s="44"/>
      <c r="I24" s="45"/>
      <c r="J24" s="45"/>
      <c r="K24" s="46"/>
      <c r="L24" s="41"/>
      <c r="M24" s="41"/>
      <c r="N24" s="41"/>
      <c r="O24" s="47"/>
    </row>
    <row r="25" spans="1:15" ht="18" customHeight="1">
      <c r="A25" s="2" t="s">
        <v>36</v>
      </c>
      <c r="B25" s="4">
        <v>136</v>
      </c>
      <c r="C25" s="41">
        <v>9</v>
      </c>
      <c r="D25" s="41">
        <v>242076949</v>
      </c>
      <c r="E25" s="41">
        <v>128119200</v>
      </c>
      <c r="F25" s="54">
        <f>D25+E25-49887720</f>
        <v>320308429</v>
      </c>
      <c r="G25" s="43">
        <v>278779567</v>
      </c>
      <c r="H25" s="44">
        <v>1137688105</v>
      </c>
      <c r="I25" s="45">
        <v>10105689</v>
      </c>
      <c r="J25" s="45">
        <v>139478479</v>
      </c>
      <c r="K25" s="46">
        <f>L25+M25+N25-836346363-94859464</f>
        <v>1194743590</v>
      </c>
      <c r="L25" s="41">
        <v>1954369103</v>
      </c>
      <c r="M25" s="41">
        <v>20251409</v>
      </c>
      <c r="N25" s="41">
        <v>151328905</v>
      </c>
      <c r="O25" s="47"/>
    </row>
    <row r="26" spans="1:15" ht="18" customHeight="1">
      <c r="A26" s="57" t="s">
        <v>37</v>
      </c>
      <c r="B26" s="4">
        <v>137</v>
      </c>
      <c r="C26" s="41">
        <v>10</v>
      </c>
      <c r="D26" s="41">
        <v>-1992054597</v>
      </c>
      <c r="E26" s="41"/>
      <c r="F26" s="54">
        <f t="shared" si="5"/>
        <v>-1992054597</v>
      </c>
      <c r="G26" s="43">
        <f>H26+I26+J26</f>
        <v>-2025338125</v>
      </c>
      <c r="H26" s="44">
        <v>-2025338125</v>
      </c>
      <c r="I26" s="45"/>
      <c r="J26" s="45"/>
      <c r="K26" s="46">
        <f t="shared" si="3"/>
        <v>-2249042891</v>
      </c>
      <c r="L26" s="41">
        <v>-2249042891</v>
      </c>
      <c r="M26" s="41"/>
      <c r="N26" s="41"/>
      <c r="O26" s="55"/>
    </row>
    <row r="27" spans="1:15" ht="18" customHeight="1">
      <c r="A27" s="57" t="s">
        <v>38</v>
      </c>
      <c r="B27" s="4">
        <v>139</v>
      </c>
      <c r="C27" s="41">
        <v>11</v>
      </c>
      <c r="D27" s="41"/>
      <c r="E27" s="41"/>
      <c r="F27" s="54">
        <f t="shared" si="5"/>
        <v>0</v>
      </c>
      <c r="G27" s="48">
        <v>0</v>
      </c>
      <c r="H27" s="58"/>
      <c r="I27" s="59"/>
      <c r="J27" s="59"/>
      <c r="K27" s="46"/>
      <c r="L27" s="41"/>
      <c r="M27" s="41"/>
      <c r="N27" s="41"/>
      <c r="O27" s="47"/>
    </row>
    <row r="28" spans="1:15" ht="18" customHeight="1">
      <c r="A28" s="5" t="s">
        <v>39</v>
      </c>
      <c r="B28" s="3">
        <v>140</v>
      </c>
      <c r="C28" s="39"/>
      <c r="D28" s="39">
        <f>D29+D30</f>
        <v>1868601697</v>
      </c>
      <c r="E28" s="39">
        <f>E29+E30</f>
        <v>15666223</v>
      </c>
      <c r="F28" s="39">
        <f>F29+F30</f>
        <v>1884267920</v>
      </c>
      <c r="G28" s="38">
        <f t="shared" ref="G28:N28" si="6">G29+G30</f>
        <v>2488783195</v>
      </c>
      <c r="H28" s="37">
        <f t="shared" si="6"/>
        <v>2463676785</v>
      </c>
      <c r="I28" s="38">
        <f t="shared" si="6"/>
        <v>0</v>
      </c>
      <c r="J28" s="38">
        <f t="shared" si="6"/>
        <v>25256209</v>
      </c>
      <c r="K28" s="46">
        <f>K29+K30</f>
        <v>3178131652</v>
      </c>
      <c r="L28" s="39">
        <f t="shared" si="6"/>
        <v>0</v>
      </c>
      <c r="M28" s="39">
        <f t="shared" si="6"/>
        <v>2941153910</v>
      </c>
      <c r="N28" s="39">
        <f t="shared" si="6"/>
        <v>236977742</v>
      </c>
      <c r="O28" s="47"/>
    </row>
    <row r="29" spans="1:15" ht="18" customHeight="1">
      <c r="A29" s="2" t="s">
        <v>40</v>
      </c>
      <c r="B29" s="4">
        <v>141</v>
      </c>
      <c r="C29" s="41">
        <v>12</v>
      </c>
      <c r="D29" s="41">
        <v>1969097433</v>
      </c>
      <c r="E29" s="41">
        <v>15666223</v>
      </c>
      <c r="F29" s="41">
        <f>D29+E29</f>
        <v>1984763656</v>
      </c>
      <c r="G29" s="43">
        <f>H29+I29+J29</f>
        <v>2499293852</v>
      </c>
      <c r="H29" s="44">
        <v>2474037643</v>
      </c>
      <c r="I29" s="45"/>
      <c r="J29" s="45">
        <v>25256209</v>
      </c>
      <c r="K29" s="46">
        <f t="shared" si="3"/>
        <v>3679081616</v>
      </c>
      <c r="L29" s="41"/>
      <c r="M29" s="41">
        <v>3442103874</v>
      </c>
      <c r="N29" s="41">
        <v>236977742</v>
      </c>
      <c r="O29" s="47"/>
    </row>
    <row r="30" spans="1:15" ht="18" customHeight="1">
      <c r="A30" s="2" t="s">
        <v>41</v>
      </c>
      <c r="B30" s="4">
        <v>149</v>
      </c>
      <c r="C30" s="41"/>
      <c r="D30" s="41">
        <v>-100495736</v>
      </c>
      <c r="E30" s="41"/>
      <c r="F30" s="41">
        <f>D30+E30</f>
        <v>-100495736</v>
      </c>
      <c r="G30" s="43">
        <v>-10510657</v>
      </c>
      <c r="H30" s="44">
        <v>-10360858</v>
      </c>
      <c r="I30" s="45"/>
      <c r="J30" s="45"/>
      <c r="K30" s="46">
        <f t="shared" si="3"/>
        <v>-500949964</v>
      </c>
      <c r="L30" s="41"/>
      <c r="M30" s="41">
        <v>-500949964</v>
      </c>
      <c r="N30" s="41"/>
      <c r="O30" s="55"/>
    </row>
    <row r="31" spans="1:15" ht="18" customHeight="1">
      <c r="A31" s="5" t="s">
        <v>42</v>
      </c>
      <c r="B31" s="3">
        <v>150</v>
      </c>
      <c r="C31" s="39"/>
      <c r="D31" s="39">
        <f>D32+D33+D34+D35+D36</f>
        <v>59787112</v>
      </c>
      <c r="E31" s="39">
        <f>E32+E33+E34+E35+E36</f>
        <v>5930335</v>
      </c>
      <c r="F31" s="39">
        <f>F32+F33+F34+F35+F36</f>
        <v>65717447</v>
      </c>
      <c r="G31" s="38">
        <f>G32+G33+G34+G35+G36</f>
        <v>270290877</v>
      </c>
      <c r="H31" s="37">
        <f t="shared" ref="H31:N31" si="7">H32+H33+H34+H36</f>
        <v>172919240</v>
      </c>
      <c r="I31" s="38">
        <f t="shared" si="7"/>
        <v>0</v>
      </c>
      <c r="J31" s="38">
        <f t="shared" si="7"/>
        <v>152417237</v>
      </c>
      <c r="K31" s="46">
        <f>K32+K33+K34+K36</f>
        <v>375559927</v>
      </c>
      <c r="L31" s="39">
        <f t="shared" si="7"/>
        <v>59981620</v>
      </c>
      <c r="M31" s="39">
        <f t="shared" si="7"/>
        <v>161379276</v>
      </c>
      <c r="N31" s="39">
        <f t="shared" si="7"/>
        <v>154199031</v>
      </c>
      <c r="O31" s="47"/>
    </row>
    <row r="32" spans="1:15" ht="18" customHeight="1">
      <c r="A32" s="2" t="s">
        <v>43</v>
      </c>
      <c r="B32" s="4">
        <v>151</v>
      </c>
      <c r="C32" s="41" t="s">
        <v>44</v>
      </c>
      <c r="D32" s="41">
        <v>13666667</v>
      </c>
      <c r="E32" s="41">
        <v>5930335</v>
      </c>
      <c r="F32" s="41">
        <f>D32+E32</f>
        <v>19597002</v>
      </c>
      <c r="G32" s="43">
        <f>H32+I32+J32</f>
        <v>108781137</v>
      </c>
      <c r="H32" s="44">
        <v>3268900</v>
      </c>
      <c r="I32" s="45"/>
      <c r="J32" s="45">
        <v>105512237</v>
      </c>
      <c r="K32" s="46">
        <f t="shared" si="3"/>
        <v>112985682</v>
      </c>
      <c r="L32" s="41">
        <v>5720575</v>
      </c>
      <c r="M32" s="41">
        <v>15442076</v>
      </c>
      <c r="N32" s="41">
        <v>91823031</v>
      </c>
      <c r="O32" s="47"/>
    </row>
    <row r="33" spans="1:15" ht="18" customHeight="1">
      <c r="A33" s="2" t="s">
        <v>45</v>
      </c>
      <c r="B33" s="4">
        <v>152</v>
      </c>
      <c r="C33" s="41"/>
      <c r="D33" s="41"/>
      <c r="E33" s="41"/>
      <c r="F33" s="41">
        <f>D33+E33</f>
        <v>0</v>
      </c>
      <c r="G33" s="43">
        <f>H33+I33+J33</f>
        <v>115389295</v>
      </c>
      <c r="H33" s="44">
        <v>115389295</v>
      </c>
      <c r="I33" s="45"/>
      <c r="J33" s="45"/>
      <c r="K33" s="46">
        <f t="shared" si="3"/>
        <v>0</v>
      </c>
      <c r="L33" s="41"/>
      <c r="M33" s="41"/>
      <c r="N33" s="41"/>
      <c r="O33" s="55"/>
    </row>
    <row r="34" spans="1:15" ht="21.75" customHeight="1">
      <c r="A34" s="2" t="s">
        <v>46</v>
      </c>
      <c r="B34" s="4">
        <v>153</v>
      </c>
      <c r="C34" s="41" t="s">
        <v>47</v>
      </c>
      <c r="D34" s="41">
        <v>46120445</v>
      </c>
      <c r="E34" s="41"/>
      <c r="F34" s="41">
        <f>D34+E34</f>
        <v>46120445</v>
      </c>
      <c r="G34" s="43">
        <f>H34+I34+J34</f>
        <v>46120445</v>
      </c>
      <c r="H34" s="44">
        <v>46120445</v>
      </c>
      <c r="I34" s="45"/>
      <c r="J34" s="45"/>
      <c r="K34" s="46">
        <f t="shared" si="3"/>
        <v>46120445</v>
      </c>
      <c r="L34" s="41">
        <v>46120445</v>
      </c>
      <c r="M34" s="41"/>
      <c r="N34" s="41"/>
      <c r="O34" s="47"/>
    </row>
    <row r="35" spans="1:15" ht="21.75" customHeight="1">
      <c r="A35" s="2" t="s">
        <v>48</v>
      </c>
      <c r="B35" s="4">
        <v>154</v>
      </c>
      <c r="C35" s="41"/>
      <c r="D35" s="41"/>
      <c r="E35" s="41"/>
      <c r="F35" s="41">
        <f>D35+E35</f>
        <v>0</v>
      </c>
      <c r="G35" s="43"/>
      <c r="H35" s="44"/>
      <c r="I35" s="45"/>
      <c r="J35" s="45"/>
      <c r="K35" s="46"/>
      <c r="L35" s="41"/>
      <c r="M35" s="41"/>
      <c r="N35" s="41"/>
      <c r="O35" s="47"/>
    </row>
    <row r="36" spans="1:15" ht="24" customHeight="1">
      <c r="A36" s="2" t="s">
        <v>49</v>
      </c>
      <c r="B36" s="4">
        <v>155</v>
      </c>
      <c r="C36" s="41"/>
      <c r="D36" s="41"/>
      <c r="E36" s="41"/>
      <c r="F36" s="41">
        <f>D36+E36</f>
        <v>0</v>
      </c>
      <c r="G36" s="43"/>
      <c r="H36" s="44">
        <v>8140600</v>
      </c>
      <c r="I36" s="45"/>
      <c r="J36" s="45">
        <v>46905000</v>
      </c>
      <c r="K36" s="46">
        <f t="shared" si="3"/>
        <v>216453800</v>
      </c>
      <c r="L36" s="41">
        <v>8140600</v>
      </c>
      <c r="M36" s="41">
        <v>145937200</v>
      </c>
      <c r="N36" s="41">
        <v>62376000</v>
      </c>
      <c r="O36" s="47"/>
    </row>
    <row r="37" spans="1:15" ht="35.25" customHeight="1">
      <c r="A37" s="60" t="s">
        <v>50</v>
      </c>
      <c r="B37" s="6">
        <v>200</v>
      </c>
      <c r="C37" s="61"/>
      <c r="D37" s="62">
        <f>D38+D46+D56+D59+D62+D68</f>
        <v>18781717462</v>
      </c>
      <c r="E37" s="62">
        <f>E38+E46+E56+E59+E62+E68</f>
        <v>13307057645</v>
      </c>
      <c r="F37" s="39">
        <f>F38+F46+F59+F56+F62+F68</f>
        <v>18588775107</v>
      </c>
      <c r="G37" s="38">
        <f>G38+G46+G56+G59+G62+G68</f>
        <v>19988393339</v>
      </c>
      <c r="H37" s="37" t="e">
        <f t="shared" ref="H37:N37" si="8">H38+H46+H56+H62+H67</f>
        <v>#REF!</v>
      </c>
      <c r="I37" s="38" t="e">
        <f t="shared" si="8"/>
        <v>#REF!</v>
      </c>
      <c r="J37" s="38" t="e">
        <f t="shared" si="8"/>
        <v>#REF!</v>
      </c>
      <c r="K37" s="46" t="e">
        <f t="shared" si="8"/>
        <v>#REF!</v>
      </c>
      <c r="L37" s="63">
        <f t="shared" si="8"/>
        <v>22850320285</v>
      </c>
      <c r="M37" s="63">
        <f t="shared" si="8"/>
        <v>799501021</v>
      </c>
      <c r="N37" s="63" t="e">
        <f t="shared" si="8"/>
        <v>#REF!</v>
      </c>
      <c r="O37" s="47"/>
    </row>
    <row r="38" spans="1:15" ht="18" customHeight="1">
      <c r="A38" s="5" t="s">
        <v>51</v>
      </c>
      <c r="B38" s="3">
        <v>210</v>
      </c>
      <c r="C38" s="39"/>
      <c r="D38" s="39">
        <f>D39+D40+D42+D43+D44+D45</f>
        <v>297433500</v>
      </c>
      <c r="E38" s="39">
        <f>E39+E40+E42+E43+E44+E45</f>
        <v>64000000</v>
      </c>
      <c r="F38" s="39">
        <f>F39+F40+F42+F43+F44+F45</f>
        <v>361433500</v>
      </c>
      <c r="G38" s="38">
        <f>G39+G40+G42+G43+G44+G45</f>
        <v>730102500</v>
      </c>
      <c r="H38" s="50"/>
      <c r="I38" s="51"/>
      <c r="J38" s="51"/>
      <c r="K38" s="46">
        <f t="shared" si="3"/>
        <v>0</v>
      </c>
      <c r="L38" s="39"/>
      <c r="M38" s="39"/>
      <c r="N38" s="39"/>
      <c r="O38" s="47"/>
    </row>
    <row r="39" spans="1:15" ht="18" customHeight="1">
      <c r="A39" s="2" t="s">
        <v>52</v>
      </c>
      <c r="B39" s="4">
        <v>211</v>
      </c>
      <c r="C39" s="41"/>
      <c r="D39" s="41"/>
      <c r="E39" s="41"/>
      <c r="F39" s="64">
        <f>D39+E39</f>
        <v>0</v>
      </c>
      <c r="G39" s="48">
        <f>H39+I39+J39</f>
        <v>0</v>
      </c>
      <c r="H39" s="44"/>
      <c r="I39" s="45"/>
      <c r="J39" s="45"/>
      <c r="K39" s="46">
        <f t="shared" si="3"/>
        <v>0</v>
      </c>
      <c r="L39" s="41"/>
      <c r="M39" s="41"/>
      <c r="N39" s="41"/>
      <c r="O39" s="47"/>
    </row>
    <row r="40" spans="1:15" ht="18" customHeight="1">
      <c r="A40" s="2" t="s">
        <v>53</v>
      </c>
      <c r="B40" s="4">
        <v>212</v>
      </c>
      <c r="C40" s="41"/>
      <c r="D40" s="41"/>
      <c r="E40" s="41"/>
      <c r="F40" s="64">
        <f t="shared" ref="F40:F45" si="9">D40+E40</f>
        <v>0</v>
      </c>
      <c r="G40" s="48">
        <f>H40+I40+J40</f>
        <v>0</v>
      </c>
      <c r="H40" s="44"/>
      <c r="I40" s="45"/>
      <c r="J40" s="45"/>
      <c r="K40" s="46">
        <f t="shared" si="3"/>
        <v>0</v>
      </c>
      <c r="L40" s="41"/>
      <c r="M40" s="41"/>
      <c r="N40" s="41"/>
      <c r="O40" s="47"/>
    </row>
    <row r="41" spans="1:15" ht="18" customHeight="1">
      <c r="A41" s="2" t="s">
        <v>54</v>
      </c>
      <c r="B41" s="4">
        <v>213</v>
      </c>
      <c r="C41" s="41"/>
      <c r="D41" s="41"/>
      <c r="E41" s="41"/>
      <c r="F41" s="64">
        <f t="shared" si="9"/>
        <v>0</v>
      </c>
      <c r="G41" s="48"/>
      <c r="H41" s="44"/>
      <c r="I41" s="45"/>
      <c r="J41" s="45"/>
      <c r="K41" s="46"/>
      <c r="L41" s="41"/>
      <c r="M41" s="41"/>
      <c r="N41" s="41"/>
      <c r="O41" s="47"/>
    </row>
    <row r="42" spans="1:15" ht="18" customHeight="1">
      <c r="A42" s="2" t="s">
        <v>55</v>
      </c>
      <c r="B42" s="4">
        <v>214</v>
      </c>
      <c r="C42" s="41"/>
      <c r="D42" s="41"/>
      <c r="E42" s="41"/>
      <c r="F42" s="64">
        <f t="shared" si="9"/>
        <v>0</v>
      </c>
      <c r="G42" s="48">
        <f>H42+I42+J42</f>
        <v>0</v>
      </c>
      <c r="H42" s="44"/>
      <c r="I42" s="45"/>
      <c r="J42" s="45"/>
      <c r="K42" s="46">
        <f t="shared" si="3"/>
        <v>0</v>
      </c>
      <c r="L42" s="41"/>
      <c r="M42" s="41"/>
      <c r="N42" s="41"/>
      <c r="O42" s="47"/>
    </row>
    <row r="43" spans="1:15" ht="18" customHeight="1">
      <c r="A43" s="2" t="s">
        <v>56</v>
      </c>
      <c r="B43" s="4">
        <v>215</v>
      </c>
      <c r="C43" s="41" t="s">
        <v>57</v>
      </c>
      <c r="D43" s="41">
        <v>297433500</v>
      </c>
      <c r="E43" s="41">
        <v>64000000</v>
      </c>
      <c r="F43" s="64">
        <f t="shared" si="9"/>
        <v>361433500</v>
      </c>
      <c r="G43" s="56">
        <v>730102500</v>
      </c>
      <c r="H43" s="44"/>
      <c r="I43" s="45"/>
      <c r="J43" s="45"/>
      <c r="K43" s="46">
        <f t="shared" si="3"/>
        <v>0</v>
      </c>
      <c r="L43" s="41"/>
      <c r="M43" s="41"/>
      <c r="N43" s="41"/>
      <c r="O43" s="47"/>
    </row>
    <row r="44" spans="1:15" ht="18" customHeight="1">
      <c r="A44" s="2" t="s">
        <v>58</v>
      </c>
      <c r="B44" s="4">
        <v>216</v>
      </c>
      <c r="C44" s="41"/>
      <c r="D44" s="41"/>
      <c r="E44" s="41"/>
      <c r="F44" s="64">
        <f t="shared" si="9"/>
        <v>0</v>
      </c>
      <c r="G44" s="56"/>
      <c r="H44" s="44"/>
      <c r="I44" s="45"/>
      <c r="J44" s="45"/>
      <c r="K44" s="46"/>
      <c r="L44" s="41"/>
      <c r="M44" s="41"/>
      <c r="N44" s="41"/>
      <c r="O44" s="47"/>
    </row>
    <row r="45" spans="1:15" ht="18" customHeight="1">
      <c r="A45" s="2" t="s">
        <v>59</v>
      </c>
      <c r="B45" s="4">
        <v>219</v>
      </c>
      <c r="C45" s="41"/>
      <c r="D45" s="41"/>
      <c r="E45" s="41"/>
      <c r="F45" s="64">
        <f t="shared" si="9"/>
        <v>0</v>
      </c>
      <c r="G45" s="48">
        <f>H45+I45+J45</f>
        <v>0</v>
      </c>
      <c r="H45" s="44"/>
      <c r="I45" s="45"/>
      <c r="J45" s="45"/>
      <c r="K45" s="46">
        <f t="shared" si="3"/>
        <v>0</v>
      </c>
      <c r="L45" s="41"/>
      <c r="M45" s="41"/>
      <c r="N45" s="41"/>
      <c r="O45" s="47"/>
    </row>
    <row r="46" spans="1:15" ht="18" customHeight="1">
      <c r="A46" s="5" t="s">
        <v>60</v>
      </c>
      <c r="B46" s="3">
        <v>220</v>
      </c>
      <c r="C46" s="39"/>
      <c r="D46" s="39">
        <f>D47+D50+D53</f>
        <v>4446671697</v>
      </c>
      <c r="E46" s="39">
        <f>E47+E50+E53</f>
        <v>12833713660</v>
      </c>
      <c r="F46" s="39">
        <f>D46+E46</f>
        <v>17280385357</v>
      </c>
      <c r="G46" s="38">
        <f>G47+G50+G53</f>
        <v>18503740596</v>
      </c>
      <c r="H46" s="37" t="e">
        <f>H47+H50+H53+#REF!</f>
        <v>#REF!</v>
      </c>
      <c r="I46" s="38" t="e">
        <f>I47+I50+I53+#REF!</f>
        <v>#REF!</v>
      </c>
      <c r="J46" s="38" t="e">
        <f>J47+J50+J53+#REF!</f>
        <v>#REF!</v>
      </c>
      <c r="K46" s="46" t="e">
        <f>K47+K50+K53+#REF!</f>
        <v>#REF!</v>
      </c>
      <c r="L46" s="39">
        <f>L47+L50+L53</f>
        <v>2105589612</v>
      </c>
      <c r="M46" s="39">
        <f>M47+M50+M53</f>
        <v>232538845</v>
      </c>
      <c r="N46" s="39" t="e">
        <f>N47+N50+N53+#REF!</f>
        <v>#REF!</v>
      </c>
      <c r="O46" s="47"/>
    </row>
    <row r="47" spans="1:15" ht="18" customHeight="1">
      <c r="A47" s="2" t="s">
        <v>61</v>
      </c>
      <c r="B47" s="4">
        <v>221</v>
      </c>
      <c r="C47" s="41">
        <v>14</v>
      </c>
      <c r="D47" s="41">
        <f>D48+D49</f>
        <v>3731467697</v>
      </c>
      <c r="E47" s="41">
        <f>E48+E49</f>
        <v>12833713660</v>
      </c>
      <c r="F47" s="41">
        <f>F48+F49</f>
        <v>16565181357</v>
      </c>
      <c r="G47" s="43">
        <f>G48+G49</f>
        <v>17788536596</v>
      </c>
      <c r="H47" s="44">
        <v>3860816935</v>
      </c>
      <c r="I47" s="65">
        <f t="shared" ref="I47:N47" si="10">I48+I49</f>
        <v>220440069</v>
      </c>
      <c r="J47" s="65">
        <f t="shared" si="10"/>
        <v>13671427499</v>
      </c>
      <c r="K47" s="46">
        <f t="shared" si="10"/>
        <v>16254836499</v>
      </c>
      <c r="L47" s="41">
        <f t="shared" si="10"/>
        <v>2105589612</v>
      </c>
      <c r="M47" s="41">
        <f t="shared" si="10"/>
        <v>232538845</v>
      </c>
      <c r="N47" s="41">
        <f t="shared" si="10"/>
        <v>13916708042</v>
      </c>
      <c r="O47" s="47"/>
    </row>
    <row r="48" spans="1:15" ht="18" customHeight="1">
      <c r="A48" s="2" t="s">
        <v>62</v>
      </c>
      <c r="B48" s="4">
        <v>222</v>
      </c>
      <c r="C48" s="41"/>
      <c r="D48" s="41">
        <v>5646208064</v>
      </c>
      <c r="E48" s="41">
        <v>15279942537</v>
      </c>
      <c r="F48" s="41">
        <f>D48+E48</f>
        <v>20926150601</v>
      </c>
      <c r="G48" s="43">
        <v>22092910028</v>
      </c>
      <c r="H48" s="44">
        <v>5419320437</v>
      </c>
      <c r="I48" s="45">
        <v>298827500</v>
      </c>
      <c r="J48" s="45">
        <v>15400458537</v>
      </c>
      <c r="K48" s="46">
        <f>L48+M48+N48+1034087479</f>
        <v>19331836805</v>
      </c>
      <c r="L48" s="41">
        <v>2598463289</v>
      </c>
      <c r="M48" s="41">
        <v>298827500</v>
      </c>
      <c r="N48" s="41">
        <v>15400458537</v>
      </c>
      <c r="O48" s="47"/>
    </row>
    <row r="49" spans="1:15" ht="18" customHeight="1">
      <c r="A49" s="2" t="s">
        <v>63</v>
      </c>
      <c r="B49" s="4">
        <v>223</v>
      </c>
      <c r="C49" s="41"/>
      <c r="D49" s="41">
        <v>-1914740367</v>
      </c>
      <c r="E49" s="41">
        <v>-2446228877</v>
      </c>
      <c r="F49" s="41">
        <f>D49+E49</f>
        <v>-4360969244</v>
      </c>
      <c r="G49" s="43">
        <v>-4304373432</v>
      </c>
      <c r="H49" s="44">
        <v>-1558503502</v>
      </c>
      <c r="I49" s="45">
        <v>-78387431</v>
      </c>
      <c r="J49" s="45">
        <v>-1729031038</v>
      </c>
      <c r="K49" s="46">
        <f>L49+M49+N49-1034087479</f>
        <v>-3077000306</v>
      </c>
      <c r="L49" s="41">
        <v>-492873677</v>
      </c>
      <c r="M49" s="41">
        <v>-66288655</v>
      </c>
      <c r="N49" s="41">
        <v>-1483750495</v>
      </c>
      <c r="O49" s="47"/>
    </row>
    <row r="50" spans="1:15" ht="18" customHeight="1">
      <c r="A50" s="2" t="s">
        <v>64</v>
      </c>
      <c r="B50" s="4">
        <v>224</v>
      </c>
      <c r="C50" s="41"/>
      <c r="D50" s="41"/>
      <c r="E50" s="41"/>
      <c r="F50" s="66">
        <f>D50+E50</f>
        <v>0</v>
      </c>
      <c r="G50" s="48">
        <f t="shared" ref="G50:G55" si="11">H50+I50+J50</f>
        <v>0</v>
      </c>
      <c r="H50" s="44"/>
      <c r="I50" s="45"/>
      <c r="J50" s="45"/>
      <c r="K50" s="46">
        <f t="shared" si="3"/>
        <v>0</v>
      </c>
      <c r="L50" s="41"/>
      <c r="M50" s="41"/>
      <c r="N50" s="41"/>
      <c r="O50" s="47"/>
    </row>
    <row r="51" spans="1:15" ht="18" customHeight="1">
      <c r="A51" s="2" t="s">
        <v>62</v>
      </c>
      <c r="B51" s="4">
        <v>225</v>
      </c>
      <c r="C51" s="41"/>
      <c r="D51" s="41"/>
      <c r="E51" s="41"/>
      <c r="F51" s="66">
        <f>D51+E51</f>
        <v>0</v>
      </c>
      <c r="G51" s="48">
        <f t="shared" si="11"/>
        <v>0</v>
      </c>
      <c r="H51" s="44"/>
      <c r="I51" s="45"/>
      <c r="J51" s="45"/>
      <c r="K51" s="46">
        <f t="shared" si="3"/>
        <v>0</v>
      </c>
      <c r="L51" s="41"/>
      <c r="M51" s="41"/>
      <c r="N51" s="41"/>
      <c r="O51" s="55"/>
    </row>
    <row r="52" spans="1:15" ht="18" customHeight="1">
      <c r="A52" s="2" t="s">
        <v>63</v>
      </c>
      <c r="B52" s="4">
        <v>226</v>
      </c>
      <c r="C52" s="41"/>
      <c r="D52" s="41"/>
      <c r="E52" s="41"/>
      <c r="F52" s="66">
        <f>D52+E52</f>
        <v>0</v>
      </c>
      <c r="G52" s="48">
        <f t="shared" si="11"/>
        <v>0</v>
      </c>
      <c r="H52" s="44"/>
      <c r="I52" s="45"/>
      <c r="J52" s="45"/>
      <c r="K52" s="46">
        <f t="shared" si="3"/>
        <v>0</v>
      </c>
      <c r="L52" s="41"/>
      <c r="M52" s="41"/>
      <c r="N52" s="41"/>
      <c r="O52" s="47"/>
    </row>
    <row r="53" spans="1:15" ht="18" customHeight="1">
      <c r="A53" s="2" t="s">
        <v>65</v>
      </c>
      <c r="B53" s="4">
        <v>227</v>
      </c>
      <c r="C53" s="41">
        <v>15</v>
      </c>
      <c r="D53" s="41">
        <f>D54+D55</f>
        <v>715204000</v>
      </c>
      <c r="E53" s="41">
        <f>E54+E55</f>
        <v>0</v>
      </c>
      <c r="F53" s="39">
        <f>F54+F55</f>
        <v>715204000</v>
      </c>
      <c r="G53" s="43">
        <f t="shared" si="11"/>
        <v>715204000</v>
      </c>
      <c r="H53" s="44">
        <f t="shared" ref="H53:M53" si="12">H54+H55</f>
        <v>715204000</v>
      </c>
      <c r="I53" s="45">
        <f t="shared" si="12"/>
        <v>0</v>
      </c>
      <c r="J53" s="45">
        <f t="shared" si="12"/>
        <v>0</v>
      </c>
      <c r="K53" s="46">
        <f t="shared" si="12"/>
        <v>0</v>
      </c>
      <c r="L53" s="41">
        <f t="shared" si="12"/>
        <v>0</v>
      </c>
      <c r="M53" s="41">
        <f t="shared" si="12"/>
        <v>0</v>
      </c>
      <c r="N53" s="41"/>
      <c r="O53" s="47"/>
    </row>
    <row r="54" spans="1:15" ht="18" customHeight="1">
      <c r="A54" s="2" t="s">
        <v>62</v>
      </c>
      <c r="B54" s="4">
        <v>228</v>
      </c>
      <c r="C54" s="41"/>
      <c r="D54" s="41">
        <v>747204000</v>
      </c>
      <c r="E54" s="41"/>
      <c r="F54" s="41">
        <f t="shared" ref="F54:F61" si="13">D54+E54</f>
        <v>747204000</v>
      </c>
      <c r="G54" s="43">
        <f t="shared" si="11"/>
        <v>747204000</v>
      </c>
      <c r="H54" s="44">
        <v>747204000</v>
      </c>
      <c r="I54" s="45"/>
      <c r="J54" s="45"/>
      <c r="K54" s="46">
        <f t="shared" si="3"/>
        <v>32000000</v>
      </c>
      <c r="L54" s="41">
        <v>32000000</v>
      </c>
      <c r="M54" s="41"/>
      <c r="N54" s="41"/>
      <c r="O54" s="47"/>
    </row>
    <row r="55" spans="1:15" ht="18" customHeight="1">
      <c r="A55" s="2" t="s">
        <v>63</v>
      </c>
      <c r="B55" s="4">
        <v>229</v>
      </c>
      <c r="C55" s="41"/>
      <c r="D55" s="41">
        <v>-32000000</v>
      </c>
      <c r="E55" s="41"/>
      <c r="F55" s="41">
        <f t="shared" si="13"/>
        <v>-32000000</v>
      </c>
      <c r="G55" s="43">
        <f t="shared" si="11"/>
        <v>-32000000</v>
      </c>
      <c r="H55" s="44">
        <v>-32000000</v>
      </c>
      <c r="I55" s="45"/>
      <c r="J55" s="45"/>
      <c r="K55" s="46">
        <f t="shared" si="3"/>
        <v>-32000000</v>
      </c>
      <c r="L55" s="41">
        <v>-32000000</v>
      </c>
      <c r="M55" s="41"/>
      <c r="N55" s="41"/>
      <c r="O55" s="47"/>
    </row>
    <row r="56" spans="1:15" ht="18" customHeight="1">
      <c r="A56" s="5" t="s">
        <v>66</v>
      </c>
      <c r="B56" s="3">
        <v>230</v>
      </c>
      <c r="C56" s="39"/>
      <c r="D56" s="39"/>
      <c r="E56" s="39">
        <f>E57+E58</f>
        <v>0</v>
      </c>
      <c r="F56" s="66">
        <f t="shared" si="13"/>
        <v>0</v>
      </c>
      <c r="G56" s="67">
        <f t="shared" ref="G56:L56" si="14">G57+G58</f>
        <v>0</v>
      </c>
      <c r="H56" s="37">
        <f t="shared" si="14"/>
        <v>0</v>
      </c>
      <c r="I56" s="38">
        <f t="shared" si="14"/>
        <v>0</v>
      </c>
      <c r="J56" s="38">
        <f t="shared" si="14"/>
        <v>0</v>
      </c>
      <c r="K56" s="46">
        <f t="shared" si="14"/>
        <v>2547548550</v>
      </c>
      <c r="L56" s="39">
        <f t="shared" si="14"/>
        <v>2547548550</v>
      </c>
      <c r="M56" s="39"/>
      <c r="N56" s="39"/>
      <c r="O56" s="55"/>
    </row>
    <row r="57" spans="1:15" ht="18" customHeight="1">
      <c r="A57" s="2" t="s">
        <v>62</v>
      </c>
      <c r="B57" s="4">
        <v>231</v>
      </c>
      <c r="C57" s="39"/>
      <c r="D57" s="41"/>
      <c r="E57" s="39"/>
      <c r="F57" s="66">
        <f t="shared" si="13"/>
        <v>0</v>
      </c>
      <c r="G57" s="48">
        <f>H57+I57+J57</f>
        <v>0</v>
      </c>
      <c r="H57" s="50"/>
      <c r="I57" s="51"/>
      <c r="J57" s="51"/>
      <c r="K57" s="46">
        <f t="shared" si="3"/>
        <v>3536061148</v>
      </c>
      <c r="L57" s="41">
        <v>3536061148</v>
      </c>
      <c r="M57" s="39"/>
      <c r="N57" s="39"/>
      <c r="O57" s="55"/>
    </row>
    <row r="58" spans="1:15" ht="18" customHeight="1">
      <c r="A58" s="2" t="s">
        <v>63</v>
      </c>
      <c r="B58" s="4">
        <v>232</v>
      </c>
      <c r="C58" s="39"/>
      <c r="D58" s="41"/>
      <c r="E58" s="39"/>
      <c r="F58" s="66">
        <f t="shared" si="13"/>
        <v>0</v>
      </c>
      <c r="G58" s="48">
        <f>H58+I58+J58</f>
        <v>0</v>
      </c>
      <c r="H58" s="50"/>
      <c r="I58" s="51"/>
      <c r="J58" s="51"/>
      <c r="K58" s="46">
        <f t="shared" si="3"/>
        <v>-988512598</v>
      </c>
      <c r="L58" s="41">
        <v>-988512598</v>
      </c>
      <c r="M58" s="39"/>
      <c r="N58" s="39"/>
      <c r="O58" s="47"/>
    </row>
    <row r="59" spans="1:15" ht="18" customHeight="1">
      <c r="A59" s="5" t="s">
        <v>67</v>
      </c>
      <c r="B59" s="4">
        <v>240</v>
      </c>
      <c r="C59" s="39"/>
      <c r="D59" s="41">
        <f>D60+D61</f>
        <v>0</v>
      </c>
      <c r="E59" s="39">
        <f>E60+E61</f>
        <v>0</v>
      </c>
      <c r="F59" s="66">
        <f t="shared" si="13"/>
        <v>0</v>
      </c>
      <c r="G59" s="48"/>
      <c r="H59" s="68"/>
      <c r="I59" s="69"/>
      <c r="J59" s="69"/>
      <c r="K59" s="46"/>
      <c r="L59" s="41"/>
      <c r="M59" s="39"/>
      <c r="N59" s="39"/>
      <c r="O59" s="47"/>
    </row>
    <row r="60" spans="1:15" ht="18" customHeight="1">
      <c r="A60" s="2" t="s">
        <v>68</v>
      </c>
      <c r="B60" s="4">
        <v>241</v>
      </c>
      <c r="C60" s="39"/>
      <c r="D60" s="41"/>
      <c r="E60" s="39"/>
      <c r="F60" s="66">
        <f t="shared" si="13"/>
        <v>0</v>
      </c>
      <c r="G60" s="48"/>
      <c r="H60" s="68"/>
      <c r="I60" s="69"/>
      <c r="J60" s="69"/>
      <c r="K60" s="46"/>
      <c r="L60" s="41"/>
      <c r="M60" s="39"/>
      <c r="N60" s="39"/>
      <c r="O60" s="47"/>
    </row>
    <row r="61" spans="1:15" ht="18" customHeight="1">
      <c r="A61" s="2" t="s">
        <v>69</v>
      </c>
      <c r="B61" s="4">
        <v>242</v>
      </c>
      <c r="C61" s="39"/>
      <c r="D61" s="41"/>
      <c r="E61" s="41"/>
      <c r="F61" s="66">
        <f t="shared" si="13"/>
        <v>0</v>
      </c>
      <c r="G61" s="48"/>
      <c r="H61" s="68"/>
      <c r="I61" s="69"/>
      <c r="J61" s="69"/>
      <c r="K61" s="46"/>
      <c r="L61" s="41"/>
      <c r="M61" s="39"/>
      <c r="N61" s="39"/>
      <c r="O61" s="47"/>
    </row>
    <row r="62" spans="1:15" ht="18" customHeight="1">
      <c r="A62" s="5" t="s">
        <v>70</v>
      </c>
      <c r="B62" s="3">
        <v>250</v>
      </c>
      <c r="C62" s="39"/>
      <c r="D62" s="39">
        <f>D63+D64+D65+D66+D67</f>
        <v>13500000000</v>
      </c>
      <c r="E62" s="39">
        <f>E63+E64+E65+E66+E67</f>
        <v>0</v>
      </c>
      <c r="F62" s="39">
        <f>F63+F64+F65+F66+F67</f>
        <v>0</v>
      </c>
      <c r="G62" s="67">
        <f>G63+G64+G65+G66+G67</f>
        <v>0</v>
      </c>
      <c r="H62" s="37">
        <f>H63+H64+H65+H66</f>
        <v>18125275000</v>
      </c>
      <c r="I62" s="38">
        <f>I63+I64+I65+I66</f>
        <v>438877500</v>
      </c>
      <c r="J62" s="38">
        <f>J63+J64+J65+J66</f>
        <v>165950000</v>
      </c>
      <c r="K62" s="46">
        <f>K63+K64+K65+K66</f>
        <v>635273822</v>
      </c>
      <c r="L62" s="39">
        <f>L63+L65+L66</f>
        <v>17980458822</v>
      </c>
      <c r="M62" s="39">
        <f>M63+M65</f>
        <v>467385000</v>
      </c>
      <c r="N62" s="39">
        <f>N63+N65</f>
        <v>187430000</v>
      </c>
      <c r="O62" s="47"/>
    </row>
    <row r="63" spans="1:15" ht="18" customHeight="1">
      <c r="A63" s="2" t="s">
        <v>71</v>
      </c>
      <c r="B63" s="4">
        <v>251</v>
      </c>
      <c r="C63" s="39"/>
      <c r="D63" s="41">
        <v>13500000000</v>
      </c>
      <c r="E63" s="39"/>
      <c r="F63" s="70">
        <f>D63+E63-13500000000</f>
        <v>0</v>
      </c>
      <c r="G63" s="48">
        <f>H63+I63+J63-18000000000</f>
        <v>0</v>
      </c>
      <c r="H63" s="50">
        <v>18000000000</v>
      </c>
      <c r="I63" s="51"/>
      <c r="J63" s="51"/>
      <c r="K63" s="46">
        <f>L63+M63+N63-18000000000</f>
        <v>0</v>
      </c>
      <c r="L63" s="41">
        <v>18000000000</v>
      </c>
      <c r="M63" s="41"/>
      <c r="N63" s="39"/>
      <c r="O63" s="47"/>
    </row>
    <row r="64" spans="1:15" ht="18" customHeight="1">
      <c r="A64" s="2" t="s">
        <v>72</v>
      </c>
      <c r="B64" s="4">
        <v>252</v>
      </c>
      <c r="C64" s="39"/>
      <c r="D64" s="39"/>
      <c r="E64" s="39"/>
      <c r="F64" s="66">
        <f>D64+E64</f>
        <v>0</v>
      </c>
      <c r="G64" s="48">
        <f>H64+I64+J64</f>
        <v>0</v>
      </c>
      <c r="H64" s="50"/>
      <c r="I64" s="51"/>
      <c r="J64" s="51"/>
      <c r="K64" s="46">
        <f t="shared" si="3"/>
        <v>0</v>
      </c>
      <c r="L64" s="41"/>
      <c r="M64" s="41"/>
      <c r="N64" s="39"/>
      <c r="O64" s="47"/>
    </row>
    <row r="65" spans="1:15" ht="18" customHeight="1">
      <c r="A65" s="2" t="s">
        <v>73</v>
      </c>
      <c r="B65" s="4">
        <v>253</v>
      </c>
      <c r="C65" s="39"/>
      <c r="D65" s="41"/>
      <c r="E65" s="41"/>
      <c r="F65" s="66">
        <f>D65+E65</f>
        <v>0</v>
      </c>
      <c r="G65" s="48"/>
      <c r="H65" s="50">
        <v>125275000</v>
      </c>
      <c r="I65" s="51">
        <v>438877500</v>
      </c>
      <c r="J65" s="51">
        <v>165950000</v>
      </c>
      <c r="K65" s="46">
        <f t="shared" si="3"/>
        <v>788715000</v>
      </c>
      <c r="L65" s="41">
        <v>133900000</v>
      </c>
      <c r="M65" s="41">
        <v>467385000</v>
      </c>
      <c r="N65" s="41">
        <v>187430000</v>
      </c>
      <c r="O65" s="47"/>
    </row>
    <row r="66" spans="1:15" ht="18" customHeight="1">
      <c r="A66" s="2" t="s">
        <v>74</v>
      </c>
      <c r="B66" s="4">
        <v>254</v>
      </c>
      <c r="C66" s="39"/>
      <c r="D66" s="41"/>
      <c r="E66" s="39"/>
      <c r="F66" s="66">
        <f>D66+E66</f>
        <v>0</v>
      </c>
      <c r="G66" s="48">
        <f>H66+I66+J66</f>
        <v>0</v>
      </c>
      <c r="H66" s="50"/>
      <c r="I66" s="51"/>
      <c r="J66" s="51"/>
      <c r="K66" s="46">
        <f t="shared" si="3"/>
        <v>-153441178</v>
      </c>
      <c r="L66" s="39">
        <v>-153441178</v>
      </c>
      <c r="M66" s="39"/>
      <c r="N66" s="39"/>
      <c r="O66" s="47"/>
    </row>
    <row r="67" spans="1:15" ht="18" customHeight="1">
      <c r="A67" s="2" t="s">
        <v>75</v>
      </c>
      <c r="B67" s="4">
        <v>255</v>
      </c>
      <c r="C67" s="39"/>
      <c r="D67" s="41"/>
      <c r="E67" s="39"/>
      <c r="F67" s="66">
        <f>D67+E67</f>
        <v>0</v>
      </c>
      <c r="G67" s="71"/>
      <c r="H67" s="37">
        <f>H69+H70+H71+H72</f>
        <v>227974995</v>
      </c>
      <c r="I67" s="38">
        <f>I69+I70+I71+I72</f>
        <v>68175096</v>
      </c>
      <c r="J67" s="38">
        <f>J69+J70+J71+J72</f>
        <v>458400152</v>
      </c>
      <c r="K67" s="46">
        <f>K69+K70+K71+K72</f>
        <v>738303443</v>
      </c>
      <c r="L67" s="39">
        <f>L69+L70+L71</f>
        <v>216723301</v>
      </c>
      <c r="M67" s="39">
        <f>M69+M70+M71</f>
        <v>99577176</v>
      </c>
      <c r="N67" s="39">
        <f>N69+N70+N71</f>
        <v>422002966</v>
      </c>
      <c r="O67" s="47"/>
    </row>
    <row r="68" spans="1:15" ht="18" customHeight="1">
      <c r="A68" s="5" t="s">
        <v>76</v>
      </c>
      <c r="B68" s="3">
        <v>260</v>
      </c>
      <c r="C68" s="39"/>
      <c r="D68" s="39">
        <f>D69+D70+D71</f>
        <v>537612265</v>
      </c>
      <c r="E68" s="39">
        <f>E69+E70+E71</f>
        <v>409343985</v>
      </c>
      <c r="F68" s="39">
        <f>F69+F70+F71+F72+F73</f>
        <v>946956250</v>
      </c>
      <c r="G68" s="38">
        <f>G69+G70+G71+G72+G73</f>
        <v>754550243</v>
      </c>
      <c r="H68" s="72"/>
      <c r="I68" s="73"/>
      <c r="J68" s="73"/>
      <c r="K68" s="46"/>
      <c r="L68" s="39"/>
      <c r="M68" s="39"/>
      <c r="N68" s="39"/>
      <c r="O68" s="47"/>
    </row>
    <row r="69" spans="1:15" ht="18" customHeight="1">
      <c r="A69" s="2" t="s">
        <v>77</v>
      </c>
      <c r="B69" s="4">
        <v>261</v>
      </c>
      <c r="C69" s="41" t="s">
        <v>78</v>
      </c>
      <c r="D69" s="41">
        <v>537612265</v>
      </c>
      <c r="E69" s="41">
        <v>409343985</v>
      </c>
      <c r="F69" s="41">
        <f>D69+E69</f>
        <v>946956250</v>
      </c>
      <c r="G69" s="43">
        <f>H69+I69+J69</f>
        <v>754550243</v>
      </c>
      <c r="H69" s="44">
        <v>227974995</v>
      </c>
      <c r="I69" s="45">
        <v>68175096</v>
      </c>
      <c r="J69" s="45">
        <v>458400152</v>
      </c>
      <c r="K69" s="46">
        <f t="shared" si="3"/>
        <v>738303443</v>
      </c>
      <c r="L69" s="41">
        <v>216723301</v>
      </c>
      <c r="M69" s="41">
        <v>99577176</v>
      </c>
      <c r="N69" s="41">
        <v>422002966</v>
      </c>
      <c r="O69" s="47"/>
    </row>
    <row r="70" spans="1:15" ht="18" customHeight="1">
      <c r="A70" s="2" t="s">
        <v>79</v>
      </c>
      <c r="B70" s="4">
        <v>262</v>
      </c>
      <c r="C70" s="39"/>
      <c r="D70" s="39"/>
      <c r="E70" s="39"/>
      <c r="F70" s="41">
        <f>D70+E70</f>
        <v>0</v>
      </c>
      <c r="G70" s="48">
        <f>H70+I70+J70</f>
        <v>0</v>
      </c>
      <c r="H70" s="50"/>
      <c r="I70" s="51"/>
      <c r="J70" s="51"/>
      <c r="K70" s="46">
        <f t="shared" si="3"/>
        <v>0</v>
      </c>
      <c r="L70" s="41"/>
      <c r="M70" s="41"/>
      <c r="N70" s="41"/>
      <c r="O70" s="47"/>
    </row>
    <row r="71" spans="1:15" ht="18" customHeight="1">
      <c r="A71" s="2" t="s">
        <v>80</v>
      </c>
      <c r="B71" s="4">
        <v>263</v>
      </c>
      <c r="C71" s="39"/>
      <c r="D71" s="39"/>
      <c r="E71" s="39"/>
      <c r="F71" s="41">
        <f>D71+E71</f>
        <v>0</v>
      </c>
      <c r="G71" s="48">
        <f>H71+I71+J71</f>
        <v>0</v>
      </c>
      <c r="H71" s="50"/>
      <c r="I71" s="51"/>
      <c r="J71" s="51"/>
      <c r="K71" s="46">
        <f t="shared" si="3"/>
        <v>0</v>
      </c>
      <c r="L71" s="41"/>
      <c r="M71" s="41"/>
      <c r="N71" s="41"/>
      <c r="O71" s="55"/>
    </row>
    <row r="72" spans="1:15" ht="18" customHeight="1">
      <c r="A72" s="2" t="s">
        <v>81</v>
      </c>
      <c r="B72" s="4">
        <v>268</v>
      </c>
      <c r="C72" s="39"/>
      <c r="D72" s="39"/>
      <c r="E72" s="39"/>
      <c r="F72" s="41">
        <f>D72+E72</f>
        <v>0</v>
      </c>
      <c r="G72" s="48"/>
      <c r="H72" s="50"/>
      <c r="I72" s="51"/>
      <c r="J72" s="51"/>
      <c r="K72" s="46">
        <f t="shared" si="3"/>
        <v>0</v>
      </c>
      <c r="L72" s="41"/>
      <c r="M72" s="41"/>
      <c r="N72" s="41"/>
      <c r="O72" s="47"/>
    </row>
    <row r="73" spans="1:15" ht="18" customHeight="1">
      <c r="A73" s="2" t="s">
        <v>82</v>
      </c>
      <c r="B73" s="4">
        <v>269</v>
      </c>
      <c r="C73" s="39"/>
      <c r="D73" s="39"/>
      <c r="E73" s="39"/>
      <c r="F73" s="41">
        <f>D73+E73</f>
        <v>0</v>
      </c>
      <c r="G73" s="48"/>
      <c r="H73" s="68"/>
      <c r="I73" s="69"/>
      <c r="J73" s="69"/>
      <c r="K73" s="46"/>
      <c r="L73" s="41"/>
      <c r="M73" s="41"/>
      <c r="N73" s="41"/>
      <c r="O73" s="47"/>
    </row>
    <row r="74" spans="1:15" ht="20.100000000000001" customHeight="1">
      <c r="A74" s="74" t="s">
        <v>83</v>
      </c>
      <c r="B74" s="75">
        <v>270</v>
      </c>
      <c r="C74" s="76"/>
      <c r="D74" s="76">
        <f>D11+D37</f>
        <v>28031825221</v>
      </c>
      <c r="E74" s="76">
        <f>E11+E37</f>
        <v>15456901298</v>
      </c>
      <c r="F74" s="39">
        <f>F11+F37</f>
        <v>28399717317</v>
      </c>
      <c r="G74" s="38">
        <f t="shared" ref="G74:N74" si="15">G11+G37</f>
        <v>26850556533</v>
      </c>
      <c r="H74" s="37" t="e">
        <f t="shared" si="15"/>
        <v>#REF!</v>
      </c>
      <c r="I74" s="38" t="e">
        <f t="shared" si="15"/>
        <v>#REF!</v>
      </c>
      <c r="J74" s="38" t="e">
        <f t="shared" si="15"/>
        <v>#REF!</v>
      </c>
      <c r="K74" s="46" t="e">
        <f>K11+K37</f>
        <v>#REF!</v>
      </c>
      <c r="L74" s="76">
        <f t="shared" si="15"/>
        <v>27121713657</v>
      </c>
      <c r="M74" s="76">
        <f t="shared" si="15"/>
        <v>14319907466</v>
      </c>
      <c r="N74" s="76" t="e">
        <f t="shared" si="15"/>
        <v>#REF!</v>
      </c>
      <c r="O74" s="47"/>
    </row>
    <row r="75" spans="1:15" ht="18" customHeight="1">
      <c r="A75" s="77" t="s">
        <v>84</v>
      </c>
      <c r="B75" s="3"/>
      <c r="C75" s="39"/>
      <c r="D75" s="39"/>
      <c r="E75" s="39"/>
      <c r="F75" s="39">
        <f>D75+E75</f>
        <v>0</v>
      </c>
      <c r="G75" s="43"/>
      <c r="H75" s="50"/>
      <c r="I75" s="51"/>
      <c r="J75" s="51"/>
      <c r="K75" s="46">
        <f t="shared" si="3"/>
        <v>0</v>
      </c>
      <c r="L75" s="39"/>
      <c r="M75" s="39"/>
      <c r="N75" s="39"/>
      <c r="O75" s="47"/>
    </row>
    <row r="76" spans="1:15" ht="18" customHeight="1">
      <c r="A76" s="78" t="s">
        <v>85</v>
      </c>
      <c r="B76" s="3">
        <v>300</v>
      </c>
      <c r="C76" s="39"/>
      <c r="D76" s="39">
        <f t="shared" ref="D76:N76" si="16">D77+D92</f>
        <v>5305525991</v>
      </c>
      <c r="E76" s="39">
        <f t="shared" si="16"/>
        <v>1097297988</v>
      </c>
      <c r="F76" s="39">
        <f>F77+F92</f>
        <v>4813814777</v>
      </c>
      <c r="G76" s="38">
        <f t="shared" si="16"/>
        <v>5069387232</v>
      </c>
      <c r="H76" s="37" t="e">
        <f t="shared" si="16"/>
        <v>#REF!</v>
      </c>
      <c r="I76" s="38" t="e">
        <f t="shared" si="16"/>
        <v>#REF!</v>
      </c>
      <c r="J76" s="38" t="e">
        <f t="shared" si="16"/>
        <v>#REF!</v>
      </c>
      <c r="K76" s="39" t="e">
        <f t="shared" si="16"/>
        <v>#REF!</v>
      </c>
      <c r="L76" s="39" t="e">
        <f t="shared" si="16"/>
        <v>#REF!</v>
      </c>
      <c r="M76" s="39" t="e">
        <f t="shared" si="16"/>
        <v>#REF!</v>
      </c>
      <c r="N76" s="39" t="e">
        <f t="shared" si="16"/>
        <v>#REF!</v>
      </c>
      <c r="O76" s="47"/>
    </row>
    <row r="77" spans="1:15" ht="18" customHeight="1">
      <c r="A77" s="5" t="s">
        <v>86</v>
      </c>
      <c r="B77" s="3">
        <v>310</v>
      </c>
      <c r="C77" s="39"/>
      <c r="D77" s="39">
        <f>D78+D79+D80+D81+D82+D83+D84+D85+D86+D87+D88+D89+D90+D91</f>
        <v>5305525991</v>
      </c>
      <c r="E77" s="39">
        <f>E78+E79+E80+E81+E82+E83+E84+E85+E86+E87+E88+E89+E90+E91</f>
        <v>1097297988</v>
      </c>
      <c r="F77" s="39">
        <f>F78+F79+F80+F81+F82+F83+F84+F85+F86+F87+F88+F89+F90+F91</f>
        <v>4813814777</v>
      </c>
      <c r="G77" s="38">
        <f>G78+G79+G80+G81+G82+G83+G84+G85+G86+G87+G88+G89+G90+G91</f>
        <v>4287454063</v>
      </c>
      <c r="H77" s="37" t="e">
        <f>H78+H79+H80+H81+H82+H83+H84+H85+H87+#REF!+H91</f>
        <v>#REF!</v>
      </c>
      <c r="I77" s="38" t="e">
        <f>I78+I79+I80+I81+I82+I83+I84+I85+I87+#REF!+I91</f>
        <v>#REF!</v>
      </c>
      <c r="J77" s="38" t="e">
        <f>J78+J79+J80+J81+J82+J83+J84+J85+J87+#REF!+J91</f>
        <v>#REF!</v>
      </c>
      <c r="K77" s="39" t="e">
        <f>K78+K79+K80+K81+K82+K83+K84+K85+K87+#REF!+K91</f>
        <v>#REF!</v>
      </c>
      <c r="L77" s="39" t="e">
        <f>L78+L79+L80+L81+L82+L83+L84+L85+L87+#REF!+L91</f>
        <v>#REF!</v>
      </c>
      <c r="M77" s="39" t="e">
        <f>M78+M79+M80+M81+M82+M83+M84+M85+M87+#REF!+M91</f>
        <v>#REF!</v>
      </c>
      <c r="N77" s="39" t="e">
        <f>N78+N79+N80+N81+N82+N83+N84+N85+N87+#REF!+N91</f>
        <v>#REF!</v>
      </c>
      <c r="O77" s="47"/>
    </row>
    <row r="78" spans="1:15" ht="18" customHeight="1">
      <c r="A78" s="2" t="s">
        <v>87</v>
      </c>
      <c r="B78" s="4">
        <v>311</v>
      </c>
      <c r="C78" s="41">
        <v>17</v>
      </c>
      <c r="D78" s="41">
        <v>2038592965</v>
      </c>
      <c r="E78" s="41">
        <v>274273991</v>
      </c>
      <c r="F78" s="70">
        <f>D78+E78-16121482</f>
        <v>2296745474</v>
      </c>
      <c r="G78" s="43">
        <v>1747333765</v>
      </c>
      <c r="H78" s="44">
        <v>195000000</v>
      </c>
      <c r="I78" s="45">
        <v>20000000</v>
      </c>
      <c r="J78" s="45">
        <v>234597259</v>
      </c>
      <c r="K78" s="46">
        <f t="shared" si="3"/>
        <v>727368421</v>
      </c>
      <c r="L78" s="41">
        <v>175000000</v>
      </c>
      <c r="M78" s="41">
        <v>45000000</v>
      </c>
      <c r="N78" s="41">
        <v>507368421</v>
      </c>
      <c r="O78" s="47"/>
    </row>
    <row r="79" spans="1:15" ht="18" customHeight="1">
      <c r="A79" s="2" t="s">
        <v>88</v>
      </c>
      <c r="B79" s="4">
        <v>312</v>
      </c>
      <c r="C79" s="41"/>
      <c r="D79" s="41"/>
      <c r="E79" s="41"/>
      <c r="F79" s="70">
        <f t="shared" ref="F79:F91" si="17">D79+E79</f>
        <v>0</v>
      </c>
      <c r="G79" s="43">
        <v>32235646</v>
      </c>
      <c r="H79" s="44">
        <v>2950187072</v>
      </c>
      <c r="I79" s="45">
        <v>748495379</v>
      </c>
      <c r="J79" s="45">
        <v>255409431</v>
      </c>
      <c r="K79" s="46">
        <f>L79+M79+N79-3432285342-16408916</f>
        <v>9245891651</v>
      </c>
      <c r="L79" s="41">
        <v>3812538148</v>
      </c>
      <c r="M79" s="41">
        <v>8533717082</v>
      </c>
      <c r="N79" s="41">
        <v>348330679</v>
      </c>
      <c r="O79" s="47"/>
    </row>
    <row r="80" spans="1:15" ht="18" customHeight="1">
      <c r="A80" s="2" t="s">
        <v>89</v>
      </c>
      <c r="B80" s="4">
        <v>313</v>
      </c>
      <c r="C80" s="41" t="s">
        <v>90</v>
      </c>
      <c r="D80" s="41">
        <v>24475971</v>
      </c>
      <c r="E80" s="41">
        <v>62071616</v>
      </c>
      <c r="F80" s="70">
        <f t="shared" si="17"/>
        <v>86547587</v>
      </c>
      <c r="G80" s="43">
        <v>258438735</v>
      </c>
      <c r="H80" s="44"/>
      <c r="I80" s="45"/>
      <c r="J80" s="45"/>
      <c r="K80" s="46">
        <f t="shared" si="3"/>
        <v>192250207</v>
      </c>
      <c r="L80" s="41">
        <v>0</v>
      </c>
      <c r="M80" s="41">
        <v>192250207</v>
      </c>
      <c r="N80" s="41"/>
      <c r="O80" s="55"/>
    </row>
    <row r="81" spans="1:15" ht="18" customHeight="1">
      <c r="A81" s="2" t="s">
        <v>91</v>
      </c>
      <c r="B81" s="4">
        <v>314</v>
      </c>
      <c r="C81" s="41"/>
      <c r="D81" s="41">
        <v>322818336</v>
      </c>
      <c r="E81" s="41">
        <v>464244951</v>
      </c>
      <c r="F81" s="70">
        <f t="shared" si="17"/>
        <v>787063287</v>
      </c>
      <c r="G81" s="43">
        <v>503051313</v>
      </c>
      <c r="H81" s="44">
        <v>87601500</v>
      </c>
      <c r="I81" s="45">
        <v>136703600</v>
      </c>
      <c r="J81" s="45">
        <v>32341030</v>
      </c>
      <c r="K81" s="46">
        <f t="shared" si="3"/>
        <v>201365604</v>
      </c>
      <c r="L81" s="41">
        <v>103987046</v>
      </c>
      <c r="M81" s="41">
        <v>83112983</v>
      </c>
      <c r="N81" s="41">
        <v>14265575</v>
      </c>
      <c r="O81" s="55"/>
    </row>
    <row r="82" spans="1:15" ht="18" customHeight="1">
      <c r="A82" s="2" t="s">
        <v>92</v>
      </c>
      <c r="B82" s="4">
        <v>315</v>
      </c>
      <c r="C82" s="41"/>
      <c r="D82" s="41"/>
      <c r="E82" s="41"/>
      <c r="F82" s="70">
        <f t="shared" si="17"/>
        <v>0</v>
      </c>
      <c r="G82" s="43">
        <v>105704717</v>
      </c>
      <c r="H82" s="44">
        <v>23048552</v>
      </c>
      <c r="I82" s="45">
        <v>115586026</v>
      </c>
      <c r="J82" s="45">
        <v>364416735</v>
      </c>
      <c r="K82" s="46">
        <f t="shared" si="3"/>
        <v>222298736</v>
      </c>
      <c r="L82" s="41"/>
      <c r="M82" s="41"/>
      <c r="N82" s="41">
        <v>222298736</v>
      </c>
      <c r="O82" s="55"/>
    </row>
    <row r="83" spans="1:15" ht="18" customHeight="1">
      <c r="A83" s="2" t="s">
        <v>93</v>
      </c>
      <c r="B83" s="4">
        <v>316</v>
      </c>
      <c r="C83" s="41"/>
      <c r="D83" s="41"/>
      <c r="E83" s="41"/>
      <c r="F83" s="70">
        <f t="shared" si="17"/>
        <v>0</v>
      </c>
      <c r="G83" s="43"/>
      <c r="H83" s="44">
        <v>6786000</v>
      </c>
      <c r="I83" s="45">
        <v>96034474</v>
      </c>
      <c r="J83" s="45">
        <v>2884243</v>
      </c>
      <c r="K83" s="46">
        <f t="shared" si="3"/>
        <v>8858967</v>
      </c>
      <c r="L83" s="41">
        <v>6786000</v>
      </c>
      <c r="M83" s="41">
        <v>2072967</v>
      </c>
      <c r="N83" s="41"/>
      <c r="O83" s="55"/>
    </row>
    <row r="84" spans="1:15" ht="18" customHeight="1">
      <c r="A84" s="2" t="s">
        <v>94</v>
      </c>
      <c r="B84" s="4">
        <v>317</v>
      </c>
      <c r="C84" s="41"/>
      <c r="D84" s="41"/>
      <c r="E84" s="41"/>
      <c r="F84" s="70">
        <f t="shared" si="17"/>
        <v>0</v>
      </c>
      <c r="G84" s="43">
        <f>H84+I84+J84</f>
        <v>0</v>
      </c>
      <c r="H84" s="44"/>
      <c r="I84" s="45"/>
      <c r="J84" s="45"/>
      <c r="K84" s="46">
        <f t="shared" si="3"/>
        <v>0</v>
      </c>
      <c r="L84" s="41"/>
      <c r="M84" s="41"/>
      <c r="N84" s="41"/>
      <c r="O84" s="55"/>
    </row>
    <row r="85" spans="1:15" ht="18" customHeight="1">
      <c r="A85" s="2" t="s">
        <v>95</v>
      </c>
      <c r="B85" s="4">
        <v>318</v>
      </c>
      <c r="C85" s="41"/>
      <c r="D85" s="41"/>
      <c r="E85" s="41"/>
      <c r="F85" s="70">
        <f t="shared" si="17"/>
        <v>0</v>
      </c>
      <c r="G85" s="43">
        <f>H85+I85+J85</f>
        <v>0</v>
      </c>
      <c r="H85" s="44"/>
      <c r="I85" s="45"/>
      <c r="J85" s="45"/>
      <c r="K85" s="46">
        <f t="shared" si="3"/>
        <v>0</v>
      </c>
      <c r="L85" s="41"/>
      <c r="M85" s="41"/>
      <c r="N85" s="41"/>
      <c r="O85" s="55"/>
    </row>
    <row r="86" spans="1:15" ht="18" customHeight="1">
      <c r="A86" s="2" t="s">
        <v>96</v>
      </c>
      <c r="B86" s="4">
        <v>319</v>
      </c>
      <c r="C86" s="41">
        <v>18</v>
      </c>
      <c r="D86" s="41">
        <v>293814097</v>
      </c>
      <c r="E86" s="41">
        <v>294262042</v>
      </c>
      <c r="F86" s="70">
        <f>D86+E86-49887720</f>
        <v>538188419</v>
      </c>
      <c r="G86" s="43">
        <v>624434473</v>
      </c>
      <c r="H86" s="44"/>
      <c r="I86" s="45"/>
      <c r="J86" s="45"/>
      <c r="K86" s="46"/>
      <c r="L86" s="41"/>
      <c r="M86" s="41"/>
      <c r="N86" s="41"/>
      <c r="O86" s="55"/>
    </row>
    <row r="87" spans="1:15" ht="18" customHeight="1">
      <c r="A87" s="2" t="s">
        <v>97</v>
      </c>
      <c r="B87" s="4">
        <v>320</v>
      </c>
      <c r="C87" s="41" t="s">
        <v>98</v>
      </c>
      <c r="D87" s="41">
        <v>2577000000</v>
      </c>
      <c r="E87" s="41">
        <v>20000000</v>
      </c>
      <c r="F87" s="70">
        <f>D87+E87-1523000000</f>
        <v>1074000000</v>
      </c>
      <c r="G87" s="43">
        <v>985000000</v>
      </c>
      <c r="H87" s="44">
        <v>890669812</v>
      </c>
      <c r="I87" s="45">
        <v>75930425</v>
      </c>
      <c r="J87" s="45">
        <v>343447182</v>
      </c>
      <c r="K87" s="46">
        <f>L87+M87+N87-94859464-836346363</f>
        <v>1287843381</v>
      </c>
      <c r="L87" s="41">
        <v>906279830</v>
      </c>
      <c r="M87" s="41">
        <v>1022718527</v>
      </c>
      <c r="N87" s="41">
        <v>290050851</v>
      </c>
      <c r="O87" s="55"/>
    </row>
    <row r="88" spans="1:15" ht="18" customHeight="1">
      <c r="A88" s="2" t="s">
        <v>99</v>
      </c>
      <c r="B88" s="4">
        <v>321</v>
      </c>
      <c r="C88" s="41"/>
      <c r="D88" s="41"/>
      <c r="E88" s="41"/>
      <c r="F88" s="70">
        <f t="shared" si="17"/>
        <v>0</v>
      </c>
      <c r="G88" s="43"/>
      <c r="H88" s="44"/>
      <c r="I88" s="45"/>
      <c r="J88" s="45"/>
      <c r="K88" s="46"/>
      <c r="L88" s="41"/>
      <c r="M88" s="41"/>
      <c r="N88" s="41"/>
      <c r="O88" s="55"/>
    </row>
    <row r="89" spans="1:15" ht="18" customHeight="1">
      <c r="A89" s="2" t="s">
        <v>100</v>
      </c>
      <c r="B89" s="4">
        <v>322</v>
      </c>
      <c r="C89" s="41"/>
      <c r="D89" s="41">
        <v>48824622</v>
      </c>
      <c r="E89" s="41">
        <v>-17554612</v>
      </c>
      <c r="F89" s="70">
        <f t="shared" si="17"/>
        <v>31270010</v>
      </c>
      <c r="G89" s="43">
        <v>31255414</v>
      </c>
      <c r="H89" s="44"/>
      <c r="I89" s="45"/>
      <c r="J89" s="45"/>
      <c r="K89" s="46"/>
      <c r="L89" s="41"/>
      <c r="M89" s="41"/>
      <c r="N89" s="41"/>
      <c r="O89" s="47"/>
    </row>
    <row r="90" spans="1:15" ht="18" customHeight="1">
      <c r="A90" s="2" t="s">
        <v>101</v>
      </c>
      <c r="B90" s="4">
        <v>323</v>
      </c>
      <c r="C90" s="41"/>
      <c r="D90" s="41"/>
      <c r="E90" s="41"/>
      <c r="F90" s="70">
        <f t="shared" si="17"/>
        <v>0</v>
      </c>
      <c r="G90" s="43"/>
      <c r="H90" s="44"/>
      <c r="I90" s="45"/>
      <c r="J90" s="45"/>
      <c r="K90" s="46"/>
      <c r="L90" s="41"/>
      <c r="M90" s="41"/>
      <c r="N90" s="41"/>
      <c r="O90" s="55"/>
    </row>
    <row r="91" spans="1:15" ht="18" customHeight="1">
      <c r="A91" s="2" t="s">
        <v>102</v>
      </c>
      <c r="B91" s="4">
        <v>324</v>
      </c>
      <c r="C91" s="41"/>
      <c r="D91" s="41"/>
      <c r="E91" s="41"/>
      <c r="F91" s="70">
        <f t="shared" si="17"/>
        <v>0</v>
      </c>
      <c r="G91" s="43"/>
      <c r="H91" s="44">
        <v>49424622</v>
      </c>
      <c r="I91" s="45">
        <v>-2114597</v>
      </c>
      <c r="J91" s="45">
        <v>-16054612</v>
      </c>
      <c r="K91" s="46">
        <f t="shared" ref="K91:K124" si="18">L91+M91+N91</f>
        <v>38505413</v>
      </c>
      <c r="L91" s="41">
        <v>51274622</v>
      </c>
      <c r="M91" s="41">
        <v>-514597</v>
      </c>
      <c r="N91" s="41">
        <v>-12254612</v>
      </c>
      <c r="O91" s="55"/>
    </row>
    <row r="92" spans="1:15" ht="18" customHeight="1">
      <c r="A92" s="5" t="s">
        <v>103</v>
      </c>
      <c r="B92" s="3">
        <v>330</v>
      </c>
      <c r="C92" s="39"/>
      <c r="D92" s="39">
        <f>D93+D95+D96+D97+D98+D99+D100+D101+D103+D104+D105</f>
        <v>0</v>
      </c>
      <c r="E92" s="39">
        <f>E93+E95+E96+E97+E98+E99+E100+E101+E103+E104+E105</f>
        <v>0</v>
      </c>
      <c r="F92" s="38">
        <f>F93+F95+F96+F97+F98+F99+F100+F101+F103+F104+F105</f>
        <v>0</v>
      </c>
      <c r="G92" s="38">
        <f>G93+G95+G96+G97+G98+G99+G100+G101+G103+G104+G105</f>
        <v>781933169</v>
      </c>
      <c r="H92" s="37">
        <f t="shared" ref="H92:N92" si="19">H93+H95+H96+H97+H98+H99+H100+H101+H103</f>
        <v>0</v>
      </c>
      <c r="I92" s="38">
        <f t="shared" si="19"/>
        <v>0</v>
      </c>
      <c r="J92" s="38">
        <f t="shared" si="19"/>
        <v>666323794</v>
      </c>
      <c r="K92" s="46">
        <f>K93+K95+K96+K97+K98+K99+K100+K101+K103</f>
        <v>1840921053</v>
      </c>
      <c r="L92" s="39">
        <f t="shared" si="19"/>
        <v>0</v>
      </c>
      <c r="M92" s="39">
        <f t="shared" si="19"/>
        <v>0</v>
      </c>
      <c r="N92" s="39">
        <f t="shared" si="19"/>
        <v>1840921053</v>
      </c>
      <c r="O92" s="55"/>
    </row>
    <row r="93" spans="1:15" ht="18" customHeight="1">
      <c r="A93" s="2" t="s">
        <v>104</v>
      </c>
      <c r="B93" s="4">
        <v>331</v>
      </c>
      <c r="C93" s="41"/>
      <c r="D93" s="41"/>
      <c r="E93" s="41"/>
      <c r="F93" s="66">
        <f t="shared" ref="F93:F102" si="20">D93+E93</f>
        <v>0</v>
      </c>
      <c r="G93" s="43">
        <f>H93+I93+J93</f>
        <v>0</v>
      </c>
      <c r="H93" s="44"/>
      <c r="I93" s="45"/>
      <c r="J93" s="45"/>
      <c r="K93" s="46">
        <f t="shared" si="18"/>
        <v>0</v>
      </c>
      <c r="L93" s="41"/>
      <c r="M93" s="41"/>
      <c r="N93" s="41"/>
      <c r="O93" s="55"/>
    </row>
    <row r="94" spans="1:15" ht="18" customHeight="1">
      <c r="A94" s="2" t="s">
        <v>105</v>
      </c>
      <c r="B94" s="4">
        <v>332</v>
      </c>
      <c r="C94" s="41"/>
      <c r="D94" s="41"/>
      <c r="E94" s="41"/>
      <c r="F94" s="66">
        <f t="shared" si="20"/>
        <v>0</v>
      </c>
      <c r="G94" s="43"/>
      <c r="H94" s="44"/>
      <c r="I94" s="45"/>
      <c r="J94" s="45"/>
      <c r="K94" s="46"/>
      <c r="L94" s="41"/>
      <c r="M94" s="41"/>
      <c r="N94" s="41"/>
      <c r="O94" s="47"/>
    </row>
    <row r="95" spans="1:15" ht="18" customHeight="1">
      <c r="A95" s="2" t="s">
        <v>106</v>
      </c>
      <c r="B95" s="4">
        <v>333</v>
      </c>
      <c r="C95" s="41"/>
      <c r="D95" s="41"/>
      <c r="E95" s="41"/>
      <c r="F95" s="66">
        <f t="shared" si="20"/>
        <v>0</v>
      </c>
      <c r="G95" s="43">
        <f>H95+I95+J95</f>
        <v>0</v>
      </c>
      <c r="H95" s="44"/>
      <c r="I95" s="45"/>
      <c r="J95" s="45"/>
      <c r="K95" s="46">
        <f t="shared" si="18"/>
        <v>0</v>
      </c>
      <c r="L95" s="41"/>
      <c r="M95" s="41"/>
      <c r="N95" s="41"/>
      <c r="O95" s="47"/>
    </row>
    <row r="96" spans="1:15" ht="18" customHeight="1">
      <c r="A96" s="2" t="s">
        <v>107</v>
      </c>
      <c r="B96" s="4">
        <v>334</v>
      </c>
      <c r="C96" s="41"/>
      <c r="D96" s="41"/>
      <c r="E96" s="41"/>
      <c r="F96" s="66">
        <f t="shared" si="20"/>
        <v>0</v>
      </c>
      <c r="G96" s="43">
        <f>H96+I96+J96</f>
        <v>0</v>
      </c>
      <c r="H96" s="44"/>
      <c r="I96" s="45"/>
      <c r="J96" s="45"/>
      <c r="K96" s="46">
        <f t="shared" si="18"/>
        <v>0</v>
      </c>
      <c r="L96" s="41"/>
      <c r="M96" s="41"/>
      <c r="N96" s="41"/>
      <c r="O96" s="47"/>
    </row>
    <row r="97" spans="1:15" ht="18" customHeight="1">
      <c r="A97" s="2" t="s">
        <v>108</v>
      </c>
      <c r="B97" s="4">
        <v>335</v>
      </c>
      <c r="C97" s="41"/>
      <c r="D97" s="41"/>
      <c r="E97" s="41"/>
      <c r="F97" s="66">
        <f t="shared" si="20"/>
        <v>0</v>
      </c>
      <c r="G97" s="43"/>
      <c r="H97" s="44"/>
      <c r="I97" s="45"/>
      <c r="J97" s="45">
        <v>666323794</v>
      </c>
      <c r="K97" s="46">
        <f t="shared" si="18"/>
        <v>1840921053</v>
      </c>
      <c r="L97" s="41"/>
      <c r="M97" s="41"/>
      <c r="N97" s="41">
        <v>1840921053</v>
      </c>
      <c r="O97" s="47"/>
    </row>
    <row r="98" spans="1:15" ht="18" customHeight="1">
      <c r="A98" s="2" t="s">
        <v>109</v>
      </c>
      <c r="B98" s="4">
        <v>336</v>
      </c>
      <c r="C98" s="41"/>
      <c r="D98" s="41"/>
      <c r="E98" s="41"/>
      <c r="F98" s="66">
        <f t="shared" si="20"/>
        <v>0</v>
      </c>
      <c r="G98" s="43">
        <f>H98+I98+J98</f>
        <v>0</v>
      </c>
      <c r="H98" s="44"/>
      <c r="I98" s="45"/>
      <c r="J98" s="45"/>
      <c r="K98" s="46">
        <f t="shared" si="18"/>
        <v>0</v>
      </c>
      <c r="L98" s="41"/>
      <c r="M98" s="41"/>
      <c r="N98" s="41"/>
      <c r="O98" s="47"/>
    </row>
    <row r="99" spans="1:15" ht="18" customHeight="1">
      <c r="A99" s="2" t="s">
        <v>110</v>
      </c>
      <c r="B99" s="4">
        <v>337</v>
      </c>
      <c r="C99" s="41"/>
      <c r="D99" s="41"/>
      <c r="E99" s="41"/>
      <c r="F99" s="66">
        <f t="shared" si="20"/>
        <v>0</v>
      </c>
      <c r="G99" s="43">
        <f>H99+I99+J99</f>
        <v>0</v>
      </c>
      <c r="H99" s="44"/>
      <c r="I99" s="45"/>
      <c r="J99" s="45"/>
      <c r="K99" s="46">
        <f t="shared" si="18"/>
        <v>0</v>
      </c>
      <c r="L99" s="41"/>
      <c r="M99" s="41"/>
      <c r="N99" s="41"/>
      <c r="O99" s="55"/>
    </row>
    <row r="100" spans="1:15" ht="18" customHeight="1">
      <c r="A100" s="2" t="s">
        <v>111</v>
      </c>
      <c r="B100" s="4">
        <v>338</v>
      </c>
      <c r="C100" s="41"/>
      <c r="D100" s="41"/>
      <c r="E100" s="41"/>
      <c r="F100" s="66">
        <f t="shared" si="20"/>
        <v>0</v>
      </c>
      <c r="G100" s="43">
        <v>680921053</v>
      </c>
      <c r="H100" s="44"/>
      <c r="I100" s="45"/>
      <c r="J100" s="45"/>
      <c r="K100" s="46">
        <f t="shared" si="18"/>
        <v>0</v>
      </c>
      <c r="L100" s="41"/>
      <c r="M100" s="41"/>
      <c r="N100" s="41"/>
      <c r="O100" s="47"/>
    </row>
    <row r="101" spans="1:15" ht="18" customHeight="1">
      <c r="A101" s="2" t="s">
        <v>112</v>
      </c>
      <c r="B101" s="4">
        <v>339</v>
      </c>
      <c r="C101" s="41"/>
      <c r="D101" s="41"/>
      <c r="E101" s="41"/>
      <c r="F101" s="66">
        <f t="shared" si="20"/>
        <v>0</v>
      </c>
      <c r="G101" s="43">
        <f>H101+I101+J101</f>
        <v>0</v>
      </c>
      <c r="H101" s="44"/>
      <c r="I101" s="45"/>
      <c r="J101" s="45"/>
      <c r="K101" s="46">
        <f t="shared" si="18"/>
        <v>0</v>
      </c>
      <c r="L101" s="41"/>
      <c r="M101" s="41"/>
      <c r="N101" s="41"/>
      <c r="O101" s="55"/>
    </row>
    <row r="102" spans="1:15" ht="18" customHeight="1">
      <c r="A102" s="2" t="s">
        <v>113</v>
      </c>
      <c r="B102" s="4">
        <v>340</v>
      </c>
      <c r="C102" s="41"/>
      <c r="D102" s="41"/>
      <c r="E102" s="41"/>
      <c r="F102" s="66">
        <f t="shared" si="20"/>
        <v>0</v>
      </c>
      <c r="G102" s="43"/>
      <c r="H102" s="44"/>
      <c r="I102" s="45"/>
      <c r="J102" s="45"/>
      <c r="K102" s="46"/>
      <c r="L102" s="41"/>
      <c r="M102" s="41"/>
      <c r="N102" s="41"/>
      <c r="O102" s="47"/>
    </row>
    <row r="103" spans="1:15" ht="18" customHeight="1">
      <c r="A103" s="2" t="s">
        <v>114</v>
      </c>
      <c r="B103" s="4">
        <v>341</v>
      </c>
      <c r="C103" s="41"/>
      <c r="D103" s="41"/>
      <c r="E103" s="41"/>
      <c r="F103" s="66"/>
      <c r="G103" s="43">
        <v>101012116</v>
      </c>
      <c r="H103" s="44"/>
      <c r="I103" s="45"/>
      <c r="J103" s="45"/>
      <c r="K103" s="46">
        <f t="shared" si="18"/>
        <v>0</v>
      </c>
      <c r="L103" s="41"/>
      <c r="M103" s="41"/>
      <c r="N103" s="41"/>
      <c r="O103" s="47"/>
    </row>
    <row r="104" spans="1:15" ht="18" customHeight="1">
      <c r="A104" s="2" t="s">
        <v>115</v>
      </c>
      <c r="B104" s="4">
        <v>342</v>
      </c>
      <c r="C104" s="41"/>
      <c r="D104" s="41"/>
      <c r="E104" s="41"/>
      <c r="F104" s="66">
        <f>D104+E104</f>
        <v>0</v>
      </c>
      <c r="G104" s="43"/>
      <c r="H104" s="58"/>
      <c r="I104" s="59"/>
      <c r="J104" s="59"/>
      <c r="K104" s="46"/>
      <c r="L104" s="41"/>
      <c r="M104" s="41"/>
      <c r="N104" s="41"/>
      <c r="O104" s="47"/>
    </row>
    <row r="105" spans="1:15" ht="18" customHeight="1">
      <c r="A105" s="2" t="s">
        <v>116</v>
      </c>
      <c r="B105" s="4">
        <v>343</v>
      </c>
      <c r="C105" s="41"/>
      <c r="D105" s="41"/>
      <c r="E105" s="41"/>
      <c r="F105" s="66">
        <f>D105+E105</f>
        <v>0</v>
      </c>
      <c r="G105" s="43"/>
      <c r="H105" s="58"/>
      <c r="I105" s="59"/>
      <c r="J105" s="59"/>
      <c r="K105" s="46"/>
      <c r="L105" s="41"/>
      <c r="M105" s="41"/>
      <c r="N105" s="41"/>
      <c r="O105" s="47"/>
    </row>
    <row r="106" spans="1:15" ht="18" customHeight="1">
      <c r="A106" s="79" t="s">
        <v>117</v>
      </c>
      <c r="B106" s="3">
        <v>400</v>
      </c>
      <c r="C106" s="41"/>
      <c r="D106" s="39">
        <f>D107+D122</f>
        <v>22726299230</v>
      </c>
      <c r="E106" s="39">
        <f>E107+E122</f>
        <v>14359603310</v>
      </c>
      <c r="F106" s="39">
        <f>F107+F122</f>
        <v>23585902540</v>
      </c>
      <c r="G106" s="38">
        <f>G107+G122</f>
        <v>21781169301</v>
      </c>
      <c r="H106" s="37">
        <f t="shared" ref="H106:N106" si="21">H107+H122</f>
        <v>22273689011</v>
      </c>
      <c r="I106" s="38">
        <f t="shared" si="21"/>
        <v>4048224253</v>
      </c>
      <c r="J106" s="38">
        <f t="shared" si="21"/>
        <v>13533728702</v>
      </c>
      <c r="K106" s="39">
        <f t="shared" si="21"/>
        <v>21925865402</v>
      </c>
      <c r="L106" s="39">
        <f t="shared" si="21"/>
        <v>22065848011</v>
      </c>
      <c r="M106" s="39">
        <f t="shared" si="21"/>
        <v>4441550297</v>
      </c>
      <c r="N106" s="39">
        <f t="shared" si="21"/>
        <v>13418467094</v>
      </c>
      <c r="O106" s="47"/>
    </row>
    <row r="107" spans="1:15" ht="18" customHeight="1">
      <c r="A107" s="5" t="s">
        <v>118</v>
      </c>
      <c r="B107" s="3">
        <v>410</v>
      </c>
      <c r="C107" s="39"/>
      <c r="D107" s="39">
        <f>D108+D109+D110+D111+D112+D113+D114+D115+D116+D117+D118+D121</f>
        <v>22726299230</v>
      </c>
      <c r="E107" s="39">
        <f>E108+E109+E110+E111+E112+E113+E114+E115+E116+E117+E118+E121</f>
        <v>14359603310</v>
      </c>
      <c r="F107" s="39">
        <f>F108+F109+F110+F111+F112+F113+F114+F115+F116+F117+F118</f>
        <v>23585902540</v>
      </c>
      <c r="G107" s="38">
        <f>G108+G109+G110+G111+G112+G113+G114+G115+G116+G117+G118+G121</f>
        <v>21781169301</v>
      </c>
      <c r="H107" s="37">
        <f t="shared" ref="H107:N107" si="22">H108+H109+H110+H111+H112+H113+H114+H115+H116+H117+H118+H121</f>
        <v>22273689011</v>
      </c>
      <c r="I107" s="38">
        <f t="shared" si="22"/>
        <v>4048224253</v>
      </c>
      <c r="J107" s="38">
        <f t="shared" si="22"/>
        <v>13533728702</v>
      </c>
      <c r="K107" s="39">
        <f t="shared" si="22"/>
        <v>21925865402</v>
      </c>
      <c r="L107" s="39">
        <f t="shared" si="22"/>
        <v>22065848011</v>
      </c>
      <c r="M107" s="39">
        <f t="shared" si="22"/>
        <v>4441550297</v>
      </c>
      <c r="N107" s="39">
        <f t="shared" si="22"/>
        <v>13418467094</v>
      </c>
      <c r="O107" s="47"/>
    </row>
    <row r="108" spans="1:15" ht="18" customHeight="1">
      <c r="A108" s="2" t="s">
        <v>119</v>
      </c>
      <c r="B108" s="4">
        <v>411</v>
      </c>
      <c r="C108" s="41">
        <v>20</v>
      </c>
      <c r="D108" s="41">
        <v>22310580000</v>
      </c>
      <c r="E108" s="41">
        <v>13500000000</v>
      </c>
      <c r="F108" s="70">
        <f>D108+E108-13500000000</f>
        <v>22310580000</v>
      </c>
      <c r="G108" s="43">
        <f>H108+I108+J108-18000000000</f>
        <v>22310580000</v>
      </c>
      <c r="H108" s="44">
        <v>22310580000</v>
      </c>
      <c r="I108" s="45">
        <v>4500000000</v>
      </c>
      <c r="J108" s="45">
        <v>13500000000</v>
      </c>
      <c r="K108" s="46">
        <f>L108+M108+N108-18000000000</f>
        <v>22310580000</v>
      </c>
      <c r="L108" s="41">
        <v>22310580000</v>
      </c>
      <c r="M108" s="41">
        <v>4500000000</v>
      </c>
      <c r="N108" s="41">
        <v>13500000000</v>
      </c>
      <c r="O108" s="47"/>
    </row>
    <row r="109" spans="1:15" ht="18" customHeight="1">
      <c r="A109" s="2" t="s">
        <v>120</v>
      </c>
      <c r="B109" s="4">
        <v>412</v>
      </c>
      <c r="C109" s="41"/>
      <c r="D109" s="41"/>
      <c r="E109" s="41"/>
      <c r="F109" s="70">
        <f t="shared" ref="F109:F117" si="23">D109+E109</f>
        <v>0</v>
      </c>
      <c r="G109" s="43">
        <f>H109+I109+J109</f>
        <v>0</v>
      </c>
      <c r="H109" s="44"/>
      <c r="I109" s="45"/>
      <c r="J109" s="45"/>
      <c r="K109" s="46">
        <f t="shared" si="18"/>
        <v>0</v>
      </c>
      <c r="L109" s="41"/>
      <c r="M109" s="41"/>
      <c r="N109" s="41"/>
      <c r="O109" s="47"/>
    </row>
    <row r="110" spans="1:15" ht="18" customHeight="1">
      <c r="A110" s="2" t="s">
        <v>121</v>
      </c>
      <c r="B110" s="4">
        <v>413</v>
      </c>
      <c r="C110" s="41"/>
      <c r="D110" s="41"/>
      <c r="E110" s="41"/>
      <c r="F110" s="70">
        <f t="shared" si="23"/>
        <v>0</v>
      </c>
      <c r="G110" s="43"/>
      <c r="H110" s="44">
        <v>637870381</v>
      </c>
      <c r="I110" s="45"/>
      <c r="J110" s="45"/>
      <c r="K110" s="46">
        <f t="shared" si="18"/>
        <v>637870381</v>
      </c>
      <c r="L110" s="41">
        <v>637870381</v>
      </c>
      <c r="M110" s="41"/>
      <c r="N110" s="41"/>
      <c r="O110" s="55"/>
    </row>
    <row r="111" spans="1:15" ht="18" customHeight="1">
      <c r="A111" s="2" t="s">
        <v>122</v>
      </c>
      <c r="B111" s="4">
        <v>414</v>
      </c>
      <c r="C111" s="41">
        <v>20</v>
      </c>
      <c r="D111" s="41">
        <v>637870381</v>
      </c>
      <c r="E111" s="41"/>
      <c r="F111" s="70">
        <f t="shared" si="23"/>
        <v>637870381</v>
      </c>
      <c r="G111" s="43">
        <v>637870381</v>
      </c>
      <c r="H111" s="44"/>
      <c r="I111" s="45"/>
      <c r="J111" s="45"/>
      <c r="K111" s="46">
        <f t="shared" si="18"/>
        <v>0</v>
      </c>
      <c r="L111" s="41"/>
      <c r="M111" s="41"/>
      <c r="N111" s="41"/>
      <c r="O111" s="55"/>
    </row>
    <row r="112" spans="1:15" ht="18" customHeight="1">
      <c r="A112" s="2" t="s">
        <v>123</v>
      </c>
      <c r="B112" s="4">
        <v>415</v>
      </c>
      <c r="C112" s="41"/>
      <c r="D112" s="41"/>
      <c r="E112" s="41"/>
      <c r="F112" s="70">
        <f t="shared" si="23"/>
        <v>0</v>
      </c>
      <c r="G112" s="43">
        <f>H112+I112+J112</f>
        <v>0</v>
      </c>
      <c r="H112" s="44"/>
      <c r="I112" s="45"/>
      <c r="J112" s="45"/>
      <c r="K112" s="46">
        <f t="shared" si="18"/>
        <v>0</v>
      </c>
      <c r="L112" s="41"/>
      <c r="M112" s="41"/>
      <c r="N112" s="41"/>
      <c r="O112" s="55"/>
    </row>
    <row r="113" spans="1:15" ht="18" customHeight="1">
      <c r="A113" s="2" t="s">
        <v>124</v>
      </c>
      <c r="B113" s="4">
        <v>416</v>
      </c>
      <c r="C113" s="41"/>
      <c r="D113" s="41"/>
      <c r="E113" s="41"/>
      <c r="F113" s="70">
        <f t="shared" si="23"/>
        <v>0</v>
      </c>
      <c r="G113" s="43">
        <f>H113+I113+J113</f>
        <v>0</v>
      </c>
      <c r="H113" s="44"/>
      <c r="I113" s="45"/>
      <c r="J113" s="45"/>
      <c r="K113" s="46">
        <f t="shared" si="18"/>
        <v>0</v>
      </c>
      <c r="L113" s="41"/>
      <c r="M113" s="41"/>
      <c r="N113" s="41"/>
      <c r="O113" s="47"/>
    </row>
    <row r="114" spans="1:15" ht="18" customHeight="1">
      <c r="A114" s="2" t="s">
        <v>125</v>
      </c>
      <c r="B114" s="4">
        <v>417</v>
      </c>
      <c r="C114" s="41"/>
      <c r="D114" s="41"/>
      <c r="E114" s="41"/>
      <c r="F114" s="70">
        <f t="shared" si="23"/>
        <v>0</v>
      </c>
      <c r="G114" s="43"/>
      <c r="H114" s="44">
        <v>276895151</v>
      </c>
      <c r="I114" s="45"/>
      <c r="J114" s="45">
        <v>13458569</v>
      </c>
      <c r="K114" s="46">
        <f t="shared" si="18"/>
        <v>276895151</v>
      </c>
      <c r="L114" s="41">
        <v>276895151</v>
      </c>
      <c r="M114" s="41"/>
      <c r="N114" s="41"/>
      <c r="O114" s="55"/>
    </row>
    <row r="115" spans="1:15" ht="18" customHeight="1">
      <c r="A115" s="2" t="s">
        <v>126</v>
      </c>
      <c r="B115" s="4">
        <v>418</v>
      </c>
      <c r="C115" s="41">
        <v>20</v>
      </c>
      <c r="D115" s="41">
        <v>543920951</v>
      </c>
      <c r="E115" s="41">
        <v>13458569</v>
      </c>
      <c r="F115" s="70">
        <f t="shared" si="23"/>
        <v>557379520</v>
      </c>
      <c r="G115" s="43">
        <v>557379520</v>
      </c>
      <c r="H115" s="44">
        <v>267025800</v>
      </c>
      <c r="I115" s="45"/>
      <c r="J115" s="45"/>
      <c r="K115" s="46">
        <f t="shared" si="18"/>
        <v>280484369</v>
      </c>
      <c r="L115" s="41">
        <v>267025800</v>
      </c>
      <c r="M115" s="41"/>
      <c r="N115" s="41">
        <v>13458569</v>
      </c>
      <c r="O115" s="47"/>
    </row>
    <row r="116" spans="1:15" ht="18" customHeight="1">
      <c r="A116" s="2" t="s">
        <v>127</v>
      </c>
      <c r="B116" s="4">
        <v>419</v>
      </c>
      <c r="C116" s="41"/>
      <c r="D116" s="41"/>
      <c r="E116" s="41"/>
      <c r="F116" s="70">
        <f t="shared" si="23"/>
        <v>0</v>
      </c>
      <c r="G116" s="43">
        <f>H116+I116+J116</f>
        <v>0</v>
      </c>
      <c r="H116" s="44"/>
      <c r="I116" s="45"/>
      <c r="J116" s="45"/>
      <c r="K116" s="46">
        <f t="shared" si="18"/>
        <v>0</v>
      </c>
      <c r="L116" s="41"/>
      <c r="M116" s="41"/>
      <c r="N116" s="41"/>
      <c r="O116" s="55"/>
    </row>
    <row r="117" spans="1:15" ht="18" customHeight="1">
      <c r="A117" s="2" t="s">
        <v>128</v>
      </c>
      <c r="B117" s="4">
        <v>420</v>
      </c>
      <c r="C117" s="41"/>
      <c r="D117" s="41"/>
      <c r="E117" s="41"/>
      <c r="F117" s="70">
        <f t="shared" si="23"/>
        <v>0</v>
      </c>
      <c r="G117" s="43"/>
      <c r="H117" s="44">
        <f>-1218682321</f>
        <v>-1218682321</v>
      </c>
      <c r="I117" s="45">
        <v>-451775747</v>
      </c>
      <c r="J117" s="45">
        <v>20270133</v>
      </c>
      <c r="K117" s="46">
        <f t="shared" si="18"/>
        <v>-1579964499</v>
      </c>
      <c r="L117" s="41">
        <v>-1426523321</v>
      </c>
      <c r="M117" s="41">
        <v>-58449703</v>
      </c>
      <c r="N117" s="41">
        <v>-94991475</v>
      </c>
      <c r="O117" s="47"/>
    </row>
    <row r="118" spans="1:15" ht="18" customHeight="1">
      <c r="A118" s="2" t="s">
        <v>129</v>
      </c>
      <c r="B118" s="4">
        <v>421</v>
      </c>
      <c r="C118" s="41">
        <v>20</v>
      </c>
      <c r="D118" s="41">
        <f>D119+D120</f>
        <v>-766072102</v>
      </c>
      <c r="E118" s="41">
        <f>E119+E120</f>
        <v>846144741</v>
      </c>
      <c r="F118" s="70">
        <f>F119+F120</f>
        <v>80072639</v>
      </c>
      <c r="G118" s="43">
        <f>G119+G120</f>
        <v>-1724660600</v>
      </c>
      <c r="H118" s="44"/>
      <c r="I118" s="45"/>
      <c r="J118" s="45"/>
      <c r="K118" s="46">
        <f t="shared" si="18"/>
        <v>0</v>
      </c>
      <c r="L118" s="41"/>
      <c r="M118" s="41"/>
      <c r="N118" s="41"/>
      <c r="O118" s="55"/>
    </row>
    <row r="119" spans="1:15" ht="18" customHeight="1">
      <c r="A119" s="2" t="s">
        <v>130</v>
      </c>
      <c r="B119" s="4" t="s">
        <v>131</v>
      </c>
      <c r="C119" s="41"/>
      <c r="D119" s="41">
        <v>-1677978105</v>
      </c>
      <c r="E119" s="41"/>
      <c r="F119" s="41">
        <v>-1724660600</v>
      </c>
      <c r="G119" s="43">
        <v>369546300</v>
      </c>
      <c r="H119" s="44"/>
      <c r="I119" s="45"/>
      <c r="J119" s="45"/>
      <c r="K119" s="46"/>
      <c r="L119" s="41"/>
      <c r="M119" s="41"/>
      <c r="N119" s="41"/>
      <c r="O119" s="55"/>
    </row>
    <row r="120" spans="1:15" ht="18" customHeight="1">
      <c r="A120" s="2" t="s">
        <v>132</v>
      </c>
      <c r="B120" s="4" t="s">
        <v>133</v>
      </c>
      <c r="C120" s="41"/>
      <c r="D120" s="41">
        <v>911906003</v>
      </c>
      <c r="E120" s="41">
        <v>846144741</v>
      </c>
      <c r="F120" s="41">
        <f>1758050714+46682525</f>
        <v>1804733239</v>
      </c>
      <c r="G120" s="43">
        <v>-2094206900</v>
      </c>
      <c r="H120" s="44"/>
      <c r="I120" s="45"/>
      <c r="J120" s="45"/>
      <c r="K120" s="46"/>
      <c r="L120" s="41"/>
      <c r="M120" s="41"/>
      <c r="N120" s="41"/>
      <c r="O120" s="55"/>
    </row>
    <row r="121" spans="1:15" ht="18" customHeight="1">
      <c r="A121" s="2" t="s">
        <v>134</v>
      </c>
      <c r="B121" s="4">
        <v>422</v>
      </c>
      <c r="C121" s="41"/>
      <c r="D121" s="41"/>
      <c r="E121" s="41"/>
      <c r="F121" s="41">
        <f>D121+E121</f>
        <v>0</v>
      </c>
      <c r="G121" s="43">
        <f>H121+I121+J121</f>
        <v>0</v>
      </c>
      <c r="H121" s="44"/>
      <c r="I121" s="45"/>
      <c r="J121" s="45"/>
      <c r="K121" s="46">
        <f t="shared" si="18"/>
        <v>0</v>
      </c>
      <c r="L121" s="41"/>
      <c r="M121" s="41"/>
      <c r="N121" s="41"/>
      <c r="O121" s="55"/>
    </row>
    <row r="122" spans="1:15" ht="18" customHeight="1">
      <c r="A122" s="5" t="s">
        <v>135</v>
      </c>
      <c r="B122" s="3">
        <v>430</v>
      </c>
      <c r="C122" s="39"/>
      <c r="D122" s="39">
        <f>D123+D124</f>
        <v>0</v>
      </c>
      <c r="E122" s="39"/>
      <c r="F122" s="80">
        <f>D122+E122</f>
        <v>0</v>
      </c>
      <c r="G122" s="43">
        <f>H122+I122+J122</f>
        <v>0</v>
      </c>
      <c r="H122" s="50"/>
      <c r="I122" s="51"/>
      <c r="J122" s="51"/>
      <c r="K122" s="46">
        <f t="shared" si="18"/>
        <v>0</v>
      </c>
      <c r="L122" s="39"/>
      <c r="M122" s="39"/>
      <c r="N122" s="39"/>
      <c r="O122" s="55"/>
    </row>
    <row r="123" spans="1:15" ht="18" customHeight="1">
      <c r="A123" s="2" t="s">
        <v>136</v>
      </c>
      <c r="B123" s="4">
        <v>431</v>
      </c>
      <c r="C123" s="41"/>
      <c r="D123" s="41"/>
      <c r="E123" s="41"/>
      <c r="F123" s="80">
        <f>D123+E123</f>
        <v>0</v>
      </c>
      <c r="G123" s="43">
        <f>H123+I123+J123</f>
        <v>0</v>
      </c>
      <c r="H123" s="44"/>
      <c r="I123" s="45"/>
      <c r="J123" s="45"/>
      <c r="K123" s="46">
        <f t="shared" si="18"/>
        <v>0</v>
      </c>
      <c r="L123" s="41"/>
      <c r="M123" s="41"/>
      <c r="N123" s="41"/>
      <c r="O123" s="55"/>
    </row>
    <row r="124" spans="1:15" ht="18" customHeight="1">
      <c r="A124" s="2" t="s">
        <v>137</v>
      </c>
      <c r="B124" s="4">
        <v>432</v>
      </c>
      <c r="C124" s="41"/>
      <c r="D124" s="41"/>
      <c r="E124" s="41"/>
      <c r="F124" s="80">
        <f>D124+E124</f>
        <v>0</v>
      </c>
      <c r="G124" s="43">
        <f>H124+I124+J124</f>
        <v>0</v>
      </c>
      <c r="H124" s="44"/>
      <c r="I124" s="45"/>
      <c r="J124" s="45"/>
      <c r="K124" s="46">
        <f t="shared" si="18"/>
        <v>0</v>
      </c>
      <c r="L124" s="41"/>
      <c r="M124" s="41"/>
      <c r="N124" s="41"/>
      <c r="O124" s="55"/>
    </row>
    <row r="125" spans="1:15" ht="20.100000000000001" customHeight="1" thickBot="1">
      <c r="A125" s="81" t="s">
        <v>138</v>
      </c>
      <c r="B125" s="82">
        <v>440</v>
      </c>
      <c r="C125" s="83"/>
      <c r="D125" s="83">
        <f t="shared" ref="D125:N125" si="24">D76+D106</f>
        <v>28031825221</v>
      </c>
      <c r="E125" s="83">
        <f t="shared" si="24"/>
        <v>15456901298</v>
      </c>
      <c r="F125" s="83">
        <f t="shared" si="24"/>
        <v>28399717317</v>
      </c>
      <c r="G125" s="84">
        <f t="shared" si="24"/>
        <v>26850556533</v>
      </c>
      <c r="H125" s="85" t="e">
        <f t="shared" si="24"/>
        <v>#REF!</v>
      </c>
      <c r="I125" s="84" t="e">
        <f t="shared" si="24"/>
        <v>#REF!</v>
      </c>
      <c r="J125" s="84" t="e">
        <f t="shared" si="24"/>
        <v>#REF!</v>
      </c>
      <c r="K125" s="83" t="e">
        <f t="shared" si="24"/>
        <v>#REF!</v>
      </c>
      <c r="L125" s="83" t="e">
        <f t="shared" si="24"/>
        <v>#REF!</v>
      </c>
      <c r="M125" s="83" t="e">
        <f t="shared" si="24"/>
        <v>#REF!</v>
      </c>
      <c r="N125" s="83" t="e">
        <f t="shared" si="24"/>
        <v>#REF!</v>
      </c>
      <c r="O125" s="47"/>
    </row>
    <row r="126" spans="1:15" ht="20.100000000000001" customHeight="1" thickTop="1">
      <c r="A126" s="86"/>
      <c r="B126" s="86"/>
      <c r="C126" s="87"/>
      <c r="D126" s="87">
        <f>D74-D125</f>
        <v>0</v>
      </c>
      <c r="E126" s="87">
        <f>E74-E125</f>
        <v>0</v>
      </c>
      <c r="F126" s="88"/>
      <c r="G126" s="89"/>
      <c r="H126" s="90"/>
      <c r="I126" s="90"/>
      <c r="J126" s="90"/>
      <c r="K126" s="87"/>
      <c r="L126" s="87"/>
      <c r="M126" s="87"/>
      <c r="N126" s="87"/>
      <c r="O126" s="47"/>
    </row>
    <row r="127" spans="1:15" ht="18" customHeight="1">
      <c r="F127" s="91" t="s">
        <v>139</v>
      </c>
      <c r="G127" s="92" t="s">
        <v>140</v>
      </c>
      <c r="O127" s="47"/>
    </row>
    <row r="128" spans="1:15" ht="21" customHeight="1">
      <c r="A128" s="93" t="s">
        <v>141</v>
      </c>
      <c r="B128" s="94" t="s">
        <v>142</v>
      </c>
      <c r="C128" s="94"/>
      <c r="D128" s="94"/>
      <c r="E128" s="94"/>
      <c r="F128" s="95"/>
      <c r="G128" s="94"/>
      <c r="H128" s="94"/>
      <c r="I128" s="94"/>
      <c r="J128" s="94"/>
      <c r="K128" s="94"/>
      <c r="L128" s="94"/>
      <c r="M128" s="94"/>
      <c r="N128" s="94"/>
      <c r="O128" s="55"/>
    </row>
    <row r="129" spans="1:15" ht="12" customHeight="1">
      <c r="O129" s="55"/>
    </row>
    <row r="130" spans="1:15" ht="12" customHeight="1">
      <c r="O130" s="47"/>
    </row>
    <row r="131" spans="1:15" ht="12" customHeight="1">
      <c r="O131" s="55"/>
    </row>
    <row r="132" spans="1:15" ht="12" customHeight="1">
      <c r="O132" s="47"/>
    </row>
    <row r="133" spans="1:15" ht="18" customHeight="1">
      <c r="A133" s="96" t="s">
        <v>143</v>
      </c>
      <c r="B133" s="96"/>
      <c r="C133" s="96"/>
      <c r="D133" s="96"/>
      <c r="E133" s="96"/>
      <c r="F133" s="97"/>
      <c r="G133" s="96"/>
      <c r="H133" s="98"/>
      <c r="I133" s="98"/>
      <c r="J133" s="98"/>
      <c r="K133" s="98"/>
      <c r="L133" s="98"/>
      <c r="M133" s="98"/>
      <c r="N133" s="98"/>
    </row>
    <row r="134" spans="1:15" ht="0.75" customHeight="1"/>
    <row r="135" spans="1:15" hidden="1"/>
    <row r="136" spans="1:15" hidden="1"/>
    <row r="137" spans="1:15" hidden="1"/>
    <row r="138" spans="1:15" hidden="1"/>
    <row r="139" spans="1:15" hidden="1"/>
    <row r="140" spans="1:15" hidden="1"/>
    <row r="141" spans="1:15" hidden="1"/>
    <row r="142" spans="1:15" hidden="1"/>
    <row r="143" spans="1:15" hidden="1"/>
    <row r="144" spans="1:15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t="6" hidden="1" customHeight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</sheetData>
  <mergeCells count="6">
    <mergeCell ref="A6:N6"/>
    <mergeCell ref="A7:N7"/>
    <mergeCell ref="C1:N1"/>
    <mergeCell ref="C2:N2"/>
    <mergeCell ref="C3:N3"/>
    <mergeCell ref="C4:N4"/>
  </mergeCells>
  <phoneticPr fontId="0" type="noConversion"/>
  <pageMargins left="0.47" right="0.21" top="0.35" bottom="0.36" header="0.2" footer="0.24"/>
  <pageSetup paperSize="9" orientation="portrait" verticalDpi="0" r:id="rId1"/>
  <headerFooter alignWithMargins="0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/Jyc/n0DkOLKmjigVRAnGc2ZtLo=</DigestValue>
    </Reference>
    <Reference URI="#idOfficeObject" Type="http://www.w3.org/2000/09/xmldsig#Object">
      <DigestMethod Algorithm="http://www.w3.org/2000/09/xmldsig#sha1"/>
      <DigestValue>Q0xQKKX4/mVzE7p/3tCACNTvdoc=</DigestValue>
    </Reference>
  </SignedInfo>
  <SignatureValue>
    B+tzDxnyVTEWMCuI7TnypsgD+PEUDUzMeXNsjik9lRHdHNH3V9EenAIywih9E9VYKUNKZXhh
    elj7E1XbwZej0NBpLKUJc0rLdpDpXT/f3uqi0fqNqyhdhH7nsEqiJiBIQddJgR5REBTt0qkH
    mjI6YY4ktLENIL01PYwPqMke8jA=
  </SignatureValue>
  <KeyInfo>
    <KeyValue>
      <RSAKeyValue>
        <Modulus>
            nRh+3tFskHeAbi3lJ8sE7yO8hKijk8gZ7t3htnpU/LKqvcjSRL7IE9sIiYRuk2rsJz7tjSa2
            iXMbWAG7tkNKx9d0qxqJn6KndojB7QB2PvG+7SO7THughnwV7el/0MxWTkBg7GOw9pRJSQ6d
            DTwwQHEa3/5Skq44pcDaqCF8+9U=
          </Modulus>
        <Exponent>AQAB</Exponent>
      </RSAKeyValue>
    </KeyValue>
    <X509Data>
      <X509Certificate>
          MIIGQjCCBCqgAwIBAgIQVAFaAVnU90e2yssqIJ3x/jANBgkqhkiG9w0BAQUFADBpMQswCQYD
          VQQGEwJWTjETMBEGA1UEChMKVk5QVCBHcm91cDEeMBwGA1UECxMVVk5QVC1DQSBUcnVzdCBO
          ZXR3b3JrMSUwIwYDVQQDExxWTlBUIENlcnRpZmljYXRpb24gQXV0aG9yaXR5MB4XDTE1MDcx
          MDA5MjcwMFoXDTE5MDcxMDA5MjcwMFowggEFMQswCQYDVQQGEwJWTjESMBAGA1UECAwJSMOg
          IFTEqW5oMRUwEwYDVQQHDAxUUC5Iw6AgVMSpbmgxTDBKBgNVBAoMQ0PDlE5HIFRZIEPhu5Qg
          UEjhuqZOIFPDgUNIIC0gVEhJ4bq+VCBC4buKIFRSxq/hu5xORyBI4buMQyBIw4AgVMSoTkgx
          GjAYBgNVBAsMEVBow7JuZyBL4bq/IFRvw6FuMR0wGwYDVQQMDBRL4bq/IFRvw6FuIFRyxrDh
          u59uZzEiMCAGA1UEAwwZTkdVWeG7hE4gVEjhu4ogVEhVIEjhurBORzEeMBwGCgmSJomT8ixk
          AQEMDkNNTkQ6MTgzMDE2MzkzMIGfMA0GCSqGSIb3DQEBAQUAA4GNADCBiQKBgQCdGH7e0WyQ
          d4BuLeUnywTvI7yEqKOTyBnu3eG2elT8sqq9yNJEvsgT2wiJhG6TauwnPu2NJraJcxtYAbu2
          Q0rH13SrGomfoqd2iMHtAHY+8b7tI7tMe6CGfBXt6X/QzFZOQGDsY7D2lElJDp0NPDBAcRrf
          /lKSrjilwNqoIXz71QIDAQABo4IByjCCAcYwcAYIKwYBBQUHAQEEZDBiMDIGCCsGAQUFBzAC
          hiZodHRwOi8vcHViLnZucHQtY2Eudm4vY2VydHMvdm5wdGNhLmNlcjAsBggrBgEFBQcwAYYg
          aHR0cDovL29jc3Audm5wdC1jYS52bi9yZXNwb25kZXIwHQYDVR0OBBYEFN0UquewyF7cXOr2
          jIbeSsR+LJN1MAwGA1UdEwEB/wQCMAAwHwYDVR0jBBgwFoAUBmnA1dUCihWNRn3pfOJoClWs
          aq8waAYDVR0gBGEwXzBdBg4rBgEEAYHtAwEBAwEDAjBLMCIGCCsGAQUFBwICMBYeFABTAEkA
          RAAtAFAAUgAtADEALgAwMCUGCCsGAQUFBwIBFhlodHRwOi8vcHViLnZucHQtY2Eudm4vcnBh
          MDEGA1UdHwQqMCgwJqAkoCKGIGh0dHA6Ly9jcmwudm5wdC1jYS52bi92bnB0Y2EuY3JsMA4G
          A1UdDwEB/wQEAwIE8DA0BgNVHSUELTArBggrBgEFBQcDAgYIKwYBBQUHAwQGCisGAQQBgjcK
          AwwGCSqGSIb3LwEBBTAhBgNVHREEGjAYgRZob2FpaHVvbmdoYmVAZ21haWwuY29tMA0GCSqG
          SIb3DQEBBQUAA4ICAQAqSvXVssW7siRa9QxmgfrcnCI9CA1JHft5EL5+bDNy+1wr6NhT3hWj
          mOGvGmd3lD3+A/L3GlrJpklxGJ0DgIB74HQiTvWsbvOBiCQ7Tw1jNr0V67KRy63QKLNH2NnU
          1jLiuW2z++yZxHu7H69KaQwv1sRxkONFbQgI5c5h48iE36a2lIwX0D+3akruo1hO5M4nFnRG
          Yb1+kvpONRkPA4F0VdK9gh1oaIE4wYf+bVeCIen5em0mslD5uPb1eZOawE94mZccJB0w/iVN
          VCztOx1TpRq98kRptu1lpThiF9yhgUqTgcGN1ot8Q06jjosTi86GzKqAzyYhzkSR+PYYK61M
          p9BUKynkuH7WwW9sXpXEWv2y06WqWDIbixuU5ZS1HMSe68IFVKLcpqIpanA+C6aMwgQKU7Cr
          aQSPosI6igqqniDSSdhY+yFrvXcc0JQVynxD4IsKMz9BRby3JCjw/WhsWC1xBcEVd5aPpdu2
          TdolTldfeWuUaiQcJ/pW4JiuJzc3X7RRb2AjRES7myWwh2nCQ5VYNyC5FudLAc8CxToIe3/d
          AZQTAGuFwqZM/gh/45AGP+iPpNgbalnfmKmUllBMsVE8UKNxMTMqU0MsEcsdwc+6j/lS8efy
          fM0gBirYDTb8/I8NdleUIzIu8Lo1IUPclt0zMrjQzydDbDsTSXJx2w==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zTGN6zCh33VDaP5o+9+RXvUgJdE=</DigestValue>
      </Reference>
      <Reference URI="/xl/drawings/drawing1.xml?ContentType=application/vnd.openxmlformats-officedocument.drawing+xml">
        <DigestMethod Algorithm="http://www.w3.org/2000/09/xmldsig#sha1"/>
        <DigestValue>8hixHQBCZ1y54qcFV6DyMF2A9cw=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pd6WFPZY9OywL9vsJ/8PRGbu/EQ=</DigestValue>
      </Reference>
      <Reference URI="/xl/sharedStrings.xml?ContentType=application/vnd.openxmlformats-officedocument.spreadsheetml.sharedStrings+xml">
        <DigestMethod Algorithm="http://www.w3.org/2000/09/xmldsig#sha1"/>
        <DigestValue>3J5hNDAqeMQevV/ljCvPHUKoIe8=</DigestValue>
      </Reference>
      <Reference URI="/xl/styles.xml?ContentType=application/vnd.openxmlformats-officedocument.spreadsheetml.styles+xml">
        <DigestMethod Algorithm="http://www.w3.org/2000/09/xmldsig#sha1"/>
        <DigestValue>SwoSvZgrBQPBRGhKlb5cSAWMOyM=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Tfyj0nsMn8pIAUsO8IUl+SQIVpc=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twc3gOCDKkLQRDdZJpZJOFrM8cU=</DigestValue>
      </Reference>
    </Manifest>
    <SignatureProperties>
      <SignatureProperty Id="idSignatureTime" Target="#idPackageSignature">
        <mdssi:SignatureTime>
          <mdssi:Format>YYYY-MM-DDThh:mm:ssTZD</mdssi:Format>
          <mdssi:Value>2016-02-16T08:09:06Z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Bảng cân đối KT</SignatureComments>
          <WindowsVersion>5.1</WindowsVersion>
          <OfficeVersion>12.0</OfficeVersion>
          <ApplicationVersion>12.0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Nguyen Hoanh 72 Tran Phu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Pro </cp:lastModifiedBy>
  <cp:lastPrinted>2016-02-16T08:08:55Z</cp:lastPrinted>
  <dcterms:created xsi:type="dcterms:W3CDTF">2016-02-04T10:47:13Z</dcterms:created>
  <dcterms:modified xsi:type="dcterms:W3CDTF">2016-02-16T08:08:56Z</dcterms:modified>
</cp:coreProperties>
</file>