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15" windowWidth="14955" windowHeight="8955"/>
  </bookViews>
  <sheets>
    <sheet name="Sheet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AH24" i="1"/>
  <c r="AD31"/>
  <c r="X30"/>
  <c r="AA30" s="1"/>
  <c r="P30"/>
  <c r="Y30"/>
  <c r="AD30"/>
  <c r="AD29"/>
  <c r="AC29"/>
  <c r="P29"/>
  <c r="Y29"/>
  <c r="R29"/>
  <c r="AI28"/>
  <c r="V28"/>
  <c r="X28"/>
  <c r="AA28" s="1"/>
  <c r="N28"/>
  <c r="Y28"/>
  <c r="AD28"/>
  <c r="R28"/>
  <c r="V27"/>
  <c r="AH27" s="1"/>
  <c r="X27"/>
  <c r="AA27"/>
  <c r="AD27"/>
  <c r="AC27" s="1"/>
  <c r="R27"/>
  <c r="O27"/>
  <c r="N27"/>
  <c r="AI10"/>
  <c r="AI12"/>
  <c r="AI19" s="1"/>
  <c r="AI23" s="1"/>
  <c r="AI26" s="1"/>
  <c r="W26" s="1"/>
  <c r="AI22"/>
  <c r="S10"/>
  <c r="S12"/>
  <c r="S19" s="1"/>
  <c r="S22"/>
  <c r="T10"/>
  <c r="T12" s="1"/>
  <c r="T22"/>
  <c r="L10"/>
  <c r="L12" s="1"/>
  <c r="L22"/>
  <c r="M10"/>
  <c r="M12"/>
  <c r="M19" s="1"/>
  <c r="M23" s="1"/>
  <c r="M26" s="1"/>
  <c r="M22"/>
  <c r="H8"/>
  <c r="N8"/>
  <c r="N9"/>
  <c r="N10"/>
  <c r="D10"/>
  <c r="E10"/>
  <c r="P10" s="1"/>
  <c r="Y10" s="1"/>
  <c r="N11"/>
  <c r="P11"/>
  <c r="Y11" s="1"/>
  <c r="K13"/>
  <c r="N13"/>
  <c r="P13"/>
  <c r="Y13"/>
  <c r="K14"/>
  <c r="N14"/>
  <c r="P14"/>
  <c r="Y14"/>
  <c r="N17"/>
  <c r="P17"/>
  <c r="Y17" s="1"/>
  <c r="AA17" s="1"/>
  <c r="N18"/>
  <c r="P18"/>
  <c r="Y18"/>
  <c r="Y22"/>
  <c r="V24"/>
  <c r="X24"/>
  <c r="N24"/>
  <c r="P24"/>
  <c r="Y24"/>
  <c r="AA24" s="1"/>
  <c r="V25"/>
  <c r="AH25"/>
  <c r="AG19"/>
  <c r="AG22"/>
  <c r="AG23"/>
  <c r="AG26" s="1"/>
  <c r="AF26"/>
  <c r="AE12"/>
  <c r="AE19"/>
  <c r="AE23" s="1"/>
  <c r="AB10"/>
  <c r="AB12" s="1"/>
  <c r="AB19" s="1"/>
  <c r="AB23" s="1"/>
  <c r="AB26" s="1"/>
  <c r="AB22"/>
  <c r="Z10"/>
  <c r="Z12" s="1"/>
  <c r="Z19" s="1"/>
  <c r="Z23" s="1"/>
  <c r="Z26" s="1"/>
  <c r="Z22"/>
  <c r="Q12"/>
  <c r="Q19" s="1"/>
  <c r="Q22"/>
  <c r="D12"/>
  <c r="D19" s="1"/>
  <c r="D22"/>
  <c r="E12"/>
  <c r="E19"/>
  <c r="E22"/>
  <c r="E23"/>
  <c r="E26" s="1"/>
  <c r="F12"/>
  <c r="F19" s="1"/>
  <c r="F23" s="1"/>
  <c r="F26" s="1"/>
  <c r="F22"/>
  <c r="N12"/>
  <c r="N19"/>
  <c r="N20"/>
  <c r="N21"/>
  <c r="N22" s="1"/>
  <c r="N23" s="1"/>
  <c r="N26" s="1"/>
  <c r="J19"/>
  <c r="J22"/>
  <c r="J23"/>
  <c r="J26" s="1"/>
  <c r="I10"/>
  <c r="I12" s="1"/>
  <c r="I19" s="1"/>
  <c r="I23" s="1"/>
  <c r="I26" s="1"/>
  <c r="I22"/>
  <c r="H12"/>
  <c r="H19" s="1"/>
  <c r="H23" s="1"/>
  <c r="H26" s="1"/>
  <c r="H22"/>
  <c r="AD25"/>
  <c r="AC25"/>
  <c r="X25"/>
  <c r="W25"/>
  <c r="R25"/>
  <c r="P25"/>
  <c r="O25"/>
  <c r="N25"/>
  <c r="AD24"/>
  <c r="W24"/>
  <c r="R24"/>
  <c r="O24"/>
  <c r="W8"/>
  <c r="W9"/>
  <c r="W10"/>
  <c r="W11"/>
  <c r="W12"/>
  <c r="W19" s="1"/>
  <c r="W23" s="1"/>
  <c r="W13"/>
  <c r="W14"/>
  <c r="W17"/>
  <c r="W18"/>
  <c r="W20"/>
  <c r="W21"/>
  <c r="W22"/>
  <c r="V22"/>
  <c r="X22"/>
  <c r="AA22" s="1"/>
  <c r="AD22"/>
  <c r="R22"/>
  <c r="P22"/>
  <c r="O22"/>
  <c r="V21"/>
  <c r="AH21" s="1"/>
  <c r="X21"/>
  <c r="AA21"/>
  <c r="AD21"/>
  <c r="AC21" s="1"/>
  <c r="R21"/>
  <c r="P21"/>
  <c r="O21"/>
  <c r="V20"/>
  <c r="X20"/>
  <c r="AA20" s="1"/>
  <c r="AD20"/>
  <c r="R20"/>
  <c r="P20"/>
  <c r="O20"/>
  <c r="AF10"/>
  <c r="AF12" s="1"/>
  <c r="V18"/>
  <c r="AH18" s="1"/>
  <c r="X18"/>
  <c r="AA18"/>
  <c r="AD18"/>
  <c r="AC18" s="1"/>
  <c r="R18"/>
  <c r="O18"/>
  <c r="V17"/>
  <c r="AH17" s="1"/>
  <c r="X17"/>
  <c r="AD17"/>
  <c r="AC17" s="1"/>
  <c r="R17"/>
  <c r="O17"/>
  <c r="AI16"/>
  <c r="V16"/>
  <c r="X16"/>
  <c r="AA16" s="1"/>
  <c r="N16"/>
  <c r="Y16"/>
  <c r="AD16"/>
  <c r="R16"/>
  <c r="O16"/>
  <c r="V15"/>
  <c r="X15"/>
  <c r="AA15" s="1"/>
  <c r="K15"/>
  <c r="N15"/>
  <c r="P15"/>
  <c r="Y15"/>
  <c r="AD15"/>
  <c r="R15"/>
  <c r="O15"/>
  <c r="V14"/>
  <c r="X14"/>
  <c r="AA14"/>
  <c r="AD14"/>
  <c r="AC14" s="1"/>
  <c r="R14"/>
  <c r="O14"/>
  <c r="V13"/>
  <c r="X13"/>
  <c r="AA13"/>
  <c r="AD13"/>
  <c r="AC13" s="1"/>
  <c r="R13"/>
  <c r="O13"/>
  <c r="R12"/>
  <c r="P12"/>
  <c r="O12"/>
  <c r="V11"/>
  <c r="X11"/>
  <c r="AA11" s="1"/>
  <c r="AD11"/>
  <c r="R11"/>
  <c r="O11"/>
  <c r="V10"/>
  <c r="X10"/>
  <c r="AA10" s="1"/>
  <c r="AD10"/>
  <c r="R10"/>
  <c r="O10"/>
  <c r="V9"/>
  <c r="X9"/>
  <c r="AA9" s="1"/>
  <c r="P9"/>
  <c r="Y9"/>
  <c r="AD9"/>
  <c r="R9"/>
  <c r="O9"/>
  <c r="V8"/>
  <c r="X8"/>
  <c r="AA8" s="1"/>
  <c r="P8"/>
  <c r="Y8"/>
  <c r="AD8"/>
  <c r="Q8"/>
  <c r="R8"/>
  <c r="O8"/>
  <c r="AH9" l="1"/>
  <c r="AC9"/>
  <c r="AH11"/>
  <c r="AC11"/>
  <c r="AH16"/>
  <c r="AC16"/>
  <c r="AF19"/>
  <c r="AD19" s="1"/>
  <c r="AD12"/>
  <c r="AH22"/>
  <c r="AC22"/>
  <c r="D23"/>
  <c r="P19"/>
  <c r="Q23"/>
  <c r="R19"/>
  <c r="O19"/>
  <c r="X12"/>
  <c r="L19"/>
  <c r="T19"/>
  <c r="T23" s="1"/>
  <c r="T26" s="1"/>
  <c r="V12"/>
  <c r="S23"/>
  <c r="AH28"/>
  <c r="AC28"/>
  <c r="Y12"/>
  <c r="Y19" s="1"/>
  <c r="Y23" s="1"/>
  <c r="Y26" s="1"/>
  <c r="AH8"/>
  <c r="AC8"/>
  <c r="AC10"/>
  <c r="AH10"/>
  <c r="AC15"/>
  <c r="AH20"/>
  <c r="AC20"/>
  <c r="AE26"/>
  <c r="AD26" s="1"/>
  <c r="AD23"/>
  <c r="AC24"/>
  <c r="AB30"/>
  <c r="AI30" s="1"/>
  <c r="AH30"/>
  <c r="AC30"/>
  <c r="X19" l="1"/>
  <c r="AA19" s="1"/>
  <c r="AC19" s="1"/>
  <c r="L23"/>
  <c r="Q26"/>
  <c r="R23"/>
  <c r="O23"/>
  <c r="P23"/>
  <c r="D26"/>
  <c r="P26" s="1"/>
  <c r="V19"/>
  <c r="AH12"/>
  <c r="V23"/>
  <c r="S26"/>
  <c r="V26" s="1"/>
  <c r="AA12"/>
  <c r="AC12"/>
  <c r="R26" l="1"/>
  <c r="O26"/>
  <c r="L26"/>
  <c r="X26" s="1"/>
  <c r="X23"/>
  <c r="AA23" s="1"/>
  <c r="AH19"/>
  <c r="AA26" l="1"/>
  <c r="AC26" s="1"/>
  <c r="AC23"/>
  <c r="AH23"/>
  <c r="AH26" s="1"/>
</calcChain>
</file>

<file path=xl/sharedStrings.xml><?xml version="1.0" encoding="utf-8"?>
<sst xmlns="http://schemas.openxmlformats.org/spreadsheetml/2006/main" count="70" uniqueCount="54">
  <si>
    <t>c«ng ty CP S¸ch- TBTH  Hµ TÜnh</t>
  </si>
  <si>
    <t>§C: sè 58 Phan §×nh Phïng - P Nam Hµ -TP Hµ TÜnh</t>
  </si>
  <si>
    <t>KÕt qu¶ ho¹t ®éng kinh doanh hîp nhÊt</t>
  </si>
  <si>
    <t xml:space="preserve"> Quý IV -  n¨m 2015</t>
  </si>
  <si>
    <t>ChØ tiªu</t>
  </si>
  <si>
    <t>M·
sè</t>
  </si>
  <si>
    <t>ThuyÕt minh</t>
  </si>
  <si>
    <t>MÑ</t>
  </si>
  <si>
    <t>GD</t>
  </si>
  <si>
    <t>TM</t>
  </si>
  <si>
    <t>Trïng</t>
  </si>
  <si>
    <t>trïng</t>
  </si>
  <si>
    <t>Mẹ</t>
  </si>
  <si>
    <t xml:space="preserve">                                                Quý II</t>
  </si>
  <si>
    <t>Quý I1</t>
  </si>
  <si>
    <t>trùng</t>
  </si>
  <si>
    <t xml:space="preserve">                                           Quý IV</t>
  </si>
  <si>
    <t>Lòy kÕ 30/6/2015</t>
  </si>
  <si>
    <t xml:space="preserve">                                          Lòy kÕ 9 th¸ng</t>
  </si>
  <si>
    <t>mÑ</t>
  </si>
  <si>
    <t>gd</t>
  </si>
  <si>
    <t>tm</t>
  </si>
  <si>
    <t>Lũy kế cả năm</t>
  </si>
  <si>
    <t>N¨m 2015</t>
  </si>
  <si>
    <t>N¨m 2014</t>
  </si>
  <si>
    <t>Năm 2014</t>
  </si>
  <si>
    <t>Năm 2015</t>
  </si>
  <si>
    <t>1. Doanh thu b¸n hµng vµ cung cÊp dÞch vô</t>
  </si>
  <si>
    <t>2. C¸c kho¶n gi¶m trõ doanh thu</t>
  </si>
  <si>
    <t>3. Doanh thu thuÇn vÒ b¸n hµng vµ cung cÊp dÞch vô
( 10 = 01 - 02 )</t>
  </si>
  <si>
    <t>4. Gi¸ vèn hµng b¸n</t>
  </si>
  <si>
    <t>5. Lîi nhuËn gép vÒ b¸n hµng vµ cung cÊp dÞch vô 
( 20 = 10 - 11 )</t>
  </si>
  <si>
    <t>6. Doanh thu ho¹t ®éng tµi chÝnh</t>
  </si>
  <si>
    <t>7. Chi phÝ tµi chÝnh</t>
  </si>
  <si>
    <t xml:space="preserve">   - Trong ®ã :  Chi phÝ l·i vay</t>
  </si>
  <si>
    <t>8. Phần l·I lç trong cty liªn doanh, liªn kÕt</t>
  </si>
  <si>
    <t>9. Chi phÝ b¸n hµng</t>
  </si>
  <si>
    <t>27a</t>
  </si>
  <si>
    <t>10. Chi phÝ qu¶n lý doanh nghiÖp</t>
  </si>
  <si>
    <t>27b</t>
  </si>
  <si>
    <t>11. Lîi nhuËn thuÇn tõ ho¹t ®éng kinh doanh
   30 = 20 + (21 - 22) - (24+25)</t>
  </si>
  <si>
    <t>12. Thu nhËp kh¸c</t>
  </si>
  <si>
    <t>13. Chi phÝ kh¸c</t>
  </si>
  <si>
    <t>14. Lîi nhuËn kh¸c ( 40 = 31 - 32 )</t>
  </si>
  <si>
    <t>15. Tæng lîi nhuËn kÕ to¸n tr­íc thuÕ ( 50 = 30 + 40 )</t>
  </si>
  <si>
    <t>16. Chi phÝ thuÕ TNDN hiÖn hµnh</t>
  </si>
  <si>
    <t>17. Chi phÝ thuÕ TNDN ho·n l¹i</t>
  </si>
  <si>
    <t xml:space="preserve">18. Lîi nhuËn sau thuÕ thu nhËp doanh nghiÖp
   ( 60 = 50 - 51 - 52 ) </t>
  </si>
  <si>
    <t xml:space="preserve"> 18.1 Lợi nhuận sau thuế của C«ng ty mÑ</t>
  </si>
  <si>
    <t>18.2 Lîi nhuËn sau thuÕ cña C§ kh«ng kiÓm so¸t</t>
  </si>
  <si>
    <t>19.L·I c¬ b¶n trªn cæ phiÕu</t>
  </si>
  <si>
    <t>20. L·I suy gi¶m trªn cæ phiÕu</t>
  </si>
  <si>
    <t xml:space="preserve">                      Q.Tæng gi¸m ®èc                                                          KÕ to¸n tr­ëng                                                 KÕ to¸n lËp biÓu</t>
  </si>
  <si>
    <t xml:space="preserve">           Nguyễn Thị Thu Hằng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</si>
</sst>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#"/>
    <numFmt numFmtId="165" formatCode="_(* #,##0_);_(* \(#,##0\);_(* &quot;-&quot;??_);_(@_)"/>
  </numFmts>
  <fonts count="16">
    <font>
      <sz val="10"/>
      <name val="Arial"/>
    </font>
    <font>
      <sz val="10"/>
      <name val="Arial"/>
    </font>
    <font>
      <b/>
      <sz val="10"/>
      <name val=".VnBook-AntiquaH"/>
      <family val="2"/>
    </font>
    <font>
      <sz val="10"/>
      <name val=".VnTime"/>
      <family val="2"/>
    </font>
    <font>
      <b/>
      <sz val="10"/>
      <name val=".VnArial Narrow"/>
      <family val="2"/>
    </font>
    <font>
      <b/>
      <sz val="10"/>
      <name val=".VnArial NarrowH"/>
      <family val="2"/>
    </font>
    <font>
      <sz val="14"/>
      <name val=".VnBodoniH"/>
      <family val="2"/>
    </font>
    <font>
      <b/>
      <sz val="12"/>
      <name val=".VnBook-AntiquaH"/>
      <family val="2"/>
    </font>
    <font>
      <b/>
      <sz val="10"/>
      <name val=".VnBook-Antiqua"/>
      <family val="2"/>
    </font>
    <font>
      <sz val="10"/>
      <name val=".VnArial Narrow"/>
      <family val="2"/>
    </font>
    <font>
      <b/>
      <sz val="11"/>
      <name val=".VnArial Narrow"/>
      <family val="2"/>
    </font>
    <font>
      <b/>
      <sz val="10"/>
      <name val="Arial"/>
      <family val="2"/>
    </font>
    <font>
      <sz val="10"/>
      <name val=".VnBook-Antiqua"/>
      <family val="2"/>
    </font>
    <font>
      <sz val="11"/>
      <name val=".VnArial Narrow"/>
      <family val="2"/>
    </font>
    <font>
      <i/>
      <sz val="10"/>
      <name val=".VnBook-Antiqua"/>
      <family val="2"/>
    </font>
    <font>
      <b/>
      <sz val="14"/>
      <name val=".Vn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/>
    <xf numFmtId="0" fontId="5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4" xfId="0" applyFont="1" applyBorder="1"/>
    <xf numFmtId="0" fontId="9" fillId="0" borderId="5" xfId="0" applyFont="1" applyBorder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0" fillId="0" borderId="10" xfId="0" applyBorder="1"/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14" xfId="0" applyFont="1" applyBorder="1"/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0" borderId="0" xfId="0" applyBorder="1"/>
    <xf numFmtId="0" fontId="11" fillId="0" borderId="2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2" fillId="0" borderId="21" xfId="0" applyFont="1" applyBorder="1"/>
    <xf numFmtId="164" fontId="8" fillId="0" borderId="22" xfId="0" applyNumberFormat="1" applyFont="1" applyBorder="1" applyAlignment="1">
      <alignment horizontal="center"/>
    </xf>
    <xf numFmtId="3" fontId="12" fillId="0" borderId="22" xfId="0" applyNumberFormat="1" applyFont="1" applyBorder="1"/>
    <xf numFmtId="165" fontId="9" fillId="0" borderId="22" xfId="1" applyNumberFormat="1" applyFont="1" applyBorder="1"/>
    <xf numFmtId="165" fontId="13" fillId="0" borderId="22" xfId="1" applyNumberFormat="1" applyFont="1" applyBorder="1"/>
    <xf numFmtId="165" fontId="13" fillId="0" borderId="22" xfId="0" applyNumberFormat="1" applyFont="1" applyBorder="1"/>
    <xf numFmtId="165" fontId="0" fillId="0" borderId="22" xfId="0" applyNumberFormat="1" applyBorder="1"/>
    <xf numFmtId="43" fontId="0" fillId="0" borderId="22" xfId="1" applyFont="1" applyBorder="1"/>
    <xf numFmtId="165" fontId="0" fillId="0" borderId="22" xfId="1" applyNumberFormat="1" applyFont="1" applyBorder="1"/>
    <xf numFmtId="0" fontId="0" fillId="0" borderId="22" xfId="0" applyBorder="1"/>
    <xf numFmtId="165" fontId="0" fillId="0" borderId="23" xfId="0" applyNumberFormat="1" applyBorder="1"/>
    <xf numFmtId="0" fontId="12" fillId="0" borderId="24" xfId="0" applyFont="1" applyBorder="1"/>
    <xf numFmtId="164" fontId="12" fillId="0" borderId="25" xfId="0" applyNumberFormat="1" applyFont="1" applyBorder="1" applyAlignment="1">
      <alignment horizontal="center"/>
    </xf>
    <xf numFmtId="3" fontId="12" fillId="0" borderId="25" xfId="0" applyNumberFormat="1" applyFont="1" applyBorder="1"/>
    <xf numFmtId="165" fontId="9" fillId="0" borderId="25" xfId="1" applyNumberFormat="1" applyFont="1" applyBorder="1"/>
    <xf numFmtId="165" fontId="13" fillId="0" borderId="25" xfId="1" applyNumberFormat="1" applyFont="1" applyBorder="1"/>
    <xf numFmtId="165" fontId="13" fillId="0" borderId="25" xfId="0" applyNumberFormat="1" applyFont="1" applyBorder="1"/>
    <xf numFmtId="165" fontId="0" fillId="0" borderId="25" xfId="0" applyNumberFormat="1" applyBorder="1"/>
    <xf numFmtId="43" fontId="0" fillId="0" borderId="25" xfId="1" applyFont="1" applyBorder="1"/>
    <xf numFmtId="165" fontId="0" fillId="0" borderId="25" xfId="1" applyNumberFormat="1" applyFont="1" applyBorder="1"/>
    <xf numFmtId="165" fontId="0" fillId="0" borderId="25" xfId="1" applyNumberFormat="1" applyFont="1" applyFill="1" applyBorder="1"/>
    <xf numFmtId="165" fontId="0" fillId="0" borderId="26" xfId="0" applyNumberFormat="1" applyBorder="1"/>
    <xf numFmtId="0" fontId="8" fillId="0" borderId="24" xfId="0" applyFont="1" applyBorder="1" applyAlignment="1">
      <alignment wrapText="1"/>
    </xf>
    <xf numFmtId="0" fontId="8" fillId="0" borderId="25" xfId="0" applyFont="1" applyBorder="1" applyAlignment="1">
      <alignment horizontal="center"/>
    </xf>
    <xf numFmtId="0" fontId="0" fillId="0" borderId="25" xfId="0" applyBorder="1"/>
    <xf numFmtId="0" fontId="12" fillId="0" borderId="24" xfId="0" applyFont="1" applyBorder="1" applyAlignment="1">
      <alignment wrapText="1"/>
    </xf>
    <xf numFmtId="0" fontId="12" fillId="0" borderId="25" xfId="0" applyFont="1" applyBorder="1" applyAlignment="1">
      <alignment horizontal="center"/>
    </xf>
    <xf numFmtId="0" fontId="14" fillId="0" borderId="24" xfId="0" applyFont="1" applyBorder="1"/>
    <xf numFmtId="165" fontId="0" fillId="0" borderId="25" xfId="0" applyNumberFormat="1" applyFill="1" applyBorder="1"/>
    <xf numFmtId="0" fontId="8" fillId="0" borderId="24" xfId="0" applyFont="1" applyBorder="1"/>
    <xf numFmtId="0" fontId="8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/>
    </xf>
    <xf numFmtId="3" fontId="12" fillId="0" borderId="25" xfId="0" applyNumberFormat="1" applyFont="1" applyBorder="1" applyAlignment="1">
      <alignment horizontal="right" vertical="center"/>
    </xf>
    <xf numFmtId="0" fontId="12" fillId="0" borderId="24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center" vertical="center"/>
    </xf>
    <xf numFmtId="0" fontId="12" fillId="0" borderId="27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center" vertical="center"/>
    </xf>
    <xf numFmtId="3" fontId="12" fillId="0" borderId="28" xfId="0" applyNumberFormat="1" applyFont="1" applyBorder="1" applyAlignment="1">
      <alignment horizontal="right" vertical="center"/>
    </xf>
    <xf numFmtId="165" fontId="9" fillId="0" borderId="28" xfId="1" applyNumberFormat="1" applyFont="1" applyBorder="1"/>
    <xf numFmtId="165" fontId="13" fillId="0" borderId="28" xfId="1" applyNumberFormat="1" applyFont="1" applyBorder="1"/>
    <xf numFmtId="165" fontId="0" fillId="0" borderId="28" xfId="0" applyNumberFormat="1" applyBorder="1"/>
    <xf numFmtId="165" fontId="13" fillId="0" borderId="28" xfId="0" applyNumberFormat="1" applyFont="1" applyBorder="1"/>
    <xf numFmtId="0" fontId="0" fillId="0" borderId="28" xfId="0" applyBorder="1"/>
    <xf numFmtId="165" fontId="0" fillId="0" borderId="28" xfId="1" applyNumberFormat="1" applyFont="1" applyBorder="1"/>
    <xf numFmtId="165" fontId="0" fillId="0" borderId="29" xfId="0" applyNumberFormat="1" applyBorder="1"/>
    <xf numFmtId="0" fontId="15" fillId="0" borderId="0" xfId="0" applyFont="1"/>
    <xf numFmtId="165" fontId="0" fillId="0" borderId="0" xfId="0" applyNumberFormat="1"/>
    <xf numFmtId="165" fontId="0" fillId="0" borderId="0" xfId="1" applyNumberFormat="1" applyFont="1"/>
    <xf numFmtId="0" fontId="4" fillId="0" borderId="0" xfId="0" applyFont="1"/>
    <xf numFmtId="165" fontId="0" fillId="2" borderId="25" xfId="0" applyNumberFormat="1" applyFill="1" applyBorder="1"/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0</xdr:rowOff>
    </xdr:from>
    <xdr:to>
      <xdr:col>0</xdr:col>
      <xdr:colOff>685800</xdr:colOff>
      <xdr:row>0</xdr:row>
      <xdr:rowOff>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200025" y="0"/>
          <a:ext cx="485775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Ng­êi lËp biÓu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Hå ThÞ Hµ </a:t>
          </a:r>
        </a:p>
      </xdr:txBody>
    </xdr:sp>
    <xdr:clientData/>
  </xdr:twoCellAnchor>
  <xdr:twoCellAnchor>
    <xdr:from>
      <xdr:col>0</xdr:col>
      <xdr:colOff>2257425</xdr:colOff>
      <xdr:row>0</xdr:row>
      <xdr:rowOff>0</xdr:rowOff>
    </xdr:from>
    <xdr:to>
      <xdr:col>2</xdr:col>
      <xdr:colOff>428625</xdr:colOff>
      <xdr:row>0</xdr:row>
      <xdr:rowOff>0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2257425" y="0"/>
          <a:ext cx="177165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Book-AntiquaH"/>
            </a:rPr>
            <a:t>KÕ to¸n tr­ëng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gggg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FFFFFF"/>
              </a:solidFill>
              <a:latin typeface="VnArial Small"/>
            </a:rPr>
            <a:t>111</a:t>
          </a:r>
          <a:endParaRPr lang="en-US" sz="1200" b="1" i="0" strike="noStrike">
            <a:solidFill>
              <a:srgbClr val="000000"/>
            </a:solidFill>
            <a:latin typeface="VnArial Smal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Arial Small"/>
            </a:rPr>
            <a:t> NguyÔn ThÞ Thu H»ng</a:t>
          </a:r>
        </a:p>
      </xdr:txBody>
    </xdr:sp>
    <xdr:clientData/>
  </xdr:twoCellAnchor>
  <xdr:twoCellAnchor>
    <xdr:from>
      <xdr:col>0</xdr:col>
      <xdr:colOff>38100</xdr:colOff>
      <xdr:row>18</xdr:row>
      <xdr:rowOff>238125</xdr:rowOff>
    </xdr:from>
    <xdr:to>
      <xdr:col>0</xdr:col>
      <xdr:colOff>114300</xdr:colOff>
      <xdr:row>18</xdr:row>
      <xdr:rowOff>361950</xdr:rowOff>
    </xdr:to>
    <xdr:sp macro="" textlink="">
      <xdr:nvSpPr>
        <xdr:cNvPr id="1027" name="AutoShape 3"/>
        <xdr:cNvSpPr>
          <a:spLocks/>
        </xdr:cNvSpPr>
      </xdr:nvSpPr>
      <xdr:spPr bwMode="auto">
        <a:xfrm>
          <a:off x="38100" y="4514850"/>
          <a:ext cx="76200" cy="85725"/>
        </a:xfrm>
        <a:prstGeom prst="leftBrace">
          <a:avLst>
            <a:gd name="adj1" fmla="val 9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1590675</xdr:colOff>
      <xdr:row>18</xdr:row>
      <xdr:rowOff>238125</xdr:rowOff>
    </xdr:from>
    <xdr:to>
      <xdr:col>0</xdr:col>
      <xdr:colOff>1666875</xdr:colOff>
      <xdr:row>18</xdr:row>
      <xdr:rowOff>361950</xdr:rowOff>
    </xdr:to>
    <xdr:sp macro="" textlink="">
      <xdr:nvSpPr>
        <xdr:cNvPr id="1028" name="AutoShape 4"/>
        <xdr:cNvSpPr>
          <a:spLocks/>
        </xdr:cNvSpPr>
      </xdr:nvSpPr>
      <xdr:spPr bwMode="auto">
        <a:xfrm>
          <a:off x="1590675" y="4514850"/>
          <a:ext cx="76200" cy="85725"/>
        </a:xfrm>
        <a:prstGeom prst="rightBrace">
          <a:avLst>
            <a:gd name="adj1" fmla="val 9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542925</xdr:colOff>
      <xdr:row>2</xdr:row>
      <xdr:rowOff>47625</xdr:rowOff>
    </xdr:from>
    <xdr:to>
      <xdr:col>0</xdr:col>
      <xdr:colOff>2085975</xdr:colOff>
      <xdr:row>2</xdr:row>
      <xdr:rowOff>47625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>
          <a:off x="542925" y="428625"/>
          <a:ext cx="1543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1562100</xdr:colOff>
      <xdr:row>30</xdr:row>
      <xdr:rowOff>0</xdr:rowOff>
    </xdr:from>
    <xdr:to>
      <xdr:col>2</xdr:col>
      <xdr:colOff>95250</xdr:colOff>
      <xdr:row>30</xdr:row>
      <xdr:rowOff>0</xdr:rowOff>
    </xdr:to>
    <xdr:sp macro="" textlink="">
      <xdr:nvSpPr>
        <xdr:cNvPr id="1030" name="Rectangle 6"/>
        <xdr:cNvSpPr>
          <a:spLocks noChangeArrowheads="1"/>
        </xdr:cNvSpPr>
      </xdr:nvSpPr>
      <xdr:spPr bwMode="auto">
        <a:xfrm>
          <a:off x="1562100" y="7000875"/>
          <a:ext cx="213360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.VnBodoniH"/>
            </a:rPr>
            <a:t>          </a:t>
          </a: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</xdr:txBody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1031" name="Rectangle 7"/>
        <xdr:cNvSpPr>
          <a:spLocks noChangeArrowheads="1"/>
        </xdr:cNvSpPr>
      </xdr:nvSpPr>
      <xdr:spPr bwMode="auto">
        <a:xfrm>
          <a:off x="4076700" y="70008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.VnBodoniH"/>
            </a:rPr>
            <a:t>  </a:t>
          </a: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  <a:p>
          <a:pPr algn="ctr" rtl="0">
            <a:defRPr sz="1000"/>
          </a:pPr>
          <a:endParaRPr lang="en-US" sz="1100" b="1" i="0" strike="noStrike">
            <a:solidFill>
              <a:srgbClr val="000000"/>
            </a:solidFill>
            <a:latin typeface=".VnArialH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ro\My%20Documents\Downloads\Bao%20cao%20tai%20chinh%20hop%20nhat%2020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qkd q1"/>
      <sheetName val="cdkt q1"/>
      <sheetName val="LCTTQ1"/>
      <sheetName val="kqkdq2hn"/>
      <sheetName val="cdktq2hn"/>
      <sheetName val="lctthnq2"/>
      <sheetName val="kqkdq3hn"/>
      <sheetName val="cdktq3hn"/>
      <sheetName val="lcttq3hn"/>
      <sheetName val="kqkdhnq4"/>
      <sheetName val="cdkthn q4"/>
      <sheetName val="lcttq4hn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X8">
            <v>28930072746</v>
          </cell>
        </row>
        <row r="9">
          <cell r="X9">
            <v>64369649</v>
          </cell>
        </row>
        <row r="11">
          <cell r="X11">
            <v>24309628994</v>
          </cell>
        </row>
        <row r="13">
          <cell r="X13">
            <v>139413974</v>
          </cell>
        </row>
        <row r="14">
          <cell r="X14">
            <v>1045308139</v>
          </cell>
        </row>
        <row r="17">
          <cell r="X17">
            <v>1854467372</v>
          </cell>
        </row>
        <row r="18">
          <cell r="X18">
            <v>3503746862</v>
          </cell>
        </row>
        <row r="20">
          <cell r="X20">
            <v>189773078</v>
          </cell>
        </row>
        <row r="21">
          <cell r="X21">
            <v>418093730</v>
          </cell>
        </row>
        <row r="24">
          <cell r="X24">
            <v>13155853</v>
          </cell>
        </row>
        <row r="25">
          <cell r="X25">
            <v>0</v>
          </cell>
        </row>
        <row r="26">
          <cell r="X26">
            <v>-1949510801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35"/>
  <sheetViews>
    <sheetView tabSelected="1" topLeftCell="A10" zoomScale="85" zoomScaleNormal="85" workbookViewId="0">
      <selection activeCell="A25" sqref="A25"/>
    </sheetView>
  </sheetViews>
  <sheetFormatPr defaultRowHeight="12.75"/>
  <cols>
    <col min="1" max="1" width="46" customWidth="1"/>
    <col min="2" max="2" width="8" customWidth="1"/>
    <col min="3" max="3" width="7.140625" customWidth="1"/>
    <col min="4" max="4" width="13.5703125" hidden="1" customWidth="1"/>
    <col min="5" max="5" width="16.85546875" hidden="1" customWidth="1"/>
    <col min="6" max="6" width="18.28515625" hidden="1" customWidth="1"/>
    <col min="7" max="7" width="16.28515625" hidden="1" customWidth="1"/>
    <col min="8" max="8" width="17.140625" hidden="1" customWidth="1"/>
    <col min="9" max="9" width="17.5703125" hidden="1" customWidth="1"/>
    <col min="10" max="10" width="17.28515625" hidden="1" customWidth="1"/>
    <col min="11" max="11" width="0.140625" hidden="1" customWidth="1"/>
    <col min="12" max="12" width="16.7109375" hidden="1" customWidth="1"/>
    <col min="13" max="13" width="16.5703125" hidden="1" customWidth="1"/>
    <col min="14" max="14" width="19.140625" hidden="1" customWidth="1"/>
    <col min="15" max="15" width="18.28515625" hidden="1" customWidth="1"/>
    <col min="16" max="16" width="14.7109375" hidden="1" customWidth="1"/>
    <col min="17" max="17" width="17.85546875" hidden="1" customWidth="1"/>
    <col min="18" max="18" width="0.140625" hidden="1" customWidth="1"/>
    <col min="19" max="19" width="13.5703125" hidden="1" customWidth="1"/>
    <col min="20" max="20" width="14.85546875" hidden="1" customWidth="1"/>
    <col min="21" max="21" width="13.140625" hidden="1" customWidth="1"/>
    <col min="22" max="22" width="18.7109375" customWidth="1"/>
    <col min="23" max="23" width="17.28515625" customWidth="1"/>
    <col min="24" max="24" width="20.7109375" hidden="1" customWidth="1"/>
    <col min="25" max="25" width="17" hidden="1" customWidth="1"/>
    <col min="26" max="26" width="18.7109375" hidden="1" customWidth="1"/>
    <col min="27" max="27" width="19.5703125" hidden="1" customWidth="1"/>
    <col min="28" max="28" width="19.140625" hidden="1" customWidth="1"/>
    <col min="29" max="29" width="20" hidden="1" customWidth="1"/>
    <col min="30" max="30" width="19.42578125" hidden="1" customWidth="1"/>
    <col min="31" max="31" width="12.5703125" hidden="1" customWidth="1"/>
    <col min="32" max="32" width="14.85546875" hidden="1" customWidth="1"/>
    <col min="33" max="33" width="0.42578125" hidden="1" customWidth="1"/>
    <col min="34" max="34" width="19.5703125" customWidth="1"/>
    <col min="35" max="35" width="18.140625" customWidth="1"/>
  </cols>
  <sheetData>
    <row r="1" spans="1:35" ht="17.25">
      <c r="A1" s="1" t="s">
        <v>0</v>
      </c>
      <c r="B1" s="2"/>
      <c r="C1" s="2"/>
    </row>
    <row r="2" spans="1:35">
      <c r="A2" s="3" t="s">
        <v>1</v>
      </c>
      <c r="B2" s="2"/>
      <c r="C2" s="4"/>
    </row>
    <row r="3" spans="1:35" ht="9.75" customHeight="1">
      <c r="A3" s="5"/>
      <c r="B3" s="2"/>
      <c r="C3" s="4"/>
    </row>
    <row r="4" spans="1:35" ht="20.25" customHeight="1">
      <c r="A4" s="80" t="s">
        <v>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</row>
    <row r="5" spans="1:35" ht="17.25" customHeight="1" thickBot="1">
      <c r="A5" s="81" t="s">
        <v>3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</row>
    <row r="6" spans="1:35" ht="19.5" customHeight="1" thickTop="1">
      <c r="A6" s="6" t="s">
        <v>4</v>
      </c>
      <c r="B6" s="7" t="s">
        <v>5</v>
      </c>
      <c r="C6" s="7" t="s">
        <v>6</v>
      </c>
      <c r="D6" s="8" t="s">
        <v>7</v>
      </c>
      <c r="E6" s="8" t="s">
        <v>8</v>
      </c>
      <c r="F6" s="8" t="s">
        <v>9</v>
      </c>
      <c r="G6" s="9" t="s">
        <v>10</v>
      </c>
      <c r="H6" s="9" t="s">
        <v>7</v>
      </c>
      <c r="I6" s="9" t="s">
        <v>8</v>
      </c>
      <c r="J6" s="9" t="s">
        <v>9</v>
      </c>
      <c r="K6" s="9" t="s">
        <v>11</v>
      </c>
      <c r="L6" s="9" t="s">
        <v>12</v>
      </c>
      <c r="M6" s="9" t="s">
        <v>8</v>
      </c>
      <c r="N6" s="10" t="s">
        <v>13</v>
      </c>
      <c r="O6" s="11"/>
      <c r="P6" s="12" t="s">
        <v>14</v>
      </c>
      <c r="Q6" s="11"/>
      <c r="R6" s="13"/>
      <c r="S6" s="14" t="s">
        <v>12</v>
      </c>
      <c r="T6" s="14" t="s">
        <v>8</v>
      </c>
      <c r="U6" s="14" t="s">
        <v>15</v>
      </c>
      <c r="V6" s="10" t="s">
        <v>16</v>
      </c>
      <c r="W6" s="13"/>
      <c r="X6" s="15"/>
      <c r="Y6" s="13" t="s">
        <v>17</v>
      </c>
      <c r="Z6" s="15"/>
      <c r="AA6" s="10" t="s">
        <v>18</v>
      </c>
      <c r="AB6" s="11"/>
      <c r="AC6" s="14"/>
      <c r="AD6" s="16"/>
      <c r="AE6" s="16" t="s">
        <v>19</v>
      </c>
      <c r="AF6" s="16" t="s">
        <v>20</v>
      </c>
      <c r="AG6" s="16" t="s">
        <v>21</v>
      </c>
      <c r="AH6" s="82" t="s">
        <v>22</v>
      </c>
      <c r="AI6" s="83"/>
    </row>
    <row r="7" spans="1:35" ht="17.25" customHeight="1">
      <c r="A7" s="17"/>
      <c r="B7" s="18"/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20" t="s">
        <v>23</v>
      </c>
      <c r="O7" s="21" t="s">
        <v>24</v>
      </c>
      <c r="P7" s="20" t="s">
        <v>23</v>
      </c>
      <c r="Q7" s="21" t="s">
        <v>24</v>
      </c>
      <c r="R7" s="22" t="s">
        <v>24</v>
      </c>
      <c r="S7" s="22"/>
      <c r="T7" s="22"/>
      <c r="U7" s="22"/>
      <c r="V7" s="23" t="s">
        <v>23</v>
      </c>
      <c r="W7" s="24" t="s">
        <v>25</v>
      </c>
      <c r="X7" s="23" t="s">
        <v>24</v>
      </c>
      <c r="Y7" s="24" t="s">
        <v>23</v>
      </c>
      <c r="Z7" s="23" t="s">
        <v>24</v>
      </c>
      <c r="AA7" s="25" t="s">
        <v>23</v>
      </c>
      <c r="AB7" s="26" t="s">
        <v>24</v>
      </c>
      <c r="AC7" s="25"/>
      <c r="AD7" s="27"/>
      <c r="AE7" s="27"/>
      <c r="AF7" s="27"/>
      <c r="AG7" s="27"/>
      <c r="AH7" s="28" t="s">
        <v>26</v>
      </c>
      <c r="AI7" s="29" t="s">
        <v>25</v>
      </c>
    </row>
    <row r="8" spans="1:35" ht="20.25" customHeight="1">
      <c r="A8" s="30" t="s">
        <v>27</v>
      </c>
      <c r="B8" s="31">
        <v>1</v>
      </c>
      <c r="C8" s="32">
        <v>22</v>
      </c>
      <c r="D8" s="33">
        <v>1459734856</v>
      </c>
      <c r="E8" s="33">
        <v>2139219000</v>
      </c>
      <c r="F8" s="33"/>
      <c r="G8" s="33"/>
      <c r="H8" s="33">
        <f>H10</f>
        <v>11453473639</v>
      </c>
      <c r="I8" s="33">
        <v>2237912000</v>
      </c>
      <c r="J8" s="33"/>
      <c r="K8" s="33"/>
      <c r="L8" s="33">
        <v>17343007204</v>
      </c>
      <c r="M8" s="33">
        <v>2205568000</v>
      </c>
      <c r="N8" s="34">
        <f>H8+I8+J8-K8</f>
        <v>13691385639</v>
      </c>
      <c r="O8" s="34" t="e">
        <f>#REF!-Q8</f>
        <v>#REF!</v>
      </c>
      <c r="P8" s="34">
        <f>D8+E8+F8-G8</f>
        <v>3598953856</v>
      </c>
      <c r="Q8" s="34">
        <f>Q9+Q10</f>
        <v>4260347447</v>
      </c>
      <c r="R8" s="34" t="e">
        <f>#REF!-Q8</f>
        <v>#REF!</v>
      </c>
      <c r="S8" s="34">
        <v>8242585087</v>
      </c>
      <c r="T8" s="34">
        <v>2035043000</v>
      </c>
      <c r="U8" s="34"/>
      <c r="V8" s="34">
        <f>S8+T8-U8</f>
        <v>10277628087</v>
      </c>
      <c r="W8" s="34">
        <f>AI8-[1]kqkdq3hn!X8</f>
        <v>4280280888</v>
      </c>
      <c r="X8" s="34">
        <f>L8+M8</f>
        <v>19548575204</v>
      </c>
      <c r="Y8" s="35">
        <f>N8+P8</f>
        <v>17290339495</v>
      </c>
      <c r="Z8" s="35">
        <v>19222132066</v>
      </c>
      <c r="AA8" s="35">
        <f>X8+Y8</f>
        <v>36838914699</v>
      </c>
      <c r="AB8" s="36">
        <v>28930072746</v>
      </c>
      <c r="AC8" s="36">
        <f>AD8-AA8</f>
        <v>0</v>
      </c>
      <c r="AD8" s="36">
        <f>AE8+AF8+AG8</f>
        <v>36838914699</v>
      </c>
      <c r="AE8" s="37">
        <v>30256215699</v>
      </c>
      <c r="AF8" s="38">
        <v>6582699000</v>
      </c>
      <c r="AG8" s="39"/>
      <c r="AH8" s="36">
        <f>V8+AA8</f>
        <v>47116542786</v>
      </c>
      <c r="AI8" s="40">
        <v>33210353634</v>
      </c>
    </row>
    <row r="9" spans="1:35" ht="20.25" customHeight="1">
      <c r="A9" s="41" t="s">
        <v>28</v>
      </c>
      <c r="B9" s="42">
        <v>2</v>
      </c>
      <c r="C9" s="43">
        <v>23</v>
      </c>
      <c r="D9" s="44">
        <v>0</v>
      </c>
      <c r="E9" s="44">
        <v>462000</v>
      </c>
      <c r="F9" s="44">
        <v>5602903</v>
      </c>
      <c r="G9" s="44"/>
      <c r="H9" s="44">
        <v>0</v>
      </c>
      <c r="I9" s="44">
        <v>3167000</v>
      </c>
      <c r="J9" s="44"/>
      <c r="K9" s="44"/>
      <c r="L9" s="44">
        <v>20334839</v>
      </c>
      <c r="M9" s="44">
        <v>7181000</v>
      </c>
      <c r="N9" s="45">
        <f t="shared" ref="N9:N25" si="0">H9+I9+J9-K9</f>
        <v>3167000</v>
      </c>
      <c r="O9" s="45" t="e">
        <f>#REF!-Q9</f>
        <v>#REF!</v>
      </c>
      <c r="P9" s="45">
        <f t="shared" ref="P9:P30" si="1">D9+E9+F9-G9</f>
        <v>6064903</v>
      </c>
      <c r="Q9" s="45">
        <v>3386780</v>
      </c>
      <c r="R9" s="45" t="e">
        <f>#REF!-Q9</f>
        <v>#REF!</v>
      </c>
      <c r="S9" s="45">
        <v>51819886</v>
      </c>
      <c r="T9" s="45">
        <v>927000</v>
      </c>
      <c r="U9" s="45"/>
      <c r="V9" s="45">
        <f t="shared" ref="V9:V28" si="2">S9+T9-U9</f>
        <v>52746886</v>
      </c>
      <c r="W9" s="45">
        <f>AI9-[1]kqkdq3hn!X9</f>
        <v>63050278</v>
      </c>
      <c r="X9" s="45">
        <f t="shared" ref="X9:X30" si="3">L9+M9</f>
        <v>27515839</v>
      </c>
      <c r="Y9" s="46">
        <f t="shared" ref="Y9:Y24" si="4">N9+P9</f>
        <v>9231903</v>
      </c>
      <c r="Z9" s="46">
        <v>41964327</v>
      </c>
      <c r="AA9" s="46">
        <f t="shared" ref="AA9:AA30" si="5">X9+Y9</f>
        <v>36747742</v>
      </c>
      <c r="AB9" s="47">
        <v>64369649</v>
      </c>
      <c r="AC9" s="47">
        <f t="shared" ref="AC9:AC30" si="6">AD9-AA9</f>
        <v>0</v>
      </c>
      <c r="AD9" s="47">
        <f t="shared" ref="AD9:AD31" si="7">AE9+AF9+AG9</f>
        <v>36747742</v>
      </c>
      <c r="AE9" s="48">
        <v>20334839</v>
      </c>
      <c r="AF9" s="49">
        <v>10810000</v>
      </c>
      <c r="AG9" s="50">
        <v>5602903</v>
      </c>
      <c r="AH9" s="47">
        <f t="shared" ref="AH9:AH30" si="8">V9+AA9</f>
        <v>89494628</v>
      </c>
      <c r="AI9" s="51">
        <v>127419927</v>
      </c>
    </row>
    <row r="10" spans="1:35" ht="25.5" customHeight="1">
      <c r="A10" s="52" t="s">
        <v>29</v>
      </c>
      <c r="B10" s="53">
        <v>10</v>
      </c>
      <c r="C10" s="43"/>
      <c r="D10" s="44">
        <f>D8</f>
        <v>1459734856</v>
      </c>
      <c r="E10" s="44">
        <f>E8-E9</f>
        <v>2138757000</v>
      </c>
      <c r="F10" s="44">
        <v>-5602903</v>
      </c>
      <c r="G10" s="44"/>
      <c r="H10" s="44">
        <v>11453473639</v>
      </c>
      <c r="I10" s="44">
        <f>I8-I9</f>
        <v>2234745000</v>
      </c>
      <c r="J10" s="44"/>
      <c r="K10" s="44"/>
      <c r="L10" s="44">
        <f>L8-L9</f>
        <v>17322672365</v>
      </c>
      <c r="M10" s="44">
        <f>M8-M9</f>
        <v>2198387000</v>
      </c>
      <c r="N10" s="45">
        <f>N8-N9</f>
        <v>13688218639</v>
      </c>
      <c r="O10" s="45" t="e">
        <f>#REF!-Q10</f>
        <v>#REF!</v>
      </c>
      <c r="P10" s="45">
        <f t="shared" si="1"/>
        <v>3592888953</v>
      </c>
      <c r="Q10" s="45">
        <v>4256960667</v>
      </c>
      <c r="R10" s="45" t="e">
        <f>#REF!-Q10</f>
        <v>#REF!</v>
      </c>
      <c r="S10" s="45">
        <f>S8-S9</f>
        <v>8190765201</v>
      </c>
      <c r="T10" s="45">
        <f>T8-T9</f>
        <v>2034116000</v>
      </c>
      <c r="U10" s="45"/>
      <c r="V10" s="45">
        <f t="shared" si="2"/>
        <v>10224881201</v>
      </c>
      <c r="W10" s="45">
        <f>W8-W9</f>
        <v>4217230610</v>
      </c>
      <c r="X10" s="45">
        <f t="shared" si="3"/>
        <v>19521059365</v>
      </c>
      <c r="Y10" s="46">
        <f t="shared" si="4"/>
        <v>17281107592</v>
      </c>
      <c r="Z10" s="46">
        <f>Z8-Z9</f>
        <v>19180167739</v>
      </c>
      <c r="AA10" s="46">
        <f t="shared" si="5"/>
        <v>36802166957</v>
      </c>
      <c r="AB10" s="47">
        <f>AB8-AB9</f>
        <v>28865703097</v>
      </c>
      <c r="AC10" s="47">
        <f t="shared" si="6"/>
        <v>0</v>
      </c>
      <c r="AD10" s="47">
        <f t="shared" si="7"/>
        <v>36802166957</v>
      </c>
      <c r="AE10" s="49">
        <v>30235880860</v>
      </c>
      <c r="AF10" s="49">
        <f>AF8-AF9</f>
        <v>6571889000</v>
      </c>
      <c r="AG10" s="54">
        <v>-5602903</v>
      </c>
      <c r="AH10" s="47">
        <f t="shared" si="8"/>
        <v>47027048158</v>
      </c>
      <c r="AI10" s="51">
        <f>AI8-AI9</f>
        <v>33082933707</v>
      </c>
    </row>
    <row r="11" spans="1:35" ht="18" customHeight="1">
      <c r="A11" s="55" t="s">
        <v>30</v>
      </c>
      <c r="B11" s="56">
        <v>11</v>
      </c>
      <c r="C11" s="43">
        <v>24</v>
      </c>
      <c r="D11" s="44">
        <v>1078747445</v>
      </c>
      <c r="E11" s="44">
        <v>1760893539</v>
      </c>
      <c r="F11" s="44"/>
      <c r="G11" s="44"/>
      <c r="H11" s="44">
        <v>10306636795</v>
      </c>
      <c r="I11" s="44">
        <v>1681354968</v>
      </c>
      <c r="J11" s="44"/>
      <c r="K11" s="44">
        <v>115280</v>
      </c>
      <c r="L11" s="44">
        <v>15162736549</v>
      </c>
      <c r="M11" s="44">
        <v>1739700744</v>
      </c>
      <c r="N11" s="45">
        <f>H11+I11+J11+K11</f>
        <v>11988107043</v>
      </c>
      <c r="O11" s="45" t="e">
        <f>#REF!-Q11</f>
        <v>#REF!</v>
      </c>
      <c r="P11" s="45">
        <f t="shared" si="1"/>
        <v>2839640984</v>
      </c>
      <c r="Q11" s="45">
        <v>3129927707</v>
      </c>
      <c r="R11" s="45" t="e">
        <f>#REF!-Q11</f>
        <v>#REF!</v>
      </c>
      <c r="S11" s="45">
        <v>7060015258</v>
      </c>
      <c r="T11" s="45">
        <v>1729045519</v>
      </c>
      <c r="U11" s="45"/>
      <c r="V11" s="45">
        <f t="shared" si="2"/>
        <v>8789060777</v>
      </c>
      <c r="W11" s="45">
        <f>AI11-[1]kqkdq3hn!X11</f>
        <v>2948541918</v>
      </c>
      <c r="X11" s="45">
        <f t="shared" si="3"/>
        <v>16902437293</v>
      </c>
      <c r="Y11" s="46">
        <f t="shared" si="4"/>
        <v>14827748027</v>
      </c>
      <c r="Z11" s="46">
        <v>16178080996</v>
      </c>
      <c r="AA11" s="46">
        <f t="shared" si="5"/>
        <v>31730185320</v>
      </c>
      <c r="AB11" s="47">
        <v>24309628994</v>
      </c>
      <c r="AC11" s="47">
        <f t="shared" si="6"/>
        <v>0</v>
      </c>
      <c r="AD11" s="47">
        <f t="shared" si="7"/>
        <v>31730185320</v>
      </c>
      <c r="AE11" s="54">
        <v>26548120789</v>
      </c>
      <c r="AF11" s="49">
        <v>5182064531</v>
      </c>
      <c r="AG11" s="54"/>
      <c r="AH11" s="47">
        <f t="shared" si="8"/>
        <v>40519246097</v>
      </c>
      <c r="AI11" s="51">
        <v>27258170912</v>
      </c>
    </row>
    <row r="12" spans="1:35" ht="24.75" customHeight="1">
      <c r="A12" s="52" t="s">
        <v>31</v>
      </c>
      <c r="B12" s="53">
        <v>20</v>
      </c>
      <c r="C12" s="43"/>
      <c r="D12" s="44">
        <f>D10-D11</f>
        <v>380987411</v>
      </c>
      <c r="E12" s="44">
        <f>E10-E11</f>
        <v>377863461</v>
      </c>
      <c r="F12" s="44">
        <f>F10</f>
        <v>-5602903</v>
      </c>
      <c r="G12" s="44"/>
      <c r="H12" s="44">
        <f>H10-H11</f>
        <v>1146836844</v>
      </c>
      <c r="I12" s="44">
        <f>I10-I11</f>
        <v>553390032</v>
      </c>
      <c r="J12" s="44"/>
      <c r="K12" s="44">
        <v>115280</v>
      </c>
      <c r="L12" s="44">
        <f>L10-L11</f>
        <v>2159935816</v>
      </c>
      <c r="M12" s="44">
        <f>M10-M11</f>
        <v>458686256</v>
      </c>
      <c r="N12" s="45">
        <f>N10-N11</f>
        <v>1700111596</v>
      </c>
      <c r="O12" s="45" t="e">
        <f>#REF!-Q12</f>
        <v>#REF!</v>
      </c>
      <c r="P12" s="45">
        <f t="shared" si="1"/>
        <v>753247969</v>
      </c>
      <c r="Q12" s="45">
        <f>Q10-Q11</f>
        <v>1127032960</v>
      </c>
      <c r="R12" s="45" t="e">
        <f>#REF!-Q12</f>
        <v>#REF!</v>
      </c>
      <c r="S12" s="45">
        <f>S10-S11</f>
        <v>1130749943</v>
      </c>
      <c r="T12" s="45">
        <f>T10-T11</f>
        <v>305070481</v>
      </c>
      <c r="U12" s="45"/>
      <c r="V12" s="45">
        <f t="shared" si="2"/>
        <v>1435820424</v>
      </c>
      <c r="W12" s="45">
        <f>W10-W11</f>
        <v>1268688692</v>
      </c>
      <c r="X12" s="45">
        <f t="shared" si="3"/>
        <v>2618622072</v>
      </c>
      <c r="Y12" s="46">
        <f>Y10-Y11</f>
        <v>2453359565</v>
      </c>
      <c r="Z12" s="46">
        <f>Z10-Z11</f>
        <v>3002086743</v>
      </c>
      <c r="AA12" s="46">
        <f t="shared" si="5"/>
        <v>5071981637</v>
      </c>
      <c r="AB12" s="47">
        <f>AB10-AB11</f>
        <v>4556074103</v>
      </c>
      <c r="AC12" s="47">
        <f t="shared" si="6"/>
        <v>0</v>
      </c>
      <c r="AD12" s="47">
        <f t="shared" si="7"/>
        <v>5071981637</v>
      </c>
      <c r="AE12" s="49">
        <f>AE10-AE11</f>
        <v>3687760071</v>
      </c>
      <c r="AF12" s="49">
        <f>AF10-AF11</f>
        <v>1389824469</v>
      </c>
      <c r="AG12" s="54">
        <v>-5602903</v>
      </c>
      <c r="AH12" s="47">
        <f t="shared" si="8"/>
        <v>6507802061</v>
      </c>
      <c r="AI12" s="51">
        <f>AI10-AI11</f>
        <v>5824762795</v>
      </c>
    </row>
    <row r="13" spans="1:35" ht="20.25" customHeight="1">
      <c r="A13" s="41" t="s">
        <v>32</v>
      </c>
      <c r="B13" s="56">
        <v>21</v>
      </c>
      <c r="C13" s="43">
        <v>25</v>
      </c>
      <c r="D13" s="44">
        <v>12507089</v>
      </c>
      <c r="E13" s="44">
        <v>5461904</v>
      </c>
      <c r="F13" s="44">
        <v>1560640</v>
      </c>
      <c r="G13" s="44"/>
      <c r="H13" s="44">
        <v>65601155</v>
      </c>
      <c r="I13" s="44">
        <v>17520100</v>
      </c>
      <c r="J13" s="44">
        <v>147005</v>
      </c>
      <c r="K13" s="44">
        <f>54329621+13067000</f>
        <v>67396621</v>
      </c>
      <c r="L13" s="44">
        <v>134544211</v>
      </c>
      <c r="M13" s="44">
        <v>23506609</v>
      </c>
      <c r="N13" s="45">
        <f t="shared" si="0"/>
        <v>15871639</v>
      </c>
      <c r="O13" s="45" t="e">
        <f>#REF!-Q13</f>
        <v>#REF!</v>
      </c>
      <c r="P13" s="45">
        <f t="shared" si="1"/>
        <v>19529633</v>
      </c>
      <c r="Q13" s="45">
        <v>34202973</v>
      </c>
      <c r="R13" s="45" t="e">
        <f>#REF!-Q13</f>
        <v>#REF!</v>
      </c>
      <c r="S13" s="45">
        <v>40117272</v>
      </c>
      <c r="T13" s="45">
        <v>19973479</v>
      </c>
      <c r="U13" s="45">
        <v>16672720</v>
      </c>
      <c r="V13" s="45">
        <f t="shared" si="2"/>
        <v>43418031</v>
      </c>
      <c r="W13" s="45">
        <f>AI13-[1]kqkdq3hn!X13</f>
        <v>85986404</v>
      </c>
      <c r="X13" s="45">
        <f>L13+M13-S13</f>
        <v>117933548</v>
      </c>
      <c r="Y13" s="46">
        <f t="shared" si="4"/>
        <v>35401272</v>
      </c>
      <c r="Z13" s="46">
        <v>50221143</v>
      </c>
      <c r="AA13" s="46">
        <f t="shared" si="5"/>
        <v>153334820</v>
      </c>
      <c r="AB13" s="47">
        <v>139413974</v>
      </c>
      <c r="AC13" s="47">
        <f t="shared" si="6"/>
        <v>107513893</v>
      </c>
      <c r="AD13" s="47">
        <f t="shared" si="7"/>
        <v>260848713</v>
      </c>
      <c r="AE13" s="54">
        <v>212652455</v>
      </c>
      <c r="AF13" s="49">
        <v>46488613</v>
      </c>
      <c r="AG13" s="50">
        <v>1707645</v>
      </c>
      <c r="AH13" s="47">
        <v>216722123</v>
      </c>
      <c r="AI13" s="51">
        <v>225400378</v>
      </c>
    </row>
    <row r="14" spans="1:35" ht="15">
      <c r="A14" s="41" t="s">
        <v>33</v>
      </c>
      <c r="B14" s="56">
        <v>22</v>
      </c>
      <c r="C14" s="43">
        <v>26</v>
      </c>
      <c r="D14" s="44">
        <v>298405</v>
      </c>
      <c r="E14" s="44">
        <v>12661033</v>
      </c>
      <c r="F14" s="44"/>
      <c r="G14" s="44"/>
      <c r="H14" s="44">
        <v>31466751</v>
      </c>
      <c r="I14" s="44"/>
      <c r="J14" s="44"/>
      <c r="K14" s="44">
        <f>13067000+11240083</f>
        <v>24307083</v>
      </c>
      <c r="L14" s="44">
        <v>20221274</v>
      </c>
      <c r="M14" s="44"/>
      <c r="N14" s="45">
        <f>H14+I14+J14-K14</f>
        <v>7159668</v>
      </c>
      <c r="O14" s="45" t="e">
        <f>#REF!-Q14</f>
        <v>#REF!</v>
      </c>
      <c r="P14" s="45">
        <f t="shared" si="1"/>
        <v>12959438</v>
      </c>
      <c r="Q14" s="45">
        <v>213165310</v>
      </c>
      <c r="R14" s="45" t="e">
        <f>#REF!-Q14</f>
        <v>#REF!</v>
      </c>
      <c r="S14" s="45">
        <v>16716977</v>
      </c>
      <c r="T14" s="45"/>
      <c r="U14" s="45">
        <v>16672720</v>
      </c>
      <c r="V14" s="45">
        <f t="shared" si="2"/>
        <v>44257</v>
      </c>
      <c r="W14" s="45">
        <f>AI14-[1]kqkdq3hn!X14</f>
        <v>-92281780</v>
      </c>
      <c r="X14" s="45">
        <f>L14+M14-S14</f>
        <v>3504297</v>
      </c>
      <c r="Y14" s="46">
        <f t="shared" si="4"/>
        <v>20119106</v>
      </c>
      <c r="Z14" s="46">
        <v>264002902</v>
      </c>
      <c r="AA14" s="46">
        <f t="shared" si="5"/>
        <v>23623403</v>
      </c>
      <c r="AB14" s="47">
        <v>1045308139</v>
      </c>
      <c r="AC14" s="47">
        <f t="shared" si="6"/>
        <v>41024060</v>
      </c>
      <c r="AD14" s="47">
        <f t="shared" si="7"/>
        <v>64647463</v>
      </c>
      <c r="AE14" s="49">
        <v>51986430</v>
      </c>
      <c r="AF14" s="49">
        <v>12661033</v>
      </c>
      <c r="AG14" s="54"/>
      <c r="AH14" s="47">
        <v>20236637</v>
      </c>
      <c r="AI14" s="51">
        <v>953026359</v>
      </c>
    </row>
    <row r="15" spans="1:35" ht="15">
      <c r="A15" s="57" t="s">
        <v>34</v>
      </c>
      <c r="B15" s="56">
        <v>23</v>
      </c>
      <c r="C15" s="43"/>
      <c r="D15" s="44"/>
      <c r="E15" s="44">
        <v>12661033</v>
      </c>
      <c r="F15" s="44"/>
      <c r="G15" s="44"/>
      <c r="H15" s="44">
        <v>20133789</v>
      </c>
      <c r="I15" s="44"/>
      <c r="J15" s="44"/>
      <c r="K15" s="44">
        <f>13067000</f>
        <v>13067000</v>
      </c>
      <c r="L15" s="44">
        <v>20148000</v>
      </c>
      <c r="M15" s="44"/>
      <c r="N15" s="45">
        <f t="shared" si="0"/>
        <v>7066789</v>
      </c>
      <c r="O15" s="45" t="e">
        <f>#REF!-Q15</f>
        <v>#REF!</v>
      </c>
      <c r="P15" s="45">
        <f t="shared" si="1"/>
        <v>12661033</v>
      </c>
      <c r="Q15" s="45">
        <v>212741710</v>
      </c>
      <c r="R15" s="45" t="e">
        <f>#REF!-Q15</f>
        <v>#REF!</v>
      </c>
      <c r="S15" s="45">
        <v>16672720</v>
      </c>
      <c r="T15" s="45"/>
      <c r="U15" s="45">
        <v>16672720</v>
      </c>
      <c r="V15" s="45">
        <f t="shared" si="2"/>
        <v>0</v>
      </c>
      <c r="W15" s="45"/>
      <c r="X15" s="45">
        <f>L15+M15-S15</f>
        <v>3475280</v>
      </c>
      <c r="Y15" s="46">
        <f t="shared" si="4"/>
        <v>19727822</v>
      </c>
      <c r="Z15" s="46">
        <v>62635227</v>
      </c>
      <c r="AA15" s="46">
        <f t="shared" si="5"/>
        <v>23203102</v>
      </c>
      <c r="AB15" s="47">
        <v>838252572</v>
      </c>
      <c r="AC15" s="47">
        <f t="shared" si="6"/>
        <v>-3069313</v>
      </c>
      <c r="AD15" s="47">
        <f t="shared" si="7"/>
        <v>20133789</v>
      </c>
      <c r="AE15" s="58">
        <v>20133789</v>
      </c>
      <c r="AF15" s="49">
        <v>0</v>
      </c>
      <c r="AG15" s="54"/>
      <c r="AH15" s="47">
        <v>19727822</v>
      </c>
      <c r="AI15" s="51">
        <v>892031544</v>
      </c>
    </row>
    <row r="16" spans="1:35" ht="15">
      <c r="A16" s="41" t="s">
        <v>35</v>
      </c>
      <c r="B16" s="56">
        <v>24</v>
      </c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5">
        <f t="shared" si="0"/>
        <v>0</v>
      </c>
      <c r="O16" s="45" t="e">
        <f>#REF!-Q16</f>
        <v>#REF!</v>
      </c>
      <c r="P16" s="45">
        <v>0</v>
      </c>
      <c r="Q16" s="45">
        <v>0</v>
      </c>
      <c r="R16" s="45" t="e">
        <f>#REF!-Q16</f>
        <v>#REF!</v>
      </c>
      <c r="S16" s="45"/>
      <c r="T16" s="45"/>
      <c r="U16" s="45"/>
      <c r="V16" s="45">
        <f t="shared" si="2"/>
        <v>0</v>
      </c>
      <c r="W16" s="45"/>
      <c r="X16" s="45">
        <f t="shared" si="3"/>
        <v>0</v>
      </c>
      <c r="Y16" s="46">
        <f t="shared" si="4"/>
        <v>0</v>
      </c>
      <c r="Z16" s="46"/>
      <c r="AA16" s="46">
        <f t="shared" si="5"/>
        <v>0</v>
      </c>
      <c r="AB16" s="47"/>
      <c r="AC16" s="47">
        <f t="shared" si="6"/>
        <v>0</v>
      </c>
      <c r="AD16" s="47">
        <f t="shared" si="7"/>
        <v>0</v>
      </c>
      <c r="AE16" s="54"/>
      <c r="AF16" s="49"/>
      <c r="AG16" s="54"/>
      <c r="AH16" s="47">
        <f t="shared" si="8"/>
        <v>0</v>
      </c>
      <c r="AI16" s="51">
        <f>W16+AB16</f>
        <v>0</v>
      </c>
    </row>
    <row r="17" spans="1:35" ht="15">
      <c r="A17" s="41" t="s">
        <v>36</v>
      </c>
      <c r="B17" s="56">
        <v>25</v>
      </c>
      <c r="C17" s="43" t="s">
        <v>37</v>
      </c>
      <c r="D17" s="44">
        <v>166643993</v>
      </c>
      <c r="E17" s="44">
        <v>0</v>
      </c>
      <c r="F17" s="44">
        <v>643783</v>
      </c>
      <c r="G17" s="44"/>
      <c r="H17" s="44">
        <v>624665530</v>
      </c>
      <c r="I17" s="44">
        <v>850000</v>
      </c>
      <c r="J17" s="44"/>
      <c r="K17" s="44"/>
      <c r="L17" s="44">
        <v>895251958</v>
      </c>
      <c r="M17" s="44"/>
      <c r="N17" s="45">
        <f t="shared" si="0"/>
        <v>625515530</v>
      </c>
      <c r="O17" s="45" t="e">
        <f>#REF!-Q17</f>
        <v>#REF!</v>
      </c>
      <c r="P17" s="45">
        <f t="shared" si="1"/>
        <v>167287776</v>
      </c>
      <c r="Q17" s="45">
        <v>416781511</v>
      </c>
      <c r="R17" s="45" t="e">
        <f>#REF!-Q17</f>
        <v>#REF!</v>
      </c>
      <c r="S17" s="45">
        <v>587148855</v>
      </c>
      <c r="T17" s="45"/>
      <c r="U17" s="45"/>
      <c r="V17" s="45">
        <f t="shared" si="2"/>
        <v>587148855</v>
      </c>
      <c r="W17" s="45">
        <f>AI17-[1]kqkdq3hn!X17</f>
        <v>765540831</v>
      </c>
      <c r="X17" s="45">
        <f t="shared" si="3"/>
        <v>895251958</v>
      </c>
      <c r="Y17" s="46">
        <f t="shared" si="4"/>
        <v>792803306</v>
      </c>
      <c r="Z17" s="46">
        <v>657779876</v>
      </c>
      <c r="AA17" s="46">
        <f t="shared" si="5"/>
        <v>1688055264</v>
      </c>
      <c r="AB17" s="47">
        <v>1854467372</v>
      </c>
      <c r="AC17" s="47">
        <f t="shared" si="6"/>
        <v>0</v>
      </c>
      <c r="AD17" s="47">
        <f t="shared" si="7"/>
        <v>1688055264</v>
      </c>
      <c r="AE17" s="58">
        <v>1686561481</v>
      </c>
      <c r="AF17" s="49">
        <v>850000</v>
      </c>
      <c r="AG17" s="50">
        <v>643783</v>
      </c>
      <c r="AH17" s="47">
        <f t="shared" si="8"/>
        <v>2275204119</v>
      </c>
      <c r="AI17" s="51">
        <v>2620008203</v>
      </c>
    </row>
    <row r="18" spans="1:35" ht="15">
      <c r="A18" s="41" t="s">
        <v>38</v>
      </c>
      <c r="B18" s="56">
        <v>26</v>
      </c>
      <c r="C18" s="43" t="s">
        <v>39</v>
      </c>
      <c r="D18" s="44">
        <v>214871007</v>
      </c>
      <c r="E18" s="44">
        <v>234420651</v>
      </c>
      <c r="F18" s="44">
        <v>463351</v>
      </c>
      <c r="G18" s="44"/>
      <c r="H18" s="44">
        <v>583173501</v>
      </c>
      <c r="I18" s="44">
        <v>223808156</v>
      </c>
      <c r="J18" s="44">
        <v>4895433</v>
      </c>
      <c r="K18" s="44"/>
      <c r="L18" s="44">
        <v>712175813</v>
      </c>
      <c r="M18" s="44">
        <v>226399081</v>
      </c>
      <c r="N18" s="45">
        <f t="shared" si="0"/>
        <v>811877090</v>
      </c>
      <c r="O18" s="45" t="e">
        <f>#REF!-Q18</f>
        <v>#REF!</v>
      </c>
      <c r="P18" s="45">
        <f t="shared" si="1"/>
        <v>449755009</v>
      </c>
      <c r="Q18" s="45">
        <v>882381617</v>
      </c>
      <c r="R18" s="45" t="e">
        <f>#REF!-Q18</f>
        <v>#REF!</v>
      </c>
      <c r="S18" s="45">
        <v>476376826</v>
      </c>
      <c r="T18" s="45">
        <v>255902987</v>
      </c>
      <c r="U18" s="45"/>
      <c r="V18" s="45">
        <f t="shared" si="2"/>
        <v>732279813</v>
      </c>
      <c r="W18" s="45">
        <f>AI18-[1]kqkdq3hn!X18</f>
        <v>387375029</v>
      </c>
      <c r="X18" s="45">
        <f t="shared" si="3"/>
        <v>938574894</v>
      </c>
      <c r="Y18" s="46">
        <f t="shared" si="4"/>
        <v>1261632099</v>
      </c>
      <c r="Z18" s="46">
        <v>697625792</v>
      </c>
      <c r="AA18" s="46">
        <f t="shared" si="5"/>
        <v>2200206993</v>
      </c>
      <c r="AB18" s="47">
        <v>3503746862</v>
      </c>
      <c r="AC18" s="47">
        <f t="shared" si="6"/>
        <v>0</v>
      </c>
      <c r="AD18" s="47">
        <f t="shared" si="7"/>
        <v>2200206993</v>
      </c>
      <c r="AE18" s="58">
        <v>1510220321</v>
      </c>
      <c r="AF18" s="49">
        <v>684627888</v>
      </c>
      <c r="AG18" s="50">
        <v>5358784</v>
      </c>
      <c r="AH18" s="47">
        <f t="shared" si="8"/>
        <v>2932486806</v>
      </c>
      <c r="AI18" s="51">
        <v>3891121891</v>
      </c>
    </row>
    <row r="19" spans="1:35" ht="25.5" customHeight="1">
      <c r="A19" s="52" t="s">
        <v>40</v>
      </c>
      <c r="B19" s="53">
        <v>30</v>
      </c>
      <c r="C19" s="43"/>
      <c r="D19" s="44">
        <f>D12+D13-D14-D17-D18</f>
        <v>11681095</v>
      </c>
      <c r="E19" s="44">
        <f>E12+E13-E14-E18</f>
        <v>136243681</v>
      </c>
      <c r="F19" s="44">
        <f>F12+F13-F17-F18</f>
        <v>-5149397</v>
      </c>
      <c r="G19" s="44"/>
      <c r="H19" s="44">
        <f>H12+H13-H14-H17-H18</f>
        <v>-26867783</v>
      </c>
      <c r="I19" s="44">
        <f>I12+I13-I14-I17-I18</f>
        <v>346251976</v>
      </c>
      <c r="J19" s="44">
        <f>J12+J13-J14-J17-J18</f>
        <v>-4748428</v>
      </c>
      <c r="K19" s="44">
        <v>54329621</v>
      </c>
      <c r="L19" s="44">
        <f>L12+L13-L14-L17-L18</f>
        <v>666830982</v>
      </c>
      <c r="M19" s="44">
        <f>M12+M13-M18</f>
        <v>255793784</v>
      </c>
      <c r="N19" s="46">
        <f>N12+N13-N14-N17-N18</f>
        <v>271430947</v>
      </c>
      <c r="O19" s="45" t="e">
        <f>#REF!-Q19</f>
        <v>#REF!</v>
      </c>
      <c r="P19" s="45">
        <f t="shared" si="1"/>
        <v>142775379</v>
      </c>
      <c r="Q19" s="45">
        <f>Q12+Q13-Q14-Q17-Q18</f>
        <v>-351092505</v>
      </c>
      <c r="R19" s="45" t="e">
        <f>#REF!-Q19</f>
        <v>#REF!</v>
      </c>
      <c r="S19" s="45">
        <f>S12+S13-S14-S17-S18</f>
        <v>90624557</v>
      </c>
      <c r="T19" s="45">
        <f>T12+T13-T14-T17-T18</f>
        <v>69140973</v>
      </c>
      <c r="U19" s="45"/>
      <c r="V19" s="45">
        <f t="shared" si="2"/>
        <v>159765530</v>
      </c>
      <c r="W19" s="45">
        <f>W12+W13-W14-W17-W18</f>
        <v>294041016</v>
      </c>
      <c r="X19" s="45">
        <f t="shared" si="3"/>
        <v>922624766</v>
      </c>
      <c r="Y19" s="46">
        <f>Y12+Y13-Y14-Y17-Y18</f>
        <v>414206326</v>
      </c>
      <c r="Z19" s="46">
        <f>Z12+Z13-Z14-Z17-Z18</f>
        <v>1432899316</v>
      </c>
      <c r="AA19" s="46">
        <f t="shared" si="5"/>
        <v>1336831092</v>
      </c>
      <c r="AB19" s="46">
        <f>AB12+AB13-AB14-AB17-AB18</f>
        <v>-1708034296</v>
      </c>
      <c r="AC19" s="47">
        <f t="shared" si="6"/>
        <v>43089538</v>
      </c>
      <c r="AD19" s="47">
        <f t="shared" si="7"/>
        <v>1379920630</v>
      </c>
      <c r="AE19" s="46">
        <f>AE12+AE13-AE14-AE17-AE18</f>
        <v>651644294</v>
      </c>
      <c r="AF19" s="46">
        <f>AF12+AF13-AF14-AF17-AF18</f>
        <v>738174161</v>
      </c>
      <c r="AG19" s="46">
        <f>AG12+AG13-AG14-AG17-AG18</f>
        <v>-9897825</v>
      </c>
      <c r="AH19" s="79">
        <f t="shared" si="8"/>
        <v>1496596622</v>
      </c>
      <c r="AI19" s="51">
        <f>AI12+AI13-AI14-AI17-AI18</f>
        <v>-1413993280</v>
      </c>
    </row>
    <row r="20" spans="1:35" ht="16.5" customHeight="1">
      <c r="A20" s="41" t="s">
        <v>41</v>
      </c>
      <c r="B20" s="56">
        <v>31</v>
      </c>
      <c r="C20" s="43">
        <v>28</v>
      </c>
      <c r="D20" s="44">
        <v>24000000</v>
      </c>
      <c r="E20" s="44">
        <v>46320356</v>
      </c>
      <c r="F20" s="44">
        <v>289387517</v>
      </c>
      <c r="G20" s="44"/>
      <c r="H20" s="44">
        <v>63695804</v>
      </c>
      <c r="I20" s="44">
        <v>74609089</v>
      </c>
      <c r="J20" s="44">
        <v>2</v>
      </c>
      <c r="K20" s="44"/>
      <c r="L20" s="44">
        <v>34515815</v>
      </c>
      <c r="M20" s="44">
        <v>487000</v>
      </c>
      <c r="N20" s="45">
        <f t="shared" si="0"/>
        <v>138304895</v>
      </c>
      <c r="O20" s="45" t="e">
        <f>#REF!-Q20</f>
        <v>#REF!</v>
      </c>
      <c r="P20" s="45">
        <f t="shared" si="1"/>
        <v>359707873</v>
      </c>
      <c r="Q20" s="45">
        <v>34390286</v>
      </c>
      <c r="R20" s="45" t="e">
        <f>#REF!-Q20</f>
        <v>#REF!</v>
      </c>
      <c r="S20" s="45">
        <v>74344464</v>
      </c>
      <c r="T20" s="45">
        <v>19878117</v>
      </c>
      <c r="U20" s="45"/>
      <c r="V20" s="45">
        <f t="shared" si="2"/>
        <v>94222581</v>
      </c>
      <c r="W20" s="45">
        <f>AI20-[1]kqkdq3hn!X20</f>
        <v>122319221</v>
      </c>
      <c r="X20" s="45">
        <f t="shared" si="3"/>
        <v>35002815</v>
      </c>
      <c r="Y20" s="46">
        <v>167097247</v>
      </c>
      <c r="Z20" s="46">
        <v>58455501</v>
      </c>
      <c r="AA20" s="46">
        <f t="shared" si="5"/>
        <v>202100062</v>
      </c>
      <c r="AB20" s="47">
        <v>189773078</v>
      </c>
      <c r="AC20" s="47">
        <f t="shared" si="6"/>
        <v>330915522</v>
      </c>
      <c r="AD20" s="47">
        <f t="shared" si="7"/>
        <v>533015584</v>
      </c>
      <c r="AE20" s="58">
        <v>122211619</v>
      </c>
      <c r="AF20" s="49">
        <v>121416445</v>
      </c>
      <c r="AG20" s="50">
        <v>289387520</v>
      </c>
      <c r="AH20" s="47">
        <f t="shared" si="8"/>
        <v>296322643</v>
      </c>
      <c r="AI20" s="51">
        <v>312092299</v>
      </c>
    </row>
    <row r="21" spans="1:35" ht="18" customHeight="1">
      <c r="A21" s="41" t="s">
        <v>42</v>
      </c>
      <c r="B21" s="56">
        <v>32</v>
      </c>
      <c r="C21" s="43">
        <v>29</v>
      </c>
      <c r="D21" s="44">
        <v>0</v>
      </c>
      <c r="E21" s="44">
        <v>42300357</v>
      </c>
      <c r="F21" s="44">
        <v>288615170</v>
      </c>
      <c r="G21" s="44"/>
      <c r="H21" s="44">
        <v>224955</v>
      </c>
      <c r="I21" s="44"/>
      <c r="J21" s="44">
        <v>2114607</v>
      </c>
      <c r="K21" s="44"/>
      <c r="L21" s="44">
        <v>2908</v>
      </c>
      <c r="M21" s="44"/>
      <c r="N21" s="45">
        <f t="shared" si="0"/>
        <v>2339562</v>
      </c>
      <c r="O21" s="45" t="e">
        <f>#REF!-Q21</f>
        <v>#REF!</v>
      </c>
      <c r="P21" s="45">
        <f t="shared" si="1"/>
        <v>330915527</v>
      </c>
      <c r="Q21" s="45">
        <v>500000</v>
      </c>
      <c r="R21" s="45" t="e">
        <f>#REF!-Q21</f>
        <v>#REF!</v>
      </c>
      <c r="S21" s="45">
        <v>26691068</v>
      </c>
      <c r="T21" s="45">
        <v>0</v>
      </c>
      <c r="U21" s="45"/>
      <c r="V21" s="45">
        <f t="shared" si="2"/>
        <v>26691068</v>
      </c>
      <c r="W21" s="45">
        <f>AI21-[1]kqkdq3hn!X21</f>
        <v>439990835</v>
      </c>
      <c r="X21" s="45">
        <f t="shared" si="3"/>
        <v>2908</v>
      </c>
      <c r="Y21" s="46">
        <v>2339568</v>
      </c>
      <c r="Z21" s="46">
        <v>0</v>
      </c>
      <c r="AA21" s="46">
        <f t="shared" si="5"/>
        <v>2342476</v>
      </c>
      <c r="AB21" s="47">
        <v>418093730</v>
      </c>
      <c r="AC21" s="47">
        <f t="shared" si="6"/>
        <v>330915522</v>
      </c>
      <c r="AD21" s="47">
        <f t="shared" si="7"/>
        <v>333257998</v>
      </c>
      <c r="AE21" s="58">
        <v>227863</v>
      </c>
      <c r="AF21" s="49">
        <v>42300357</v>
      </c>
      <c r="AG21" s="50">
        <v>290729778</v>
      </c>
      <c r="AH21" s="47">
        <f t="shared" si="8"/>
        <v>29033544</v>
      </c>
      <c r="AI21" s="51">
        <v>858084565</v>
      </c>
    </row>
    <row r="22" spans="1:35" ht="15">
      <c r="A22" s="59" t="s">
        <v>43</v>
      </c>
      <c r="B22" s="53">
        <v>40</v>
      </c>
      <c r="C22" s="43"/>
      <c r="D22" s="44">
        <f>D20-D21</f>
        <v>24000000</v>
      </c>
      <c r="E22" s="44">
        <f>E20-E21</f>
        <v>4019999</v>
      </c>
      <c r="F22" s="44">
        <f>F20-F21</f>
        <v>772347</v>
      </c>
      <c r="G22" s="44"/>
      <c r="H22" s="44">
        <f>H20-H21</f>
        <v>63470849</v>
      </c>
      <c r="I22" s="44">
        <f>I20-I21</f>
        <v>74609089</v>
      </c>
      <c r="J22" s="44">
        <f>J20-J21</f>
        <v>-2114605</v>
      </c>
      <c r="K22" s="44"/>
      <c r="L22" s="44">
        <f>L20-L21</f>
        <v>34512907</v>
      </c>
      <c r="M22" s="44">
        <f>M20-M21</f>
        <v>487000</v>
      </c>
      <c r="N22" s="45">
        <f>N20-N21</f>
        <v>135965333</v>
      </c>
      <c r="O22" s="45" t="e">
        <f>#REF!-Q22</f>
        <v>#REF!</v>
      </c>
      <c r="P22" s="45">
        <f t="shared" si="1"/>
        <v>28792346</v>
      </c>
      <c r="Q22" s="45">
        <f>Q20-Q21</f>
        <v>33890286</v>
      </c>
      <c r="R22" s="45" t="e">
        <f>#REF!-Q22</f>
        <v>#REF!</v>
      </c>
      <c r="S22" s="45">
        <f>S20-S21</f>
        <v>47653396</v>
      </c>
      <c r="T22" s="45">
        <f>T20-T21</f>
        <v>19878117</v>
      </c>
      <c r="U22" s="45"/>
      <c r="V22" s="45">
        <f t="shared" si="2"/>
        <v>67531513</v>
      </c>
      <c r="W22" s="45">
        <f>W20-W21</f>
        <v>-317671614</v>
      </c>
      <c r="X22" s="45">
        <f t="shared" si="3"/>
        <v>34999907</v>
      </c>
      <c r="Y22" s="46">
        <f>Y20-Y21</f>
        <v>164757679</v>
      </c>
      <c r="Z22" s="46">
        <f>Z20-Z21</f>
        <v>58455501</v>
      </c>
      <c r="AA22" s="46">
        <f t="shared" si="5"/>
        <v>199757586</v>
      </c>
      <c r="AB22" s="47">
        <f>AB20-AB21</f>
        <v>-228320652</v>
      </c>
      <c r="AC22" s="47">
        <f t="shared" si="6"/>
        <v>0</v>
      </c>
      <c r="AD22" s="47">
        <f t="shared" si="7"/>
        <v>199757586</v>
      </c>
      <c r="AE22" s="58">
        <v>121983756</v>
      </c>
      <c r="AF22" s="49">
        <v>79116088</v>
      </c>
      <c r="AG22" s="47">
        <f>AG20-AG21</f>
        <v>-1342258</v>
      </c>
      <c r="AH22" s="47">
        <f t="shared" si="8"/>
        <v>267289099</v>
      </c>
      <c r="AI22" s="51">
        <f>AI20-AI21</f>
        <v>-545992266</v>
      </c>
    </row>
    <row r="23" spans="1:35" ht="19.5" customHeight="1">
      <c r="A23" s="59" t="s">
        <v>44</v>
      </c>
      <c r="B23" s="53">
        <v>50</v>
      </c>
      <c r="C23" s="43"/>
      <c r="D23" s="44">
        <f>D19+D22</f>
        <v>35681095</v>
      </c>
      <c r="E23" s="44">
        <f>E19+E22</f>
        <v>140263680</v>
      </c>
      <c r="F23" s="44">
        <f>F19+F22</f>
        <v>-4377050</v>
      </c>
      <c r="G23" s="44"/>
      <c r="H23" s="44">
        <f>H19+H22</f>
        <v>36603066</v>
      </c>
      <c r="I23" s="44">
        <f>I19+I22</f>
        <v>420861065</v>
      </c>
      <c r="J23" s="44">
        <f>J19+J22</f>
        <v>-6863033</v>
      </c>
      <c r="K23" s="44">
        <v>54329621</v>
      </c>
      <c r="L23" s="44">
        <f>L19+L22</f>
        <v>701343889</v>
      </c>
      <c r="M23" s="44">
        <f>M19+M22</f>
        <v>256280784</v>
      </c>
      <c r="N23" s="46">
        <f>N19+N22</f>
        <v>407396280</v>
      </c>
      <c r="O23" s="45" t="e">
        <f>#REF!-Q23</f>
        <v>#REF!</v>
      </c>
      <c r="P23" s="45">
        <f t="shared" si="1"/>
        <v>171567725</v>
      </c>
      <c r="Q23" s="45">
        <f>Q19+Q22</f>
        <v>-317202219</v>
      </c>
      <c r="R23" s="45" t="e">
        <f>#REF!-Q23</f>
        <v>#REF!</v>
      </c>
      <c r="S23" s="45">
        <f>S19+S22</f>
        <v>138277953</v>
      </c>
      <c r="T23" s="45">
        <f>T19+T22</f>
        <v>89019090</v>
      </c>
      <c r="U23" s="45"/>
      <c r="V23" s="45">
        <f t="shared" si="2"/>
        <v>227297043</v>
      </c>
      <c r="W23" s="45">
        <f>W19+W22</f>
        <v>-23630598</v>
      </c>
      <c r="X23" s="45">
        <f t="shared" si="3"/>
        <v>957624673</v>
      </c>
      <c r="Y23" s="46">
        <f>Y19+Y22</f>
        <v>578964005</v>
      </c>
      <c r="Z23" s="46">
        <f>Z19+Z22</f>
        <v>1491354817</v>
      </c>
      <c r="AA23" s="46">
        <f t="shared" si="5"/>
        <v>1536588678</v>
      </c>
      <c r="AB23" s="46">
        <f>AB19+AB22</f>
        <v>-1936354948</v>
      </c>
      <c r="AC23" s="47">
        <f t="shared" si="6"/>
        <v>43089538</v>
      </c>
      <c r="AD23" s="47">
        <f t="shared" si="7"/>
        <v>1579678216</v>
      </c>
      <c r="AE23" s="46">
        <f>AE19+AE22</f>
        <v>773628050</v>
      </c>
      <c r="AF23" s="49">
        <v>817290249</v>
      </c>
      <c r="AG23" s="47">
        <f>AG19+AG22</f>
        <v>-11240083</v>
      </c>
      <c r="AH23" s="47">
        <f t="shared" si="8"/>
        <v>1763885721</v>
      </c>
      <c r="AI23" s="51">
        <f>AI19+AI22</f>
        <v>-1959985546</v>
      </c>
    </row>
    <row r="24" spans="1:35" ht="14.25" customHeight="1">
      <c r="A24" s="41" t="s">
        <v>45</v>
      </c>
      <c r="B24" s="56">
        <v>51</v>
      </c>
      <c r="C24" s="43">
        <v>30</v>
      </c>
      <c r="D24" s="44"/>
      <c r="E24" s="44">
        <v>7013184</v>
      </c>
      <c r="F24" s="44"/>
      <c r="G24" s="44"/>
      <c r="H24" s="44"/>
      <c r="I24" s="44">
        <v>34379798</v>
      </c>
      <c r="J24" s="44"/>
      <c r="K24" s="44"/>
      <c r="L24" s="44"/>
      <c r="M24" s="44">
        <v>12814040</v>
      </c>
      <c r="N24" s="45">
        <f t="shared" si="0"/>
        <v>34379798</v>
      </c>
      <c r="O24" s="45" t="e">
        <f>#REF!-Q24</f>
        <v>#REF!</v>
      </c>
      <c r="P24" s="45">
        <f t="shared" si="1"/>
        <v>7013184</v>
      </c>
      <c r="Q24" s="45">
        <v>5665890</v>
      </c>
      <c r="R24" s="45" t="e">
        <f>#REF!-Q24</f>
        <v>#REF!</v>
      </c>
      <c r="S24" s="45"/>
      <c r="T24" s="45">
        <v>5957576</v>
      </c>
      <c r="U24" s="45"/>
      <c r="V24" s="45">
        <f t="shared" si="2"/>
        <v>5957576</v>
      </c>
      <c r="W24" s="45">
        <f>AI24-[1]kqkdq3hn!X24</f>
        <v>20053385</v>
      </c>
      <c r="X24" s="45">
        <f t="shared" si="3"/>
        <v>12814040</v>
      </c>
      <c r="Y24" s="46">
        <f t="shared" si="4"/>
        <v>41392982</v>
      </c>
      <c r="Z24" s="46">
        <v>0</v>
      </c>
      <c r="AA24" s="46">
        <f t="shared" si="5"/>
        <v>54207022</v>
      </c>
      <c r="AB24" s="47">
        <v>13155853</v>
      </c>
      <c r="AC24" s="47">
        <f t="shared" si="6"/>
        <v>0</v>
      </c>
      <c r="AD24" s="47">
        <f t="shared" si="7"/>
        <v>54207022</v>
      </c>
      <c r="AE24" s="58">
        <v>0</v>
      </c>
      <c r="AF24" s="49">
        <v>54207022</v>
      </c>
      <c r="AG24" s="54"/>
      <c r="AH24" s="47">
        <f t="shared" si="8"/>
        <v>60164598</v>
      </c>
      <c r="AI24" s="51">
        <v>33209238</v>
      </c>
    </row>
    <row r="25" spans="1:35" ht="15" customHeight="1">
      <c r="A25" s="41" t="s">
        <v>46</v>
      </c>
      <c r="B25" s="56">
        <v>52</v>
      </c>
      <c r="C25" s="43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5">
        <f t="shared" si="0"/>
        <v>0</v>
      </c>
      <c r="O25" s="45" t="e">
        <f>#REF!-Q25</f>
        <v>#REF!</v>
      </c>
      <c r="P25" s="45">
        <f t="shared" si="1"/>
        <v>0</v>
      </c>
      <c r="Q25" s="45"/>
      <c r="R25" s="45" t="e">
        <f>#REF!-Q25</f>
        <v>#REF!</v>
      </c>
      <c r="S25" s="45"/>
      <c r="T25" s="45"/>
      <c r="U25" s="45"/>
      <c r="V25" s="45">
        <f t="shared" si="2"/>
        <v>0</v>
      </c>
      <c r="W25" s="45">
        <f>AI25-[1]kqkdq3hn!X25</f>
        <v>101012116</v>
      </c>
      <c r="X25" s="45">
        <f t="shared" si="3"/>
        <v>0</v>
      </c>
      <c r="Y25" s="46">
        <v>-6934902</v>
      </c>
      <c r="Z25" s="46">
        <v>-390494413</v>
      </c>
      <c r="AA25" s="46">
        <v>-101012116</v>
      </c>
      <c r="AB25" s="47">
        <v>0</v>
      </c>
      <c r="AC25" s="47">
        <f t="shared" si="6"/>
        <v>101012116</v>
      </c>
      <c r="AD25" s="47">
        <f t="shared" si="7"/>
        <v>0</v>
      </c>
      <c r="AE25" s="54"/>
      <c r="AF25" s="49"/>
      <c r="AG25" s="54"/>
      <c r="AH25" s="47">
        <f t="shared" si="8"/>
        <v>-101012116</v>
      </c>
      <c r="AI25" s="51">
        <v>101012116</v>
      </c>
    </row>
    <row r="26" spans="1:35" ht="23.25" customHeight="1">
      <c r="A26" s="60" t="s">
        <v>47</v>
      </c>
      <c r="B26" s="61">
        <v>60</v>
      </c>
      <c r="C26" s="62"/>
      <c r="D26" s="44">
        <f>D23</f>
        <v>35681095</v>
      </c>
      <c r="E26" s="44">
        <f>E23-E24</f>
        <v>133250496</v>
      </c>
      <c r="F26" s="44">
        <f>F23</f>
        <v>-4377050</v>
      </c>
      <c r="G26" s="44"/>
      <c r="H26" s="44">
        <f>H23-H24</f>
        <v>36603066</v>
      </c>
      <c r="I26" s="44">
        <f>I23-I24</f>
        <v>386481267</v>
      </c>
      <c r="J26" s="44">
        <f>J23-J24</f>
        <v>-6863033</v>
      </c>
      <c r="K26" s="44">
        <v>54329621</v>
      </c>
      <c r="L26" s="44">
        <f>L23</f>
        <v>701343889</v>
      </c>
      <c r="M26" s="44">
        <f>M23-M24</f>
        <v>243466744</v>
      </c>
      <c r="N26" s="46">
        <f>N23-N24</f>
        <v>373016482</v>
      </c>
      <c r="O26" s="45" t="e">
        <f>#REF!-Q26</f>
        <v>#REF!</v>
      </c>
      <c r="P26" s="45">
        <f t="shared" si="1"/>
        <v>164554541</v>
      </c>
      <c r="Q26" s="45">
        <f>Q23-Q24</f>
        <v>-322868109</v>
      </c>
      <c r="R26" s="45" t="e">
        <f>#REF!-Q26</f>
        <v>#REF!</v>
      </c>
      <c r="S26" s="45">
        <f>S23</f>
        <v>138277953</v>
      </c>
      <c r="T26" s="45">
        <f>T23-T24</f>
        <v>83061514</v>
      </c>
      <c r="U26" s="45"/>
      <c r="V26" s="45">
        <f t="shared" si="2"/>
        <v>221339467</v>
      </c>
      <c r="W26" s="45">
        <f>AI26-[1]kqkdq3hn!X26</f>
        <v>-144696099</v>
      </c>
      <c r="X26" s="45">
        <f t="shared" si="3"/>
        <v>944810633</v>
      </c>
      <c r="Y26" s="46">
        <f>Y23-Y24-Y25</f>
        <v>544505925</v>
      </c>
      <c r="Z26" s="46">
        <f>Z23-Z25</f>
        <v>1881849230</v>
      </c>
      <c r="AA26" s="46">
        <f>AA23-AA24-AA25</f>
        <v>1583393772</v>
      </c>
      <c r="AB26" s="47">
        <f>AB23-AB24</f>
        <v>-1949510801</v>
      </c>
      <c r="AC26" s="47">
        <f t="shared" si="6"/>
        <v>-57922578</v>
      </c>
      <c r="AD26" s="47">
        <f t="shared" si="7"/>
        <v>1525471194</v>
      </c>
      <c r="AE26" s="47">
        <f>AE23-AE24</f>
        <v>773628050</v>
      </c>
      <c r="AF26" s="49">
        <f>AF23-AF24</f>
        <v>763083227</v>
      </c>
      <c r="AG26" s="47">
        <f>AG23</f>
        <v>-11240083</v>
      </c>
      <c r="AH26" s="51">
        <f>AH23-AH24-AH25</f>
        <v>1804733239</v>
      </c>
      <c r="AI26" s="51">
        <f>AI23-AI24-AI25</f>
        <v>-2094206900</v>
      </c>
    </row>
    <row r="27" spans="1:35" ht="18.75" customHeight="1">
      <c r="A27" s="63" t="s">
        <v>48</v>
      </c>
      <c r="B27" s="64">
        <v>61</v>
      </c>
      <c r="C27" s="62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5">
        <f>H27+I27+J27-K27</f>
        <v>0</v>
      </c>
      <c r="O27" s="45" t="e">
        <f>#REF!-Q27</f>
        <v>#REF!</v>
      </c>
      <c r="P27" s="45"/>
      <c r="Q27" s="45"/>
      <c r="R27" s="45" t="e">
        <f>#REF!-Q27</f>
        <v>#REF!</v>
      </c>
      <c r="S27" s="45"/>
      <c r="T27" s="45"/>
      <c r="U27" s="45"/>
      <c r="V27" s="45">
        <f t="shared" si="2"/>
        <v>0</v>
      </c>
      <c r="W27" s="45"/>
      <c r="X27" s="45">
        <f t="shared" si="3"/>
        <v>0</v>
      </c>
      <c r="Y27" s="46"/>
      <c r="Z27" s="46"/>
      <c r="AA27" s="46">
        <f t="shared" si="5"/>
        <v>0</v>
      </c>
      <c r="AB27" s="47"/>
      <c r="AC27" s="47">
        <f t="shared" si="6"/>
        <v>0</v>
      </c>
      <c r="AD27" s="47">
        <f t="shared" si="7"/>
        <v>0</v>
      </c>
      <c r="AE27" s="54"/>
      <c r="AF27" s="49"/>
      <c r="AG27" s="54"/>
      <c r="AH27" s="47">
        <f t="shared" si="8"/>
        <v>0</v>
      </c>
      <c r="AI27" s="51"/>
    </row>
    <row r="28" spans="1:35" ht="17.25" customHeight="1">
      <c r="A28" s="63" t="s">
        <v>49</v>
      </c>
      <c r="B28" s="64">
        <v>62</v>
      </c>
      <c r="C28" s="62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5">
        <f>H28+I28+J28-K28</f>
        <v>0</v>
      </c>
      <c r="O28" s="45"/>
      <c r="P28" s="45"/>
      <c r="Q28" s="45"/>
      <c r="R28" s="45" t="e">
        <f>#REF!-Q28</f>
        <v>#REF!</v>
      </c>
      <c r="S28" s="45"/>
      <c r="T28" s="45"/>
      <c r="U28" s="45"/>
      <c r="V28" s="45">
        <f t="shared" si="2"/>
        <v>0</v>
      </c>
      <c r="W28" s="45"/>
      <c r="X28" s="45">
        <f t="shared" si="3"/>
        <v>0</v>
      </c>
      <c r="Y28" s="46">
        <f>N28+P28</f>
        <v>0</v>
      </c>
      <c r="Z28" s="46"/>
      <c r="AA28" s="46">
        <f t="shared" si="5"/>
        <v>0</v>
      </c>
      <c r="AB28" s="47"/>
      <c r="AC28" s="47">
        <f t="shared" si="6"/>
        <v>0</v>
      </c>
      <c r="AD28" s="47">
        <f t="shared" si="7"/>
        <v>0</v>
      </c>
      <c r="AE28" s="54"/>
      <c r="AF28" s="49"/>
      <c r="AG28" s="54"/>
      <c r="AH28" s="47">
        <f t="shared" si="8"/>
        <v>0</v>
      </c>
      <c r="AI28" s="51">
        <f>W28+AB28</f>
        <v>0</v>
      </c>
    </row>
    <row r="29" spans="1:35" ht="16.5" customHeight="1">
      <c r="A29" s="63" t="s">
        <v>50</v>
      </c>
      <c r="B29" s="64">
        <v>70</v>
      </c>
      <c r="C29" s="62">
        <v>31</v>
      </c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>
        <f t="shared" si="1"/>
        <v>0</v>
      </c>
      <c r="Q29" s="44"/>
      <c r="R29" s="44" t="e">
        <f>#REF!-Q29</f>
        <v>#REF!</v>
      </c>
      <c r="S29" s="44"/>
      <c r="T29" s="44"/>
      <c r="U29" s="44"/>
      <c r="V29" s="44"/>
      <c r="W29" s="44"/>
      <c r="X29" s="45"/>
      <c r="Y29" s="47">
        <f>N29+P29</f>
        <v>0</v>
      </c>
      <c r="Z29" s="47"/>
      <c r="AA29" s="46">
        <v>709</v>
      </c>
      <c r="AB29" s="47">
        <v>-873</v>
      </c>
      <c r="AC29" s="47">
        <f t="shared" si="6"/>
        <v>-709</v>
      </c>
      <c r="AD29" s="47">
        <f t="shared" si="7"/>
        <v>0</v>
      </c>
      <c r="AE29" s="54"/>
      <c r="AF29" s="49"/>
      <c r="AG29" s="54"/>
      <c r="AH29" s="47">
        <v>808</v>
      </c>
      <c r="AI29" s="51">
        <v>-939</v>
      </c>
    </row>
    <row r="30" spans="1:35" ht="15" customHeight="1" thickBot="1">
      <c r="A30" s="65" t="s">
        <v>51</v>
      </c>
      <c r="B30" s="66">
        <v>71</v>
      </c>
      <c r="C30" s="67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>
        <f t="shared" si="1"/>
        <v>0</v>
      </c>
      <c r="Q30" s="68"/>
      <c r="R30" s="68"/>
      <c r="S30" s="68"/>
      <c r="T30" s="68"/>
      <c r="U30" s="68"/>
      <c r="V30" s="68"/>
      <c r="W30" s="68"/>
      <c r="X30" s="69">
        <f t="shared" si="3"/>
        <v>0</v>
      </c>
      <c r="Y30" s="70">
        <f>N30+P30</f>
        <v>0</v>
      </c>
      <c r="Z30" s="70"/>
      <c r="AA30" s="71">
        <f t="shared" si="5"/>
        <v>0</v>
      </c>
      <c r="AB30" s="70">
        <f>AA30</f>
        <v>0</v>
      </c>
      <c r="AC30" s="70">
        <f t="shared" si="6"/>
        <v>0</v>
      </c>
      <c r="AD30" s="70">
        <f t="shared" si="7"/>
        <v>0</v>
      </c>
      <c r="AE30" s="72"/>
      <c r="AF30" s="73"/>
      <c r="AG30" s="72"/>
      <c r="AH30" s="70">
        <f t="shared" si="8"/>
        <v>0</v>
      </c>
      <c r="AI30" s="74">
        <f>W30+AB30</f>
        <v>0</v>
      </c>
    </row>
    <row r="31" spans="1:35" ht="18.75" thickTop="1">
      <c r="A31" s="75" t="s">
        <v>52</v>
      </c>
      <c r="B31" s="75"/>
      <c r="C31" s="75"/>
      <c r="AD31" s="76">
        <f t="shared" si="7"/>
        <v>0</v>
      </c>
      <c r="AF31" s="77"/>
    </row>
    <row r="32" spans="1:35" ht="18">
      <c r="A32" s="75"/>
      <c r="B32" s="75"/>
      <c r="C32" s="75"/>
    </row>
    <row r="33" spans="1:24" ht="18">
      <c r="A33" s="75"/>
      <c r="B33" s="75"/>
      <c r="C33" s="75"/>
    </row>
    <row r="34" spans="1:24" ht="18">
      <c r="A34" s="75"/>
      <c r="B34" s="75"/>
      <c r="C34" s="75"/>
    </row>
    <row r="35" spans="1:24" ht="18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 t="s">
        <v>53</v>
      </c>
      <c r="Q35" s="78"/>
      <c r="R35" s="78"/>
      <c r="S35" s="78"/>
      <c r="T35" s="78"/>
      <c r="U35" s="78"/>
      <c r="V35" s="78"/>
      <c r="W35" s="78"/>
      <c r="X35" s="78"/>
    </row>
  </sheetData>
  <mergeCells count="3">
    <mergeCell ref="A4:AI4"/>
    <mergeCell ref="A5:AI5"/>
    <mergeCell ref="AH6:AI6"/>
  </mergeCells>
  <phoneticPr fontId="0" type="noConversion"/>
  <pageMargins left="0.69" right="0.36" top="0.28999999999999998" bottom="0.35" header="0.2" footer="0.2"/>
  <pageSetup paperSize="9" orientation="landscape" verticalDpi="0" r:id="rId1"/>
  <headerFooter alignWithMargins="0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WfcyUki1ttyqWzpY7xcu+vIVocQ=</DigestValue>
    </Reference>
    <Reference URI="#idOfficeObject" Type="http://www.w3.org/2000/09/xmldsig#Object">
      <DigestMethod Algorithm="http://www.w3.org/2000/09/xmldsig#sha1"/>
      <DigestValue>RNiQ52uv5eKaFGVG6wGvXZd4DrE=</DigestValue>
    </Reference>
  </SignedInfo>
  <SignatureValue>
    kYKt84U1nnLiEr3bufMvMAMGreEyH+e2MXU1cQn1JUk6RYlTt8aOS32xazFkf/iFam8v3MZP
    1A5ROxXhy0ybHYLMX6/zm05wB5Ba4sjU3RSB6kg8L66fSxrssitaRnzEptUiaKzo1aC0YFs6
    sEJLMbkeFerh+6BmY7G1w5rioPY=
  </SignatureValue>
  <KeyInfo>
    <KeyValue>
      <RSAKeyValue>
        <Modulus>
            nRh+3tFskHeAbi3lJ8sE7yO8hKijk8gZ7t3htnpU/LKqvcjSRL7IE9sIiYRuk2rsJz7tjSa2
            iXMbWAG7tkNKx9d0qxqJn6KndojB7QB2PvG+7SO7THughnwV7el/0MxWTkBg7GOw9pRJSQ6d
            DTwwQHEa3/5Skq44pcDaqCF8+9U=
          </Modulus>
        <Exponent>AQAB</Exponent>
      </RSAKeyValue>
    </KeyValue>
    <X509Data>
      <X509Certificate>
          MIIGQjCCBCqgAwIBAgIQVAFaAVnU90e2yssqIJ3x/jANBgkqhkiG9w0BAQUFADBpMQswCQYD
          VQQGEwJWTjETMBEGA1UEChMKVk5QVCBHcm91cDEeMBwGA1UECxMVVk5QVC1DQSBUcnVzdCBO
          ZXR3b3JrMSUwIwYDVQQDExxWTlBUIENlcnRpZmljYXRpb24gQXV0aG9yaXR5MB4XDTE1MDcx
          MDA5MjcwMFoXDTE5MDcxMDA5MjcwMFowggEFMQswCQYDVQQGEwJWTjESMBAGA1UECAwJSMOg
          IFTEqW5oMRUwEwYDVQQHDAxUUC5Iw6AgVMSpbmgxTDBKBgNVBAoMQ0PDlE5HIFRZIEPhu5Qg
          UEjhuqZOIFPDgUNIIC0gVEhJ4bq+VCBC4buKIFRSxq/hu5xORyBI4buMQyBIw4AgVMSoTkgx
          GjAYBgNVBAsMEVBow7JuZyBL4bq/IFRvw6FuMR0wGwYDVQQMDBRL4bq/IFRvw6FuIFRyxrDh
          u59uZzEiMCAGA1UEAwwZTkdVWeG7hE4gVEjhu4ogVEhVIEjhurBORzEeMBwGCgmSJomT8ixk
          AQEMDkNNTkQ6MTgzMDE2MzkzMIGfMA0GCSqGSIb3DQEBAQUAA4GNADCBiQKBgQCdGH7e0WyQ
          d4BuLeUnywTvI7yEqKOTyBnu3eG2elT8sqq9yNJEvsgT2wiJhG6TauwnPu2NJraJcxtYAbu2
          Q0rH13SrGomfoqd2iMHtAHY+8b7tI7tMe6CGfBXt6X/QzFZOQGDsY7D2lElJDp0NPDBAcRrf
          /lKSrjilwNqoIXz71QIDAQABo4IByjCCAcYwcAYIKwYBBQUHAQEEZDBiMDIGCCsGAQUFBzAC
          hiZodHRwOi8vcHViLnZucHQtY2Eudm4vY2VydHMvdm5wdGNhLmNlcjAsBggrBgEFBQcwAYYg
          aHR0cDovL29jc3Audm5wdC1jYS52bi9yZXNwb25kZXIwHQYDVR0OBBYEFN0UquewyF7cXOr2
          jIbeSsR+LJN1MAwGA1UdEwEB/wQCMAAwHwYDVR0jBBgwFoAUBmnA1dUCihWNRn3pfOJoClWs
          aq8waAYDVR0gBGEwXzBdBg4rBgEEAYHtAwEBAwEDAjBLMCIGCCsGAQUFBwICMBYeFABTAEkA
          RAAtAFAAUgAtADEALgAwMCUGCCsGAQUFBwIBFhlodHRwOi8vcHViLnZucHQtY2Eudm4vcnBh
          MDEGA1UdHwQqMCgwJqAkoCKGIGh0dHA6Ly9jcmwudm5wdC1jYS52bi92bnB0Y2EuY3JsMA4G
          A1UdDwEB/wQEAwIE8DA0BgNVHSUELTArBggrBgEFBQcDAgYIKwYBBQUHAwQGCisGAQQBgjcK
          AwwGCSqGSIb3LwEBBTAhBgNVHREEGjAYgRZob2FpaHVvbmdoYmVAZ21haWwuY29tMA0GCSqG
          SIb3DQEBBQUAA4ICAQAqSvXVssW7siRa9QxmgfrcnCI9CA1JHft5EL5+bDNy+1wr6NhT3hWj
          mOGvGmd3lD3+A/L3GlrJpklxGJ0DgIB74HQiTvWsbvOBiCQ7Tw1jNr0V67KRy63QKLNH2NnU
          1jLiuW2z++yZxHu7H69KaQwv1sRxkONFbQgI5c5h48iE36a2lIwX0D+3akruo1hO5M4nFnRG
          Yb1+kvpONRkPA4F0VdK9gh1oaIE4wYf+bVeCIen5em0mslD5uPb1eZOawE94mZccJB0w/iVN
          VCztOx1TpRq98kRptu1lpThiF9yhgUqTgcGN1ot8Q06jjosTi86GzKqAzyYhzkSR+PYYK61M
          p9BUKynkuH7WwW9sXpXEWv2y06WqWDIbixuU5ZS1HMSe68IFVKLcpqIpanA+C6aMwgQKU7Cr
          aQSPosI6igqqniDSSdhY+yFrvXcc0JQVynxD4IsKMz9BRby3JCjw/WhsWC1xBcEVd5aPpdu2
          TdolTldfeWuUaiQcJ/pW4JiuJzc3X7RRb2AjRES7myWwh2nCQ5VYNyC5FudLAc8CxToIe3/d
          AZQTAGuFwqZM/gh/45AGP+iPpNgbalnfmKmUllBMsVE8UKNxMTMqU0MsEcsdwc+6j/lS8efy
          fM0gBirYDTb8/I8NdleUIzIu8Lo1IUPclt0zMrjQzydDbDsTSXJx2w==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  <Reference URI="/xl/calcChain.xml?ContentType=application/vnd.openxmlformats-officedocument.spreadsheetml.calcChain+xml">
        <DigestMethod Algorithm="http://www.w3.org/2000/09/xmldsig#sha1"/>
        <DigestValue>1GQ1ptGsWpyObv+O09a4pT8ziM8=</DigestValue>
      </Reference>
      <Reference URI="/xl/drawings/drawing1.xml?ContentType=application/vnd.openxmlformats-officedocument.drawing+xml">
        <DigestMethod Algorithm="http://www.w3.org/2000/09/xmldsig#sha1"/>
        <DigestValue>zj3TaNVTA0L+UYpo4yvpN/6Ka7Q=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TW9n9JGcoTRzWUXrBRYfH3TUoNc=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0r8wY3Q58IOvKZvh/csfwr+podg=</DigestValue>
      </Reference>
      <Reference URI="/xl/sharedStrings.xml?ContentType=application/vnd.openxmlformats-officedocument.spreadsheetml.sharedStrings+xml">
        <DigestMethod Algorithm="http://www.w3.org/2000/09/xmldsig#sha1"/>
        <DigestValue>bb1Z1PJit6uRij1Wg4tjFuV41cM=</DigestValue>
      </Reference>
      <Reference URI="/xl/styles.xml?ContentType=application/vnd.openxmlformats-officedocument.spreadsheetml.styles+xml">
        <DigestMethod Algorithm="http://www.w3.org/2000/09/xmldsig#sha1"/>
        <DigestValue>grNINb26+lWzL7JiF/6yuEnA5xI=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Iwz5wETeBZaORGum+yNI+Hs5WYo=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worksheets/sheet1.xml?ContentType=application/vnd.openxmlformats-officedocument.spreadsheetml.worksheet+xml">
        <DigestMethod Algorithm="http://www.w3.org/2000/09/xmldsig#sha1"/>
        <DigestValue>oyBsUuvkq/UEXq6SfazDiBaNOnw=</DigestValue>
      </Reference>
    </Manifest>
    <SignatureProperties>
      <SignatureProperty Id="idSignatureTime" Target="#idPackageSignature">
        <mdssi:SignatureTime>
          <mdssi:Format>YYYY-MM-DDThh:mm:ssTZD</mdssi:Format>
          <mdssi:Value>2016-02-16T08:09:52Z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Bao cao KQKD</SignatureComments>
          <WindowsVersion>5.1</WindowsVersion>
          <OfficeVersion>12.0</OfficeVersion>
          <ApplicationVersion>12.0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Nguyen Hoanh 72 Tran Phu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</dc:creator>
  <cp:lastModifiedBy>Pro </cp:lastModifiedBy>
  <cp:lastPrinted>2016-02-15T07:48:43Z</cp:lastPrinted>
  <dcterms:created xsi:type="dcterms:W3CDTF">2016-02-04T10:47:13Z</dcterms:created>
  <dcterms:modified xsi:type="dcterms:W3CDTF">2016-02-16T07:52:51Z</dcterms:modified>
</cp:coreProperties>
</file>